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155" yWindow="-15" windowWidth="5085" windowHeight="7890" tabRatio="695"/>
  </bookViews>
  <sheets>
    <sheet name="General Settings" sheetId="29" r:id="rId1"/>
    <sheet name="1MSynthDepo" sheetId="44" r:id="rId2"/>
    <sheet name="3MSynthDepo" sheetId="43" r:id="rId3"/>
    <sheet name="6MSynthDepo" sheetId="39" r:id="rId4"/>
    <sheet name="1YSynthDepo" sheetId="46" r:id="rId5"/>
    <sheet name="SynthFra" sheetId="35" r:id="rId6"/>
    <sheet name="Contribution" sheetId="33" r:id="rId7"/>
    <sheet name="basis 3M" sheetId="42" r:id="rId8"/>
    <sheet name="basis 6M " sheetId="40" r:id="rId9"/>
    <sheet name="1M Curve" sheetId="45" r:id="rId10"/>
    <sheet name="1Y Curve" sheetId="47" r:id="rId11"/>
  </sheets>
  <externalReferences>
    <externalReference r:id="rId12"/>
  </externalReferences>
  <definedNames>
    <definedName name="Accuracy">'General Settings'!$D$30</definedName>
    <definedName name="AllTriggers">'General Settings'!$J$18:$J$22</definedName>
    <definedName name="basis3Minterpolation">'basis 3M'!$M$1</definedName>
    <definedName name="basis6Minterpolation">'basis 6M '!$M$1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9">'1M Curve'!$R$3:$R$4</definedName>
    <definedName name="Conventions" localSheetId="10">'1Y Curve'!$R$3:$R$4</definedName>
    <definedName name="Currency">'General Settings'!$D$4</definedName>
    <definedName name="DayCounter">'General Settings'!$D$39</definedName>
    <definedName name="DayCounter1M" localSheetId="1">'1MSynthDepo'!$E$10</definedName>
    <definedName name="DayCounter1M" localSheetId="4">'1YSynthDepo'!$E$10</definedName>
    <definedName name="DayCounter3M" localSheetId="2">'3MSynthDepo'!$E$10</definedName>
    <definedName name="DayCounter6M" localSheetId="3">'6MSynthDepo'!$E$10</definedName>
    <definedName name="DayCounterOIS" localSheetId="1">'1MSynthDepo'!$E$11</definedName>
    <definedName name="DayCounterOIS" localSheetId="4">'1YSynthDepo'!$E$11</definedName>
    <definedName name="DayCounterOIS" localSheetId="2">'3MSynthDepo'!$E$11</definedName>
    <definedName name="DayCounterOIS" localSheetId="3">'6MSynthDepo'!$E$11</definedName>
    <definedName name="DayCounterON" localSheetId="1">'1MSynthDepo'!$E$12</definedName>
    <definedName name="DayCounterON" localSheetId="4">'1YSynthDepo'!$E$12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'basis 3M'!$M$2</definedName>
    <definedName name="interpolatedbasis6M">'basis 6M '!$M$2</definedName>
    <definedName name="interpolator3M">'3MSynthDepo'!$E$13</definedName>
    <definedName name="interpolator6M">'6MSynthDepo'!$E$13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Contribution!$N$3:$N$84</definedName>
    <definedName name="QuoteLive" localSheetId="6">Contribution!$J$3:$J$84</definedName>
    <definedName name="QuoteStatic" localSheetId="6">Contribution!$L$3:$L$84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D5" i="43" l="1"/>
  <c r="D6" i="43"/>
  <c r="D7" i="43"/>
  <c r="D4" i="43"/>
  <c r="D5" i="39"/>
  <c r="D6" i="39"/>
  <c r="D7" i="39"/>
  <c r="D4" i="39"/>
  <c r="C4" i="39"/>
  <c r="P4" i="43"/>
  <c r="P3" i="43"/>
  <c r="I5" i="39"/>
  <c r="I6" i="39"/>
  <c r="I7" i="39"/>
  <c r="I4" i="39"/>
  <c r="I3" i="39"/>
  <c r="M1" i="40"/>
  <c r="N3" i="33" l="1" a="1"/>
  <c r="P3" i="45" l="1"/>
  <c r="P4" i="46"/>
  <c r="D4" i="46"/>
  <c r="D5" i="46"/>
  <c r="C5" i="46"/>
  <c r="C6" i="46"/>
  <c r="C7" i="46"/>
  <c r="C4" i="46"/>
  <c r="N32" i="47" l="1"/>
  <c r="N33" i="47"/>
  <c r="N34" i="47"/>
  <c r="N35" i="47"/>
  <c r="N36" i="47"/>
  <c r="P4" i="47"/>
  <c r="P3" i="47"/>
  <c r="J6" i="47"/>
  <c r="J7" i="47"/>
  <c r="J8" i="47"/>
  <c r="J9" i="47"/>
  <c r="J10" i="47"/>
  <c r="J5" i="47"/>
  <c r="J4" i="47"/>
  <c r="K1" i="47"/>
  <c r="K5" i="47" s="1"/>
  <c r="R5" i="47" s="1"/>
  <c r="K4" i="47"/>
  <c r="L5" i="47"/>
  <c r="N5" i="47"/>
  <c r="K10" i="47"/>
  <c r="R4" i="47"/>
  <c r="K6" i="47"/>
  <c r="L1" i="47"/>
  <c r="S5" i="47"/>
  <c r="S10" i="47"/>
  <c r="N4" i="47"/>
  <c r="K7" i="47"/>
  <c r="K8" i="47"/>
  <c r="S4" i="47"/>
  <c r="L4" i="47"/>
  <c r="N10" i="47"/>
  <c r="R10" i="47"/>
  <c r="L10" i="47"/>
  <c r="S6" i="47"/>
  <c r="L6" i="47"/>
  <c r="R6" i="47"/>
  <c r="R7" i="47"/>
  <c r="S7" i="47"/>
  <c r="N7" i="47"/>
  <c r="L7" i="47"/>
  <c r="R8" i="47"/>
  <c r="S8" i="47"/>
  <c r="N8" i="47"/>
  <c r="L8" i="47"/>
  <c r="P13" i="46" l="1"/>
  <c r="P12" i="46"/>
  <c r="P14" i="46"/>
  <c r="D7" i="46"/>
  <c r="D6" i="46"/>
  <c r="P11" i="46"/>
  <c r="P3" i="46"/>
  <c r="P10" i="46" s="1"/>
  <c r="D3" i="46"/>
  <c r="O29" i="45"/>
  <c r="N6" i="47"/>
  <c r="K9" i="47"/>
  <c r="S9" i="47"/>
  <c r="L9" i="47"/>
  <c r="R9" i="47"/>
  <c r="N9" i="47"/>
  <c r="O28" i="45" l="1"/>
  <c r="O27" i="45"/>
  <c r="O26" i="45"/>
  <c r="J5" i="45" l="1"/>
  <c r="J6" i="45"/>
  <c r="J7" i="45"/>
  <c r="J8" i="45"/>
  <c r="J9" i="45"/>
  <c r="J4" i="45"/>
  <c r="K1" i="45"/>
  <c r="K8" i="45"/>
  <c r="R8" i="45"/>
  <c r="K9" i="45"/>
  <c r="K5" i="45"/>
  <c r="K6" i="45"/>
  <c r="K4" i="45"/>
  <c r="K7" i="45"/>
  <c r="L1" i="45"/>
  <c r="L8" i="45"/>
  <c r="S8" i="45"/>
  <c r="N8" i="45"/>
  <c r="S9" i="45"/>
  <c r="R9" i="45"/>
  <c r="N9" i="45"/>
  <c r="L9" i="45"/>
  <c r="N5" i="45"/>
  <c r="S5" i="45"/>
  <c r="R5" i="45"/>
  <c r="L5" i="45"/>
  <c r="N6" i="45"/>
  <c r="R6" i="45"/>
  <c r="L6" i="45"/>
  <c r="S6" i="45"/>
  <c r="R4" i="45"/>
  <c r="N4" i="45"/>
  <c r="S4" i="45"/>
  <c r="S7" i="45"/>
  <c r="R7" i="45"/>
  <c r="L7" i="45"/>
  <c r="N7" i="45"/>
  <c r="P13" i="44" l="1"/>
  <c r="P12" i="44"/>
  <c r="P7" i="44"/>
  <c r="P14" i="44" s="1"/>
  <c r="D7" i="44"/>
  <c r="D6" i="44"/>
  <c r="D5" i="44"/>
  <c r="P4" i="44"/>
  <c r="P11" i="44" s="1"/>
  <c r="P3" i="44"/>
  <c r="P10" i="44" s="1"/>
  <c r="D3" i="44"/>
  <c r="L4" i="45"/>
  <c r="P14" i="43" l="1"/>
  <c r="P11" i="43"/>
  <c r="P13" i="43"/>
  <c r="P12" i="43"/>
  <c r="D3" i="43"/>
  <c r="P10" i="43" l="1"/>
  <c r="P4" i="39"/>
  <c r="P7" i="39"/>
  <c r="P3" i="39"/>
  <c r="P11" i="39" l="1"/>
  <c r="P10" i="39"/>
  <c r="P12" i="39"/>
  <c r="P13" i="39"/>
  <c r="P14" i="39"/>
  <c r="C6" i="39"/>
  <c r="C7" i="39"/>
  <c r="C5" i="39"/>
  <c r="D3" i="39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A15" i="40" l="1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4" i="33"/>
  <c r="D69" i="33"/>
  <c r="D68" i="33"/>
  <c r="D66" i="33"/>
  <c r="D71" i="33"/>
  <c r="D43" i="33"/>
  <c r="D76" i="33"/>
  <c r="D72" i="33"/>
  <c r="D70" i="33"/>
  <c r="D56" i="33"/>
  <c r="D78" i="33"/>
  <c r="D79" i="33"/>
  <c r="D60" i="33"/>
  <c r="D48" i="33"/>
  <c r="D74" i="33"/>
  <c r="D62" i="33"/>
  <c r="D80" i="33"/>
  <c r="D50" i="33"/>
  <c r="D82" i="33"/>
  <c r="D42" i="33"/>
  <c r="D81" i="33"/>
  <c r="D83" i="33"/>
  <c r="D51" i="33"/>
  <c r="D75" i="33"/>
  <c r="D49" i="33"/>
  <c r="D47" i="33"/>
  <c r="D65" i="33"/>
  <c r="D77" i="33"/>
  <c r="D54" i="33"/>
  <c r="D59" i="33"/>
  <c r="D52" i="33"/>
  <c r="D46" i="33"/>
  <c r="D58" i="33"/>
  <c r="D73" i="33"/>
  <c r="D55" i="33"/>
  <c r="D84" i="33"/>
  <c r="D63" i="33"/>
  <c r="D45" i="33"/>
  <c r="D61" i="33"/>
  <c r="D64" i="33"/>
  <c r="D41" i="33"/>
  <c r="D57" i="33"/>
  <c r="D53" i="33"/>
  <c r="D67" i="33"/>
  <c r="A19" i="40" l="1"/>
  <c r="C18" i="40"/>
  <c r="D18" i="40" s="1"/>
  <c r="C9" i="33"/>
  <c r="C12" i="33"/>
  <c r="C13" i="33"/>
  <c r="C8" i="33"/>
  <c r="C14" i="33"/>
  <c r="C11" i="33"/>
  <c r="C10" i="33"/>
  <c r="A4" i="33"/>
  <c r="A26" i="33"/>
  <c r="A16" i="33"/>
  <c r="E73" i="33"/>
  <c r="E76" i="33"/>
  <c r="E47" i="33"/>
  <c r="E41" i="33"/>
  <c r="E44" i="33"/>
  <c r="E83" i="33"/>
  <c r="E66" i="33"/>
  <c r="E45" i="33"/>
  <c r="E53" i="33"/>
  <c r="E61" i="33"/>
  <c r="E54" i="33"/>
  <c r="E79" i="33"/>
  <c r="E50" i="33"/>
  <c r="E51" i="33"/>
  <c r="E57" i="33"/>
  <c r="E49" i="33"/>
  <c r="E72" i="33"/>
  <c r="E62" i="33"/>
  <c r="E55" i="33"/>
  <c r="E60" i="33"/>
  <c r="E48" i="33"/>
  <c r="E65" i="33"/>
  <c r="E70" i="33"/>
  <c r="E64" i="33"/>
  <c r="E58" i="33"/>
  <c r="E56" i="33"/>
  <c r="E71" i="33"/>
  <c r="E63" i="33"/>
  <c r="E67" i="33"/>
  <c r="E59" i="33"/>
  <c r="E78" i="33"/>
  <c r="E68" i="33"/>
  <c r="E52" i="33"/>
  <c r="E80" i="33"/>
  <c r="E81" i="33"/>
  <c r="E84" i="33"/>
  <c r="E69" i="33"/>
  <c r="E42" i="33"/>
  <c r="E46" i="33"/>
  <c r="E43" i="33"/>
  <c r="E82" i="33"/>
  <c r="E74" i="33"/>
  <c r="E75" i="33"/>
  <c r="E77" i="33"/>
  <c r="A20" i="40" l="1"/>
  <c r="C19" i="40"/>
  <c r="D19" i="40" s="1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B1" i="29"/>
  <c r="D4" i="33"/>
  <c r="D14" i="33"/>
  <c r="D18" i="33"/>
  <c r="D30" i="33"/>
  <c r="D13" i="33"/>
  <c r="D31" i="33"/>
  <c r="D3" i="33"/>
  <c r="D6" i="33"/>
  <c r="D26" i="33"/>
  <c r="D12" i="33"/>
  <c r="D35" i="33"/>
  <c r="D20" i="33"/>
  <c r="D18" i="29"/>
  <c r="D36" i="35"/>
  <c r="F19" i="39"/>
  <c r="D29" i="33"/>
  <c r="D12" i="35"/>
  <c r="D17" i="35"/>
  <c r="F20" i="44"/>
  <c r="E6" i="39"/>
  <c r="F18" i="44"/>
  <c r="F24" i="39"/>
  <c r="D27" i="35"/>
  <c r="D34" i="33"/>
  <c r="D36" i="33"/>
  <c r="D16" i="33"/>
  <c r="D25" i="35"/>
  <c r="D10" i="33"/>
  <c r="D46" i="35"/>
  <c r="D20" i="35"/>
  <c r="Q33" i="47"/>
  <c r="D19" i="35"/>
  <c r="F21" i="46"/>
  <c r="D32" i="33"/>
  <c r="D37" i="33"/>
  <c r="D32" i="35"/>
  <c r="E6" i="46"/>
  <c r="D38" i="35"/>
  <c r="D13" i="35"/>
  <c r="D6" i="35"/>
  <c r="D22" i="35"/>
  <c r="F28" i="46"/>
  <c r="D27" i="33"/>
  <c r="D7" i="35"/>
  <c r="D44" i="35"/>
  <c r="D2" i="35"/>
  <c r="F23" i="46"/>
  <c r="D42" i="35"/>
  <c r="D15" i="35"/>
  <c r="E5" i="39"/>
  <c r="D9" i="33"/>
  <c r="Q35" i="47"/>
  <c r="F20" i="39"/>
  <c r="D33" i="33"/>
  <c r="D23" i="35"/>
  <c r="F22" i="39"/>
  <c r="D22" i="33"/>
  <c r="D23" i="33"/>
  <c r="D15" i="33"/>
  <c r="F22" i="46"/>
  <c r="F31" i="46"/>
  <c r="F23" i="39"/>
  <c r="D45" i="35"/>
  <c r="Q36" i="47"/>
  <c r="Q31" i="47"/>
  <c r="D5" i="35"/>
  <c r="F32" i="46"/>
  <c r="D19" i="33"/>
  <c r="F24" i="43"/>
  <c r="D25" i="33"/>
  <c r="F21" i="43"/>
  <c r="D11" i="33"/>
  <c r="D14" i="35"/>
  <c r="F29" i="46"/>
  <c r="E5" i="44"/>
  <c r="D21" i="33"/>
  <c r="D29" i="35"/>
  <c r="D50" i="35"/>
  <c r="F21" i="39"/>
  <c r="Q32" i="47"/>
  <c r="E7" i="39"/>
  <c r="F25" i="39"/>
  <c r="F33" i="46"/>
  <c r="D39" i="35"/>
  <c r="D7" i="33"/>
  <c r="D9" i="35"/>
  <c r="D18" i="35"/>
  <c r="E7" i="46"/>
  <c r="F7" i="46" s="1"/>
  <c r="F20" i="46"/>
  <c r="F30" i="46"/>
  <c r="D3" i="35"/>
  <c r="F26" i="46"/>
  <c r="D24" i="33"/>
  <c r="D19" i="29"/>
  <c r="D40" i="33"/>
  <c r="D30" i="35"/>
  <c r="D40" i="35"/>
  <c r="F26" i="39"/>
  <c r="D5" i="33"/>
  <c r="D24" i="35"/>
  <c r="Q34" i="47"/>
  <c r="D4" i="35"/>
  <c r="F24" i="46"/>
  <c r="D28" i="33"/>
  <c r="E7" i="44"/>
  <c r="D17" i="33"/>
  <c r="F19" i="44"/>
  <c r="D48" i="35"/>
  <c r="D8" i="35"/>
  <c r="D37" i="35"/>
  <c r="D35" i="35"/>
  <c r="D38" i="33"/>
  <c r="D8" i="33"/>
  <c r="D39" i="33"/>
  <c r="E6" i="44"/>
  <c r="F18" i="46"/>
  <c r="F21" i="44"/>
  <c r="D16" i="35"/>
  <c r="F23" i="43"/>
  <c r="D49" i="35"/>
  <c r="F18" i="39"/>
  <c r="F18" i="43"/>
  <c r="D31" i="35"/>
  <c r="D21" i="35"/>
  <c r="F19" i="43"/>
  <c r="F25" i="46"/>
  <c r="D28" i="35"/>
  <c r="F27" i="46"/>
  <c r="E4" i="46"/>
  <c r="D43" i="35"/>
  <c r="D26" i="35"/>
  <c r="D47" i="35"/>
  <c r="D41" i="35"/>
  <c r="D11" i="35"/>
  <c r="D34" i="35"/>
  <c r="D33" i="35"/>
  <c r="F22" i="43"/>
  <c r="F27" i="39"/>
  <c r="F19" i="46"/>
  <c r="F20" i="43"/>
  <c r="E5" i="46"/>
  <c r="F22" i="44"/>
  <c r="D10" i="35"/>
  <c r="J3" i="45" l="1"/>
  <c r="J3" i="47"/>
  <c r="E23" i="46"/>
  <c r="E31" i="46"/>
  <c r="E24" i="46"/>
  <c r="E32" i="46"/>
  <c r="E25" i="46"/>
  <c r="E33" i="46"/>
  <c r="E26" i="46"/>
  <c r="E27" i="46"/>
  <c r="E28" i="46"/>
  <c r="E29" i="46"/>
  <c r="E30" i="46"/>
  <c r="AF3" i="46"/>
  <c r="E19" i="46"/>
  <c r="Q26" i="45"/>
  <c r="E22" i="46"/>
  <c r="E18" i="46"/>
  <c r="E21" i="46"/>
  <c r="E20" i="46"/>
  <c r="E22" i="44"/>
  <c r="E18" i="44"/>
  <c r="AF3" i="44"/>
  <c r="E19" i="44"/>
  <c r="E4" i="44"/>
  <c r="E21" i="44"/>
  <c r="E20" i="44"/>
  <c r="D2" i="42"/>
  <c r="E2" i="42"/>
  <c r="P2" i="42" s="1"/>
  <c r="AF3" i="43"/>
  <c r="E19" i="43"/>
  <c r="E23" i="43"/>
  <c r="E24" i="43"/>
  <c r="E4" i="43"/>
  <c r="E22" i="43"/>
  <c r="E18" i="43"/>
  <c r="E21" i="43"/>
  <c r="E20" i="43"/>
  <c r="E19" i="39"/>
  <c r="E4" i="39"/>
  <c r="D2" i="40"/>
  <c r="E2" i="40"/>
  <c r="P2" i="40" s="1"/>
  <c r="C20" i="40"/>
  <c r="D20" i="40" s="1"/>
  <c r="E24" i="39"/>
  <c r="E25" i="39"/>
  <c r="E26" i="39"/>
  <c r="E23" i="39"/>
  <c r="E22" i="39"/>
  <c r="E18" i="39"/>
  <c r="E27" i="39"/>
  <c r="E21" i="39"/>
  <c r="AF3" i="39"/>
  <c r="E20" i="39"/>
  <c r="E5" i="43"/>
  <c r="E6" i="43" s="1"/>
  <c r="E7" i="43" s="1"/>
  <c r="K19" i="46"/>
  <c r="K20" i="46"/>
  <c r="AG3" i="46"/>
  <c r="J18" i="44"/>
  <c r="F6" i="46"/>
  <c r="K24" i="43"/>
  <c r="E20" i="40"/>
  <c r="K22" i="46"/>
  <c r="K18" i="44"/>
  <c r="F4" i="43"/>
  <c r="G22" i="43"/>
  <c r="G31" i="46"/>
  <c r="G18" i="43"/>
  <c r="K22" i="43"/>
  <c r="F4" i="46"/>
  <c r="C3" i="42"/>
  <c r="K21" i="44"/>
  <c r="L18" i="46"/>
  <c r="G25" i="46"/>
  <c r="G26" i="46"/>
  <c r="J18" i="43"/>
  <c r="J20" i="44"/>
  <c r="E11" i="40"/>
  <c r="E10" i="40"/>
  <c r="F4" i="44"/>
  <c r="F2" i="42"/>
  <c r="J24" i="43"/>
  <c r="K23" i="46"/>
  <c r="G30" i="46"/>
  <c r="J28" i="46"/>
  <c r="E7" i="40"/>
  <c r="E12" i="40"/>
  <c r="K19" i="44"/>
  <c r="F5" i="39"/>
  <c r="G18" i="44"/>
  <c r="L19" i="43"/>
  <c r="K13" i="46"/>
  <c r="G20" i="43"/>
  <c r="J25" i="46"/>
  <c r="L22" i="43"/>
  <c r="G29" i="46"/>
  <c r="J21" i="43"/>
  <c r="K25" i="46"/>
  <c r="J31" i="46"/>
  <c r="J21" i="44"/>
  <c r="L21" i="44"/>
  <c r="E13" i="40"/>
  <c r="G19" i="44"/>
  <c r="J20" i="43"/>
  <c r="E4" i="40"/>
  <c r="G21" i="46"/>
  <c r="L19" i="46"/>
  <c r="L28" i="46"/>
  <c r="J19" i="43"/>
  <c r="E8" i="40"/>
  <c r="K28" i="46"/>
  <c r="J30" i="46"/>
  <c r="E15" i="40"/>
  <c r="J12" i="44"/>
  <c r="J32" i="46"/>
  <c r="J22" i="43"/>
  <c r="J23" i="43"/>
  <c r="K3" i="45"/>
  <c r="E3" i="40"/>
  <c r="L33" i="46"/>
  <c r="J26" i="46"/>
  <c r="J23" i="46"/>
  <c r="K33" i="46"/>
  <c r="L18" i="43"/>
  <c r="G22" i="44"/>
  <c r="F4" i="39"/>
  <c r="G22" i="46"/>
  <c r="G23" i="46"/>
  <c r="K29" i="46"/>
  <c r="K26" i="46"/>
  <c r="AF4" i="43"/>
  <c r="F6" i="44"/>
  <c r="G21" i="44"/>
  <c r="L3" i="45"/>
  <c r="F5" i="44"/>
  <c r="G20" i="44"/>
  <c r="G4" i="46"/>
  <c r="G24" i="43"/>
  <c r="F6" i="39"/>
  <c r="G33" i="46"/>
  <c r="K14" i="46"/>
  <c r="L20" i="44"/>
  <c r="K20" i="44"/>
  <c r="G32" i="46"/>
  <c r="J19" i="46"/>
  <c r="K23" i="43"/>
  <c r="G7" i="46"/>
  <c r="G20" i="46"/>
  <c r="L24" i="43"/>
  <c r="G27" i="46"/>
  <c r="E18" i="40"/>
  <c r="J22" i="44"/>
  <c r="J20" i="46"/>
  <c r="E16" i="40"/>
  <c r="K19" i="43"/>
  <c r="K30" i="46"/>
  <c r="AG3" i="43"/>
  <c r="L20" i="43"/>
  <c r="AF4" i="39"/>
  <c r="F2" i="40"/>
  <c r="J18" i="46"/>
  <c r="J24" i="46"/>
  <c r="K32" i="46"/>
  <c r="J14" i="44"/>
  <c r="L26" i="46"/>
  <c r="K31" i="46"/>
  <c r="E9" i="40"/>
  <c r="L32" i="46"/>
  <c r="AF4" i="44"/>
  <c r="J19" i="44"/>
  <c r="J13" i="44"/>
  <c r="J11" i="46"/>
  <c r="J27" i="46"/>
  <c r="L18" i="44"/>
  <c r="N3" i="45"/>
  <c r="K24" i="46"/>
  <c r="F7" i="39"/>
  <c r="J11" i="43"/>
  <c r="K21" i="43"/>
  <c r="J21" i="46"/>
  <c r="L20" i="46"/>
  <c r="J29" i="46"/>
  <c r="E19" i="40"/>
  <c r="AF4" i="46"/>
  <c r="L29" i="46"/>
  <c r="L25" i="46"/>
  <c r="K18" i="43"/>
  <c r="J14" i="46"/>
  <c r="G23" i="43"/>
  <c r="I11" i="39"/>
  <c r="AG3" i="44"/>
  <c r="L30" i="46"/>
  <c r="E17" i="40"/>
  <c r="J13" i="46"/>
  <c r="L31" i="46"/>
  <c r="E6" i="40"/>
  <c r="G18" i="46"/>
  <c r="L23" i="46"/>
  <c r="L27" i="46"/>
  <c r="J12" i="46"/>
  <c r="F7" i="44"/>
  <c r="L21" i="43"/>
  <c r="L21" i="46"/>
  <c r="L19" i="44"/>
  <c r="E5" i="40"/>
  <c r="L22" i="46"/>
  <c r="K27" i="46"/>
  <c r="G28" i="46"/>
  <c r="J11" i="44"/>
  <c r="K20" i="43"/>
  <c r="R3" i="45"/>
  <c r="J33" i="46"/>
  <c r="K21" i="46"/>
  <c r="J22" i="46"/>
  <c r="G24" i="46"/>
  <c r="K18" i="46"/>
  <c r="K3" i="47"/>
  <c r="P3" i="40"/>
  <c r="L23" i="43"/>
  <c r="G19" i="46"/>
  <c r="G19" i="43"/>
  <c r="G21" i="43"/>
  <c r="E14" i="40"/>
  <c r="P3" i="42"/>
  <c r="K22" i="44"/>
  <c r="L24" i="46"/>
  <c r="L22" i="44"/>
  <c r="F5" i="46"/>
  <c r="L13" i="45" a="1"/>
  <c r="L3" i="47"/>
  <c r="R3" i="47"/>
  <c r="S3" i="47"/>
  <c r="L19" i="45" l="1"/>
  <c r="L20" i="45"/>
  <c r="L21" i="45"/>
  <c r="L14" i="45"/>
  <c r="L15" i="45"/>
  <c r="L16" i="45"/>
  <c r="L17" i="45"/>
  <c r="L13" i="45"/>
  <c r="L18" i="45"/>
  <c r="N13" i="46"/>
  <c r="M13" i="46"/>
  <c r="L13" i="46"/>
  <c r="M14" i="46"/>
  <c r="L14" i="46"/>
  <c r="N14" i="46"/>
  <c r="K12" i="46"/>
  <c r="G7" i="44"/>
  <c r="G5" i="46"/>
  <c r="P4" i="42"/>
  <c r="H7" i="44"/>
  <c r="K12" i="44"/>
  <c r="S3" i="45"/>
  <c r="K13" i="44"/>
  <c r="K14" i="44"/>
  <c r="P4" i="40"/>
  <c r="N3" i="47"/>
  <c r="AG4" i="46"/>
  <c r="H7" i="46"/>
  <c r="G6" i="46"/>
  <c r="G5" i="44"/>
  <c r="H5" i="44"/>
  <c r="H31" i="46"/>
  <c r="G6" i="44"/>
  <c r="K11" i="46"/>
  <c r="N12" i="46" l="1"/>
  <c r="M12" i="46"/>
  <c r="L12" i="46"/>
  <c r="L13" i="44"/>
  <c r="N13" i="44"/>
  <c r="M13" i="44"/>
  <c r="M14" i="44"/>
  <c r="L14" i="44"/>
  <c r="N14" i="44"/>
  <c r="M12" i="44"/>
  <c r="N12" i="44"/>
  <c r="L12" i="44"/>
  <c r="M11" i="46"/>
  <c r="L11" i="46"/>
  <c r="N11" i="46"/>
  <c r="D2" i="33"/>
  <c r="H6" i="46"/>
  <c r="P5" i="42"/>
  <c r="H5" i="46"/>
  <c r="P5" i="40"/>
  <c r="H6" i="44"/>
  <c r="D3" i="42" l="1"/>
  <c r="P6" i="42"/>
  <c r="H22" i="43"/>
  <c r="F11" i="40"/>
  <c r="P6" i="40"/>
  <c r="H27" i="46"/>
  <c r="H21" i="43"/>
  <c r="E33" i="33"/>
  <c r="H18" i="46"/>
  <c r="F10" i="40"/>
  <c r="F20" i="40"/>
  <c r="F7" i="40"/>
  <c r="E31" i="33"/>
  <c r="H33" i="46"/>
  <c r="E2" i="33"/>
  <c r="K21" i="39"/>
  <c r="I12" i="39"/>
  <c r="E4" i="33"/>
  <c r="K18" i="39"/>
  <c r="L25" i="39"/>
  <c r="E21" i="33"/>
  <c r="H20" i="44"/>
  <c r="G7" i="39"/>
  <c r="H11" i="40"/>
  <c r="J11" i="40" s="1"/>
  <c r="AF5" i="39"/>
  <c r="G25" i="39"/>
  <c r="F12" i="40"/>
  <c r="H20" i="46"/>
  <c r="H10" i="40"/>
  <c r="J10" i="40" s="1"/>
  <c r="J12" i="39"/>
  <c r="H23" i="43"/>
  <c r="F19" i="40"/>
  <c r="K26" i="39"/>
  <c r="E30" i="33"/>
  <c r="H24" i="43"/>
  <c r="K11" i="43"/>
  <c r="H21" i="44"/>
  <c r="H30" i="46"/>
  <c r="F9" i="40"/>
  <c r="H25" i="39"/>
  <c r="G4" i="43"/>
  <c r="E27" i="33"/>
  <c r="K22" i="39"/>
  <c r="G22" i="39"/>
  <c r="G18" i="39"/>
  <c r="H22" i="44"/>
  <c r="K24" i="39"/>
  <c r="H2" i="40"/>
  <c r="J2" i="40" s="1"/>
  <c r="E23" i="33"/>
  <c r="AF6" i="39"/>
  <c r="E34" i="33"/>
  <c r="H21" i="46"/>
  <c r="E24" i="33"/>
  <c r="K11" i="44"/>
  <c r="E29" i="33"/>
  <c r="H2" i="42"/>
  <c r="E37" i="33"/>
  <c r="J26" i="39"/>
  <c r="H19" i="43"/>
  <c r="E35" i="33"/>
  <c r="E15" i="33"/>
  <c r="L18" i="39"/>
  <c r="H23" i="46"/>
  <c r="E3" i="42"/>
  <c r="E7" i="33"/>
  <c r="G4" i="39"/>
  <c r="H4" i="39" s="1"/>
  <c r="E39" i="33"/>
  <c r="N14" i="47" a="1"/>
  <c r="K19" i="39"/>
  <c r="F8" i="40"/>
  <c r="H8" i="40" s="1"/>
  <c r="J8" i="40" s="1"/>
  <c r="F3" i="40"/>
  <c r="H3" i="40" s="1"/>
  <c r="J3" i="40" s="1"/>
  <c r="J20" i="39"/>
  <c r="H19" i="40"/>
  <c r="J19" i="40" s="1"/>
  <c r="H19" i="46"/>
  <c r="G19" i="39"/>
  <c r="G24" i="39"/>
  <c r="H4" i="43"/>
  <c r="P7" i="40"/>
  <c r="G27" i="39"/>
  <c r="H27" i="39" s="1"/>
  <c r="N13" i="45" a="1"/>
  <c r="E40" i="33"/>
  <c r="J11" i="39"/>
  <c r="G26" i="39"/>
  <c r="E5" i="33"/>
  <c r="G6" i="39"/>
  <c r="F18" i="40"/>
  <c r="L26" i="39"/>
  <c r="J19" i="39"/>
  <c r="F5" i="40"/>
  <c r="I10" i="40"/>
  <c r="P8" i="40"/>
  <c r="E17" i="33"/>
  <c r="K27" i="39"/>
  <c r="J24" i="39"/>
  <c r="E38" i="33"/>
  <c r="E20" i="33"/>
  <c r="F16" i="40"/>
  <c r="H16" i="40" s="1"/>
  <c r="J16" i="40" s="1"/>
  <c r="G4" i="44"/>
  <c r="AG4" i="44"/>
  <c r="H22" i="46"/>
  <c r="L20" i="39"/>
  <c r="L27" i="39"/>
  <c r="Q14" i="47" a="1"/>
  <c r="H19" i="44"/>
  <c r="E26" i="33"/>
  <c r="P9" i="40"/>
  <c r="AG4" i="39"/>
  <c r="I13" i="39"/>
  <c r="L24" i="39"/>
  <c r="H29" i="46"/>
  <c r="G5" i="39"/>
  <c r="G21" i="39"/>
  <c r="H21" i="39" s="1"/>
  <c r="H26" i="39"/>
  <c r="AF5" i="43"/>
  <c r="E3" i="33"/>
  <c r="R13" i="45" a="1"/>
  <c r="E16" i="33"/>
  <c r="J27" i="39"/>
  <c r="D20" i="29"/>
  <c r="H18" i="43"/>
  <c r="K25" i="39"/>
  <c r="J18" i="39"/>
  <c r="P10" i="40"/>
  <c r="AG5" i="43"/>
  <c r="E25" i="33"/>
  <c r="AF5" i="44"/>
  <c r="AG5" i="44" s="1"/>
  <c r="E18" i="33"/>
  <c r="G20" i="39"/>
  <c r="H20" i="39" s="1"/>
  <c r="F6" i="40"/>
  <c r="L21" i="39"/>
  <c r="E6" i="33"/>
  <c r="J22" i="39"/>
  <c r="H18" i="39"/>
  <c r="P11" i="40"/>
  <c r="P12" i="40" s="1"/>
  <c r="P13" i="40" s="1"/>
  <c r="J12" i="43"/>
  <c r="AF5" i="46"/>
  <c r="H25" i="46"/>
  <c r="H20" i="43"/>
  <c r="H28" i="46"/>
  <c r="R14" i="47" a="1"/>
  <c r="E32" i="33"/>
  <c r="E28" i="33"/>
  <c r="I2" i="42"/>
  <c r="H6" i="39"/>
  <c r="P14" i="40"/>
  <c r="F5" i="43"/>
  <c r="I14" i="39"/>
  <c r="F14" i="40"/>
  <c r="H14" i="40" s="1"/>
  <c r="J21" i="39"/>
  <c r="K23" i="39"/>
  <c r="AG6" i="39"/>
  <c r="L23" i="39"/>
  <c r="I16" i="40"/>
  <c r="H32" i="46"/>
  <c r="G23" i="39"/>
  <c r="H19" i="39"/>
  <c r="P15" i="40"/>
  <c r="H24" i="39"/>
  <c r="F15" i="40"/>
  <c r="J13" i="39"/>
  <c r="E36" i="33"/>
  <c r="J25" i="39"/>
  <c r="L22" i="39"/>
  <c r="L14" i="47" a="1"/>
  <c r="H26" i="46"/>
  <c r="P16" i="40"/>
  <c r="P17" i="40" s="1"/>
  <c r="P18" i="40" s="1"/>
  <c r="P19" i="40" s="1"/>
  <c r="P20" i="40" s="1"/>
  <c r="P21" i="40" s="1"/>
  <c r="Q13" i="45" a="1"/>
  <c r="E22" i="33"/>
  <c r="H18" i="44"/>
  <c r="AG4" i="43"/>
  <c r="H24" i="46"/>
  <c r="F4" i="40"/>
  <c r="H4" i="40" s="1"/>
  <c r="J4" i="40" s="1"/>
  <c r="D21" i="29"/>
  <c r="J35" i="29"/>
  <c r="P22" i="40"/>
  <c r="P23" i="40"/>
  <c r="L19" i="39"/>
  <c r="J23" i="39"/>
  <c r="AF7" i="39"/>
  <c r="E19" i="33"/>
  <c r="F13" i="40"/>
  <c r="H13" i="40" s="1"/>
  <c r="F17" i="40"/>
  <c r="H4" i="46"/>
  <c r="AG5" i="39"/>
  <c r="J14" i="39"/>
  <c r="AG3" i="39"/>
  <c r="K20" i="39"/>
  <c r="AF6" i="44"/>
  <c r="P24" i="40"/>
  <c r="P25" i="40" s="1"/>
  <c r="P26" i="40" s="1"/>
  <c r="P27" i="40" s="1"/>
  <c r="P28" i="40" s="1"/>
  <c r="P29" i="40" s="1"/>
  <c r="P30" i="40" s="1"/>
  <c r="P31" i="40" s="1"/>
  <c r="P32" i="40" s="1"/>
  <c r="P33" i="40" s="1"/>
  <c r="P34" i="40" s="1"/>
  <c r="P35" i="40" s="1"/>
  <c r="P36" i="40" s="1"/>
  <c r="P37" i="40" s="1"/>
  <c r="P38" i="40" s="1"/>
  <c r="P39" i="40" s="1"/>
  <c r="P40" i="40" s="1"/>
  <c r="P41" i="40" s="1"/>
  <c r="P42" i="40"/>
  <c r="P43" i="40" s="1"/>
  <c r="P44" i="40" s="1"/>
  <c r="P45" i="40" s="1"/>
  <c r="P46" i="40" s="1"/>
  <c r="P47" i="40" s="1"/>
  <c r="P48" i="40" s="1"/>
  <c r="P49" i="40" s="1"/>
  <c r="P50" i="40" s="1"/>
  <c r="P51" i="40" s="1"/>
  <c r="P52" i="40" s="1"/>
  <c r="P53" i="40" s="1"/>
  <c r="P54" i="40" s="1"/>
  <c r="P55" i="40" s="1"/>
  <c r="P56" i="40" s="1"/>
  <c r="P57" i="40"/>
  <c r="P58" i="40" s="1"/>
  <c r="P59" i="40" s="1"/>
  <c r="P60" i="40" s="1"/>
  <c r="P61" i="40" s="1"/>
  <c r="P62" i="40" s="1"/>
  <c r="P63" i="40" s="1"/>
  <c r="P64" i="40" s="1"/>
  <c r="P65" i="40" s="1"/>
  <c r="P66" i="40" s="1"/>
  <c r="P67" i="40" s="1"/>
  <c r="P68" i="40" s="1"/>
  <c r="I2" i="40"/>
  <c r="J34" i="29"/>
  <c r="H7" i="39"/>
  <c r="I19" i="40"/>
  <c r="H4" i="44"/>
  <c r="H5" i="39"/>
  <c r="H12" i="40"/>
  <c r="I12" i="40" s="1"/>
  <c r="H20" i="40"/>
  <c r="AF6" i="43"/>
  <c r="I11" i="40"/>
  <c r="H15" i="40"/>
  <c r="J15" i="40" s="1"/>
  <c r="I15" i="40"/>
  <c r="G5" i="43"/>
  <c r="AF6" i="46"/>
  <c r="AG5" i="46"/>
  <c r="I39" i="29"/>
  <c r="I38" i="29"/>
  <c r="N23" i="45"/>
  <c r="AF8" i="39"/>
  <c r="AG7" i="39"/>
  <c r="AF7" i="44"/>
  <c r="AG6" i="43"/>
  <c r="AF7" i="43"/>
  <c r="AG6" i="46"/>
  <c r="P26" i="45"/>
  <c r="R26" i="45"/>
  <c r="AG8" i="39"/>
  <c r="AF9" i="39"/>
  <c r="AG7" i="44"/>
  <c r="AF8" i="43"/>
  <c r="AG7" i="43"/>
  <c r="F6" i="43"/>
  <c r="J13" i="43"/>
  <c r="AF10" i="39"/>
  <c r="AG9" i="39"/>
  <c r="AG8" i="43"/>
  <c r="AF9" i="43"/>
  <c r="G6" i="43"/>
  <c r="H6" i="43" s="1"/>
  <c r="K13" i="43"/>
  <c r="AF11" i="39"/>
  <c r="AG10" i="39"/>
  <c r="AG9" i="43"/>
  <c r="AF10" i="43"/>
  <c r="J14" i="43"/>
  <c r="F7" i="43"/>
  <c r="K14" i="43" s="1"/>
  <c r="G7" i="43"/>
  <c r="H7" i="43" s="1"/>
  <c r="AF12" i="39"/>
  <c r="AG11" i="39"/>
  <c r="AF11" i="43"/>
  <c r="AG10" i="43"/>
  <c r="AF13" i="39"/>
  <c r="AG12" i="39"/>
  <c r="AF12" i="43"/>
  <c r="AG11" i="43"/>
  <c r="AF14" i="39"/>
  <c r="AG13" i="39"/>
  <c r="AF13" i="43"/>
  <c r="AG12" i="43"/>
  <c r="AG14" i="39"/>
  <c r="AF15" i="39"/>
  <c r="AF14" i="43"/>
  <c r="AG13" i="43"/>
  <c r="AF16" i="39"/>
  <c r="AG15" i="39"/>
  <c r="AF15" i="43"/>
  <c r="AG14" i="43"/>
  <c r="AG16" i="39"/>
  <c r="AF17" i="39"/>
  <c r="AG15" i="43"/>
  <c r="AF16" i="43"/>
  <c r="AF18" i="39"/>
  <c r="AG17" i="39"/>
  <c r="AG16" i="43"/>
  <c r="AF17" i="43"/>
  <c r="AG18" i="39"/>
  <c r="AF19" i="39"/>
  <c r="AG17" i="43"/>
  <c r="AF18" i="43"/>
  <c r="AF20" i="39"/>
  <c r="AG19" i="39"/>
  <c r="AF19" i="43"/>
  <c r="AG18" i="43"/>
  <c r="AF21" i="39"/>
  <c r="AG20" i="39"/>
  <c r="AF20" i="43"/>
  <c r="AG19" i="43"/>
  <c r="AG21" i="39"/>
  <c r="AF22" i="39"/>
  <c r="AG20" i="43"/>
  <c r="AF21" i="43"/>
  <c r="AG22" i="39"/>
  <c r="AF23" i="39"/>
  <c r="AF22" i="43"/>
  <c r="AG21" i="43"/>
  <c r="AF24" i="39"/>
  <c r="AG23" i="39"/>
  <c r="AF23" i="43"/>
  <c r="AG22" i="43"/>
  <c r="AF25" i="39"/>
  <c r="AG24" i="39"/>
  <c r="AG23" i="43"/>
  <c r="AF24" i="43"/>
  <c r="AF26" i="39"/>
  <c r="AG25" i="39"/>
  <c r="AF25" i="43"/>
  <c r="AG24" i="43"/>
  <c r="AF27" i="39"/>
  <c r="AG26" i="39"/>
  <c r="AF26" i="43"/>
  <c r="AG25" i="43"/>
  <c r="AG27" i="39"/>
  <c r="AF28" i="39"/>
  <c r="AG26" i="43"/>
  <c r="AF27" i="43"/>
  <c r="AG28" i="39"/>
  <c r="AF29" i="39"/>
  <c r="AF28" i="43"/>
  <c r="AG27" i="43"/>
  <c r="AF30" i="39"/>
  <c r="AG29" i="39"/>
  <c r="AF29" i="43"/>
  <c r="AG28" i="43"/>
  <c r="AF31" i="39"/>
  <c r="AG30" i="39"/>
  <c r="AF30" i="43"/>
  <c r="AG29" i="43"/>
  <c r="AG31" i="39"/>
  <c r="AF32" i="39"/>
  <c r="AG30" i="43"/>
  <c r="AF31" i="43"/>
  <c r="AF33" i="39"/>
  <c r="AG32" i="39"/>
  <c r="AF32" i="43"/>
  <c r="AG31" i="43"/>
  <c r="AG33" i="39"/>
  <c r="AF34" i="39"/>
  <c r="AF33" i="43"/>
  <c r="AG32" i="43"/>
  <c r="AG34" i="39"/>
  <c r="AF35" i="39"/>
  <c r="AF34" i="43"/>
  <c r="AG33" i="43"/>
  <c r="AF36" i="39"/>
  <c r="AG35" i="39"/>
  <c r="AG34" i="43"/>
  <c r="AF35" i="43"/>
  <c r="AG36" i="39"/>
  <c r="AF37" i="39"/>
  <c r="AG35" i="43"/>
  <c r="AF36" i="43"/>
  <c r="AF38" i="39"/>
  <c r="AG37" i="39"/>
  <c r="AG36" i="43"/>
  <c r="AF37" i="43"/>
  <c r="AF39" i="39"/>
  <c r="AG38" i="39"/>
  <c r="AG37" i="43"/>
  <c r="AF38" i="43"/>
  <c r="AF40" i="39"/>
  <c r="AG39" i="39"/>
  <c r="AF39" i="43"/>
  <c r="AG38" i="43"/>
  <c r="AF41" i="39"/>
  <c r="AG40" i="39"/>
  <c r="AG39" i="43"/>
  <c r="AF40" i="43"/>
  <c r="AF42" i="39"/>
  <c r="AG41" i="39"/>
  <c r="AF41" i="43"/>
  <c r="AG40" i="43"/>
  <c r="AF43" i="39"/>
  <c r="AG42" i="39"/>
  <c r="AG41" i="43"/>
  <c r="AF42" i="43"/>
  <c r="AG43" i="39"/>
  <c r="AF44" i="39"/>
  <c r="AG42" i="43"/>
  <c r="AF43" i="43"/>
  <c r="AG44" i="39"/>
  <c r="AF45" i="39"/>
  <c r="AF44" i="43"/>
  <c r="AG43" i="43"/>
  <c r="AG45" i="39"/>
  <c r="AF46" i="39"/>
  <c r="AF45" i="43"/>
  <c r="AG44" i="43"/>
  <c r="AF47" i="39"/>
  <c r="AG46" i="39"/>
  <c r="AG45" i="43"/>
  <c r="AF46" i="43"/>
  <c r="AG47" i="39"/>
  <c r="AF48" i="39"/>
  <c r="AF47" i="43"/>
  <c r="AG46" i="43"/>
  <c r="AF49" i="39"/>
  <c r="AG48" i="39"/>
  <c r="AG47" i="43"/>
  <c r="AF48" i="43"/>
  <c r="AF50" i="39"/>
  <c r="AG49" i="39"/>
  <c r="AF49" i="43"/>
  <c r="AG48" i="43"/>
  <c r="AG50" i="39"/>
  <c r="AF51" i="39"/>
  <c r="AF50" i="43"/>
  <c r="AG49" i="43"/>
  <c r="AF52" i="39"/>
  <c r="AG51" i="39"/>
  <c r="AF51" i="43"/>
  <c r="AG50" i="43"/>
  <c r="AF53" i="39"/>
  <c r="AG52" i="39"/>
  <c r="AF52" i="43"/>
  <c r="AG51" i="43"/>
  <c r="AF54" i="39"/>
  <c r="AG53" i="39"/>
  <c r="AG52" i="43"/>
  <c r="AF53" i="43"/>
  <c r="AG54" i="39"/>
  <c r="AF55" i="39"/>
  <c r="AG53" i="43"/>
  <c r="AF54" i="43"/>
  <c r="AF56" i="39"/>
  <c r="AG55" i="39"/>
  <c r="AG54" i="43"/>
  <c r="AF55" i="43"/>
  <c r="AF57" i="39"/>
  <c r="AG56" i="39"/>
  <c r="AG55" i="43"/>
  <c r="AF56" i="43"/>
  <c r="AG57" i="39"/>
  <c r="AF58" i="39"/>
  <c r="AF57" i="43"/>
  <c r="AG56" i="43"/>
  <c r="AF59" i="39"/>
  <c r="AG58" i="39"/>
  <c r="AF58" i="43"/>
  <c r="AG57" i="43"/>
  <c r="AG59" i="39"/>
  <c r="AF60" i="39"/>
  <c r="AF59" i="43"/>
  <c r="AG58" i="43"/>
  <c r="AF61" i="39"/>
  <c r="AG60" i="39"/>
  <c r="AG59" i="43"/>
  <c r="AF60" i="43"/>
  <c r="AG61" i="39"/>
  <c r="AF62" i="39"/>
  <c r="AF61" i="43"/>
  <c r="AG60" i="43"/>
  <c r="AG62" i="39"/>
  <c r="AF63" i="39"/>
  <c r="AG61" i="43"/>
  <c r="AF62" i="43"/>
  <c r="AG63" i="39"/>
  <c r="AF64" i="39"/>
  <c r="AG62" i="43"/>
  <c r="AF63" i="43"/>
  <c r="AG64" i="39"/>
  <c r="AF65" i="39"/>
  <c r="AG63" i="43"/>
  <c r="AF64" i="43"/>
  <c r="AG65" i="39"/>
  <c r="AF66" i="39"/>
  <c r="AF65" i="43"/>
  <c r="AG65" i="43" s="1"/>
  <c r="AG64" i="43"/>
  <c r="AG66" i="39"/>
  <c r="AF67" i="39"/>
  <c r="AG67" i="39"/>
  <c r="AF68" i="39"/>
  <c r="AG68" i="39"/>
  <c r="AF69" i="39"/>
  <c r="AG69" i="39"/>
  <c r="AF70" i="39"/>
  <c r="AG70" i="39"/>
  <c r="AF71" i="39"/>
  <c r="AF72" i="39"/>
  <c r="AG71" i="39"/>
  <c r="AG72" i="39"/>
  <c r="AF73" i="39"/>
  <c r="AG73" i="39"/>
  <c r="AF74" i="39"/>
  <c r="AF75" i="39"/>
  <c r="AG74" i="39"/>
  <c r="AF76" i="39"/>
  <c r="AG75" i="39"/>
  <c r="AF77" i="39"/>
  <c r="AG76" i="39"/>
  <c r="AG77" i="39"/>
  <c r="AF78" i="39"/>
  <c r="AG78" i="39"/>
  <c r="AF79" i="39"/>
  <c r="AF80" i="39"/>
  <c r="AG79" i="39"/>
  <c r="AG80" i="39"/>
  <c r="AF81" i="39"/>
  <c r="AF82" i="39"/>
  <c r="AG81" i="39"/>
  <c r="AG82" i="39"/>
  <c r="AF83" i="39"/>
  <c r="AG83" i="39"/>
  <c r="AF84" i="39"/>
  <c r="AG84" i="39"/>
  <c r="AF85" i="39"/>
  <c r="AG85" i="39"/>
  <c r="AF86" i="39"/>
  <c r="AG86" i="39"/>
  <c r="AF87" i="39"/>
  <c r="AF88" i="39"/>
  <c r="AG87" i="39"/>
  <c r="AG88" i="39"/>
  <c r="AF89" i="39"/>
  <c r="AF90" i="39"/>
  <c r="AG89" i="39"/>
  <c r="AG90" i="39"/>
  <c r="AF91" i="39"/>
  <c r="AF92" i="39"/>
  <c r="AG91" i="39"/>
  <c r="AG92" i="39"/>
  <c r="AF93" i="39"/>
  <c r="AG93" i="39"/>
  <c r="AF94" i="39"/>
  <c r="AG94" i="39"/>
  <c r="AF95" i="39"/>
  <c r="AG95" i="39"/>
  <c r="AF96" i="39"/>
  <c r="AF97" i="39"/>
  <c r="AG96" i="39"/>
  <c r="AG97" i="39"/>
  <c r="AF98" i="39"/>
  <c r="AG98" i="39"/>
  <c r="AF99" i="39"/>
  <c r="AF100" i="39"/>
  <c r="AG99" i="39"/>
  <c r="AG100" i="39"/>
  <c r="AF101" i="39"/>
  <c r="AG101" i="39"/>
  <c r="AF102" i="39"/>
  <c r="AG102" i="39"/>
  <c r="AF103" i="39"/>
  <c r="AG103" i="39"/>
  <c r="AF104" i="39"/>
  <c r="AF105" i="39"/>
  <c r="AG104" i="39"/>
  <c r="AF106" i="39"/>
  <c r="AG105" i="39"/>
  <c r="AF107" i="39"/>
  <c r="AG106" i="39"/>
  <c r="AG107" i="39"/>
  <c r="AF108" i="39"/>
  <c r="AG108" i="39"/>
  <c r="AF109" i="39"/>
  <c r="AF110" i="39"/>
  <c r="AG109" i="39"/>
  <c r="AF111" i="39"/>
  <c r="AG110" i="39"/>
  <c r="AF112" i="39"/>
  <c r="AG111" i="39"/>
  <c r="AF113" i="39"/>
  <c r="AG112" i="39"/>
  <c r="AG113" i="39"/>
  <c r="AF114" i="39"/>
  <c r="AG114" i="39"/>
  <c r="AF115" i="39"/>
  <c r="AF116" i="39"/>
  <c r="AG115" i="39"/>
  <c r="AG116" i="39"/>
  <c r="AF117" i="39"/>
  <c r="AG117" i="39"/>
  <c r="AF118" i="39"/>
  <c r="AF119" i="39"/>
  <c r="AG118" i="39"/>
  <c r="AF120" i="39"/>
  <c r="AG119" i="39"/>
  <c r="AG120" i="39"/>
  <c r="AF121" i="39"/>
  <c r="AF122" i="39"/>
  <c r="AG121" i="39"/>
  <c r="AF123" i="39"/>
  <c r="AG122" i="39"/>
  <c r="AG123" i="39"/>
  <c r="AF124" i="39"/>
  <c r="AF125" i="39"/>
  <c r="AG124" i="39"/>
  <c r="AG125" i="39"/>
  <c r="AF126" i="39"/>
  <c r="AF127" i="39"/>
  <c r="AG126" i="39"/>
  <c r="AG127" i="39"/>
  <c r="AF128" i="39"/>
  <c r="AF129" i="39"/>
  <c r="AG128" i="39"/>
  <c r="AG129" i="39"/>
  <c r="AF130" i="39"/>
  <c r="AG130" i="39"/>
  <c r="AF131" i="39"/>
  <c r="AF132" i="39"/>
  <c r="AG132" i="39" s="1"/>
  <c r="AG131" i="39"/>
  <c r="C4" i="42"/>
  <c r="E4" i="42" s="1"/>
  <c r="F3" i="42"/>
  <c r="H3" i="42" s="1"/>
  <c r="I3" i="42" s="1"/>
  <c r="F4" i="42"/>
  <c r="H4" i="42" s="1"/>
  <c r="I4" i="42" s="1"/>
  <c r="C5" i="42"/>
  <c r="E5" i="42" s="1"/>
  <c r="C6" i="42"/>
  <c r="E6" i="42" s="1"/>
  <c r="F5" i="42"/>
  <c r="F6" i="42"/>
  <c r="C7" i="42"/>
  <c r="E7" i="42" s="1"/>
  <c r="C8" i="42"/>
  <c r="E8" i="42" s="1"/>
  <c r="F7" i="42"/>
  <c r="C9" i="42"/>
  <c r="E9" i="42" s="1"/>
  <c r="F8" i="42"/>
  <c r="F9" i="42"/>
  <c r="C10" i="42"/>
  <c r="E10" i="42" s="1"/>
  <c r="F10" i="42"/>
  <c r="C11" i="42"/>
  <c r="E11" i="42" s="1"/>
  <c r="F11" i="42" s="1"/>
  <c r="J14" i="40"/>
  <c r="I14" i="40"/>
  <c r="J13" i="40"/>
  <c r="I13" i="40"/>
  <c r="J20" i="40"/>
  <c r="I20" i="40"/>
  <c r="D11" i="42" l="1"/>
  <c r="D10" i="42"/>
  <c r="D9" i="42"/>
  <c r="D8" i="42"/>
  <c r="L14" i="43"/>
  <c r="M14" i="43"/>
  <c r="N14" i="43"/>
  <c r="D7" i="42"/>
  <c r="N13" i="43"/>
  <c r="M13" i="43"/>
  <c r="L13" i="43"/>
  <c r="D6" i="42"/>
  <c r="Q27" i="45"/>
  <c r="D5" i="42"/>
  <c r="L14" i="39"/>
  <c r="K14" i="39"/>
  <c r="M14" i="39"/>
  <c r="Q16" i="45"/>
  <c r="Q20" i="45"/>
  <c r="Q19" i="45"/>
  <c r="Q18" i="45"/>
  <c r="Q13" i="45"/>
  <c r="Q21" i="45"/>
  <c r="Q17" i="45"/>
  <c r="Q14" i="45"/>
  <c r="Q15" i="45"/>
  <c r="L20" i="47"/>
  <c r="L14" i="47"/>
  <c r="L22" i="47"/>
  <c r="L26" i="47"/>
  <c r="L15" i="47"/>
  <c r="L25" i="47"/>
  <c r="L18" i="47"/>
  <c r="L19" i="47"/>
  <c r="L24" i="47"/>
  <c r="L16" i="47"/>
  <c r="L27" i="47"/>
  <c r="L21" i="47"/>
  <c r="L17" i="47"/>
  <c r="L23" i="47"/>
  <c r="K13" i="39"/>
  <c r="M13" i="39"/>
  <c r="L13" i="39"/>
  <c r="R18" i="47"/>
  <c r="R19" i="47"/>
  <c r="R26" i="47"/>
  <c r="R16" i="47"/>
  <c r="R21" i="47"/>
  <c r="R23" i="47"/>
  <c r="R24" i="47"/>
  <c r="R27" i="47"/>
  <c r="R20" i="47"/>
  <c r="R25" i="47"/>
  <c r="R17" i="47"/>
  <c r="R15" i="47"/>
  <c r="R14" i="47"/>
  <c r="R22" i="47"/>
  <c r="D4" i="42"/>
  <c r="R21" i="45"/>
  <c r="R16" i="45"/>
  <c r="R18" i="45"/>
  <c r="R19" i="45"/>
  <c r="R14" i="45"/>
  <c r="R20" i="45"/>
  <c r="R17" i="45"/>
  <c r="R15" i="45"/>
  <c r="R13" i="45"/>
  <c r="Q26" i="47"/>
  <c r="Q16" i="47"/>
  <c r="Q22" i="47"/>
  <c r="Q19" i="47"/>
  <c r="Q24" i="47"/>
  <c r="Q21" i="47"/>
  <c r="Q17" i="47"/>
  <c r="Q27" i="47"/>
  <c r="Q18" i="47"/>
  <c r="Q25" i="47"/>
  <c r="Q20" i="47"/>
  <c r="Q15" i="47"/>
  <c r="Q14" i="47"/>
  <c r="Q23" i="47"/>
  <c r="K11" i="39"/>
  <c r="M11" i="39"/>
  <c r="L11" i="39"/>
  <c r="N18" i="45"/>
  <c r="N21" i="45"/>
  <c r="N14" i="45"/>
  <c r="N16" i="45"/>
  <c r="N17" i="45"/>
  <c r="N19" i="45"/>
  <c r="N13" i="45"/>
  <c r="N15" i="45"/>
  <c r="N20" i="45"/>
  <c r="N22" i="47"/>
  <c r="N23" i="47"/>
  <c r="N20" i="47"/>
  <c r="N21" i="47"/>
  <c r="N25" i="47"/>
  <c r="N24" i="47"/>
  <c r="N27" i="47"/>
  <c r="N17" i="47"/>
  <c r="N19" i="47"/>
  <c r="N18" i="47"/>
  <c r="N26" i="47"/>
  <c r="N15" i="47"/>
  <c r="N16" i="47"/>
  <c r="N14" i="47"/>
  <c r="M11" i="44"/>
  <c r="L11" i="44"/>
  <c r="N11" i="44"/>
  <c r="L11" i="43"/>
  <c r="M11" i="43"/>
  <c r="N11" i="43"/>
  <c r="M12" i="39"/>
  <c r="L12" i="39"/>
  <c r="K12" i="39"/>
  <c r="H11" i="42"/>
  <c r="I11" i="42" s="1"/>
  <c r="H7" i="42"/>
  <c r="I7" i="42" s="1"/>
  <c r="AF7" i="46"/>
  <c r="H9" i="40"/>
  <c r="J9" i="40" s="1"/>
  <c r="P7" i="42"/>
  <c r="H10" i="42"/>
  <c r="I10" i="42" s="1"/>
  <c r="H5" i="43"/>
  <c r="H17" i="40"/>
  <c r="I4" i="40"/>
  <c r="H9" i="42"/>
  <c r="I9" i="42" s="1"/>
  <c r="H5" i="42"/>
  <c r="I5" i="42" s="1"/>
  <c r="H6" i="42"/>
  <c r="I6" i="42" s="1"/>
  <c r="R27" i="45"/>
  <c r="P27" i="45"/>
  <c r="I3" i="40"/>
  <c r="AF8" i="44"/>
  <c r="AG6" i="44"/>
  <c r="H23" i="39"/>
  <c r="H6" i="40"/>
  <c r="J6" i="40" s="1"/>
  <c r="I8" i="40"/>
  <c r="H8" i="42"/>
  <c r="I8" i="42" s="1"/>
  <c r="J38" i="29"/>
  <c r="H18" i="40"/>
  <c r="J18" i="40" s="1"/>
  <c r="P69" i="40"/>
  <c r="P70" i="40" s="1"/>
  <c r="K12" i="43"/>
  <c r="H5" i="40"/>
  <c r="J5" i="40" s="1"/>
  <c r="J39" i="29"/>
  <c r="H22" i="39"/>
  <c r="H7" i="40"/>
  <c r="AF8" i="46"/>
  <c r="AG8" i="44"/>
  <c r="AF9" i="46"/>
  <c r="AG8" i="46"/>
  <c r="AF10" i="46"/>
  <c r="AG9" i="46"/>
  <c r="AG10" i="46"/>
  <c r="AF11" i="46"/>
  <c r="AG11" i="46"/>
  <c r="AF12" i="46"/>
  <c r="AG12" i="46"/>
  <c r="AF13" i="46"/>
  <c r="AF14" i="46"/>
  <c r="AG13" i="46"/>
  <c r="AG14" i="46"/>
  <c r="AF15" i="46"/>
  <c r="AF16" i="46"/>
  <c r="AG15" i="46"/>
  <c r="AF17" i="46"/>
  <c r="AG16" i="46"/>
  <c r="AG17" i="46"/>
  <c r="AF18" i="46"/>
  <c r="AG18" i="46"/>
  <c r="AF19" i="46"/>
  <c r="AF20" i="46"/>
  <c r="AG19" i="46"/>
  <c r="AG20" i="46"/>
  <c r="AF21" i="46"/>
  <c r="AF22" i="46"/>
  <c r="AG21" i="46"/>
  <c r="AG22" i="46"/>
  <c r="AF23" i="46"/>
  <c r="AF24" i="46"/>
  <c r="AG23" i="46"/>
  <c r="AG24" i="46"/>
  <c r="AF25" i="46"/>
  <c r="AG25" i="46"/>
  <c r="AF26" i="46"/>
  <c r="AF27" i="46"/>
  <c r="AG26" i="46"/>
  <c r="AF28" i="46"/>
  <c r="AG27" i="46"/>
  <c r="AF29" i="46"/>
  <c r="AG28" i="46"/>
  <c r="AF30" i="46"/>
  <c r="AG29" i="46"/>
  <c r="AF31" i="46"/>
  <c r="AG30" i="46"/>
  <c r="AG31" i="46"/>
  <c r="AF32" i="46"/>
  <c r="AG32" i="46"/>
  <c r="AF33" i="46"/>
  <c r="AF34" i="46"/>
  <c r="AG33" i="46"/>
  <c r="AG34" i="46"/>
  <c r="AF35" i="46"/>
  <c r="AF36" i="46"/>
  <c r="AG35" i="46"/>
  <c r="AG36" i="46"/>
  <c r="AF37" i="46"/>
  <c r="AF38" i="46"/>
  <c r="AG37" i="46"/>
  <c r="AF39" i="46"/>
  <c r="AG38" i="46"/>
  <c r="AG39" i="46"/>
  <c r="AF40" i="46"/>
  <c r="AG40" i="46"/>
  <c r="AF41" i="46"/>
  <c r="AG41" i="46"/>
  <c r="AF42" i="46"/>
  <c r="AF43" i="46"/>
  <c r="AG42" i="46"/>
  <c r="AG43" i="46"/>
  <c r="AF44" i="46"/>
  <c r="AF45" i="46"/>
  <c r="AG44" i="46"/>
  <c r="AG45" i="46"/>
  <c r="AF46" i="46"/>
  <c r="AG46" i="46"/>
  <c r="AF47" i="46"/>
  <c r="AG47" i="46"/>
  <c r="AF48" i="46"/>
  <c r="AF49" i="46"/>
  <c r="AG48" i="46"/>
  <c r="AF50" i="46"/>
  <c r="AG49" i="46"/>
  <c r="AF51" i="46"/>
  <c r="AG50" i="46"/>
  <c r="AG51" i="46"/>
  <c r="AF52" i="46"/>
  <c r="AF53" i="46"/>
  <c r="AG52" i="46"/>
  <c r="AF54" i="46"/>
  <c r="AG53" i="46"/>
  <c r="AF55" i="46"/>
  <c r="AG54" i="46"/>
  <c r="AG55" i="46"/>
  <c r="AF56" i="46"/>
  <c r="AG56" i="46"/>
  <c r="AF57" i="46"/>
  <c r="AG57" i="46"/>
  <c r="AF58" i="46"/>
  <c r="AF59" i="46"/>
  <c r="AG58" i="46"/>
  <c r="AG59" i="46"/>
  <c r="AF60" i="46"/>
  <c r="AG60" i="46"/>
  <c r="AF61" i="46"/>
  <c r="AG61" i="46"/>
  <c r="AF62" i="46"/>
  <c r="AG62" i="46"/>
  <c r="AF63" i="46"/>
  <c r="AF64" i="46"/>
  <c r="AG63" i="46"/>
  <c r="AF65" i="46"/>
  <c r="AG64" i="46"/>
  <c r="AF66" i="46"/>
  <c r="AG65" i="46"/>
  <c r="AF67" i="46"/>
  <c r="AG66" i="46"/>
  <c r="AG67" i="46"/>
  <c r="AF68" i="46"/>
  <c r="AG68" i="46"/>
  <c r="AF69" i="46"/>
  <c r="AF70" i="46"/>
  <c r="AG69" i="46"/>
  <c r="AF71" i="46"/>
  <c r="AG70" i="46"/>
  <c r="AG71" i="46"/>
  <c r="AF72" i="46"/>
  <c r="AG72" i="46"/>
  <c r="AF73" i="46"/>
  <c r="AF74" i="46"/>
  <c r="AG73" i="46"/>
  <c r="AG74" i="46"/>
  <c r="AF75" i="46"/>
  <c r="AG75" i="46"/>
  <c r="AF76" i="46"/>
  <c r="AF77" i="46"/>
  <c r="AG76" i="46"/>
  <c r="AF78" i="46"/>
  <c r="AG77" i="46"/>
  <c r="AF79" i="46"/>
  <c r="AG78" i="46"/>
  <c r="AF80" i="46"/>
  <c r="AG79" i="46"/>
  <c r="AF81" i="46"/>
  <c r="AG80" i="46"/>
  <c r="AF82" i="46"/>
  <c r="AG81" i="46"/>
  <c r="AG82" i="46"/>
  <c r="AF83" i="46"/>
  <c r="AF84" i="46"/>
  <c r="AG83" i="46"/>
  <c r="AF85" i="46"/>
  <c r="AG84" i="46"/>
  <c r="AG85" i="46"/>
  <c r="AF86" i="46"/>
  <c r="AF87" i="46"/>
  <c r="AG86" i="46"/>
  <c r="AF88" i="46"/>
  <c r="AG87" i="46"/>
  <c r="AG88" i="46"/>
  <c r="AF89" i="46"/>
  <c r="AG89" i="46"/>
  <c r="AF90" i="46"/>
  <c r="AG90" i="46"/>
  <c r="AF91" i="46"/>
  <c r="AF92" i="46"/>
  <c r="AG91" i="46"/>
  <c r="AG92" i="46"/>
  <c r="AF93" i="46"/>
  <c r="AF94" i="46"/>
  <c r="AG93" i="46"/>
  <c r="AF95" i="46"/>
  <c r="AG94" i="46"/>
  <c r="AF96" i="46"/>
  <c r="AG95" i="46"/>
  <c r="AG96" i="46"/>
  <c r="AF97" i="46"/>
  <c r="AF98" i="46"/>
  <c r="AG97" i="46"/>
  <c r="AF99" i="46"/>
  <c r="AG98" i="46"/>
  <c r="AG99" i="46"/>
  <c r="AF100" i="46"/>
  <c r="AG100" i="46"/>
  <c r="AF101" i="46"/>
  <c r="AG101" i="46"/>
  <c r="AF102" i="46"/>
  <c r="AF103" i="46"/>
  <c r="AG102" i="46"/>
  <c r="AF104" i="46"/>
  <c r="AG103" i="46"/>
  <c r="AG104" i="46"/>
  <c r="AF105" i="46"/>
  <c r="AF106" i="46"/>
  <c r="AG105" i="46"/>
  <c r="AG106" i="46"/>
  <c r="AF107" i="46"/>
  <c r="AF108" i="46"/>
  <c r="AG107" i="46"/>
  <c r="AG108" i="46"/>
  <c r="AF109" i="46"/>
  <c r="AF110" i="46"/>
  <c r="AG109" i="46"/>
  <c r="AG110" i="46"/>
  <c r="AF111" i="46"/>
  <c r="AG111" i="46"/>
  <c r="AF112" i="46"/>
  <c r="AF113" i="46"/>
  <c r="AG112" i="46"/>
  <c r="AF114" i="46"/>
  <c r="AG113" i="46"/>
  <c r="AF115" i="46"/>
  <c r="AG114" i="46"/>
  <c r="AF116" i="46"/>
  <c r="AG115" i="46"/>
  <c r="AG116" i="46"/>
  <c r="AF117" i="46"/>
  <c r="AF118" i="46"/>
  <c r="AG117" i="46"/>
  <c r="AF119" i="46"/>
  <c r="AG118" i="46"/>
  <c r="AG119" i="46"/>
  <c r="AF120" i="46"/>
  <c r="AG120" i="46"/>
  <c r="AF121" i="46"/>
  <c r="AG121" i="46"/>
  <c r="AF122" i="46"/>
  <c r="AF123" i="46"/>
  <c r="AG122" i="46"/>
  <c r="AG123" i="46"/>
  <c r="AF124" i="46"/>
  <c r="AG124" i="46"/>
  <c r="AF125" i="46"/>
  <c r="AG125" i="46"/>
  <c r="AF126" i="46"/>
  <c r="AF127" i="46"/>
  <c r="AG126" i="46"/>
  <c r="AG127" i="46"/>
  <c r="AF128" i="46"/>
  <c r="AG128" i="46"/>
  <c r="AF129" i="46"/>
  <c r="AG129" i="46"/>
  <c r="AF130" i="46"/>
  <c r="AF131" i="46"/>
  <c r="AG130" i="46"/>
  <c r="AF132" i="46"/>
  <c r="AG131" i="46"/>
  <c r="AF133" i="46"/>
  <c r="AG132" i="46"/>
  <c r="AF134" i="46"/>
  <c r="AG133" i="46"/>
  <c r="AF135" i="46"/>
  <c r="AG134" i="46"/>
  <c r="AF136" i="46"/>
  <c r="AG135" i="46"/>
  <c r="AG136" i="46"/>
  <c r="AF137" i="46"/>
  <c r="AF138" i="46"/>
  <c r="AG137" i="46"/>
  <c r="AF139" i="46"/>
  <c r="AG138" i="46"/>
  <c r="AG139" i="46"/>
  <c r="AF140" i="46"/>
  <c r="AG140" i="46"/>
  <c r="AF141" i="46"/>
  <c r="AG141" i="46"/>
  <c r="AF142" i="46"/>
  <c r="AG142" i="46"/>
  <c r="AF143" i="46"/>
  <c r="AG143" i="46"/>
  <c r="AF144" i="46"/>
  <c r="AF145" i="46"/>
  <c r="AG144" i="46"/>
  <c r="AF146" i="46"/>
  <c r="AG145" i="46"/>
  <c r="AG146" i="46"/>
  <c r="AF147" i="46"/>
  <c r="AF148" i="46"/>
  <c r="AG147" i="46"/>
  <c r="AF149" i="46"/>
  <c r="AG148" i="46"/>
  <c r="AF150" i="46"/>
  <c r="AG149" i="46"/>
  <c r="AF151" i="46"/>
  <c r="AG150" i="46"/>
  <c r="AF152" i="46"/>
  <c r="AG151" i="46"/>
  <c r="AG152" i="46"/>
  <c r="AF153" i="46"/>
  <c r="AF154" i="46"/>
  <c r="AG153" i="46"/>
  <c r="AF155" i="46"/>
  <c r="AG154" i="46"/>
  <c r="AF156" i="46"/>
  <c r="AG155" i="46"/>
  <c r="AG156" i="46"/>
  <c r="AF157" i="46"/>
  <c r="AG157" i="46"/>
  <c r="AF158" i="46"/>
  <c r="AG158" i="46"/>
  <c r="AF159" i="46"/>
  <c r="AG159" i="46"/>
  <c r="AF160" i="46"/>
  <c r="AG160" i="46"/>
  <c r="AF161" i="46"/>
  <c r="AF162" i="46"/>
  <c r="AG161" i="46"/>
  <c r="AG162" i="46"/>
  <c r="AF163" i="46"/>
  <c r="AF164" i="46"/>
  <c r="AG163" i="46"/>
  <c r="AG164" i="46"/>
  <c r="AF165" i="46"/>
  <c r="AG165" i="46"/>
  <c r="AF166" i="46"/>
  <c r="AF167" i="46"/>
  <c r="AG166" i="46"/>
  <c r="AF168" i="46"/>
  <c r="AG167" i="46"/>
  <c r="AF169" i="46"/>
  <c r="AG168" i="46"/>
  <c r="AG169" i="46"/>
  <c r="AF170" i="46"/>
  <c r="AF171" i="46"/>
  <c r="AG170" i="46"/>
  <c r="AG171" i="46"/>
  <c r="AF172" i="46"/>
  <c r="AG172" i="46"/>
  <c r="AF173" i="46"/>
  <c r="AF174" i="46"/>
  <c r="AG173" i="46"/>
  <c r="AF175" i="46"/>
  <c r="AG174" i="46"/>
  <c r="AG175" i="46"/>
  <c r="AF176" i="46"/>
  <c r="AF177" i="46"/>
  <c r="AG176" i="46"/>
  <c r="AG177" i="46"/>
  <c r="AF178" i="46"/>
  <c r="AG178" i="46"/>
  <c r="AF179" i="46"/>
  <c r="AF180" i="46"/>
  <c r="AG179" i="46"/>
  <c r="AF181" i="46"/>
  <c r="AG180" i="46"/>
  <c r="AF182" i="46"/>
  <c r="AG181" i="46"/>
  <c r="AG182" i="46"/>
  <c r="AF183" i="46"/>
  <c r="AG183" i="46"/>
  <c r="AF184" i="46"/>
  <c r="AF185" i="46"/>
  <c r="AG184" i="46"/>
  <c r="AG185" i="46"/>
  <c r="AF186" i="46"/>
  <c r="AF187" i="46"/>
  <c r="AG186" i="46"/>
  <c r="AF188" i="46"/>
  <c r="AG187" i="46"/>
  <c r="AF189" i="46"/>
  <c r="AG188" i="46"/>
  <c r="AG189" i="46"/>
  <c r="AF190" i="46"/>
  <c r="AF191" i="46"/>
  <c r="AG190" i="46"/>
  <c r="AG191" i="46"/>
  <c r="AF192" i="46"/>
  <c r="AG192" i="46"/>
  <c r="AF193" i="46"/>
  <c r="AF194" i="46"/>
  <c r="AG193" i="46"/>
  <c r="AG194" i="46"/>
  <c r="AF195" i="46"/>
  <c r="AF196" i="46"/>
  <c r="AG195" i="46"/>
  <c r="AF197" i="46"/>
  <c r="AG196" i="46"/>
  <c r="AG197" i="46"/>
  <c r="AF198" i="46"/>
  <c r="AF199" i="46"/>
  <c r="AG198" i="46"/>
  <c r="AG199" i="46"/>
  <c r="AF200" i="46"/>
  <c r="AG200" i="46"/>
  <c r="AF201" i="46"/>
  <c r="AF202" i="46"/>
  <c r="AG201" i="46"/>
  <c r="AF203" i="46"/>
  <c r="AG202" i="46"/>
  <c r="AF204" i="46"/>
  <c r="AG203" i="46"/>
  <c r="AG204" i="46"/>
  <c r="AF205" i="46"/>
  <c r="AG205" i="46"/>
  <c r="AF206" i="46"/>
  <c r="AG206" i="46"/>
  <c r="AF207" i="46"/>
  <c r="AG207" i="46"/>
  <c r="AF208" i="46"/>
  <c r="AG208" i="46"/>
  <c r="AF209" i="46"/>
  <c r="AF210" i="46"/>
  <c r="AG209" i="46"/>
  <c r="AF211" i="46"/>
  <c r="AG210" i="46"/>
  <c r="AG211" i="46"/>
  <c r="AF212" i="46"/>
  <c r="AG212" i="46"/>
  <c r="AF213" i="46"/>
  <c r="AG213" i="46"/>
  <c r="AF214" i="46"/>
  <c r="AG214" i="46"/>
  <c r="AF215" i="46"/>
  <c r="AF216" i="46"/>
  <c r="AG215" i="46"/>
  <c r="AF217" i="46"/>
  <c r="AG216" i="46"/>
  <c r="AF218" i="46"/>
  <c r="AG217" i="46"/>
  <c r="AG218" i="46"/>
  <c r="AF219" i="46"/>
  <c r="AG219" i="46"/>
  <c r="AF220" i="46"/>
  <c r="AF221" i="46"/>
  <c r="AG220" i="46"/>
  <c r="AG221" i="46"/>
  <c r="AF222" i="46"/>
  <c r="AF223" i="46"/>
  <c r="AG222" i="46"/>
  <c r="AF224" i="46"/>
  <c r="AG223" i="46"/>
  <c r="AG224" i="46"/>
  <c r="AF225" i="46"/>
  <c r="AF226" i="46"/>
  <c r="AG225" i="46"/>
  <c r="AF227" i="46"/>
  <c r="AG226" i="46"/>
  <c r="AF228" i="46"/>
  <c r="AG227" i="46"/>
  <c r="AG228" i="46"/>
  <c r="AF229" i="46"/>
  <c r="AG229" i="46"/>
  <c r="AF230" i="46"/>
  <c r="AG230" i="46"/>
  <c r="AF231" i="46"/>
  <c r="AG231" i="46"/>
  <c r="AF232" i="46"/>
  <c r="AF233" i="46"/>
  <c r="AG232" i="46"/>
  <c r="AF234" i="46"/>
  <c r="AG233" i="46"/>
  <c r="AF235" i="46"/>
  <c r="AG234" i="46"/>
  <c r="AF236" i="46"/>
  <c r="AG235" i="46"/>
  <c r="AF237" i="46"/>
  <c r="AG236" i="46"/>
  <c r="AF238" i="46"/>
  <c r="AG237" i="46"/>
  <c r="AG238" i="46"/>
  <c r="AF239" i="46"/>
  <c r="AF240" i="46"/>
  <c r="AG239" i="46"/>
  <c r="AG240" i="46"/>
  <c r="AF241" i="46"/>
  <c r="AF242" i="46"/>
  <c r="AG241" i="46"/>
  <c r="AG242" i="46"/>
  <c r="AF243" i="46"/>
  <c r="AG243" i="46"/>
  <c r="AF244" i="46"/>
  <c r="AG244" i="46"/>
  <c r="AF245" i="46"/>
  <c r="AG245" i="46"/>
  <c r="AF246" i="46"/>
  <c r="AF247" i="46"/>
  <c r="AG246" i="46"/>
  <c r="AF248" i="46"/>
  <c r="AG247" i="46"/>
  <c r="AG248" i="46"/>
  <c r="AF249" i="46"/>
  <c r="AF250" i="46"/>
  <c r="AG249" i="46"/>
  <c r="AF251" i="46"/>
  <c r="AG250" i="46"/>
  <c r="AF252" i="46"/>
  <c r="AG251" i="46"/>
  <c r="AG252" i="46"/>
  <c r="AF253" i="46"/>
  <c r="AF254" i="46"/>
  <c r="AG253" i="46"/>
  <c r="AF255" i="46"/>
  <c r="AG254" i="46"/>
  <c r="AG255" i="46"/>
  <c r="AF256" i="46"/>
  <c r="AG256" i="46"/>
  <c r="AF257" i="46"/>
  <c r="AG257" i="46" s="1"/>
  <c r="J17" i="40"/>
  <c r="I17" i="40"/>
  <c r="J7" i="40"/>
  <c r="I7" i="40"/>
  <c r="M12" i="43" l="1"/>
  <c r="N12" i="43"/>
  <c r="L12" i="43"/>
  <c r="Q28" i="45"/>
  <c r="I5" i="40"/>
  <c r="P28" i="45"/>
  <c r="R28" i="45"/>
  <c r="P8" i="42"/>
  <c r="I9" i="40"/>
  <c r="AG7" i="46"/>
  <c r="P71" i="40"/>
  <c r="P72" i="40" s="1"/>
  <c r="P73" i="40" s="1"/>
  <c r="P74" i="40" s="1"/>
  <c r="P75" i="40" s="1"/>
  <c r="P76" i="40" s="1"/>
  <c r="P77" i="40" s="1"/>
  <c r="P78" i="40" s="1"/>
  <c r="P79" i="40" s="1"/>
  <c r="P80" i="40" s="1"/>
  <c r="P81" i="40" s="1"/>
  <c r="P82" i="40" s="1"/>
  <c r="P83" i="40" s="1"/>
  <c r="P84" i="40" s="1"/>
  <c r="P85" i="40" s="1"/>
  <c r="P86" i="40" s="1"/>
  <c r="P87" i="40" s="1"/>
  <c r="P88" i="40" s="1"/>
  <c r="P89" i="40" s="1"/>
  <c r="P90" i="40" s="1"/>
  <c r="P91" i="40" s="1"/>
  <c r="P92" i="40" s="1"/>
  <c r="P93" i="40" s="1"/>
  <c r="P94" i="40" s="1"/>
  <c r="P95" i="40" s="1"/>
  <c r="P96" i="40" s="1"/>
  <c r="P97" i="40" s="1"/>
  <c r="P98" i="40" s="1"/>
  <c r="P99" i="40" s="1"/>
  <c r="P100" i="40" s="1"/>
  <c r="P101" i="40" s="1"/>
  <c r="P102" i="40" s="1"/>
  <c r="P103" i="40" s="1"/>
  <c r="P104" i="40" s="1"/>
  <c r="P105" i="40" s="1"/>
  <c r="P106" i="40" s="1"/>
  <c r="P107" i="40" s="1"/>
  <c r="P108" i="40" s="1"/>
  <c r="P109" i="40" s="1"/>
  <c r="P110" i="40" s="1"/>
  <c r="P111" i="40" s="1"/>
  <c r="P112" i="40" s="1"/>
  <c r="P113" i="40" s="1"/>
  <c r="P114" i="40" s="1"/>
  <c r="P115" i="40" s="1"/>
  <c r="P116" i="40" s="1"/>
  <c r="P117" i="40" s="1"/>
  <c r="P118" i="40" s="1"/>
  <c r="P119" i="40" s="1"/>
  <c r="P120" i="40" s="1"/>
  <c r="P121" i="40" s="1"/>
  <c r="P122" i="40" s="1"/>
  <c r="P123" i="40" s="1"/>
  <c r="P124" i="40" s="1"/>
  <c r="P125" i="40" s="1"/>
  <c r="P126" i="40" s="1"/>
  <c r="P127" i="40" s="1"/>
  <c r="P128" i="40" s="1"/>
  <c r="P129" i="40" s="1"/>
  <c r="P130" i="40" s="1"/>
  <c r="P131" i="40" s="1"/>
  <c r="P132" i="40" s="1"/>
  <c r="P133" i="40" s="1"/>
  <c r="P134" i="40" s="1"/>
  <c r="P135" i="40" s="1"/>
  <c r="P136" i="40" s="1"/>
  <c r="P137" i="40" s="1"/>
  <c r="P138" i="40" s="1"/>
  <c r="P139" i="40" s="1"/>
  <c r="P140" i="40" s="1"/>
  <c r="P141" i="40" s="1"/>
  <c r="P142" i="40" s="1"/>
  <c r="P143" i="40" s="1"/>
  <c r="P144" i="40" s="1"/>
  <c r="P145" i="40" s="1"/>
  <c r="P146" i="40" s="1"/>
  <c r="P147" i="40" s="1"/>
  <c r="P148" i="40" s="1"/>
  <c r="P149" i="40" s="1"/>
  <c r="P150" i="40" s="1"/>
  <c r="P151" i="40" s="1"/>
  <c r="P152" i="40" s="1"/>
  <c r="P153" i="40" s="1"/>
  <c r="P154" i="40" s="1"/>
  <c r="P155" i="40" s="1"/>
  <c r="P156" i="40" s="1"/>
  <c r="P157" i="40" s="1"/>
  <c r="P158" i="40" s="1"/>
  <c r="P159" i="40" s="1"/>
  <c r="P160" i="40" s="1"/>
  <c r="P161" i="40" s="1"/>
  <c r="P162" i="40" s="1"/>
  <c r="P163" i="40" s="1"/>
  <c r="P164" i="40" s="1"/>
  <c r="P165" i="40" s="1"/>
  <c r="P166" i="40" s="1"/>
  <c r="P167" i="40" s="1"/>
  <c r="P168" i="40" s="1"/>
  <c r="P169" i="40" s="1"/>
  <c r="P170" i="40" s="1"/>
  <c r="P171" i="40" s="1"/>
  <c r="P172" i="40" s="1"/>
  <c r="P173" i="40" s="1"/>
  <c r="P174" i="40" s="1"/>
  <c r="P175" i="40" s="1"/>
  <c r="P176" i="40" s="1"/>
  <c r="P177" i="40" s="1"/>
  <c r="P178" i="40" s="1"/>
  <c r="P179" i="40" s="1"/>
  <c r="P180" i="40" s="1"/>
  <c r="P181" i="40" s="1"/>
  <c r="P182" i="40" s="1"/>
  <c r="P183" i="40" s="1"/>
  <c r="P184" i="40" s="1"/>
  <c r="P185" i="40" s="1"/>
  <c r="P186" i="40" s="1"/>
  <c r="P187" i="40" s="1"/>
  <c r="P188" i="40" s="1"/>
  <c r="P189" i="40" s="1"/>
  <c r="P190" i="40" s="1"/>
  <c r="P191" i="40" s="1"/>
  <c r="P192" i="40" s="1"/>
  <c r="P193" i="40" s="1"/>
  <c r="P194" i="40" s="1"/>
  <c r="P195" i="40" s="1"/>
  <c r="P196" i="40" s="1"/>
  <c r="P197" i="40" s="1"/>
  <c r="P198" i="40" s="1"/>
  <c r="P199" i="40" s="1"/>
  <c r="P200" i="40" s="1"/>
  <c r="P201" i="40" s="1"/>
  <c r="P202" i="40" s="1"/>
  <c r="P203" i="40" s="1"/>
  <c r="P204" i="40" s="1"/>
  <c r="P205" i="40" s="1"/>
  <c r="P206" i="40" s="1"/>
  <c r="P207" i="40" s="1"/>
  <c r="P208" i="40" s="1"/>
  <c r="P209" i="40" s="1"/>
  <c r="P210" i="40" s="1"/>
  <c r="P211" i="40" s="1"/>
  <c r="P212" i="40" s="1"/>
  <c r="P213" i="40" s="1"/>
  <c r="P214" i="40" s="1"/>
  <c r="P215" i="40" s="1"/>
  <c r="P216" i="40" s="1"/>
  <c r="P217" i="40" s="1"/>
  <c r="P218" i="40" s="1"/>
  <c r="P219" i="40" s="1"/>
  <c r="P220" i="40" s="1"/>
  <c r="P221" i="40" s="1"/>
  <c r="P222" i="40" s="1"/>
  <c r="P223" i="40" s="1"/>
  <c r="P224" i="40" s="1"/>
  <c r="P225" i="40" s="1"/>
  <c r="P226" i="40" s="1"/>
  <c r="P227" i="40" s="1"/>
  <c r="P228" i="40" s="1"/>
  <c r="P229" i="40" s="1"/>
  <c r="P230" i="40" s="1"/>
  <c r="P231" i="40" s="1"/>
  <c r="P232" i="40" s="1"/>
  <c r="P233" i="40" s="1"/>
  <c r="P234" i="40" s="1"/>
  <c r="P235" i="40" s="1"/>
  <c r="P236" i="40" s="1"/>
  <c r="P237" i="40" s="1"/>
  <c r="P238" i="40" s="1"/>
  <c r="P239" i="40" s="1"/>
  <c r="P240" i="40" s="1"/>
  <c r="P241" i="40" s="1"/>
  <c r="P242" i="40" s="1"/>
  <c r="P243" i="40" s="1"/>
  <c r="P244" i="40" s="1"/>
  <c r="P245" i="40" s="1"/>
  <c r="P246" i="40" s="1"/>
  <c r="P247" i="40" s="1"/>
  <c r="P248" i="40" s="1"/>
  <c r="P249" i="40" s="1"/>
  <c r="P250" i="40" s="1"/>
  <c r="P251" i="40" s="1"/>
  <c r="P252" i="40" s="1"/>
  <c r="P253" i="40" s="1"/>
  <c r="P254" i="40" s="1"/>
  <c r="P255" i="40" s="1"/>
  <c r="P256" i="40" s="1"/>
  <c r="P257" i="40" s="1"/>
  <c r="P258" i="40" s="1"/>
  <c r="P259" i="40" s="1"/>
  <c r="P260" i="40" s="1"/>
  <c r="P261" i="40" s="1"/>
  <c r="P262" i="40" s="1"/>
  <c r="P263" i="40" s="1"/>
  <c r="P264" i="40" s="1"/>
  <c r="P265" i="40" s="1"/>
  <c r="P266" i="40" s="1"/>
  <c r="P267" i="40" s="1"/>
  <c r="P268" i="40" s="1"/>
  <c r="P269" i="40" s="1"/>
  <c r="P270" i="40" s="1"/>
  <c r="P271" i="40" s="1"/>
  <c r="P272" i="40" s="1"/>
  <c r="P273" i="40" s="1"/>
  <c r="P274" i="40" s="1"/>
  <c r="P275" i="40" s="1"/>
  <c r="P276" i="40" s="1"/>
  <c r="P277" i="40" s="1"/>
  <c r="P278" i="40" s="1"/>
  <c r="P279" i="40" s="1"/>
  <c r="P280" i="40" s="1"/>
  <c r="P281" i="40" s="1"/>
  <c r="P282" i="40" s="1"/>
  <c r="P283" i="40" s="1"/>
  <c r="P284" i="40" s="1"/>
  <c r="P285" i="40" s="1"/>
  <c r="P286" i="40" s="1"/>
  <c r="P287" i="40" s="1"/>
  <c r="P288" i="40" s="1"/>
  <c r="P289" i="40" s="1"/>
  <c r="P290" i="40" s="1"/>
  <c r="P291" i="40" s="1"/>
  <c r="P292" i="40" s="1"/>
  <c r="P293" i="40" s="1"/>
  <c r="P294" i="40" s="1"/>
  <c r="P295" i="40" s="1"/>
  <c r="P296" i="40" s="1"/>
  <c r="P297" i="40" s="1"/>
  <c r="P298" i="40" s="1"/>
  <c r="P299" i="40" s="1"/>
  <c r="P300" i="40" s="1"/>
  <c r="P301" i="40" s="1"/>
  <c r="P302" i="40" s="1"/>
  <c r="P303" i="40" s="1"/>
  <c r="P304" i="40" s="1"/>
  <c r="P305" i="40" s="1"/>
  <c r="P306" i="40" s="1"/>
  <c r="P307" i="40" s="1"/>
  <c r="P308" i="40" s="1"/>
  <c r="P309" i="40" s="1"/>
  <c r="P310" i="40" s="1"/>
  <c r="P311" i="40" s="1"/>
  <c r="P312" i="40" s="1"/>
  <c r="P313" i="40" s="1"/>
  <c r="P314" i="40" s="1"/>
  <c r="P315" i="40" s="1"/>
  <c r="P316" i="40" s="1"/>
  <c r="P317" i="40" s="1"/>
  <c r="P318" i="40" s="1"/>
  <c r="P319" i="40" s="1"/>
  <c r="P320" i="40" s="1"/>
  <c r="P321" i="40" s="1"/>
  <c r="P322" i="40" s="1"/>
  <c r="P323" i="40" s="1"/>
  <c r="P324" i="40" s="1"/>
  <c r="P325" i="40" s="1"/>
  <c r="P326" i="40" s="1"/>
  <c r="P327" i="40" s="1"/>
  <c r="P328" i="40" s="1"/>
  <c r="P329" i="40" s="1"/>
  <c r="P330" i="40" s="1"/>
  <c r="P331" i="40" s="1"/>
  <c r="P332" i="40" s="1"/>
  <c r="P333" i="40" s="1"/>
  <c r="P334" i="40" s="1"/>
  <c r="P335" i="40" s="1"/>
  <c r="P336" i="40" s="1"/>
  <c r="P337" i="40" s="1"/>
  <c r="P338" i="40" s="1"/>
  <c r="P339" i="40" s="1"/>
  <c r="P340" i="40" s="1"/>
  <c r="P341" i="40" s="1"/>
  <c r="P342" i="40" s="1"/>
  <c r="P343" i="40" s="1"/>
  <c r="P344" i="40" s="1"/>
  <c r="P345" i="40" s="1"/>
  <c r="P346" i="40" s="1"/>
  <c r="P347" i="40" s="1"/>
  <c r="P348" i="40" s="1"/>
  <c r="P349" i="40" s="1"/>
  <c r="P350" i="40" s="1"/>
  <c r="P351" i="40" s="1"/>
  <c r="P352" i="40" s="1"/>
  <c r="P353" i="40" s="1"/>
  <c r="P354" i="40" s="1"/>
  <c r="P355" i="40" s="1"/>
  <c r="P356" i="40" s="1"/>
  <c r="P357" i="40" s="1"/>
  <c r="P358" i="40" s="1"/>
  <c r="P359" i="40" s="1"/>
  <c r="P360" i="40" s="1"/>
  <c r="P361" i="40" s="1"/>
  <c r="P362" i="40" s="1"/>
  <c r="P363" i="40" s="1"/>
  <c r="P364" i="40" s="1"/>
  <c r="P365" i="40" s="1"/>
  <c r="P366" i="40" s="1"/>
  <c r="P367" i="40" s="1"/>
  <c r="P368" i="40" s="1"/>
  <c r="P369" i="40" s="1"/>
  <c r="P370" i="40" s="1"/>
  <c r="P371" i="40" s="1"/>
  <c r="P372" i="40" s="1"/>
  <c r="P373" i="40" s="1"/>
  <c r="P374" i="40" s="1"/>
  <c r="P375" i="40" s="1"/>
  <c r="P376" i="40" s="1"/>
  <c r="P377" i="40" s="1"/>
  <c r="P378" i="40" s="1"/>
  <c r="P379" i="40" s="1"/>
  <c r="P380" i="40" s="1"/>
  <c r="P381" i="40" s="1"/>
  <c r="P382" i="40" s="1"/>
  <c r="P383" i="40" s="1"/>
  <c r="I18" i="40"/>
  <c r="I6" i="40"/>
  <c r="AF9" i="44"/>
  <c r="AF10" i="44"/>
  <c r="AG9" i="44"/>
  <c r="AG10" i="44"/>
  <c r="AF11" i="44"/>
  <c r="AF12" i="44"/>
  <c r="AG11" i="44"/>
  <c r="AG12" i="44"/>
  <c r="AF13" i="44"/>
  <c r="AG13" i="44"/>
  <c r="AF14" i="44"/>
  <c r="AG14" i="44"/>
  <c r="AF15" i="44"/>
  <c r="AF16" i="44"/>
  <c r="AG15" i="44"/>
  <c r="AG16" i="44"/>
  <c r="AF17" i="44"/>
  <c r="AG17" i="44"/>
  <c r="AF18" i="44"/>
  <c r="AF19" i="44"/>
  <c r="AG18" i="44"/>
  <c r="AG19" i="44"/>
  <c r="AF20" i="44"/>
  <c r="AF21" i="44"/>
  <c r="AG20" i="44"/>
  <c r="AF22" i="44"/>
  <c r="AG21" i="44"/>
  <c r="AF23" i="44"/>
  <c r="AG22" i="44"/>
  <c r="AG23" i="44"/>
  <c r="AF24" i="44"/>
  <c r="AG24" i="44" s="1"/>
  <c r="Q29" i="45" l="1"/>
  <c r="P9" i="42"/>
  <c r="R29" i="45"/>
  <c r="P29" i="45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 l="1"/>
  <c r="P23" i="42" l="1"/>
  <c r="P24" i="42" l="1"/>
  <c r="P25" i="42" l="1"/>
  <c r="P26" i="42" l="1"/>
  <c r="P27" i="42" l="1"/>
  <c r="P28" i="42" l="1"/>
  <c r="P29" i="42" l="1"/>
  <c r="P30" i="42" l="1"/>
  <c r="P31" i="42" l="1"/>
  <c r="P32" i="42" l="1"/>
  <c r="P33" i="42" l="1"/>
  <c r="P34" i="42" l="1"/>
  <c r="P35" i="42" l="1"/>
  <c r="P36" i="42" l="1"/>
  <c r="P37" i="42" l="1"/>
  <c r="P38" i="42" l="1"/>
  <c r="P39" i="42" l="1"/>
  <c r="P40" i="42" l="1"/>
  <c r="P41" i="42" l="1"/>
  <c r="P42" i="42" l="1"/>
  <c r="P43" i="42" l="1"/>
  <c r="P44" i="42"/>
  <c r="P45" i="42" l="1"/>
  <c r="P46" i="42" l="1"/>
  <c r="P47" i="42" l="1"/>
  <c r="P48" i="42" l="1"/>
  <c r="P49" i="42" l="1"/>
  <c r="P50" i="42" l="1"/>
  <c r="P51" i="42" l="1"/>
  <c r="P52" i="42" l="1"/>
  <c r="P53" i="42" l="1"/>
  <c r="P54" i="42" l="1"/>
  <c r="P55" i="42" l="1"/>
  <c r="P56" i="42" l="1"/>
  <c r="P57" i="42" l="1"/>
  <c r="P58" i="42" l="1"/>
  <c r="P59" i="42" l="1"/>
  <c r="P60" i="42" l="1"/>
  <c r="P61" i="42" l="1"/>
  <c r="P62" i="42" l="1"/>
  <c r="P63" i="42" l="1"/>
  <c r="P64" i="42" l="1"/>
  <c r="P65" i="42" l="1"/>
  <c r="P66" i="42"/>
  <c r="P67" i="42" l="1"/>
  <c r="P68" i="42" l="1"/>
  <c r="P69" i="42" l="1"/>
  <c r="P70" i="42" l="1"/>
  <c r="P71" i="42" l="1"/>
  <c r="P72" i="42" l="1"/>
  <c r="P73" i="42" l="1"/>
  <c r="P74" i="42" l="1"/>
  <c r="P75" i="42" l="1"/>
  <c r="P76" i="42" l="1"/>
  <c r="P77" i="42" l="1"/>
  <c r="P78" i="42" l="1"/>
  <c r="P79" i="42" l="1"/>
  <c r="P80" i="42" l="1"/>
  <c r="P81" i="42" l="1"/>
  <c r="P82" i="42" l="1"/>
  <c r="P83" i="42" l="1"/>
  <c r="P84" i="42"/>
  <c r="P85" i="42" l="1"/>
  <c r="P86" i="42" l="1"/>
  <c r="P87" i="42" l="1"/>
  <c r="P88" i="42" l="1"/>
  <c r="P89" i="42" l="1"/>
  <c r="P90" i="42" l="1"/>
  <c r="P91" i="42" l="1"/>
  <c r="P92" i="42" l="1"/>
  <c r="P93" i="42" l="1"/>
  <c r="P94" i="42" l="1"/>
  <c r="P95" i="42" l="1"/>
  <c r="P96" i="42" l="1"/>
  <c r="P97" i="42" l="1"/>
  <c r="P98" i="42" l="1"/>
  <c r="P99" i="42" l="1"/>
  <c r="P100" i="42" l="1"/>
  <c r="P101" i="42" l="1"/>
  <c r="P102" i="42" l="1"/>
  <c r="P103" i="42" l="1"/>
  <c r="P104" i="42" l="1"/>
  <c r="P105" i="42" l="1"/>
  <c r="P106" i="42" l="1"/>
  <c r="P107" i="42" l="1"/>
  <c r="P108" i="42" l="1"/>
  <c r="P109" i="42" l="1"/>
  <c r="P110" i="42" l="1"/>
  <c r="P111" i="42" l="1"/>
  <c r="P112" i="42" l="1"/>
  <c r="P113" i="42" l="1"/>
  <c r="P114" i="42" l="1"/>
  <c r="P115" i="42" l="1"/>
  <c r="P116" i="42" l="1"/>
  <c r="P117" i="42" l="1"/>
  <c r="P118" i="42" l="1"/>
  <c r="P119" i="42" l="1"/>
  <c r="P120" i="42" l="1"/>
  <c r="P121" i="42" l="1"/>
  <c r="P122" i="42" l="1"/>
  <c r="P123" i="42" l="1"/>
  <c r="P124" i="42" l="1"/>
  <c r="P125" i="42" l="1"/>
  <c r="P126" i="42" l="1"/>
  <c r="P127" i="42" l="1"/>
  <c r="P128" i="42" l="1"/>
  <c r="P129" i="42" l="1"/>
  <c r="P130" i="42" l="1"/>
  <c r="P131" i="42" l="1"/>
  <c r="P132" i="42" l="1"/>
  <c r="P133" i="42" l="1"/>
  <c r="P134" i="42" l="1"/>
  <c r="P135" i="42" l="1"/>
  <c r="P136" i="42" l="1"/>
  <c r="P137" i="42" l="1"/>
  <c r="P138" i="42" l="1"/>
  <c r="P139" i="42" l="1"/>
  <c r="P140" i="42" l="1"/>
  <c r="P141" i="42" l="1"/>
  <c r="P142" i="42" l="1"/>
  <c r="P143" i="42" l="1"/>
  <c r="P144" i="42" l="1"/>
  <c r="P145" i="42" l="1"/>
  <c r="P146" i="42" l="1"/>
  <c r="P147" i="42" l="1"/>
  <c r="P148" i="42" l="1"/>
  <c r="P149" i="42" l="1"/>
  <c r="P150" i="42" l="1"/>
  <c r="P151" i="42" l="1"/>
  <c r="P152" i="42" l="1"/>
  <c r="P153" i="42" l="1"/>
  <c r="P154" i="42" l="1"/>
  <c r="P155" i="42" l="1"/>
  <c r="P156" i="42" l="1"/>
  <c r="P157" i="42" l="1"/>
  <c r="P158" i="42" l="1"/>
  <c r="P159" i="42" l="1"/>
  <c r="P160" i="42" l="1"/>
  <c r="P161" i="42" l="1"/>
  <c r="P162" i="42" l="1"/>
  <c r="P163" i="42" l="1"/>
  <c r="P164" i="42" l="1"/>
  <c r="P165" i="42" l="1"/>
  <c r="P166" i="42" l="1"/>
  <c r="P167" i="42" l="1"/>
  <c r="P168" i="42" l="1"/>
  <c r="P169" i="42" l="1"/>
  <c r="P170" i="42" l="1"/>
  <c r="P171" i="42" l="1"/>
  <c r="P172" i="42" l="1"/>
  <c r="P173" i="42" l="1"/>
  <c r="P174" i="42" l="1"/>
  <c r="P175" i="42" l="1"/>
  <c r="P176" i="42" l="1"/>
  <c r="P177" i="42" l="1"/>
  <c r="P178" i="42" l="1"/>
  <c r="P179" i="42" l="1"/>
  <c r="P180" i="42" l="1"/>
  <c r="P181" i="42" l="1"/>
  <c r="P182" i="42"/>
  <c r="P183" i="42" l="1"/>
  <c r="P184" i="42" l="1"/>
  <c r="P185" i="42" l="1"/>
  <c r="P186" i="42" l="1"/>
  <c r="P187" i="42" l="1"/>
  <c r="P188" i="42" l="1"/>
  <c r="P189" i="42" l="1"/>
  <c r="P190" i="42" l="1"/>
  <c r="P191" i="42" l="1"/>
  <c r="P192" i="42" l="1"/>
  <c r="P193" i="42" l="1"/>
  <c r="P194" i="42" l="1"/>
  <c r="P195" i="42" l="1"/>
  <c r="P196" i="42" l="1"/>
  <c r="P197" i="42" l="1"/>
  <c r="P198" i="42" l="1"/>
  <c r="P199" i="42" l="1"/>
  <c r="P200" i="42" l="1"/>
  <c r="P201" i="42" l="1"/>
  <c r="P202" i="42" l="1"/>
  <c r="P203" i="42" l="1"/>
  <c r="P204" i="42" l="1"/>
  <c r="P205" i="42" l="1"/>
  <c r="P206" i="42" l="1"/>
  <c r="P207" i="42" l="1"/>
  <c r="P208" i="42" l="1"/>
  <c r="P209" i="42" l="1"/>
  <c r="P210" i="42" l="1"/>
  <c r="P211" i="42" l="1"/>
  <c r="P212" i="42" l="1"/>
  <c r="P213" i="42" l="1"/>
  <c r="P214" i="42" l="1"/>
  <c r="P215" i="42" l="1"/>
  <c r="P216" i="42" l="1"/>
  <c r="P217" i="42" l="1"/>
  <c r="P218" i="42" l="1"/>
  <c r="P219" i="42" l="1"/>
  <c r="P220" i="42" l="1"/>
  <c r="P221" i="42" l="1"/>
  <c r="P222" i="42" l="1"/>
  <c r="P223" i="42" l="1"/>
  <c r="P224" i="42" l="1"/>
  <c r="P225" i="42" l="1"/>
  <c r="P226" i="42" l="1"/>
  <c r="P227" i="42" l="1"/>
  <c r="P228" i="42" l="1"/>
  <c r="P229" i="42" l="1"/>
  <c r="P230" i="42" l="1"/>
  <c r="P231" i="42" l="1"/>
  <c r="P232" i="42" l="1"/>
  <c r="P233" i="42" l="1"/>
  <c r="P234" i="42" l="1"/>
  <c r="P235" i="42" l="1"/>
  <c r="P236" i="42" l="1"/>
  <c r="P237" i="42" l="1"/>
  <c r="P238" i="42" l="1"/>
  <c r="P239" i="42" l="1"/>
  <c r="P240" i="42" l="1"/>
  <c r="P241" i="42" l="1"/>
  <c r="P242" i="42" l="1"/>
  <c r="P243" i="42" l="1"/>
  <c r="P244" i="42" l="1"/>
  <c r="P245" i="42" l="1"/>
  <c r="P246" i="42" l="1"/>
  <c r="P247" i="42" l="1"/>
  <c r="P248" i="42" l="1"/>
  <c r="P249" i="42" l="1"/>
  <c r="P250" i="42" l="1"/>
  <c r="P251" i="42" l="1"/>
  <c r="P252" i="42" l="1"/>
  <c r="P253" i="42" l="1"/>
  <c r="P254" i="42" l="1"/>
  <c r="P255" i="42" l="1"/>
  <c r="P256" i="42" l="1"/>
  <c r="P257" i="42" l="1"/>
  <c r="P258" i="42" l="1"/>
  <c r="P259" i="42" l="1"/>
  <c r="P260" i="42" l="1"/>
  <c r="P261" i="42" l="1"/>
  <c r="P262" i="42" l="1"/>
  <c r="P263" i="42" l="1"/>
  <c r="P264" i="42" l="1"/>
  <c r="P265" i="42" l="1"/>
  <c r="P266" i="42" l="1"/>
  <c r="P267" i="42" l="1"/>
  <c r="P268" i="42" l="1"/>
  <c r="P269" i="42" l="1"/>
  <c r="P270" i="42" l="1"/>
  <c r="P271" i="42" l="1"/>
  <c r="P272" i="42" l="1"/>
  <c r="P273" i="42" l="1"/>
  <c r="P274" i="42" l="1"/>
  <c r="P275" i="42" l="1"/>
  <c r="P276" i="42" l="1"/>
  <c r="P277" i="42" l="1"/>
  <c r="P278" i="42" l="1"/>
  <c r="P279" i="42" l="1"/>
  <c r="P280" i="42" l="1"/>
  <c r="P281" i="42" l="1"/>
  <c r="P282" i="42" l="1"/>
  <c r="P283" i="42" l="1"/>
  <c r="P284" i="42" l="1"/>
  <c r="P285" i="42" l="1"/>
  <c r="P286" i="42" l="1"/>
  <c r="P287" i="42" l="1"/>
  <c r="P288" i="42" l="1"/>
  <c r="P289" i="42" l="1"/>
  <c r="P290" i="42" l="1"/>
  <c r="P291" i="42" l="1"/>
  <c r="P292" i="42" l="1"/>
  <c r="P293" i="42" l="1"/>
  <c r="P294" i="42" l="1"/>
  <c r="P295" i="42" l="1"/>
  <c r="P296" i="42" l="1"/>
  <c r="P297" i="42" l="1"/>
  <c r="P298" i="42" l="1"/>
  <c r="P299" i="42" l="1"/>
  <c r="P300" i="42" l="1"/>
  <c r="P301" i="42" l="1"/>
  <c r="P302" i="42" l="1"/>
  <c r="P303" i="42" l="1"/>
  <c r="P304" i="42" l="1"/>
  <c r="P305" i="42" l="1"/>
  <c r="P306" i="42" l="1"/>
  <c r="P307" i="42" l="1"/>
  <c r="P308" i="42" l="1"/>
  <c r="P309" i="42" l="1"/>
  <c r="P310" i="42" l="1"/>
  <c r="P311" i="42" l="1"/>
  <c r="P312" i="42" l="1"/>
  <c r="P313" i="42" l="1"/>
  <c r="P314" i="42" l="1"/>
  <c r="P315" i="42" l="1"/>
  <c r="P316" i="42" l="1"/>
  <c r="P317" i="42" l="1"/>
  <c r="P318" i="42" l="1"/>
  <c r="P319" i="42" l="1"/>
  <c r="P320" i="42" l="1"/>
  <c r="P321" i="42" l="1"/>
  <c r="P322" i="42" l="1"/>
  <c r="P323" i="42" l="1"/>
  <c r="P324" i="42" l="1"/>
  <c r="P325" i="42" l="1"/>
  <c r="P326" i="42" l="1"/>
  <c r="P327" i="42" l="1"/>
  <c r="P328" i="42" l="1"/>
  <c r="P329" i="42" l="1"/>
  <c r="P330" i="42" l="1"/>
  <c r="P331" i="42" l="1"/>
  <c r="P332" i="42" l="1"/>
  <c r="P333" i="42" l="1"/>
  <c r="P334" i="42" l="1"/>
  <c r="P335" i="42" l="1"/>
  <c r="P336" i="42" l="1"/>
  <c r="P337" i="42" l="1"/>
  <c r="P338" i="42" l="1"/>
  <c r="P339" i="42" l="1"/>
  <c r="P340" i="42" l="1"/>
  <c r="P341" i="42" l="1"/>
  <c r="P342" i="42" l="1"/>
  <c r="P343" i="42" l="1"/>
  <c r="P344" i="42" l="1"/>
  <c r="P345" i="42" l="1"/>
  <c r="P346" i="42" l="1"/>
  <c r="P347" i="42" l="1"/>
  <c r="P348" i="42" l="1"/>
  <c r="P349" i="42" l="1"/>
  <c r="P350" i="42" l="1"/>
  <c r="P351" i="42" l="1"/>
  <c r="P352" i="42" l="1"/>
  <c r="P353" i="42" l="1"/>
  <c r="P354" i="42" l="1"/>
  <c r="P355" i="42" l="1"/>
  <c r="P356" i="42" l="1"/>
  <c r="P357" i="42" l="1"/>
  <c r="P358" i="42" l="1"/>
  <c r="P359" i="42" l="1"/>
  <c r="P360" i="42" l="1"/>
  <c r="P361" i="42" l="1"/>
  <c r="P362" i="42" l="1"/>
  <c r="P363" i="42" l="1"/>
  <c r="P364" i="42" l="1"/>
  <c r="P365" i="42" l="1"/>
  <c r="P366" i="42" l="1"/>
  <c r="P367" i="42" l="1"/>
  <c r="P368" i="42" l="1"/>
  <c r="P369" i="42" l="1"/>
  <c r="P370" i="42" l="1"/>
  <c r="P371" i="42" l="1"/>
  <c r="P372" i="42" l="1"/>
  <c r="P373" i="42" l="1"/>
  <c r="P374" i="42" l="1"/>
  <c r="P375" i="42" l="1"/>
  <c r="P376" i="42" l="1"/>
  <c r="P377" i="42" l="1"/>
  <c r="P378" i="42" l="1"/>
  <c r="P379" i="42" l="1"/>
  <c r="P380" i="42" l="1"/>
  <c r="P381" i="42" l="1"/>
  <c r="P382" i="42" l="1"/>
  <c r="P383" i="42" l="1"/>
  <c r="P384" i="42" l="1"/>
  <c r="P385" i="42" l="1"/>
  <c r="P386" i="42" l="1"/>
  <c r="P387" i="42" l="1"/>
  <c r="P388" i="42" l="1"/>
  <c r="P389" i="42" l="1"/>
  <c r="P390" i="42" l="1"/>
  <c r="P391" i="42" l="1"/>
  <c r="P392" i="42" l="1"/>
  <c r="P393" i="42" l="1"/>
  <c r="P394" i="42" l="1"/>
  <c r="P395" i="42" l="1"/>
  <c r="P396" i="42" l="1"/>
  <c r="P397" i="42" l="1"/>
  <c r="P398" i="42" l="1"/>
  <c r="P399" i="42" l="1"/>
  <c r="P400" i="42" l="1"/>
  <c r="P401" i="42" l="1"/>
  <c r="P402" i="42" l="1"/>
  <c r="P403" i="42" l="1"/>
  <c r="P404" i="42" l="1"/>
  <c r="P405" i="42" l="1"/>
  <c r="P406" i="42" l="1"/>
  <c r="P407" i="42" l="1"/>
  <c r="P408" i="42" l="1"/>
  <c r="P409" i="42" l="1"/>
  <c r="P410" i="42" l="1"/>
  <c r="P411" i="42" l="1"/>
  <c r="P412" i="42" l="1"/>
  <c r="P413" i="42" l="1"/>
  <c r="P414" i="42" l="1"/>
  <c r="P415" i="42" l="1"/>
  <c r="P416" i="42" l="1"/>
  <c r="P417" i="42" l="1"/>
  <c r="P418" i="42" l="1"/>
  <c r="P419" i="42" l="1"/>
  <c r="P420" i="42" l="1"/>
  <c r="P421" i="42" l="1"/>
  <c r="P422" i="42" l="1"/>
  <c r="P423" i="42" l="1"/>
  <c r="P424" i="42" l="1"/>
  <c r="P425" i="42" l="1"/>
  <c r="P426" i="42" l="1"/>
  <c r="P427" i="42" l="1"/>
  <c r="P428" i="42" l="1"/>
  <c r="P429" i="42" l="1"/>
  <c r="P430" i="42" l="1"/>
  <c r="P431" i="42" l="1"/>
  <c r="P432" i="42" l="1"/>
  <c r="P433" i="42" l="1"/>
  <c r="P434" i="42" l="1"/>
  <c r="P435" i="42" l="1"/>
  <c r="P436" i="42" l="1"/>
  <c r="P437" i="42" l="1"/>
  <c r="P438" i="42" l="1"/>
  <c r="P439" i="42" l="1"/>
  <c r="P440" i="42" l="1"/>
  <c r="P441" i="42" l="1"/>
  <c r="P442" i="42" l="1"/>
  <c r="P443" i="42" l="1"/>
  <c r="P444" i="42" l="1"/>
  <c r="P445" i="42" l="1"/>
  <c r="P446" i="42" l="1"/>
  <c r="P447" i="42" l="1"/>
  <c r="P448" i="42" l="1"/>
  <c r="P449" i="42" l="1"/>
  <c r="P450" i="42" l="1"/>
  <c r="P451" i="42" l="1"/>
  <c r="P452" i="42" l="1"/>
  <c r="P453" i="42" l="1"/>
  <c r="P454" i="42" l="1"/>
  <c r="J20" i="29" l="1"/>
  <c r="J21" i="29"/>
  <c r="S29" i="45"/>
  <c r="S28" i="45"/>
  <c r="J6" i="44"/>
  <c r="L6" i="44" s="1"/>
  <c r="I33" i="46"/>
  <c r="I25" i="46"/>
  <c r="G9" i="40"/>
  <c r="P10" i="47"/>
  <c r="J6" i="42"/>
  <c r="G5" i="42"/>
  <c r="J6" i="43"/>
  <c r="I18" i="46"/>
  <c r="J7" i="42"/>
  <c r="I20" i="43"/>
  <c r="P7" i="45"/>
  <c r="O4" i="45"/>
  <c r="O4" i="47"/>
  <c r="G19" i="40"/>
  <c r="I18" i="43"/>
  <c r="G3" i="40"/>
  <c r="I19" i="39"/>
  <c r="I20" i="44"/>
  <c r="I21" i="46"/>
  <c r="G4" i="42"/>
  <c r="I19" i="46"/>
  <c r="I20" i="39"/>
  <c r="O7" i="45"/>
  <c r="G15" i="40"/>
  <c r="P6" i="47"/>
  <c r="I26" i="39"/>
  <c r="I21" i="43"/>
  <c r="I21" i="39"/>
  <c r="G11" i="42"/>
  <c r="J5" i="44"/>
  <c r="L5" i="44" s="1"/>
  <c r="O5" i="47"/>
  <c r="J4" i="46"/>
  <c r="L4" i="46" s="1"/>
  <c r="O3" i="45"/>
  <c r="S26" i="45"/>
  <c r="J12" i="40"/>
  <c r="O5" i="45"/>
  <c r="G12" i="40"/>
  <c r="O6" i="45"/>
  <c r="I3" i="44"/>
  <c r="I30" i="46"/>
  <c r="P5" i="47"/>
  <c r="P9" i="47"/>
  <c r="I24" i="46"/>
  <c r="P8" i="47"/>
  <c r="G18" i="40"/>
  <c r="G9" i="42"/>
  <c r="G16" i="40"/>
  <c r="I3" i="43"/>
  <c r="I27" i="46"/>
  <c r="O7" i="47"/>
  <c r="J5" i="46"/>
  <c r="L5" i="46" s="1"/>
  <c r="O8" i="45"/>
  <c r="J5" i="39"/>
  <c r="L5" i="39" s="1"/>
  <c r="J4" i="43"/>
  <c r="P6" i="45"/>
  <c r="O3" i="47"/>
  <c r="I24" i="43"/>
  <c r="I29" i="46"/>
  <c r="I19" i="44"/>
  <c r="J7" i="39"/>
  <c r="L7" i="39" s="1"/>
  <c r="J7" i="46"/>
  <c r="L7" i="46" s="1"/>
  <c r="G4" i="40"/>
  <c r="I19" i="43"/>
  <c r="G20" i="40"/>
  <c r="J7" i="44"/>
  <c r="L7" i="44" s="1"/>
  <c r="G6" i="40"/>
  <c r="J4" i="42"/>
  <c r="I22" i="43"/>
  <c r="I28" i="46"/>
  <c r="I22" i="46"/>
  <c r="I23" i="43"/>
  <c r="I27" i="39"/>
  <c r="J8" i="42"/>
  <c r="G6" i="42"/>
  <c r="I26" i="46"/>
  <c r="G10" i="40"/>
  <c r="I3" i="46"/>
  <c r="O10" i="47"/>
  <c r="J6" i="39"/>
  <c r="L6" i="39" s="1"/>
  <c r="J9" i="42"/>
  <c r="G8" i="42"/>
  <c r="G13" i="40"/>
  <c r="I20" i="46"/>
  <c r="G11" i="40"/>
  <c r="O9" i="45"/>
  <c r="G14" i="40"/>
  <c r="G7" i="40"/>
  <c r="J2" i="42"/>
  <c r="O9" i="47"/>
  <c r="J10" i="42"/>
  <c r="G10" i="42"/>
  <c r="G8" i="40"/>
  <c r="I23" i="39"/>
  <c r="G17" i="40"/>
  <c r="P7" i="47"/>
  <c r="P14" i="47" s="1" a="1"/>
  <c r="G5" i="40"/>
  <c r="I18" i="39"/>
  <c r="I22" i="44"/>
  <c r="I22" i="39"/>
  <c r="I18" i="44"/>
  <c r="I24" i="39"/>
  <c r="I31" i="46"/>
  <c r="O6" i="47"/>
  <c r="J5" i="43"/>
  <c r="J7" i="43"/>
  <c r="J11" i="42"/>
  <c r="J4" i="39"/>
  <c r="G3" i="42"/>
  <c r="P5" i="45"/>
  <c r="S12" i="45" a="1"/>
  <c r="P9" i="45"/>
  <c r="P4" i="45"/>
  <c r="I21" i="44"/>
  <c r="I23" i="46"/>
  <c r="I32" i="46"/>
  <c r="P8" i="45"/>
  <c r="P13" i="45" s="1" a="1"/>
  <c r="O8" i="47"/>
  <c r="I25" i="39"/>
  <c r="J6" i="46"/>
  <c r="L6" i="46" s="1"/>
  <c r="J5" i="42"/>
  <c r="S27" i="45"/>
  <c r="G7" i="42"/>
  <c r="J3" i="42"/>
  <c r="G2" i="40"/>
  <c r="E3" i="39"/>
  <c r="E3" i="43"/>
  <c r="E3" i="44"/>
  <c r="E3" i="46"/>
  <c r="G2" i="42"/>
  <c r="P455" i="42"/>
  <c r="L4" i="43"/>
  <c r="L4" i="39"/>
  <c r="I10" i="39"/>
  <c r="F3" i="39"/>
  <c r="J10" i="43"/>
  <c r="F3" i="43"/>
  <c r="F3" i="44"/>
  <c r="J10" i="44"/>
  <c r="J10" i="46"/>
  <c r="F3" i="46"/>
  <c r="G3" i="39"/>
  <c r="H3" i="39" s="1"/>
  <c r="J3" i="39" s="1"/>
  <c r="L3" i="39" s="1"/>
  <c r="K3" i="39"/>
  <c r="J10" i="39"/>
  <c r="G3" i="43"/>
  <c r="H3" i="43" s="1"/>
  <c r="J3" i="43" s="1"/>
  <c r="L3" i="43" s="1"/>
  <c r="K3" i="43"/>
  <c r="K10" i="43"/>
  <c r="G3" i="44"/>
  <c r="H3" i="44" s="1"/>
  <c r="J3" i="44" s="1"/>
  <c r="L3" i="44" s="1"/>
  <c r="K3" i="44"/>
  <c r="K10" i="44"/>
  <c r="G3" i="46"/>
  <c r="H3" i="46" s="1"/>
  <c r="J3" i="46" s="1"/>
  <c r="L3" i="46" s="1"/>
  <c r="K3" i="46"/>
  <c r="K10" i="46"/>
  <c r="L6" i="43"/>
  <c r="L5" i="43"/>
  <c r="L7" i="43"/>
  <c r="N10" i="46" l="1"/>
  <c r="L10" i="46"/>
  <c r="M10" i="46"/>
  <c r="M3" i="46"/>
  <c r="N3" i="46" s="1"/>
  <c r="N10" i="44"/>
  <c r="L10" i="44"/>
  <c r="M10" i="44"/>
  <c r="M3" i="44"/>
  <c r="N3" i="44" s="1"/>
  <c r="M10" i="43"/>
  <c r="N10" i="43"/>
  <c r="L10" i="43"/>
  <c r="M3" i="43"/>
  <c r="K10" i="39"/>
  <c r="L10" i="39"/>
  <c r="M10" i="39"/>
  <c r="M3" i="39"/>
  <c r="K2" i="42"/>
  <c r="K2" i="40"/>
  <c r="K7" i="42"/>
  <c r="I5" i="44"/>
  <c r="P17" i="45"/>
  <c r="P19" i="45"/>
  <c r="P14" i="45"/>
  <c r="P15" i="45"/>
  <c r="P20" i="45"/>
  <c r="P16" i="45"/>
  <c r="P21" i="45"/>
  <c r="P13" i="45"/>
  <c r="P18" i="45"/>
  <c r="S16" i="45"/>
  <c r="S17" i="45"/>
  <c r="S19" i="45"/>
  <c r="S12" i="45"/>
  <c r="S15" i="45"/>
  <c r="S14" i="45"/>
  <c r="S13" i="45"/>
  <c r="S18" i="45"/>
  <c r="S21" i="45"/>
  <c r="S20" i="45"/>
  <c r="K3" i="42"/>
  <c r="K5" i="40"/>
  <c r="P18" i="47"/>
  <c r="P22" i="47"/>
  <c r="P25" i="47"/>
  <c r="P23" i="47"/>
  <c r="P15" i="47"/>
  <c r="P27" i="47"/>
  <c r="P19" i="47"/>
  <c r="P24" i="47"/>
  <c r="P17" i="47"/>
  <c r="P21" i="47"/>
  <c r="P16" i="47"/>
  <c r="P14" i="47"/>
  <c r="P20" i="47"/>
  <c r="P26" i="47"/>
  <c r="K17" i="40"/>
  <c r="K8" i="40"/>
  <c r="K10" i="42"/>
  <c r="K7" i="40"/>
  <c r="K14" i="40"/>
  <c r="K11" i="40"/>
  <c r="K13" i="40"/>
  <c r="K8" i="42"/>
  <c r="K10" i="40"/>
  <c r="K6" i="42"/>
  <c r="K6" i="40"/>
  <c r="K20" i="40"/>
  <c r="K4" i="40"/>
  <c r="K16" i="40"/>
  <c r="K9" i="42"/>
  <c r="K18" i="40"/>
  <c r="K12" i="40"/>
  <c r="K11" i="42"/>
  <c r="K15" i="40"/>
  <c r="K4" i="42"/>
  <c r="K3" i="40"/>
  <c r="K19" i="40"/>
  <c r="K5" i="42"/>
  <c r="K9" i="40"/>
  <c r="I6" i="44"/>
  <c r="I7" i="44"/>
  <c r="S3" i="46" a="1"/>
  <c r="T3" i="43" a="1"/>
  <c r="T9" i="43" a="1"/>
  <c r="U13" i="46" a="1"/>
  <c r="U3" i="46" a="1"/>
  <c r="U9" i="46" a="1"/>
  <c r="S3" i="43" a="1"/>
  <c r="K5" i="44"/>
  <c r="T3" i="46" a="1"/>
  <c r="T9" i="46" a="1"/>
  <c r="U3" i="43" a="1"/>
  <c r="U13" i="43" a="1"/>
  <c r="U9" i="43" a="1"/>
  <c r="U3" i="39" a="1"/>
  <c r="U13" i="39" a="1"/>
  <c r="U9" i="39" a="1"/>
  <c r="T9" i="39" a="1"/>
  <c r="T3" i="39" a="1"/>
  <c r="T9" i="44" a="1"/>
  <c r="T3" i="44" a="1"/>
  <c r="K6" i="44"/>
  <c r="S3" i="44" a="1"/>
  <c r="U9" i="44" a="1"/>
  <c r="U13" i="44" a="1"/>
  <c r="U3" i="44" a="1"/>
  <c r="S3" i="39" a="1"/>
  <c r="K7" i="44"/>
  <c r="P456" i="42"/>
  <c r="M7" i="44" l="1"/>
  <c r="N7" i="44" s="1"/>
  <c r="S4" i="39"/>
  <c r="S3" i="39"/>
  <c r="S5" i="39"/>
  <c r="U4" i="44"/>
  <c r="U3" i="44"/>
  <c r="U5" i="44"/>
  <c r="U13" i="44"/>
  <c r="AA13" i="44" s="1"/>
  <c r="U9" i="44"/>
  <c r="U10" i="44"/>
  <c r="S3" i="44"/>
  <c r="S5" i="44"/>
  <c r="S4" i="44"/>
  <c r="M6" i="44"/>
  <c r="N6" i="44" s="1"/>
  <c r="T5" i="44"/>
  <c r="T3" i="44"/>
  <c r="T4" i="44"/>
  <c r="T9" i="44"/>
  <c r="T10" i="44"/>
  <c r="T4" i="39"/>
  <c r="T3" i="39"/>
  <c r="T5" i="39"/>
  <c r="T9" i="39"/>
  <c r="T10" i="39"/>
  <c r="U10" i="39"/>
  <c r="U9" i="39"/>
  <c r="U13" i="39"/>
  <c r="AA13" i="39" s="1"/>
  <c r="U5" i="39"/>
  <c r="U3" i="39"/>
  <c r="U4" i="39"/>
  <c r="U9" i="43"/>
  <c r="U10" i="43"/>
  <c r="U13" i="43"/>
  <c r="AA13" i="43" s="1"/>
  <c r="U3" i="43"/>
  <c r="U4" i="43"/>
  <c r="U5" i="43"/>
  <c r="T10" i="46"/>
  <c r="T9" i="46"/>
  <c r="T3" i="46"/>
  <c r="T5" i="46"/>
  <c r="T4" i="46"/>
  <c r="M5" i="44"/>
  <c r="N5" i="44" s="1"/>
  <c r="S5" i="43"/>
  <c r="S4" i="43"/>
  <c r="S3" i="43"/>
  <c r="U10" i="46"/>
  <c r="U9" i="46"/>
  <c r="U5" i="46"/>
  <c r="U3" i="46"/>
  <c r="U4" i="46"/>
  <c r="U13" i="46"/>
  <c r="AA13" i="46" s="1"/>
  <c r="T10" i="43"/>
  <c r="T9" i="43"/>
  <c r="T3" i="43"/>
  <c r="T4" i="43"/>
  <c r="T5" i="43"/>
  <c r="S4" i="46"/>
  <c r="S5" i="46"/>
  <c r="S3" i="46"/>
  <c r="P457" i="42"/>
  <c r="P458" i="42" s="1"/>
  <c r="P459" i="42" s="1"/>
  <c r="P460" i="42" s="1"/>
  <c r="P461" i="42" s="1"/>
  <c r="P462" i="42" s="1"/>
  <c r="P463" i="42" s="1"/>
  <c r="P464" i="42" s="1"/>
  <c r="P465" i="42" s="1"/>
  <c r="P466" i="42" s="1"/>
  <c r="P467" i="42" s="1"/>
  <c r="P468" i="42" s="1"/>
  <c r="P469" i="42" s="1"/>
  <c r="P470" i="42" s="1"/>
  <c r="P471" i="42" s="1"/>
  <c r="P472" i="42" s="1"/>
  <c r="P473" i="42" s="1"/>
  <c r="P474" i="42" s="1"/>
  <c r="P475" i="42" s="1"/>
  <c r="P476" i="42" s="1"/>
  <c r="P477" i="42" s="1"/>
  <c r="P478" i="42" s="1"/>
  <c r="P479" i="42" s="1"/>
  <c r="P480" i="42" s="1"/>
  <c r="P481" i="42" s="1"/>
  <c r="P482" i="42" s="1"/>
  <c r="P483" i="42" s="1"/>
  <c r="P484" i="42" s="1"/>
  <c r="P485" i="42" s="1"/>
  <c r="P486" i="42" s="1"/>
  <c r="P487" i="42" s="1"/>
  <c r="P488" i="42" s="1"/>
  <c r="P489" i="42" s="1"/>
  <c r="P490" i="42" s="1"/>
  <c r="P491" i="42" s="1"/>
  <c r="P492" i="42" s="1"/>
  <c r="P493" i="42" s="1"/>
  <c r="P494" i="42" s="1"/>
  <c r="P495" i="42" s="1"/>
  <c r="P496" i="42" s="1"/>
  <c r="P497" i="42" s="1"/>
  <c r="P498" i="42" s="1"/>
  <c r="P499" i="42" s="1"/>
  <c r="P500" i="42" s="1"/>
  <c r="P501" i="42" s="1"/>
  <c r="P502" i="42" s="1"/>
  <c r="P503" i="42" s="1"/>
  <c r="P504" i="42" s="1"/>
  <c r="P505" i="42" s="1"/>
  <c r="P506" i="42" s="1"/>
  <c r="P507" i="42" s="1"/>
  <c r="P508" i="42" s="1"/>
  <c r="P509" i="42" s="1"/>
  <c r="P510" i="42" s="1"/>
  <c r="P511" i="42" s="1"/>
  <c r="P512" i="42" s="1"/>
  <c r="P513" i="42" s="1"/>
  <c r="P514" i="42" s="1"/>
  <c r="P515" i="42" s="1"/>
  <c r="P516" i="42" s="1"/>
  <c r="P517" i="42" s="1"/>
  <c r="P518" i="42" s="1"/>
  <c r="P519" i="42" s="1"/>
  <c r="P520" i="42" s="1"/>
  <c r="P521" i="42" s="1"/>
  <c r="P522" i="42" s="1"/>
  <c r="P523" i="42" s="1"/>
  <c r="P524" i="42" s="1"/>
  <c r="P525" i="42" s="1"/>
  <c r="P526" i="42" s="1"/>
  <c r="P527" i="42" s="1"/>
  <c r="P528" i="42" s="1"/>
  <c r="P529" i="42" s="1"/>
  <c r="P530" i="42" s="1"/>
  <c r="P531" i="42" s="1"/>
  <c r="P532" i="42" s="1"/>
  <c r="P533" i="42" s="1"/>
  <c r="AA9" i="39" l="1" a="1"/>
  <c r="AB10" i="39"/>
  <c r="AA10" i="39"/>
  <c r="AA9" i="39"/>
  <c r="AB9" i="39"/>
  <c r="AA9" i="46" a="1"/>
  <c r="AA9" i="43" a="1"/>
  <c r="AA3" i="43" a="1"/>
  <c r="AA3" i="46" a="1"/>
  <c r="AA9" i="44" a="1"/>
  <c r="AA3" i="44" a="1"/>
  <c r="AA3" i="39" a="1"/>
  <c r="AC3" i="43" l="1"/>
  <c r="AC4" i="43"/>
  <c r="AC5" i="43"/>
  <c r="AA4" i="43"/>
  <c r="AB4" i="43"/>
  <c r="AA3" i="43"/>
  <c r="AA5" i="43"/>
  <c r="AB5" i="43"/>
  <c r="AB3" i="43"/>
  <c r="AA10" i="43"/>
  <c r="AB10" i="43"/>
  <c r="AB9" i="43"/>
  <c r="AA9" i="43"/>
  <c r="AA5" i="39"/>
  <c r="AB5" i="39"/>
  <c r="AC5" i="39"/>
  <c r="AB3" i="39"/>
  <c r="AA4" i="39"/>
  <c r="AB4" i="39"/>
  <c r="AC4" i="39"/>
  <c r="AC3" i="39"/>
  <c r="AA3" i="39"/>
  <c r="AB9" i="46"/>
  <c r="AB10" i="46"/>
  <c r="AA9" i="46"/>
  <c r="AA10" i="46"/>
  <c r="AB5" i="44"/>
  <c r="AA3" i="44"/>
  <c r="AB3" i="44"/>
  <c r="AA4" i="44"/>
  <c r="AC5" i="44"/>
  <c r="AA5" i="44"/>
  <c r="AC4" i="44"/>
  <c r="AB4" i="44"/>
  <c r="AC3" i="44"/>
  <c r="AB10" i="44"/>
  <c r="AB9" i="44"/>
  <c r="AA10" i="44"/>
  <c r="AA9" i="44"/>
  <c r="AB3" i="46"/>
  <c r="AA5" i="46"/>
  <c r="AB4" i="46"/>
  <c r="AC4" i="46"/>
  <c r="AC5" i="46"/>
  <c r="AA3" i="46"/>
  <c r="AA4" i="46"/>
  <c r="AB5" i="46"/>
  <c r="AC3" i="46"/>
  <c r="D40" i="29"/>
  <c r="C44" i="29"/>
  <c r="D44" i="29"/>
  <c r="J36" i="29"/>
  <c r="D41" i="29"/>
  <c r="C43" i="29"/>
  <c r="D43" i="29"/>
  <c r="D34" i="29"/>
  <c r="D36" i="29"/>
  <c r="E48" i="35"/>
  <c r="C48" i="35"/>
  <c r="B26" i="35"/>
  <c r="E12" i="35"/>
  <c r="C12" i="35"/>
  <c r="E32" i="35"/>
  <c r="C32" i="35"/>
  <c r="E16" i="35"/>
  <c r="C16" i="35"/>
  <c r="B6" i="35"/>
  <c r="E40" i="35"/>
  <c r="C40" i="35"/>
  <c r="B10" i="35"/>
  <c r="E29" i="35"/>
  <c r="C29" i="35"/>
  <c r="E14" i="35"/>
  <c r="C14" i="35"/>
  <c r="B28" i="35"/>
  <c r="B34" i="35"/>
  <c r="E8" i="35"/>
  <c r="C8" i="35"/>
  <c r="R34" i="47"/>
  <c r="T34" i="47"/>
  <c r="E5" i="35"/>
  <c r="C5" i="35"/>
  <c r="E4" i="35"/>
  <c r="C4" i="35"/>
  <c r="B40" i="35"/>
  <c r="E23" i="35"/>
  <c r="C23" i="35"/>
  <c r="E46" i="35"/>
  <c r="C46" i="35"/>
  <c r="E20" i="35"/>
  <c r="C20" i="35"/>
  <c r="E3" i="35"/>
  <c r="E17" i="35"/>
  <c r="C17" i="35"/>
  <c r="E33" i="35"/>
  <c r="C33" i="35"/>
  <c r="B44" i="35"/>
  <c r="B14" i="35"/>
  <c r="B9" i="35"/>
  <c r="B37" i="35"/>
  <c r="B15" i="35"/>
  <c r="B2" i="35"/>
  <c r="B47" i="35"/>
  <c r="P33" i="47"/>
  <c r="E43" i="35"/>
  <c r="C43" i="35"/>
  <c r="B24" i="35"/>
  <c r="R32" i="47"/>
  <c r="T32" i="47"/>
  <c r="E47" i="35"/>
  <c r="C47" i="35"/>
  <c r="B12" i="35"/>
  <c r="B19" i="35"/>
  <c r="E24" i="35"/>
  <c r="C24" i="35"/>
  <c r="P36" i="47"/>
  <c r="E39" i="35"/>
  <c r="C39" i="35"/>
  <c r="B33" i="35"/>
  <c r="E11" i="35"/>
  <c r="C11" i="35"/>
  <c r="B18" i="35"/>
  <c r="B48" i="35"/>
  <c r="B21" i="35"/>
  <c r="E10" i="35"/>
  <c r="C10" i="35"/>
  <c r="E25" i="35"/>
  <c r="C25" i="35"/>
  <c r="B38" i="35"/>
  <c r="E6" i="35"/>
  <c r="C6" i="35"/>
  <c r="E34" i="35"/>
  <c r="C34" i="35"/>
  <c r="E26" i="35"/>
  <c r="C26" i="35"/>
  <c r="E41" i="35"/>
  <c r="C41" i="35"/>
  <c r="B11" i="35"/>
  <c r="B29" i="35"/>
  <c r="P35" i="47"/>
  <c r="P31" i="47"/>
  <c r="E13" i="35"/>
  <c r="C13" i="35"/>
  <c r="E28" i="35"/>
  <c r="C28" i="35"/>
  <c r="E49" i="35"/>
  <c r="C49" i="35"/>
  <c r="B45" i="35"/>
  <c r="E36" i="35"/>
  <c r="C36" i="35"/>
  <c r="B8" i="35"/>
  <c r="B27" i="35"/>
  <c r="B3" i="35"/>
  <c r="R33" i="47"/>
  <c r="T33" i="47"/>
  <c r="B39" i="35"/>
  <c r="P34" i="47"/>
  <c r="E35" i="35"/>
  <c r="C35" i="35"/>
  <c r="B22" i="35"/>
  <c r="E45" i="35"/>
  <c r="C45" i="35"/>
  <c r="E30" i="35"/>
  <c r="C30" i="35"/>
  <c r="R35" i="47"/>
  <c r="T35" i="47"/>
  <c r="B30" i="35"/>
  <c r="E37" i="35"/>
  <c r="C37" i="35"/>
  <c r="B20" i="35"/>
  <c r="E31" i="35"/>
  <c r="C31" i="35"/>
  <c r="E42" i="35"/>
  <c r="C42" i="35"/>
  <c r="E44" i="35"/>
  <c r="C44" i="35"/>
  <c r="E9" i="35"/>
  <c r="C9" i="35"/>
  <c r="B42" i="35"/>
  <c r="B49" i="35"/>
  <c r="B23" i="35"/>
  <c r="B36" i="35"/>
  <c r="E18" i="35"/>
  <c r="C18" i="35"/>
  <c r="B35" i="35"/>
  <c r="E22" i="35"/>
  <c r="C22" i="35"/>
  <c r="B5" i="35"/>
  <c r="B25" i="35"/>
  <c r="R36" i="47"/>
  <c r="T36" i="47"/>
  <c r="E50" i="35"/>
  <c r="C50" i="35"/>
  <c r="B13" i="35"/>
  <c r="B7" i="35"/>
  <c r="B32" i="35"/>
  <c r="B43" i="35"/>
  <c r="E7" i="35"/>
  <c r="C7" i="35"/>
  <c r="B31" i="35"/>
  <c r="E38" i="35"/>
  <c r="C38" i="35"/>
  <c r="E21" i="35"/>
  <c r="C21" i="35"/>
  <c r="B50" i="35"/>
  <c r="R31" i="47"/>
  <c r="T31" i="47"/>
  <c r="B46" i="35"/>
  <c r="B4" i="35"/>
  <c r="P32" i="47"/>
  <c r="E15" i="35"/>
  <c r="B16" i="35"/>
  <c r="E27" i="35"/>
  <c r="C27" i="35"/>
  <c r="C15" i="35"/>
  <c r="B17" i="35"/>
  <c r="C3" i="35"/>
  <c r="B41" i="35"/>
  <c r="E2" i="35"/>
  <c r="C2" i="35"/>
  <c r="E19" i="35"/>
  <c r="C19" i="35"/>
  <c r="S32" i="47"/>
  <c r="F31" i="35"/>
  <c r="F34" i="35"/>
  <c r="F28" i="35"/>
  <c r="F49" i="35"/>
  <c r="F22" i="35"/>
  <c r="F29" i="35"/>
  <c r="F3" i="35"/>
  <c r="F47" i="35"/>
  <c r="F48" i="35"/>
  <c r="F20" i="35"/>
  <c r="F26" i="35"/>
  <c r="U36" i="47"/>
  <c r="F13" i="35"/>
  <c r="U33" i="47"/>
  <c r="F11" i="35"/>
  <c r="U32" i="47"/>
  <c r="F2" i="35"/>
  <c r="F14" i="35"/>
  <c r="F37" i="35"/>
  <c r="F17" i="35"/>
  <c r="F43" i="35"/>
  <c r="S36" i="47"/>
  <c r="F35" i="35"/>
  <c r="F5" i="35"/>
  <c r="F8" i="35"/>
  <c r="F10" i="35"/>
  <c r="U34" i="47"/>
  <c r="F45" i="35"/>
  <c r="F6" i="35"/>
  <c r="F30" i="35"/>
  <c r="F50" i="35"/>
  <c r="F33" i="35"/>
  <c r="F32" i="35"/>
  <c r="F15" i="35"/>
  <c r="F39" i="35"/>
  <c r="S31" i="47"/>
  <c r="F18" i="35"/>
  <c r="F27" i="35"/>
  <c r="F40" i="35"/>
  <c r="F9" i="35"/>
  <c r="F21" i="35"/>
  <c r="F46" i="35"/>
  <c r="F7" i="35"/>
  <c r="F36" i="35"/>
  <c r="F41" i="35"/>
  <c r="S33" i="47"/>
  <c r="F16" i="35"/>
  <c r="F38" i="35"/>
  <c r="F12" i="35"/>
  <c r="S35" i="47"/>
  <c r="S34" i="47"/>
  <c r="F44" i="35"/>
  <c r="F42" i="35"/>
  <c r="F19" i="35"/>
  <c r="S13" i="47" a="1"/>
  <c r="F25" i="35"/>
  <c r="U31" i="47"/>
  <c r="F23" i="35"/>
  <c r="U35" i="47"/>
  <c r="F24" i="35"/>
  <c r="F4" i="35"/>
  <c r="V34" i="47"/>
  <c r="S16" i="47"/>
  <c r="S23" i="47"/>
  <c r="V35" i="47"/>
  <c r="S13" i="47"/>
  <c r="S26" i="47"/>
  <c r="S15" i="47"/>
  <c r="S17" i="47"/>
  <c r="S27" i="47"/>
  <c r="S14" i="47"/>
  <c r="V33" i="47"/>
  <c r="S20" i="47"/>
  <c r="S21" i="47"/>
  <c r="V36" i="47"/>
  <c r="S24" i="47"/>
  <c r="S22" i="47"/>
  <c r="V31" i="47"/>
  <c r="S19" i="47"/>
  <c r="S18" i="47"/>
  <c r="V32" i="47"/>
  <c r="S25" i="47"/>
  <c r="D38" i="29"/>
  <c r="G5" i="35"/>
  <c r="G23" i="35"/>
  <c r="G40" i="35"/>
  <c r="G37" i="35"/>
  <c r="G18" i="35"/>
  <c r="G24" i="35"/>
  <c r="G28" i="35"/>
  <c r="G45" i="35"/>
  <c r="G17" i="35"/>
  <c r="G7" i="35"/>
  <c r="G46" i="35"/>
  <c r="G41" i="35"/>
  <c r="G35" i="35"/>
  <c r="G27" i="35"/>
  <c r="G29" i="35"/>
  <c r="G44" i="35"/>
  <c r="G31" i="35"/>
  <c r="G48" i="35"/>
  <c r="G12" i="35"/>
  <c r="G8" i="35"/>
  <c r="G47" i="35"/>
  <c r="G30" i="35"/>
  <c r="G20" i="35"/>
  <c r="G16" i="35"/>
  <c r="G34" i="35"/>
  <c r="G36" i="35"/>
  <c r="G50" i="35"/>
  <c r="G2" i="35"/>
  <c r="G19" i="35"/>
  <c r="G9" i="35"/>
  <c r="G33" i="35"/>
  <c r="G10" i="35"/>
  <c r="G22" i="35"/>
  <c r="G25" i="35"/>
  <c r="G42" i="35"/>
  <c r="G21" i="35"/>
  <c r="G6" i="35"/>
  <c r="G14" i="35"/>
  <c r="G13" i="35"/>
  <c r="G15" i="35"/>
  <c r="G4" i="35"/>
  <c r="G38" i="35"/>
  <c r="G43" i="35"/>
  <c r="G32" i="35"/>
  <c r="G3" i="35"/>
  <c r="G26" i="35"/>
  <c r="G49" i="35"/>
  <c r="G39" i="35"/>
  <c r="G11" i="35"/>
  <c r="H14" i="35"/>
  <c r="I7" i="46" s="1"/>
  <c r="H3" i="35"/>
  <c r="J41" i="33" s="1"/>
  <c r="N41" i="33" s="1"/>
  <c r="H38" i="35"/>
  <c r="H45" i="35"/>
  <c r="J80" i="33" s="1"/>
  <c r="N80" i="33" s="1"/>
  <c r="H23" i="35"/>
  <c r="J60" i="33" s="1"/>
  <c r="N60" i="33" s="1"/>
  <c r="H18" i="35"/>
  <c r="J55" i="33" s="1"/>
  <c r="N55" i="33" s="1"/>
  <c r="H5" i="35"/>
  <c r="I5" i="46" s="1"/>
  <c r="H44" i="35"/>
  <c r="J79" i="33" s="1"/>
  <c r="N79" i="33" s="1"/>
  <c r="H36" i="35"/>
  <c r="J72" i="33" s="1"/>
  <c r="N72" i="33" s="1"/>
  <c r="H34" i="35"/>
  <c r="J70" i="33" s="1"/>
  <c r="N70" i="33" s="1"/>
  <c r="H46" i="35"/>
  <c r="J81" i="33" s="1"/>
  <c r="N81" i="33" s="1"/>
  <c r="H40" i="35"/>
  <c r="J75" i="33" s="1"/>
  <c r="N75" i="33" s="1"/>
  <c r="H9" i="35"/>
  <c r="J47" i="33" s="1"/>
  <c r="N47" i="33" s="1"/>
  <c r="H16" i="35"/>
  <c r="J53" i="33" s="1"/>
  <c r="N53" i="33" s="1"/>
  <c r="H49" i="35"/>
  <c r="J84" i="33" s="1"/>
  <c r="N84" i="33" s="1"/>
  <c r="H41" i="35"/>
  <c r="J76" i="33" s="1"/>
  <c r="N76" i="33" s="1"/>
  <c r="H22" i="35"/>
  <c r="J59" i="33" s="1"/>
  <c r="N59" i="33" s="1"/>
  <c r="H43" i="35"/>
  <c r="J78" i="33" s="1"/>
  <c r="N78" i="33" s="1"/>
  <c r="H19" i="35"/>
  <c r="J56" i="33" s="1"/>
  <c r="N56" i="33" s="1"/>
  <c r="H30" i="35"/>
  <c r="J66" i="33" s="1"/>
  <c r="N66" i="33" s="1"/>
  <c r="H7" i="35"/>
  <c r="J45" i="33" s="1"/>
  <c r="N45" i="33" s="1"/>
  <c r="H17" i="35"/>
  <c r="J54" i="33" s="1"/>
  <c r="N54" i="33" s="1"/>
  <c r="H6" i="35"/>
  <c r="J44" i="33" s="1"/>
  <c r="N44" i="33" s="1"/>
  <c r="H31" i="35"/>
  <c r="J67" i="33" s="1"/>
  <c r="N67" i="33" s="1"/>
  <c r="H29" i="35"/>
  <c r="J65" i="33" s="1"/>
  <c r="N65" i="33" s="1"/>
  <c r="H50" i="35"/>
  <c r="H35" i="35"/>
  <c r="J71" i="33" s="1"/>
  <c r="N71" i="33" s="1"/>
  <c r="H28" i="35"/>
  <c r="J64" i="33" s="1"/>
  <c r="N64" i="33" s="1"/>
  <c r="H2" i="35"/>
  <c r="I4" i="46" s="1"/>
  <c r="H20" i="35"/>
  <c r="J57" i="33" s="1"/>
  <c r="N57" i="33" s="1"/>
  <c r="H13" i="35"/>
  <c r="J51" i="33" s="1"/>
  <c r="N51" i="33" s="1"/>
  <c r="H37" i="35"/>
  <c r="J73" i="33" s="1"/>
  <c r="N73" i="33" s="1"/>
  <c r="H24" i="35"/>
  <c r="J61" i="33" s="1"/>
  <c r="N61" i="33" s="1"/>
  <c r="H21" i="35"/>
  <c r="J58" i="33" s="1"/>
  <c r="N58" i="33" s="1"/>
  <c r="H39" i="35"/>
  <c r="J74" i="33" s="1"/>
  <c r="N74" i="33" s="1"/>
  <c r="H42" i="35"/>
  <c r="J77" i="33" s="1"/>
  <c r="N77" i="33" s="1"/>
  <c r="H8" i="35"/>
  <c r="H27" i="35"/>
  <c r="J63" i="33" s="1"/>
  <c r="N63" i="33" s="1"/>
  <c r="H25" i="35"/>
  <c r="J62" i="33" s="1"/>
  <c r="N62" i="33" s="1"/>
  <c r="H32" i="35"/>
  <c r="J68" i="33" s="1"/>
  <c r="N68" i="33" s="1"/>
  <c r="H4" i="35"/>
  <c r="J42" i="33" s="1"/>
  <c r="N42" i="33" s="1"/>
  <c r="H11" i="35"/>
  <c r="J49" i="33" s="1"/>
  <c r="N49" i="33" s="1"/>
  <c r="H10" i="35"/>
  <c r="J48" i="33" s="1"/>
  <c r="N48" i="33" s="1"/>
  <c r="H12" i="35"/>
  <c r="J50" i="33" s="1"/>
  <c r="N50" i="33" s="1"/>
  <c r="H15" i="35"/>
  <c r="J52" i="33" s="1"/>
  <c r="N52" i="33" s="1"/>
  <c r="H47" i="35"/>
  <c r="J82" i="33" s="1"/>
  <c r="N82" i="33" s="1"/>
  <c r="H48" i="35"/>
  <c r="J83" i="33" s="1"/>
  <c r="N83" i="33" s="1"/>
  <c r="H33" i="35"/>
  <c r="J69" i="33" s="1"/>
  <c r="N69" i="33" s="1"/>
  <c r="H26" i="35"/>
  <c r="O60" i="33"/>
  <c r="O72" i="33"/>
  <c r="O70" i="33"/>
  <c r="K5" i="46"/>
  <c r="O59" i="33"/>
  <c r="O41" i="33"/>
  <c r="O47" i="33"/>
  <c r="O53" i="33"/>
  <c r="O80" i="33"/>
  <c r="O71" i="33"/>
  <c r="O81" i="33"/>
  <c r="O66" i="33"/>
  <c r="O55" i="33"/>
  <c r="O42" i="33"/>
  <c r="O64" i="33"/>
  <c r="O79" i="33"/>
  <c r="O76" i="33"/>
  <c r="O84" i="33"/>
  <c r="O67" i="33"/>
  <c r="O77" i="33"/>
  <c r="O48" i="33"/>
  <c r="O75" i="33"/>
  <c r="O45" i="33"/>
  <c r="O61" i="33"/>
  <c r="O78" i="33"/>
  <c r="O56" i="33"/>
  <c r="O54" i="33"/>
  <c r="O44" i="33"/>
  <c r="O65" i="33"/>
  <c r="K4" i="46"/>
  <c r="O74" i="33"/>
  <c r="O57" i="33"/>
  <c r="O51" i="33"/>
  <c r="O73" i="33"/>
  <c r="O58" i="33"/>
  <c r="O52" i="33"/>
  <c r="O63" i="33"/>
  <c r="O82" i="33"/>
  <c r="O62" i="33"/>
  <c r="O83" i="33"/>
  <c r="O69" i="33"/>
  <c r="O49" i="33"/>
  <c r="O50" i="33"/>
  <c r="K7" i="46"/>
  <c r="O68" i="33"/>
  <c r="J43" i="33" l="1"/>
  <c r="N43" i="33" s="1"/>
  <c r="J46" i="33"/>
  <c r="N46" i="33" s="1"/>
  <c r="M7" i="46"/>
  <c r="M4" i="46"/>
  <c r="M5" i="46"/>
  <c r="I6" i="46"/>
  <c r="O43" i="33"/>
  <c r="K6" i="46"/>
  <c r="O46" i="33"/>
  <c r="M6" i="46"/>
  <c r="P41" i="33"/>
  <c r="H13" i="46"/>
  <c r="N4" i="46"/>
  <c r="N5" i="46"/>
  <c r="N6" i="46"/>
  <c r="N7" i="46"/>
  <c r="Y9" i="46" a="1"/>
  <c r="Y3" i="46" a="1"/>
  <c r="Y13" i="46"/>
  <c r="W13" i="46"/>
  <c r="AH83" i="46" s="1"/>
  <c r="Y4" i="46"/>
  <c r="Y5" i="46"/>
  <c r="Y3" i="46"/>
  <c r="Y10" i="46"/>
  <c r="Y9" i="46"/>
  <c r="W9" i="46" s="1" a="1"/>
  <c r="W3" i="46" l="1" a="1"/>
  <c r="W5" i="46" s="1"/>
  <c r="AH58" i="46"/>
  <c r="AH256" i="46"/>
  <c r="AH85" i="46"/>
  <c r="AH192" i="46"/>
  <c r="AH9" i="46"/>
  <c r="AH108" i="46"/>
  <c r="AH233" i="46"/>
  <c r="AH72" i="46"/>
  <c r="AH106" i="46"/>
  <c r="AH104" i="46"/>
  <c r="AH185" i="46"/>
  <c r="AH147" i="46"/>
  <c r="AH23" i="46"/>
  <c r="AH73" i="46"/>
  <c r="AH222" i="46"/>
  <c r="AH252" i="46"/>
  <c r="AH218" i="46"/>
  <c r="AH172" i="46"/>
  <c r="AH142" i="46"/>
  <c r="AH188" i="46"/>
  <c r="AH37" i="46"/>
  <c r="M21" i="46"/>
  <c r="AH214" i="46"/>
  <c r="AH136" i="46"/>
  <c r="AH8" i="46"/>
  <c r="AH125" i="46"/>
  <c r="AH48" i="46"/>
  <c r="AH65" i="46"/>
  <c r="AH26" i="46"/>
  <c r="AH173" i="46"/>
  <c r="AH254" i="46"/>
  <c r="AH204" i="46"/>
  <c r="AH43" i="46"/>
  <c r="AH66" i="46"/>
  <c r="AH49" i="46"/>
  <c r="AH25" i="46"/>
  <c r="AH52" i="46"/>
  <c r="AH174" i="46"/>
  <c r="AH116" i="46"/>
  <c r="AH210" i="46"/>
  <c r="AH10" i="46"/>
  <c r="AH235" i="46"/>
  <c r="AH91" i="46"/>
  <c r="M18" i="46"/>
  <c r="AH88" i="46"/>
  <c r="AH114" i="46"/>
  <c r="AH53" i="46"/>
  <c r="M30" i="46"/>
  <c r="AH154" i="46"/>
  <c r="M25" i="46"/>
  <c r="AH255" i="46"/>
  <c r="AH36" i="46"/>
  <c r="AH42" i="46"/>
  <c r="AH179" i="46"/>
  <c r="AH102" i="46"/>
  <c r="AH57" i="46"/>
  <c r="AH219" i="46"/>
  <c r="AH34" i="46"/>
  <c r="AH94" i="46"/>
  <c r="AH29" i="46"/>
  <c r="AH28" i="46"/>
  <c r="AH70" i="46"/>
  <c r="M28" i="46"/>
  <c r="AH74" i="46"/>
  <c r="AH215" i="46"/>
  <c r="AH159" i="46"/>
  <c r="AH141" i="46"/>
  <c r="AH5" i="46"/>
  <c r="AH122" i="46"/>
  <c r="AH165" i="46"/>
  <c r="AH253" i="46"/>
  <c r="M31" i="46"/>
  <c r="AH78" i="46"/>
  <c r="AH67" i="46"/>
  <c r="AH143" i="46"/>
  <c r="AH134" i="46"/>
  <c r="AH167" i="46"/>
  <c r="AH113" i="46"/>
  <c r="AH47" i="46"/>
  <c r="AH211" i="46"/>
  <c r="AH250" i="46"/>
  <c r="AH230" i="46"/>
  <c r="AH117" i="46"/>
  <c r="AH124" i="46"/>
  <c r="AH129" i="46"/>
  <c r="AH180" i="46"/>
  <c r="AH247" i="46"/>
  <c r="AH228" i="46"/>
  <c r="AH119" i="46"/>
  <c r="AH232" i="46"/>
  <c r="AH100" i="46"/>
  <c r="AH212" i="46"/>
  <c r="AH101" i="46"/>
  <c r="AH71" i="46"/>
  <c r="AH164" i="46"/>
  <c r="AH135" i="46"/>
  <c r="AH186" i="46"/>
  <c r="AH16" i="46"/>
  <c r="AH120" i="46"/>
  <c r="AH121" i="46"/>
  <c r="AH19" i="46"/>
  <c r="AH92" i="46"/>
  <c r="AH32" i="46"/>
  <c r="AH18" i="46"/>
  <c r="M20" i="46"/>
  <c r="AH155" i="46"/>
  <c r="AH217" i="46"/>
  <c r="AH144" i="46"/>
  <c r="AH109" i="46"/>
  <c r="AH160" i="46"/>
  <c r="AH14" i="46"/>
  <c r="AH178" i="46"/>
  <c r="AH183" i="46"/>
  <c r="AH62" i="46"/>
  <c r="AH156" i="46"/>
  <c r="AH4" i="46"/>
  <c r="AH208" i="46"/>
  <c r="M22" i="46"/>
  <c r="AH152" i="46"/>
  <c r="AH137" i="46"/>
  <c r="AH153" i="46"/>
  <c r="AH240" i="46"/>
  <c r="AH170" i="46"/>
  <c r="AH162" i="46"/>
  <c r="AH148" i="46"/>
  <c r="AH151" i="46"/>
  <c r="AH169" i="46"/>
  <c r="AH239" i="46"/>
  <c r="AH128" i="46"/>
  <c r="AH107" i="46"/>
  <c r="AH213" i="46"/>
  <c r="AH203" i="46"/>
  <c r="AH111" i="46"/>
  <c r="AH95" i="46"/>
  <c r="AH130" i="46"/>
  <c r="AH227" i="46"/>
  <c r="AH138" i="46"/>
  <c r="AH182" i="46"/>
  <c r="AH64" i="46"/>
  <c r="AH118" i="46"/>
  <c r="AH12" i="46"/>
  <c r="AH150" i="46"/>
  <c r="AH163" i="46"/>
  <c r="AH196" i="46"/>
  <c r="AH20" i="46"/>
  <c r="AH231" i="46"/>
  <c r="AH33" i="46"/>
  <c r="AH216" i="46"/>
  <c r="M24" i="46"/>
  <c r="AH30" i="46"/>
  <c r="AH197" i="46"/>
  <c r="AH76" i="46"/>
  <c r="AH97" i="46"/>
  <c r="AH40" i="46"/>
  <c r="AH44" i="46"/>
  <c r="AH31" i="46"/>
  <c r="AH161" i="46"/>
  <c r="AH123" i="46"/>
  <c r="AH200" i="46"/>
  <c r="AH201" i="46"/>
  <c r="AH38" i="46"/>
  <c r="AH7" i="46"/>
  <c r="AH198" i="46"/>
  <c r="AH46" i="46"/>
  <c r="AH69" i="46"/>
  <c r="AH68" i="46"/>
  <c r="AH184" i="46"/>
  <c r="AH168" i="46"/>
  <c r="AH81" i="46"/>
  <c r="AH223" i="46"/>
  <c r="AH244" i="46"/>
  <c r="AH145" i="46"/>
  <c r="M26" i="46"/>
  <c r="AH191" i="46"/>
  <c r="M27" i="46"/>
  <c r="AH59" i="46"/>
  <c r="AH22" i="46"/>
  <c r="AH246" i="46"/>
  <c r="AH90" i="46"/>
  <c r="AH193" i="46"/>
  <c r="AH207" i="46"/>
  <c r="AH51" i="46"/>
  <c r="AH50" i="46"/>
  <c r="AH195" i="46"/>
  <c r="AH205" i="46"/>
  <c r="AH13" i="46"/>
  <c r="AH139" i="46"/>
  <c r="AH177" i="46"/>
  <c r="AH133" i="46"/>
  <c r="AH237" i="46"/>
  <c r="AH224" i="46"/>
  <c r="AH189" i="46"/>
  <c r="AH225" i="46"/>
  <c r="M32" i="46"/>
  <c r="AH199" i="46"/>
  <c r="AH132" i="46"/>
  <c r="AH220" i="46"/>
  <c r="AH87" i="46"/>
  <c r="AH251" i="46"/>
  <c r="AH209" i="46"/>
  <c r="AH158" i="46"/>
  <c r="AH245" i="46"/>
  <c r="AH190" i="46"/>
  <c r="AH229" i="46"/>
  <c r="AH242" i="46"/>
  <c r="AH103" i="46"/>
  <c r="AH110" i="46"/>
  <c r="AH98" i="46"/>
  <c r="AH171" i="46"/>
  <c r="AH82" i="46"/>
  <c r="AH149" i="46"/>
  <c r="AH75" i="46"/>
  <c r="AH80" i="46"/>
  <c r="AH15" i="46"/>
  <c r="AH39" i="46"/>
  <c r="AH187" i="46"/>
  <c r="AH84" i="46"/>
  <c r="AH86" i="46"/>
  <c r="AH221" i="46"/>
  <c r="AH77" i="46"/>
  <c r="AH115" i="46"/>
  <c r="AH226" i="46"/>
  <c r="AH248" i="46"/>
  <c r="AH146" i="46"/>
  <c r="AH202" i="46"/>
  <c r="M29" i="46"/>
  <c r="AH127" i="46"/>
  <c r="AH17" i="46"/>
  <c r="AH157" i="46"/>
  <c r="AH243" i="46"/>
  <c r="M19" i="46"/>
  <c r="AH3" i="46"/>
  <c r="M23" i="46"/>
  <c r="M33" i="46"/>
  <c r="AH11" i="46"/>
  <c r="AH257" i="46"/>
  <c r="AH41" i="46"/>
  <c r="AH175" i="46"/>
  <c r="AH241" i="46"/>
  <c r="AH21" i="46"/>
  <c r="AH176" i="46"/>
  <c r="AH93" i="46"/>
  <c r="AH96" i="46"/>
  <c r="AH61" i="46"/>
  <c r="AH112" i="46"/>
  <c r="AH126" i="46"/>
  <c r="AH105" i="46"/>
  <c r="AH249" i="46"/>
  <c r="AH131" i="46"/>
  <c r="AH6" i="46"/>
  <c r="AH166" i="46"/>
  <c r="AH236" i="46"/>
  <c r="AH27" i="46"/>
  <c r="AH54" i="46"/>
  <c r="AH89" i="46"/>
  <c r="AH60" i="46"/>
  <c r="AH24" i="46"/>
  <c r="AH181" i="46"/>
  <c r="AH79" i="46"/>
  <c r="AH238" i="46"/>
  <c r="AH55" i="46"/>
  <c r="AH206" i="46"/>
  <c r="AH99" i="46"/>
  <c r="AH234" i="46"/>
  <c r="AH63" i="46"/>
  <c r="AH194" i="46"/>
  <c r="AH56" i="46"/>
  <c r="W4" i="46"/>
  <c r="W3" i="46"/>
  <c r="AH35" i="46"/>
  <c r="AH45" i="46"/>
  <c r="AH140" i="46"/>
  <c r="W10" i="46"/>
  <c r="W9" i="46"/>
  <c r="AJ210" i="46" l="1"/>
  <c r="AJ26" i="46"/>
  <c r="AJ128" i="46"/>
  <c r="AJ87" i="46"/>
  <c r="AJ98" i="46"/>
  <c r="AJ247" i="46"/>
  <c r="AJ97" i="46"/>
  <c r="AJ134" i="46"/>
  <c r="AJ29" i="46"/>
  <c r="AJ32" i="46"/>
  <c r="AJ231" i="46"/>
  <c r="AJ38" i="46"/>
  <c r="AJ119" i="46"/>
  <c r="AJ229" i="46"/>
  <c r="AJ167" i="46"/>
  <c r="AJ253" i="46"/>
  <c r="AJ105" i="46"/>
  <c r="AJ21" i="46"/>
  <c r="AJ165" i="46"/>
  <c r="AJ219" i="46"/>
  <c r="AJ156" i="46"/>
  <c r="AJ92" i="46"/>
  <c r="AJ143" i="46"/>
  <c r="AJ175" i="46"/>
  <c r="AJ245" i="46"/>
  <c r="AJ75" i="46"/>
  <c r="AJ140" i="46"/>
  <c r="AJ83" i="46"/>
  <c r="AJ69" i="46"/>
  <c r="O25" i="46"/>
  <c r="D44" i="46" s="1"/>
  <c r="J32" i="33" s="1"/>
  <c r="N32" i="33" s="1"/>
  <c r="O29" i="46"/>
  <c r="D48" i="46" s="1"/>
  <c r="J36" i="33" s="1"/>
  <c r="N36" i="33" s="1"/>
  <c r="AJ40" i="46"/>
  <c r="AJ27" i="46"/>
  <c r="AJ100" i="46"/>
  <c r="AJ16" i="46"/>
  <c r="AJ216" i="46"/>
  <c r="AJ235" i="46"/>
  <c r="AJ96" i="46"/>
  <c r="AJ85" i="46"/>
  <c r="AJ28" i="46"/>
  <c r="AJ79" i="46"/>
  <c r="AJ252" i="46"/>
  <c r="AJ64" i="46"/>
  <c r="AJ166" i="46"/>
  <c r="AJ234" i="46"/>
  <c r="AJ159" i="46"/>
  <c r="AJ256" i="46"/>
  <c r="O32" i="46"/>
  <c r="D51" i="46" s="1"/>
  <c r="J39" i="33" s="1"/>
  <c r="N39" i="33" s="1"/>
  <c r="AJ239" i="46"/>
  <c r="AJ31" i="46"/>
  <c r="AJ226" i="46"/>
  <c r="O28" i="46"/>
  <c r="D47" i="46" s="1"/>
  <c r="J35" i="33" s="1"/>
  <c r="N35" i="33" s="1"/>
  <c r="AJ84" i="46"/>
  <c r="AJ30" i="46"/>
  <c r="AJ46" i="46"/>
  <c r="AJ52" i="46"/>
  <c r="AJ57" i="46"/>
  <c r="AJ178" i="46"/>
  <c r="AJ182" i="46"/>
  <c r="AJ3" i="46"/>
  <c r="AJ17" i="46"/>
  <c r="AJ157" i="46"/>
  <c r="AJ49" i="46"/>
  <c r="AJ155" i="46"/>
  <c r="AJ7" i="46"/>
  <c r="AJ213" i="46"/>
  <c r="AJ168" i="46"/>
  <c r="AJ8" i="46"/>
  <c r="AJ146" i="46"/>
  <c r="AJ109" i="46"/>
  <c r="AJ161" i="46"/>
  <c r="AJ76" i="46"/>
  <c r="AJ93" i="46"/>
  <c r="AJ72" i="46"/>
  <c r="AJ244" i="46"/>
  <c r="AJ116" i="46"/>
  <c r="AJ203" i="46"/>
  <c r="AJ33" i="46"/>
  <c r="AJ135" i="46"/>
  <c r="AJ199" i="46"/>
  <c r="AJ41" i="46"/>
  <c r="AJ68" i="46"/>
  <c r="O33" i="46"/>
  <c r="D52" i="46" s="1"/>
  <c r="J40" i="33" s="1"/>
  <c r="N40" i="33" s="1"/>
  <c r="AJ137" i="46"/>
  <c r="AJ194" i="46"/>
  <c r="AJ154" i="46"/>
  <c r="AJ82" i="46"/>
  <c r="AJ221" i="46"/>
  <c r="AJ179" i="46"/>
  <c r="AJ251" i="46"/>
  <c r="AJ55" i="46"/>
  <c r="AJ172" i="46"/>
  <c r="AJ59" i="46"/>
  <c r="AJ163" i="46"/>
  <c r="AJ240" i="46"/>
  <c r="AJ6" i="46"/>
  <c r="AJ13" i="46"/>
  <c r="AJ66" i="46"/>
  <c r="AJ187" i="46"/>
  <c r="AJ112" i="46"/>
  <c r="AJ71" i="46"/>
  <c r="AJ24" i="46"/>
  <c r="AJ18" i="46"/>
  <c r="AJ198" i="46"/>
  <c r="AJ257" i="46"/>
  <c r="AJ223" i="46"/>
  <c r="AJ124" i="46"/>
  <c r="AJ90" i="46"/>
  <c r="AJ181" i="46"/>
  <c r="AJ45" i="46"/>
  <c r="AJ153" i="46"/>
  <c r="AJ241" i="46"/>
  <c r="AJ248" i="46"/>
  <c r="O23" i="46"/>
  <c r="D42" i="46" s="1"/>
  <c r="J30" i="33" s="1"/>
  <c r="N30" i="33" s="1"/>
  <c r="AJ121" i="46"/>
  <c r="AJ136" i="46"/>
  <c r="AJ249" i="46"/>
  <c r="AJ207" i="46"/>
  <c r="AJ42" i="46"/>
  <c r="AJ218" i="46"/>
  <c r="AJ115" i="46"/>
  <c r="AJ20" i="46"/>
  <c r="AJ250" i="46"/>
  <c r="AJ70" i="46"/>
  <c r="AJ127" i="46"/>
  <c r="AJ220" i="46"/>
  <c r="AJ67" i="46"/>
  <c r="AJ34" i="46"/>
  <c r="AJ129" i="46"/>
  <c r="O30" i="46"/>
  <c r="D49" i="46" s="1"/>
  <c r="J37" i="33" s="1"/>
  <c r="N37" i="33" s="1"/>
  <c r="AJ10" i="46"/>
  <c r="AJ148" i="46"/>
  <c r="AJ131" i="46"/>
  <c r="AJ74" i="46"/>
  <c r="AJ11" i="46"/>
  <c r="AJ230" i="46"/>
  <c r="AJ214" i="46"/>
  <c r="AJ9" i="46"/>
  <c r="AJ228" i="46"/>
  <c r="AJ122" i="46"/>
  <c r="AJ180" i="46"/>
  <c r="AJ201" i="46"/>
  <c r="AJ236" i="46"/>
  <c r="AJ94" i="46"/>
  <c r="O27" i="46"/>
  <c r="D46" i="46" s="1"/>
  <c r="J34" i="33" s="1"/>
  <c r="N34" i="33" s="1"/>
  <c r="AJ80" i="46"/>
  <c r="AJ186" i="46"/>
  <c r="AJ243" i="46"/>
  <c r="AJ142" i="46"/>
  <c r="AJ53" i="46"/>
  <c r="AJ233" i="46"/>
  <c r="AJ232" i="46"/>
  <c r="AJ133" i="46"/>
  <c r="AJ242" i="46"/>
  <c r="AJ238" i="46"/>
  <c r="AJ209" i="46"/>
  <c r="AJ130" i="46"/>
  <c r="AJ37" i="46"/>
  <c r="AJ4" i="46"/>
  <c r="AJ103" i="46"/>
  <c r="AJ152" i="46"/>
  <c r="AJ190" i="46"/>
  <c r="AJ171" i="46"/>
  <c r="AJ125" i="46"/>
  <c r="AJ12" i="46"/>
  <c r="AJ63" i="46"/>
  <c r="AJ51" i="46"/>
  <c r="AJ102" i="46"/>
  <c r="AJ254" i="46"/>
  <c r="AJ111" i="46"/>
  <c r="AJ176" i="46"/>
  <c r="AJ106" i="46"/>
  <c r="O31" i="46"/>
  <c r="D50" i="46" s="1"/>
  <c r="J38" i="33" s="1"/>
  <c r="N38" i="33" s="1"/>
  <c r="AJ215" i="46"/>
  <c r="AJ151" i="46"/>
  <c r="AJ23" i="46"/>
  <c r="AJ193" i="46"/>
  <c r="AJ73" i="46"/>
  <c r="AJ204" i="46"/>
  <c r="AJ183" i="46"/>
  <c r="AJ65" i="46"/>
  <c r="AJ147" i="46"/>
  <c r="AJ117" i="46"/>
  <c r="AJ114" i="46"/>
  <c r="AJ255" i="46"/>
  <c r="AJ169" i="46"/>
  <c r="AJ47" i="46"/>
  <c r="AJ50" i="46"/>
  <c r="AJ145" i="46"/>
  <c r="AJ81" i="46"/>
  <c r="AJ185" i="46"/>
  <c r="AJ225" i="46"/>
  <c r="AJ25" i="46"/>
  <c r="AJ150" i="46"/>
  <c r="AJ56" i="46"/>
  <c r="AJ141" i="46"/>
  <c r="AJ184" i="46"/>
  <c r="AJ14" i="46"/>
  <c r="AJ224" i="46"/>
  <c r="AJ138" i="46"/>
  <c r="O19" i="46"/>
  <c r="D38" i="46" s="1"/>
  <c r="J26" i="33" s="1"/>
  <c r="N26" i="33" s="1"/>
  <c r="AJ89" i="46"/>
  <c r="AJ110" i="46"/>
  <c r="AJ222" i="46"/>
  <c r="AJ189" i="46"/>
  <c r="AJ206" i="46"/>
  <c r="AJ208" i="46"/>
  <c r="AJ132" i="46"/>
  <c r="AJ177" i="46"/>
  <c r="AJ160" i="46"/>
  <c r="AJ108" i="46"/>
  <c r="AJ174" i="46"/>
  <c r="AJ144" i="46"/>
  <c r="AJ99" i="46"/>
  <c r="AJ237" i="46"/>
  <c r="AJ95" i="46"/>
  <c r="AJ62" i="46"/>
  <c r="AJ126" i="46"/>
  <c r="AJ217" i="46"/>
  <c r="AJ197" i="46"/>
  <c r="AJ164" i="46"/>
  <c r="AJ212" i="46"/>
  <c r="AJ78" i="46"/>
  <c r="AJ54" i="46"/>
  <c r="AJ120" i="46"/>
  <c r="AJ149" i="46"/>
  <c r="O24" i="46"/>
  <c r="D43" i="46" s="1"/>
  <c r="J31" i="33" s="1"/>
  <c r="N31" i="33" s="1"/>
  <c r="AJ123" i="46"/>
  <c r="AJ162" i="46"/>
  <c r="AJ191" i="46"/>
  <c r="AJ200" i="46"/>
  <c r="AJ188" i="46"/>
  <c r="O20" i="46"/>
  <c r="D39" i="46" s="1"/>
  <c r="J27" i="33" s="1"/>
  <c r="N27" i="33" s="1"/>
  <c r="AJ35" i="46"/>
  <c r="AJ118" i="46"/>
  <c r="AJ61" i="46"/>
  <c r="AJ173" i="46"/>
  <c r="AJ192" i="46"/>
  <c r="AJ48" i="46"/>
  <c r="AJ60" i="46"/>
  <c r="AJ5" i="46"/>
  <c r="AJ19" i="46"/>
  <c r="O22" i="46"/>
  <c r="D41" i="46" s="1"/>
  <c r="J29" i="33" s="1"/>
  <c r="N29" i="33" s="1"/>
  <c r="O21" i="46"/>
  <c r="D40" i="46" s="1"/>
  <c r="J28" i="33" s="1"/>
  <c r="N28" i="33" s="1"/>
  <c r="AJ44" i="46"/>
  <c r="AJ77" i="46"/>
  <c r="AJ158" i="46"/>
  <c r="AJ104" i="46"/>
  <c r="AJ22" i="46"/>
  <c r="AJ43" i="46"/>
  <c r="AJ211" i="46"/>
  <c r="O26" i="46"/>
  <c r="D45" i="46" s="1"/>
  <c r="J33" i="33" s="1"/>
  <c r="N33" i="33" s="1"/>
  <c r="AJ39" i="46"/>
  <c r="AJ202" i="46"/>
  <c r="AJ196" i="46"/>
  <c r="AJ246" i="46"/>
  <c r="AJ101" i="46"/>
  <c r="AJ227" i="46"/>
  <c r="AJ36" i="46"/>
  <c r="AJ15" i="46"/>
  <c r="AJ107" i="46"/>
  <c r="AJ91" i="46"/>
  <c r="AJ88" i="46"/>
  <c r="AJ86" i="46"/>
  <c r="AJ195" i="46"/>
  <c r="O18" i="46"/>
  <c r="D37" i="46" s="1"/>
  <c r="J25" i="33" s="1"/>
  <c r="N25" i="33" s="1"/>
  <c r="AJ170" i="46"/>
  <c r="AJ205" i="46"/>
  <c r="AJ113" i="46"/>
  <c r="AJ139" i="46"/>
  <c r="AJ58" i="46"/>
  <c r="AI73" i="46"/>
  <c r="AI198" i="46"/>
  <c r="AI249" i="46"/>
  <c r="AI12" i="46"/>
  <c r="AI112" i="46"/>
  <c r="AI201" i="46"/>
  <c r="AI170" i="46"/>
  <c r="AI197" i="46"/>
  <c r="AI248" i="46"/>
  <c r="AI75" i="46"/>
  <c r="AI224" i="46"/>
  <c r="N26" i="46"/>
  <c r="AI246" i="46"/>
  <c r="AI244" i="46"/>
  <c r="AI103" i="46"/>
  <c r="AI213" i="46"/>
  <c r="AI169" i="46"/>
  <c r="AI19" i="46"/>
  <c r="AI28" i="46"/>
  <c r="AI9" i="46"/>
  <c r="AI27" i="46"/>
  <c r="AI222" i="46"/>
  <c r="AI202" i="46"/>
  <c r="AI152" i="46"/>
  <c r="AI13" i="46"/>
  <c r="AI72" i="46"/>
  <c r="AI125" i="46"/>
  <c r="N24" i="46"/>
  <c r="AI106" i="46"/>
  <c r="AI61" i="46"/>
  <c r="AI50" i="46"/>
  <c r="AI138" i="46"/>
  <c r="AI71" i="46"/>
  <c r="AI126" i="46"/>
  <c r="AI123" i="46"/>
  <c r="AI91" i="46"/>
  <c r="AI7" i="46"/>
  <c r="AI168" i="46"/>
  <c r="AI44" i="46"/>
  <c r="AI174" i="46"/>
  <c r="AI15" i="46"/>
  <c r="AI24" i="46"/>
  <c r="AI189" i="46"/>
  <c r="N30" i="46"/>
  <c r="AI49" i="46"/>
  <c r="AI135" i="46"/>
  <c r="AI205" i="46"/>
  <c r="AI161" i="46"/>
  <c r="AI36" i="46"/>
  <c r="AI145" i="46"/>
  <c r="AI65" i="46"/>
  <c r="AI109" i="46"/>
  <c r="AI127" i="46"/>
  <c r="AI150" i="46"/>
  <c r="AI121" i="46"/>
  <c r="AI60" i="46"/>
  <c r="AI210" i="46"/>
  <c r="AI124" i="46"/>
  <c r="AI78" i="46"/>
  <c r="AI35" i="46"/>
  <c r="N22" i="46"/>
  <c r="AI85" i="46"/>
  <c r="AI105" i="46"/>
  <c r="AI144" i="46"/>
  <c r="AI238" i="46"/>
  <c r="AI149" i="46"/>
  <c r="AI153" i="46"/>
  <c r="AI143" i="46"/>
  <c r="AI166" i="46"/>
  <c r="AI116" i="46"/>
  <c r="AI59" i="46"/>
  <c r="AI233" i="46"/>
  <c r="AI62" i="46"/>
  <c r="AI137" i="46"/>
  <c r="AI64" i="46"/>
  <c r="AI236" i="46"/>
  <c r="AI80" i="46"/>
  <c r="AI18" i="46"/>
  <c r="AI217" i="46"/>
  <c r="AI110" i="46"/>
  <c r="AI77" i="46"/>
  <c r="N33" i="46"/>
  <c r="AI256" i="46"/>
  <c r="AI22" i="46"/>
  <c r="AI250" i="46"/>
  <c r="AI154" i="46"/>
  <c r="AI40" i="46"/>
  <c r="AI101" i="46"/>
  <c r="AI41" i="46"/>
  <c r="AI132" i="46"/>
  <c r="AI31" i="46"/>
  <c r="AI119" i="46"/>
  <c r="AI26" i="46"/>
  <c r="AI133" i="46"/>
  <c r="AI142" i="46"/>
  <c r="AI241" i="46"/>
  <c r="AI57" i="46"/>
  <c r="AI223" i="46"/>
  <c r="N25" i="46"/>
  <c r="AI67" i="46"/>
  <c r="AI207" i="46"/>
  <c r="AI29" i="46"/>
  <c r="AI183" i="46"/>
  <c r="N27" i="46"/>
  <c r="AI92" i="46"/>
  <c r="AI52" i="46"/>
  <c r="AI23" i="46"/>
  <c r="AI45" i="46"/>
  <c r="AI254" i="46"/>
  <c r="AI118" i="46"/>
  <c r="AI86" i="46"/>
  <c r="AI42" i="46"/>
  <c r="AI76" i="46"/>
  <c r="AI113" i="46"/>
  <c r="AI214" i="46"/>
  <c r="AI173" i="46"/>
  <c r="AI54" i="46"/>
  <c r="AI63" i="46"/>
  <c r="AI53" i="46"/>
  <c r="N20" i="46"/>
  <c r="N18" i="46"/>
  <c r="AI221" i="46"/>
  <c r="AI14" i="46"/>
  <c r="AI79" i="46"/>
  <c r="AI195" i="46"/>
  <c r="AI87" i="46"/>
  <c r="AI188" i="46"/>
  <c r="AI155" i="46"/>
  <c r="AI204" i="46"/>
  <c r="N23" i="46"/>
  <c r="AI120" i="46"/>
  <c r="N31" i="46"/>
  <c r="AI237" i="46"/>
  <c r="AI178" i="46"/>
  <c r="AI30" i="46"/>
  <c r="AI16" i="46"/>
  <c r="AI56" i="46"/>
  <c r="AI232" i="46"/>
  <c r="N32" i="46"/>
  <c r="AI185" i="46"/>
  <c r="AI184" i="46"/>
  <c r="AI108" i="46"/>
  <c r="AI33" i="46"/>
  <c r="N28" i="46"/>
  <c r="AI227" i="46"/>
  <c r="AI5" i="46"/>
  <c r="AI225" i="46"/>
  <c r="AI239" i="46"/>
  <c r="AI97" i="46"/>
  <c r="AI38" i="46"/>
  <c r="AI167" i="46"/>
  <c r="AI164" i="46"/>
  <c r="AI39" i="46"/>
  <c r="AI17" i="46"/>
  <c r="AI245" i="46"/>
  <c r="AI134" i="46"/>
  <c r="AI37" i="46"/>
  <c r="AI68" i="46"/>
  <c r="AI226" i="46"/>
  <c r="AI177" i="46"/>
  <c r="AI206" i="46"/>
  <c r="AI140" i="46"/>
  <c r="AI257" i="46"/>
  <c r="AI93" i="46"/>
  <c r="AI136" i="46"/>
  <c r="AI11" i="46"/>
  <c r="AI94" i="46"/>
  <c r="AI156" i="46"/>
  <c r="AI251" i="46"/>
  <c r="AI165" i="46"/>
  <c r="AI89" i="46"/>
  <c r="AI139" i="46"/>
  <c r="AI55" i="46"/>
  <c r="AI8" i="46"/>
  <c r="AI229" i="46"/>
  <c r="AI131" i="46"/>
  <c r="AI234" i="46"/>
  <c r="AI6" i="46"/>
  <c r="AI48" i="46"/>
  <c r="AI114" i="46"/>
  <c r="AI90" i="46"/>
  <c r="AI10" i="46"/>
  <c r="AI58" i="46"/>
  <c r="AI203" i="46"/>
  <c r="AI186" i="46"/>
  <c r="AI20" i="46"/>
  <c r="AI171" i="46"/>
  <c r="AI130" i="46"/>
  <c r="AI220" i="46"/>
  <c r="AI84" i="46"/>
  <c r="AI83" i="46"/>
  <c r="AI70" i="46"/>
  <c r="AI98" i="46"/>
  <c r="AI66" i="46"/>
  <c r="AI102" i="46"/>
  <c r="AI151" i="46"/>
  <c r="AI21" i="46"/>
  <c r="AI32" i="46"/>
  <c r="AI82" i="46"/>
  <c r="AI243" i="46"/>
  <c r="AI3" i="46"/>
  <c r="AI141" i="46"/>
  <c r="AI128" i="46"/>
  <c r="AI159" i="46"/>
  <c r="AI81" i="46"/>
  <c r="AI191" i="46"/>
  <c r="N19" i="46"/>
  <c r="AI219" i="46"/>
  <c r="AI193" i="46"/>
  <c r="AI216" i="46"/>
  <c r="AI215" i="46"/>
  <c r="AI218" i="46"/>
  <c r="AI148" i="46"/>
  <c r="AI253" i="46"/>
  <c r="AI46" i="46"/>
  <c r="AI231" i="46"/>
  <c r="AI104" i="46"/>
  <c r="AI179" i="46"/>
  <c r="AI69" i="46"/>
  <c r="AI157" i="46"/>
  <c r="AI255" i="46"/>
  <c r="AI122" i="46"/>
  <c r="AI242" i="46"/>
  <c r="N21" i="46"/>
  <c r="AI129" i="46"/>
  <c r="AI115" i="46"/>
  <c r="AI96" i="46"/>
  <c r="AI176" i="46"/>
  <c r="AI111" i="46"/>
  <c r="AI88" i="46"/>
  <c r="AI196" i="46"/>
  <c r="AI235" i="46"/>
  <c r="AI209" i="46"/>
  <c r="AI99" i="46"/>
  <c r="AI192" i="46"/>
  <c r="AI187" i="46"/>
  <c r="AI181" i="46"/>
  <c r="AI228" i="46"/>
  <c r="AI182" i="46"/>
  <c r="AI146" i="46"/>
  <c r="AI4" i="46"/>
  <c r="AI147" i="46"/>
  <c r="AI100" i="46"/>
  <c r="AI158" i="46"/>
  <c r="AI51" i="46"/>
  <c r="AI34" i="46"/>
  <c r="AI163" i="46"/>
  <c r="AI247" i="46"/>
  <c r="AI162" i="46"/>
  <c r="AI74" i="46"/>
  <c r="AI190" i="46"/>
  <c r="AI107" i="46"/>
  <c r="AI47" i="46"/>
  <c r="AI194" i="46"/>
  <c r="AI240" i="46"/>
  <c r="N29" i="46"/>
  <c r="AI208" i="46"/>
  <c r="AI230" i="46"/>
  <c r="AI160" i="46"/>
  <c r="AI117" i="46"/>
  <c r="AI212" i="46"/>
  <c r="AI200" i="46"/>
  <c r="AI211" i="46"/>
  <c r="AI199" i="46"/>
  <c r="AI25" i="46"/>
  <c r="AI180" i="46"/>
  <c r="AI95" i="46"/>
  <c r="AI252" i="46"/>
  <c r="AI43" i="46"/>
  <c r="AI175" i="46"/>
  <c r="AI172" i="46"/>
  <c r="O32" i="33"/>
  <c r="O36" i="33"/>
  <c r="O39" i="33"/>
  <c r="O38" i="33"/>
  <c r="O34" i="33"/>
  <c r="O35" i="33"/>
  <c r="O30" i="33"/>
  <c r="O37" i="33"/>
  <c r="O40" i="33"/>
  <c r="O26" i="33"/>
  <c r="O25" i="33"/>
  <c r="O31" i="33"/>
  <c r="O29" i="33"/>
  <c r="O28" i="33"/>
  <c r="O33" i="33"/>
  <c r="O27" i="33"/>
  <c r="P25" i="33" s="1"/>
  <c r="M1" i="42"/>
  <c r="Q230" i="42"/>
  <c r="Q20" i="42"/>
  <c r="Q118" i="42"/>
  <c r="Q250" i="42"/>
  <c r="Q378" i="42"/>
  <c r="Q337" i="42"/>
  <c r="Q209" i="42"/>
  <c r="Q77" i="42"/>
  <c r="Q43" i="42"/>
  <c r="Q98" i="42"/>
  <c r="Q56" i="42"/>
  <c r="Q392" i="42"/>
  <c r="Q264" i="42"/>
  <c r="Q132" i="42"/>
  <c r="Q91" i="42"/>
  <c r="Q114" i="42"/>
  <c r="Q80" i="42"/>
  <c r="Q407" i="42"/>
  <c r="Q212" i="42"/>
  <c r="Q198" i="42"/>
  <c r="Q163" i="42"/>
  <c r="Q174" i="42"/>
  <c r="Q370" i="42"/>
  <c r="Q409" i="42"/>
  <c r="Q217" i="42"/>
  <c r="Q21" i="42"/>
  <c r="Q122" i="42"/>
  <c r="Q272" i="42"/>
  <c r="Q140" i="42"/>
  <c r="Q366" i="42"/>
  <c r="Q128" i="42"/>
  <c r="Q415" i="42"/>
  <c r="Q287" i="42"/>
  <c r="Q107" i="42"/>
  <c r="Q138" i="42"/>
  <c r="Q365" i="42"/>
  <c r="Q332" i="42"/>
  <c r="Q267" i="42"/>
  <c r="Q135" i="42"/>
  <c r="Q9" i="42"/>
  <c r="Q341" i="42"/>
  <c r="Q446" i="42"/>
  <c r="Q54" i="42"/>
  <c r="Q186" i="42"/>
  <c r="Q314" i="42"/>
  <c r="Q442" i="42"/>
  <c r="Q401" i="42"/>
  <c r="Q273" i="42"/>
  <c r="Q141" i="42"/>
  <c r="Q13" i="42"/>
  <c r="Q326" i="42"/>
  <c r="Q169" i="42"/>
  <c r="Q456" i="42"/>
  <c r="Q328" i="42"/>
  <c r="Q200" i="42"/>
  <c r="Q68" i="42"/>
  <c r="Q334" i="42"/>
  <c r="Q197" i="42"/>
  <c r="Q343" i="42"/>
  <c r="Q215" i="42"/>
  <c r="Q179" i="42"/>
  <c r="Q137" i="42"/>
  <c r="Q294" i="42"/>
  <c r="Q83" i="42"/>
  <c r="Q78" i="42"/>
  <c r="Q194" i="42"/>
  <c r="Q282" i="42"/>
  <c r="Q394" i="42"/>
  <c r="M8" i="42"/>
  <c r="Q377" i="42"/>
  <c r="Q265" i="42"/>
  <c r="Q173" i="42"/>
  <c r="Q61" i="42"/>
  <c r="Q123" i="42"/>
  <c r="Q246" i="42"/>
  <c r="Q153" i="42"/>
  <c r="M3" i="42"/>
  <c r="Q376" i="42"/>
  <c r="Q288" i="42"/>
  <c r="Q172" i="42"/>
  <c r="Q60" i="42"/>
  <c r="M4" i="42"/>
  <c r="Q66" i="42"/>
  <c r="Q17" i="42"/>
  <c r="Q447" i="42"/>
  <c r="Q335" i="42"/>
  <c r="Q255" i="42"/>
  <c r="Q27" i="42"/>
  <c r="Q168" i="42"/>
  <c r="Q25" i="42"/>
  <c r="Q421" i="42"/>
  <c r="Q301" i="42"/>
  <c r="M6" i="42"/>
  <c r="Q388" i="42"/>
  <c r="Q308" i="42"/>
  <c r="Q220" i="42"/>
  <c r="Q451" i="42"/>
  <c r="Q371" i="42"/>
  <c r="Q291" i="42"/>
  <c r="Q195" i="42"/>
  <c r="Q111" i="42"/>
  <c r="Q79" i="42"/>
  <c r="Q189" i="42"/>
  <c r="Q318" i="42"/>
  <c r="Q178" i="42"/>
  <c r="Q86" i="42"/>
  <c r="Q202" i="42"/>
  <c r="Q290" i="42"/>
  <c r="Q402" i="42"/>
  <c r="Q457" i="42"/>
  <c r="Q369" i="42"/>
  <c r="Q257" i="42"/>
  <c r="Q165" i="42"/>
  <c r="Q53" i="42"/>
  <c r="Q11" i="42"/>
  <c r="Q214" i="42"/>
  <c r="Q129" i="42"/>
  <c r="M10" i="42"/>
  <c r="Q368" i="42"/>
  <c r="Q256" i="42"/>
  <c r="Q164" i="42"/>
  <c r="Q52" i="42"/>
  <c r="Q430" i="42"/>
  <c r="Q34" i="42"/>
  <c r="Q48" i="42"/>
  <c r="Q439" i="42"/>
  <c r="Q327" i="42"/>
  <c r="Q247" i="42"/>
  <c r="Q104" i="42"/>
  <c r="Q176" i="42"/>
  <c r="Q413" i="42"/>
  <c r="Q293" i="42"/>
  <c r="Q380" i="42"/>
  <c r="Q300" i="42"/>
  <c r="Q196" i="42"/>
  <c r="Q443" i="42"/>
  <c r="Q363" i="42"/>
  <c r="Q283" i="42"/>
  <c r="Q187" i="42"/>
  <c r="Q103" i="42"/>
  <c r="Q32" i="42"/>
  <c r="Q10" i="42"/>
  <c r="Q342" i="42"/>
  <c r="Q6" i="42"/>
  <c r="Q94" i="42"/>
  <c r="Q210" i="42"/>
  <c r="Q322" i="42"/>
  <c r="Q410" i="42"/>
  <c r="Q449" i="42"/>
  <c r="Q361" i="42"/>
  <c r="Q249" i="42"/>
  <c r="Q133" i="42"/>
  <c r="Q45" i="42"/>
  <c r="Q190" i="42"/>
  <c r="Q97" i="42"/>
  <c r="Q448" i="42"/>
  <c r="Q360" i="42"/>
  <c r="Q248" i="42"/>
  <c r="Q156" i="42"/>
  <c r="Q44" i="42"/>
  <c r="Q310" i="42"/>
  <c r="Q8" i="42"/>
  <c r="Q431" i="42"/>
  <c r="Q319" i="42"/>
  <c r="Q239" i="42"/>
  <c r="Q358" i="42"/>
  <c r="Q180" i="42"/>
  <c r="M5" i="42"/>
  <c r="Q285" i="42"/>
  <c r="Q452" i="42"/>
  <c r="Q292" i="42"/>
  <c r="Q435" i="42"/>
  <c r="Q259" i="42"/>
  <c r="Q95" i="42"/>
  <c r="Q40" i="42"/>
  <c r="Q42" i="42"/>
  <c r="Q374" i="42"/>
  <c r="Q14" i="42"/>
  <c r="Q126" i="42"/>
  <c r="Q218" i="42"/>
  <c r="Q330" i="42"/>
  <c r="Q418" i="42"/>
  <c r="Q441" i="42"/>
  <c r="Q329" i="42"/>
  <c r="Q125" i="42"/>
  <c r="Q37" i="42"/>
  <c r="Q454" i="42"/>
  <c r="Q65" i="42"/>
  <c r="Q440" i="42"/>
  <c r="Q240" i="42"/>
  <c r="Q28" i="42"/>
  <c r="Q286" i="42"/>
  <c r="Q55" i="42"/>
  <c r="Q311" i="42"/>
  <c r="Q262" i="42"/>
  <c r="Q253" i="42"/>
  <c r="Q364" i="42"/>
  <c r="Q284" i="42"/>
  <c r="Q427" i="42"/>
  <c r="Q251" i="42"/>
  <c r="Q87" i="42"/>
  <c r="Q72" i="42"/>
  <c r="Q134" i="42"/>
  <c r="Q338" i="42"/>
  <c r="Q433" i="42"/>
  <c r="Q233" i="42"/>
  <c r="Q5" i="42"/>
  <c r="Q58" i="42"/>
  <c r="Q432" i="42"/>
  <c r="Q232" i="42"/>
  <c r="Q4" i="42"/>
  <c r="Q145" i="42"/>
  <c r="Q391" i="42"/>
  <c r="Q199" i="42"/>
  <c r="Q26" i="42"/>
  <c r="Q389" i="42"/>
  <c r="Q436" i="42"/>
  <c r="Q260" i="42"/>
  <c r="Q419" i="42"/>
  <c r="Q243" i="42"/>
  <c r="Q33" i="42"/>
  <c r="Q3" i="42"/>
  <c r="Q142" i="42"/>
  <c r="Q346" i="42"/>
  <c r="Q425" i="42"/>
  <c r="Q201" i="42"/>
  <c r="Q36" i="42"/>
  <c r="Q18" i="42"/>
  <c r="Q424" i="42"/>
  <c r="Q224" i="42"/>
  <c r="Q75" i="42"/>
  <c r="Q121" i="42"/>
  <c r="Q383" i="42"/>
  <c r="Q191" i="42"/>
  <c r="Q381" i="42"/>
  <c r="Q428" i="42"/>
  <c r="Q252" i="42"/>
  <c r="Q411" i="42"/>
  <c r="Q235" i="42"/>
  <c r="Q416" i="42"/>
  <c r="Q205" i="42"/>
  <c r="Q88" i="42"/>
  <c r="Q244" i="42"/>
  <c r="Q307" i="42"/>
  <c r="Q127" i="42"/>
  <c r="Q270" i="42"/>
  <c r="Q158" i="42"/>
  <c r="Q386" i="42"/>
  <c r="Q385" i="42"/>
  <c r="Q185" i="42"/>
  <c r="Q155" i="42"/>
  <c r="Q15" i="42"/>
  <c r="Q296" i="42"/>
  <c r="Q92" i="42"/>
  <c r="Q49" i="42"/>
  <c r="Q367" i="42"/>
  <c r="Q181" i="42"/>
  <c r="Q325" i="42"/>
  <c r="Q316" i="42"/>
  <c r="Q299" i="42"/>
  <c r="Q2" i="42"/>
  <c r="Q405" i="42"/>
  <c r="Q372" i="42"/>
  <c r="Q144" i="42"/>
  <c r="Q355" i="42"/>
  <c r="Q175" i="42"/>
  <c r="Q241" i="42"/>
  <c r="Q82" i="42"/>
  <c r="Q352" i="42"/>
  <c r="Q124" i="42"/>
  <c r="Q333" i="42"/>
  <c r="Q399" i="42"/>
  <c r="Q207" i="42"/>
  <c r="Q438" i="42"/>
  <c r="Q397" i="42"/>
  <c r="Q444" i="42"/>
  <c r="Q120" i="42"/>
  <c r="Q347" i="42"/>
  <c r="Q167" i="42"/>
  <c r="Q74" i="42"/>
  <c r="Q22" i="42"/>
  <c r="Q226" i="42"/>
  <c r="Q450" i="42"/>
  <c r="Q321" i="42"/>
  <c r="Q117" i="42"/>
  <c r="Q422" i="42"/>
  <c r="Q41" i="42"/>
  <c r="Q320" i="42"/>
  <c r="Q116" i="42"/>
  <c r="Q254" i="42"/>
  <c r="Q47" i="42"/>
  <c r="Q303" i="42"/>
  <c r="Q146" i="42"/>
  <c r="Q73" i="42"/>
  <c r="Q356" i="42"/>
  <c r="Q64" i="42"/>
  <c r="Q323" i="42"/>
  <c r="Q159" i="42"/>
  <c r="Q106" i="42"/>
  <c r="Q30" i="42"/>
  <c r="Q258" i="42"/>
  <c r="Q313" i="42"/>
  <c r="Q109" i="42"/>
  <c r="Q406" i="42"/>
  <c r="Q16" i="42"/>
  <c r="Q312" i="42"/>
  <c r="Q108" i="42"/>
  <c r="Q222" i="42"/>
  <c r="Q31" i="42"/>
  <c r="Q279" i="42"/>
  <c r="Q50" i="42"/>
  <c r="Q188" i="42"/>
  <c r="Q348" i="42"/>
  <c r="Q24" i="42"/>
  <c r="Q315" i="42"/>
  <c r="Q151" i="42"/>
  <c r="Q57" i="42"/>
  <c r="Q35" i="42"/>
  <c r="Q150" i="42"/>
  <c r="Q354" i="42"/>
  <c r="Q393" i="42"/>
  <c r="Q193" i="42"/>
  <c r="Q12" i="42"/>
  <c r="Q349" i="42"/>
  <c r="Q304" i="42"/>
  <c r="Q100" i="42"/>
  <c r="Q51" i="42"/>
  <c r="Q81" i="42"/>
  <c r="Q271" i="42"/>
  <c r="Q89" i="42"/>
  <c r="Q357" i="42"/>
  <c r="Q324" i="42"/>
  <c r="Q387" i="42"/>
  <c r="Q227" i="42"/>
  <c r="Q277" i="42"/>
  <c r="Q19" i="42"/>
  <c r="Q263" i="42"/>
  <c r="Q445" i="42"/>
  <c r="Q412" i="42"/>
  <c r="Q379" i="42"/>
  <c r="Q119" i="42"/>
  <c r="Q309" i="42"/>
  <c r="Q130" i="42"/>
  <c r="Q62" i="42"/>
  <c r="Q266" i="42"/>
  <c r="Q305" i="42"/>
  <c r="Q101" i="42"/>
  <c r="Q302" i="42"/>
  <c r="Q63" i="42"/>
  <c r="Q192" i="42"/>
  <c r="Q206" i="42"/>
  <c r="Q375" i="42"/>
  <c r="Q183" i="42"/>
  <c r="Q453" i="42"/>
  <c r="Q420" i="42"/>
  <c r="M7" i="42"/>
  <c r="Q105" i="42"/>
  <c r="Q59" i="42"/>
  <c r="Q70" i="42"/>
  <c r="Q274" i="42"/>
  <c r="Q297" i="42"/>
  <c r="Q69" i="42"/>
  <c r="Q278" i="42"/>
  <c r="Q384" i="42"/>
  <c r="Q184" i="42"/>
  <c r="Q90" i="42"/>
  <c r="Q455" i="42"/>
  <c r="Q171" i="42"/>
  <c r="Q113" i="42"/>
  <c r="Q23" i="42"/>
  <c r="Q236" i="42"/>
  <c r="Q219" i="42"/>
  <c r="Q7" i="42"/>
  <c r="Q203" i="42"/>
  <c r="Q331" i="42"/>
  <c r="Q395" i="42"/>
  <c r="Q152" i="42"/>
  <c r="Q268" i="42"/>
  <c r="Q396" i="42"/>
  <c r="Q161" i="42"/>
  <c r="Q429" i="42"/>
  <c r="Q39" i="42"/>
  <c r="Q177" i="42"/>
  <c r="Q223" i="42"/>
  <c r="Q351" i="42"/>
  <c r="M2" i="42"/>
  <c r="Q237" i="42"/>
  <c r="Q154" i="42"/>
  <c r="Q115" i="42"/>
  <c r="Q76" i="42"/>
  <c r="Q208" i="42"/>
  <c r="Q336" i="42"/>
  <c r="Q400" i="42"/>
  <c r="Q112" i="42"/>
  <c r="Q213" i="42"/>
  <c r="Q350" i="42"/>
  <c r="Q67" i="42"/>
  <c r="Q85" i="42"/>
  <c r="Q149" i="42"/>
  <c r="Q281" i="42"/>
  <c r="Q345" i="42"/>
  <c r="Q434" i="42"/>
  <c r="Q306" i="42"/>
  <c r="Q242" i="42"/>
  <c r="Q110" i="42"/>
  <c r="Q46" i="42"/>
  <c r="Q414" i="42"/>
  <c r="Q261" i="42"/>
  <c r="Q71" i="42"/>
  <c r="Q143" i="42"/>
  <c r="Q211" i="42"/>
  <c r="Q275" i="42"/>
  <c r="Q339" i="42"/>
  <c r="Q403" i="42"/>
  <c r="Q160" i="42"/>
  <c r="Q276" i="42"/>
  <c r="Q340" i="42"/>
  <c r="Q404" i="42"/>
  <c r="Q221" i="42"/>
  <c r="Q373" i="42"/>
  <c r="Q437" i="42"/>
  <c r="Q96" i="42"/>
  <c r="Q238" i="42"/>
  <c r="Q317" i="42"/>
  <c r="Q139" i="42"/>
  <c r="Q231" i="42"/>
  <c r="Q295" i="42"/>
  <c r="Q359" i="42"/>
  <c r="Q423" i="42"/>
  <c r="M11" i="42"/>
  <c r="Q204" i="42"/>
  <c r="Q269" i="42"/>
  <c r="Q182" i="42"/>
  <c r="Q398" i="42"/>
  <c r="Q147" i="42"/>
  <c r="Q84" i="42"/>
  <c r="Q148" i="42"/>
  <c r="Q216" i="42"/>
  <c r="Q280" i="42"/>
  <c r="Q344" i="42"/>
  <c r="Q408" i="42"/>
  <c r="Q228" i="42"/>
  <c r="Q245" i="42"/>
  <c r="Q162" i="42"/>
  <c r="Q382" i="42"/>
  <c r="Q99" i="42"/>
  <c r="Q29" i="42"/>
  <c r="Q93" i="42"/>
  <c r="Q157" i="42"/>
  <c r="Q225" i="42"/>
  <c r="Q289" i="42"/>
  <c r="Q353" i="42"/>
  <c r="Q417" i="42"/>
  <c r="M9" i="42"/>
  <c r="Q426" i="42"/>
  <c r="Q362" i="42"/>
  <c r="Q298" i="42"/>
  <c r="Q234" i="42"/>
  <c r="Q166" i="42"/>
  <c r="Q102" i="42"/>
  <c r="Q38" i="42"/>
  <c r="Q131" i="42"/>
  <c r="Q390" i="42"/>
  <c r="Q170" i="42"/>
  <c r="Q229" i="42"/>
  <c r="Q136" i="42"/>
  <c r="Q533" i="42"/>
  <c r="Q532" i="42"/>
  <c r="Q531" i="42"/>
  <c r="Q530" i="42"/>
  <c r="Q529" i="42"/>
  <c r="Q528" i="42"/>
  <c r="Q527" i="42"/>
  <c r="Q526" i="42"/>
  <c r="Q525" i="42"/>
  <c r="Q524" i="42"/>
  <c r="Q523" i="42"/>
  <c r="Q522" i="42"/>
  <c r="Q521" i="42"/>
  <c r="Q520" i="42"/>
  <c r="Q519" i="42"/>
  <c r="Q518" i="42"/>
  <c r="Q517" i="42"/>
  <c r="Q516" i="42"/>
  <c r="Q515" i="42"/>
  <c r="Q514" i="42"/>
  <c r="Q513" i="42"/>
  <c r="Q512" i="42"/>
  <c r="Q511" i="42"/>
  <c r="Q510" i="42"/>
  <c r="Q509" i="42"/>
  <c r="Q508" i="42"/>
  <c r="Q505" i="42"/>
  <c r="Q504" i="42"/>
  <c r="Q503" i="42"/>
  <c r="Q502" i="42"/>
  <c r="Q501" i="42"/>
  <c r="Q500" i="42"/>
  <c r="Q499" i="42"/>
  <c r="Q498" i="42"/>
  <c r="Q497" i="42"/>
  <c r="Q496" i="42"/>
  <c r="Q495" i="42"/>
  <c r="Q494" i="42"/>
  <c r="Q493" i="42"/>
  <c r="Q492" i="42"/>
  <c r="Q491" i="42"/>
  <c r="Q490" i="42"/>
  <c r="Q489" i="42"/>
  <c r="Q488" i="42"/>
  <c r="Q487" i="42"/>
  <c r="Q486" i="42"/>
  <c r="Q485" i="42"/>
  <c r="Q484" i="42"/>
  <c r="Q483" i="42"/>
  <c r="Q482" i="42"/>
  <c r="Q481" i="42"/>
  <c r="Q480" i="42"/>
  <c r="Q479" i="42"/>
  <c r="Q478" i="42"/>
  <c r="Q477" i="42"/>
  <c r="Q476" i="42"/>
  <c r="Q475" i="42"/>
  <c r="Q474" i="42"/>
  <c r="Q473" i="42"/>
  <c r="Q472" i="42"/>
  <c r="Q471" i="42"/>
  <c r="Q470" i="42"/>
  <c r="Q469" i="42"/>
  <c r="Q468" i="42"/>
  <c r="Q467" i="42"/>
  <c r="Q466" i="42"/>
  <c r="Q465" i="42"/>
  <c r="Q464" i="42"/>
  <c r="Q463" i="42"/>
  <c r="Q462" i="42"/>
  <c r="Q461" i="42"/>
  <c r="Q460" i="42"/>
  <c r="I4" i="43"/>
  <c r="K4" i="43" s="1"/>
  <c r="I7" i="43"/>
  <c r="K7" i="43" s="1"/>
  <c r="I6" i="43"/>
  <c r="K6" i="43" s="1"/>
  <c r="I5" i="43"/>
  <c r="K5" i="43" s="1"/>
  <c r="Q459" i="42"/>
  <c r="Q458" i="42"/>
  <c r="Q507" i="42"/>
  <c r="Q506" i="42"/>
  <c r="M5" i="43" l="1"/>
  <c r="M6" i="43"/>
  <c r="M7" i="43"/>
  <c r="M4" i="43"/>
  <c r="Y9" i="43" a="1"/>
  <c r="Y3" i="43" a="1"/>
  <c r="Y13" i="43" a="1"/>
  <c r="Y13" i="43"/>
  <c r="W13" i="43" s="1"/>
  <c r="Y3" i="43"/>
  <c r="Y10" i="43"/>
  <c r="Y9" i="43"/>
  <c r="W9" i="43" a="1"/>
  <c r="W9" i="43" s="1"/>
  <c r="Y5" i="43"/>
  <c r="Y4" i="43"/>
  <c r="Q381" i="40"/>
  <c r="Q173" i="40"/>
  <c r="Q227" i="40"/>
  <c r="Q93" i="40"/>
  <c r="Q369" i="40"/>
  <c r="Q39" i="40"/>
  <c r="Q304" i="40"/>
  <c r="Q212" i="40"/>
  <c r="Q256" i="40"/>
  <c r="Q290" i="40"/>
  <c r="Q305" i="40"/>
  <c r="Q154" i="40"/>
  <c r="Q192" i="40"/>
  <c r="Q315" i="40"/>
  <c r="Q99" i="40"/>
  <c r="Q102" i="40"/>
  <c r="Q115" i="40"/>
  <c r="Q244" i="40"/>
  <c r="Q27" i="40"/>
  <c r="Q270" i="40"/>
  <c r="Q206" i="40"/>
  <c r="Q165" i="40"/>
  <c r="Q48" i="40"/>
  <c r="Q363" i="40"/>
  <c r="Q64" i="40"/>
  <c r="Q282" i="40"/>
  <c r="Q345" i="40"/>
  <c r="Q51" i="40"/>
  <c r="Q359" i="40"/>
  <c r="Q347" i="40"/>
  <c r="Q316" i="40"/>
  <c r="Q297" i="40"/>
  <c r="Q56" i="40"/>
  <c r="Q379" i="40"/>
  <c r="Q344" i="40"/>
  <c r="Q380" i="40"/>
  <c r="Q11" i="40"/>
  <c r="Q233" i="40"/>
  <c r="Q149" i="40"/>
  <c r="Q145" i="40"/>
  <c r="Q172" i="40"/>
  <c r="Q85" i="40"/>
  <c r="Q376" i="40"/>
  <c r="Q30" i="40"/>
  <c r="Q161" i="40"/>
  <c r="Q215" i="40"/>
  <c r="Q77" i="40"/>
  <c r="Q45" i="40"/>
  <c r="Q332" i="40"/>
  <c r="Q158" i="40"/>
  <c r="Q272" i="40"/>
  <c r="Q104" i="40"/>
  <c r="Q7" i="40"/>
  <c r="Q358" i="40"/>
  <c r="Q135" i="40"/>
  <c r="Q133" i="40"/>
  <c r="Q24" i="40"/>
  <c r="M8" i="40"/>
  <c r="Q191" i="40"/>
  <c r="Q89" i="40"/>
  <c r="Q174" i="40"/>
  <c r="Q325" i="40"/>
  <c r="Q76" i="40"/>
  <c r="Q323" i="40"/>
  <c r="Q10" i="40"/>
  <c r="Q322" i="40"/>
  <c r="Q138" i="40"/>
  <c r="Q257" i="40"/>
  <c r="Q341" i="40"/>
  <c r="Q42" i="40"/>
  <c r="Q293" i="40"/>
  <c r="Q159" i="40"/>
  <c r="Q217" i="40"/>
  <c r="Q124" i="40"/>
  <c r="Q329" i="40"/>
  <c r="Q171" i="40"/>
  <c r="Q278" i="40"/>
  <c r="Q186" i="40"/>
  <c r="Q355" i="40"/>
  <c r="Q335" i="40"/>
  <c r="Q235" i="40"/>
  <c r="Q237" i="40"/>
  <c r="Q292" i="40"/>
  <c r="Q318" i="40"/>
  <c r="Q349" i="40"/>
  <c r="Q240" i="40"/>
  <c r="Q263" i="40"/>
  <c r="Q80" i="40"/>
  <c r="Q18" i="40"/>
  <c r="Q364" i="40"/>
  <c r="Q128" i="40"/>
  <c r="Q168" i="40"/>
  <c r="Q374" i="40"/>
  <c r="Q274" i="40"/>
  <c r="Q333" i="40"/>
  <c r="Q52" i="40"/>
  <c r="Q309" i="40"/>
  <c r="Q70" i="40"/>
  <c r="Q321" i="40"/>
  <c r="Q314" i="40"/>
  <c r="Q69" i="40"/>
  <c r="Q300" i="40"/>
  <c r="Q201" i="40"/>
  <c r="Q151" i="40"/>
  <c r="Q375" i="40"/>
  <c r="Q94" i="40"/>
  <c r="Q203" i="40"/>
  <c r="Q253" i="40"/>
  <c r="Q366" i="40"/>
  <c r="Q249" i="40"/>
  <c r="Q33" i="40"/>
  <c r="Q346" i="40"/>
  <c r="Q306" i="40"/>
  <c r="Q114" i="40"/>
  <c r="Q126" i="40"/>
  <c r="Q258" i="40"/>
  <c r="Q83" i="40"/>
  <c r="Q267" i="40"/>
  <c r="Q295" i="40"/>
  <c r="Q13" i="40"/>
  <c r="Q208" i="40"/>
  <c r="Q106" i="40"/>
  <c r="Q15" i="40"/>
  <c r="Q348" i="40"/>
  <c r="M2" i="40"/>
  <c r="Q312" i="40"/>
  <c r="Q170" i="40"/>
  <c r="Q326" i="40"/>
  <c r="Q194" i="40"/>
  <c r="Q178" i="40"/>
  <c r="Q331" i="40"/>
  <c r="Q185" i="40"/>
  <c r="Q3" i="40"/>
  <c r="Q354" i="40"/>
  <c r="Q120" i="40"/>
  <c r="Q352" i="40"/>
  <c r="Q243" i="40"/>
  <c r="Q153" i="40"/>
  <c r="Q150" i="40"/>
  <c r="Q63" i="40"/>
  <c r="Q351" i="40"/>
  <c r="Q259" i="40"/>
  <c r="Q9" i="40"/>
  <c r="Q40" i="40"/>
  <c r="Q234" i="40"/>
  <c r="Q66" i="40"/>
  <c r="Q129" i="40"/>
  <c r="Q26" i="40"/>
  <c r="Q279" i="40"/>
  <c r="Q250" i="40"/>
  <c r="Q176" i="40"/>
  <c r="Q147" i="40"/>
  <c r="Q296" i="40"/>
  <c r="Q327" i="40"/>
  <c r="Q121" i="40"/>
  <c r="Q231" i="40"/>
  <c r="Q164" i="40"/>
  <c r="Q137" i="40"/>
  <c r="Q90" i="40"/>
  <c r="Q275" i="40"/>
  <c r="Q14" i="40"/>
  <c r="Q199" i="40"/>
  <c r="Q119" i="40"/>
  <c r="Q232" i="40"/>
  <c r="Q127" i="40"/>
  <c r="Q255" i="40"/>
  <c r="Q223" i="40"/>
  <c r="Q236" i="40"/>
  <c r="Q20" i="40"/>
  <c r="Q47" i="40"/>
  <c r="Q277" i="40"/>
  <c r="Q239" i="40"/>
  <c r="Q218" i="40"/>
  <c r="Q183" i="40"/>
  <c r="Q202" i="40"/>
  <c r="Q96" i="40"/>
  <c r="Q111" i="40"/>
  <c r="Q319" i="40"/>
  <c r="Q228" i="40"/>
  <c r="Q113" i="40"/>
  <c r="Q175" i="40"/>
  <c r="Q265" i="40"/>
  <c r="Q219" i="40"/>
  <c r="Q155" i="40"/>
  <c r="Q307" i="40"/>
  <c r="Q340" i="40"/>
  <c r="Q156" i="40"/>
  <c r="Q87" i="40"/>
  <c r="Q54" i="40"/>
  <c r="Q222" i="40"/>
  <c r="Q254" i="40"/>
  <c r="Q373" i="40"/>
  <c r="Q273" i="40"/>
  <c r="Q92" i="40"/>
  <c r="Q162" i="40"/>
  <c r="Q141" i="40"/>
  <c r="Q357" i="40"/>
  <c r="Q17" i="40"/>
  <c r="Q88" i="40"/>
  <c r="Q302" i="40"/>
  <c r="Q229" i="40"/>
  <c r="Q334" i="40"/>
  <c r="Q132" i="40"/>
  <c r="Q343" i="40"/>
  <c r="Q362" i="40"/>
  <c r="Q241" i="40"/>
  <c r="Q136" i="40"/>
  <c r="Q117" i="40"/>
  <c r="Q75" i="40"/>
  <c r="Q230" i="40"/>
  <c r="Q21" i="40"/>
  <c r="Q205" i="40"/>
  <c r="Q49" i="40"/>
  <c r="Q84" i="40"/>
  <c r="Q82" i="40"/>
  <c r="Q370" i="40"/>
  <c r="Q189" i="40"/>
  <c r="Q58" i="40"/>
  <c r="Q86" i="40"/>
  <c r="Q53" i="40"/>
  <c r="Q59" i="40"/>
  <c r="Q310" i="40"/>
  <c r="Q134" i="40"/>
  <c r="Q242" i="40"/>
  <c r="Q146" i="40"/>
  <c r="Q140" i="40"/>
  <c r="Q360" i="40"/>
  <c r="Q288" i="40"/>
  <c r="Q123" i="40"/>
  <c r="Q29" i="40"/>
  <c r="Q105" i="40"/>
  <c r="Q37" i="40"/>
  <c r="Q382" i="40"/>
  <c r="Q367" i="40"/>
  <c r="Q339" i="40"/>
  <c r="Q336" i="40"/>
  <c r="Q209" i="40"/>
  <c r="Q4" i="40"/>
  <c r="Q81" i="40"/>
  <c r="Q46" i="40"/>
  <c r="Q98" i="40"/>
  <c r="Q60" i="40"/>
  <c r="Q180" i="40"/>
  <c r="Q152" i="40"/>
  <c r="Q55" i="40"/>
  <c r="Q61" i="40"/>
  <c r="Q101" i="40"/>
  <c r="Q211" i="40"/>
  <c r="Q44" i="40"/>
  <c r="Q131" i="40"/>
  <c r="Q298" i="40"/>
  <c r="Q163" i="40"/>
  <c r="Q378" i="40"/>
  <c r="Q50" i="40"/>
  <c r="Q301" i="40"/>
  <c r="Q5" i="40"/>
  <c r="Q287" i="40"/>
  <c r="Q195" i="40"/>
  <c r="Q303" i="40"/>
  <c r="Q177" i="40"/>
  <c r="Q281" i="40"/>
  <c r="Q338" i="40"/>
  <c r="Q361" i="40"/>
  <c r="Q214" i="40"/>
  <c r="Q264" i="40"/>
  <c r="Q190" i="40"/>
  <c r="Q34" i="40"/>
  <c r="Q220" i="40"/>
  <c r="Q103" i="40"/>
  <c r="Q377" i="40"/>
  <c r="Q311" i="40"/>
  <c r="Q285" i="40"/>
  <c r="Q78" i="40"/>
  <c r="Q226" i="40"/>
  <c r="Q142" i="40"/>
  <c r="Q210" i="40"/>
  <c r="Q25" i="40"/>
  <c r="Q28" i="40"/>
  <c r="Q383" i="40"/>
  <c r="Q204" i="40"/>
  <c r="Q179" i="40"/>
  <c r="Q350" i="40"/>
  <c r="Q182" i="40"/>
  <c r="Q225" i="40"/>
  <c r="Q247" i="40"/>
  <c r="Q125" i="40"/>
  <c r="Q261" i="40"/>
  <c r="Q286" i="40"/>
  <c r="Q252" i="40"/>
  <c r="Q262" i="40"/>
  <c r="Q184" i="40"/>
  <c r="Q97" i="40"/>
  <c r="Q328" i="40"/>
  <c r="Q31" i="40"/>
  <c r="Q187" i="40"/>
  <c r="Q280" i="40"/>
  <c r="Q224" i="40"/>
  <c r="Q157" i="40"/>
  <c r="Q36" i="40"/>
  <c r="Q251" i="40"/>
  <c r="Q213" i="40"/>
  <c r="Q71" i="40"/>
  <c r="Q337" i="40"/>
  <c r="Q207" i="40"/>
  <c r="Q269" i="40"/>
  <c r="Q110" i="40"/>
  <c r="Q188" i="40"/>
  <c r="Q371" i="40"/>
  <c r="Q289" i="40"/>
  <c r="Q62" i="40"/>
  <c r="Q181" i="40"/>
  <c r="Q283" i="40"/>
  <c r="Q68" i="40"/>
  <c r="Q95" i="40"/>
  <c r="Q167" i="40"/>
  <c r="Q32" i="40"/>
  <c r="Q19" i="40"/>
  <c r="Q216" i="40"/>
  <c r="Q308" i="40"/>
  <c r="Q193" i="40"/>
  <c r="Q130" i="40"/>
  <c r="Q22" i="40"/>
  <c r="Q268" i="40"/>
  <c r="Q65" i="40"/>
  <c r="Q356" i="40"/>
  <c r="Q330" i="40"/>
  <c r="Q108" i="40"/>
  <c r="Q107" i="40"/>
  <c r="Q313" i="40"/>
  <c r="Q57" i="40"/>
  <c r="Q196" i="40"/>
  <c r="Q35" i="40"/>
  <c r="Q197" i="40"/>
  <c r="Q200" i="40"/>
  <c r="Q320" i="40"/>
  <c r="Q67" i="40"/>
  <c r="Q299" i="40"/>
  <c r="Q79" i="40"/>
  <c r="Q122" i="40"/>
  <c r="Q109" i="40"/>
  <c r="Q160" i="40"/>
  <c r="Q72" i="40"/>
  <c r="Q23" i="40"/>
  <c r="Q342" i="40"/>
  <c r="Q144" i="40"/>
  <c r="Q116" i="40"/>
  <c r="Q12" i="40"/>
  <c r="Q221" i="40"/>
  <c r="Q368" i="40"/>
  <c r="Q8" i="40"/>
  <c r="Q148" i="40"/>
  <c r="Q143" i="40"/>
  <c r="Q365" i="40"/>
  <c r="Q248" i="40"/>
  <c r="Q43" i="40"/>
  <c r="Q100" i="40"/>
  <c r="Q41" i="40"/>
  <c r="Q112" i="40"/>
  <c r="Q372" i="40"/>
  <c r="Q166" i="40"/>
  <c r="Q245" i="40"/>
  <c r="Q266" i="40"/>
  <c r="Q260" i="40"/>
  <c r="Q118" i="40"/>
  <c r="Q276" i="40"/>
  <c r="Q353" i="40"/>
  <c r="Q271" i="40"/>
  <c r="Q38" i="40"/>
  <c r="Q317" i="40"/>
  <c r="Q16" i="40"/>
  <c r="Q6" i="40"/>
  <c r="Q291" i="40"/>
  <c r="Q74" i="40"/>
  <c r="Q139" i="40"/>
  <c r="Q198" i="40"/>
  <c r="Q2" i="40"/>
  <c r="Q246" i="40"/>
  <c r="Q91" i="40"/>
  <c r="Q169" i="40"/>
  <c r="Q238" i="40"/>
  <c r="Q324" i="40"/>
  <c r="Q294" i="40"/>
  <c r="Q73" i="40"/>
  <c r="Q284" i="40"/>
  <c r="AH60" i="43" l="1"/>
  <c r="AH36" i="43"/>
  <c r="AH57" i="43"/>
  <c r="AH11" i="43"/>
  <c r="AH6" i="43"/>
  <c r="AH35" i="43"/>
  <c r="AH45" i="43"/>
  <c r="AH24" i="43"/>
  <c r="AH50" i="43"/>
  <c r="AH27" i="43"/>
  <c r="AH63" i="43"/>
  <c r="AH56" i="43"/>
  <c r="AH43" i="43"/>
  <c r="AH19" i="43"/>
  <c r="AH54" i="43"/>
  <c r="AH23" i="43"/>
  <c r="AH55" i="43"/>
  <c r="AH33" i="43"/>
  <c r="AH48" i="43"/>
  <c r="AH18" i="43"/>
  <c r="AH61" i="43"/>
  <c r="AH12" i="43"/>
  <c r="AH34" i="43"/>
  <c r="AH42" i="43"/>
  <c r="AH59" i="43"/>
  <c r="AH14" i="43"/>
  <c r="AH22" i="43"/>
  <c r="AH3" i="43"/>
  <c r="AH4" i="43"/>
  <c r="AH21" i="43"/>
  <c r="AH46" i="43"/>
  <c r="AH64" i="43"/>
  <c r="AH8" i="43"/>
  <c r="AH9" i="43"/>
  <c r="AH62" i="43"/>
  <c r="AH10" i="43"/>
  <c r="AH51" i="43"/>
  <c r="AH5" i="43"/>
  <c r="AH20" i="43"/>
  <c r="AH40" i="43"/>
  <c r="AH44" i="43"/>
  <c r="AH39" i="43"/>
  <c r="AH17" i="43"/>
  <c r="AH37" i="43"/>
  <c r="AH58" i="43"/>
  <c r="AH16" i="43"/>
  <c r="AH7" i="43"/>
  <c r="AH41" i="43"/>
  <c r="W10" i="43"/>
  <c r="AI49" i="43" s="1"/>
  <c r="AH15" i="43"/>
  <c r="AH53" i="43"/>
  <c r="AH29" i="43"/>
  <c r="AH65" i="43"/>
  <c r="AH52" i="43"/>
  <c r="AH47" i="43"/>
  <c r="AH32" i="43"/>
  <c r="AH49" i="43"/>
  <c r="AH28" i="43"/>
  <c r="AH26" i="43"/>
  <c r="AH25" i="43"/>
  <c r="AH31" i="43"/>
  <c r="AH13" i="43"/>
  <c r="AH38" i="43"/>
  <c r="AH30" i="43"/>
  <c r="N8" i="40"/>
  <c r="M4" i="40"/>
  <c r="M12" i="40"/>
  <c r="M9" i="40"/>
  <c r="M14" i="40"/>
  <c r="M19" i="40"/>
  <c r="M3" i="40"/>
  <c r="M10" i="40"/>
  <c r="M5" i="40"/>
  <c r="M11" i="40"/>
  <c r="M15" i="40"/>
  <c r="M18" i="40"/>
  <c r="M13" i="40"/>
  <c r="M7" i="40"/>
  <c r="M20" i="40"/>
  <c r="M17" i="40"/>
  <c r="M16" i="40"/>
  <c r="M6" i="40"/>
  <c r="AI24" i="43" l="1"/>
  <c r="AI9" i="43"/>
  <c r="AI21" i="43"/>
  <c r="AI52" i="43"/>
  <c r="AI44" i="43"/>
  <c r="AI5" i="43"/>
  <c r="AI65" i="43"/>
  <c r="AI13" i="43"/>
  <c r="AI40" i="43"/>
  <c r="AI14" i="43"/>
  <c r="AI4" i="43"/>
  <c r="AI17" i="43"/>
  <c r="AI29" i="43"/>
  <c r="AI51" i="43"/>
  <c r="AI58" i="43"/>
  <c r="AI47" i="43"/>
  <c r="AI15" i="43"/>
  <c r="AI6" i="43"/>
  <c r="AI10" i="43"/>
  <c r="AI25" i="43"/>
  <c r="AI48" i="43"/>
  <c r="AI64" i="43"/>
  <c r="AI7" i="43"/>
  <c r="AI62" i="43"/>
  <c r="AI45" i="43"/>
  <c r="AI27" i="43"/>
  <c r="AI61" i="43"/>
  <c r="AI30" i="43"/>
  <c r="AI55" i="43"/>
  <c r="AI11" i="43"/>
  <c r="AI60" i="43"/>
  <c r="AI28" i="43"/>
  <c r="AI59" i="43"/>
  <c r="AI37" i="43"/>
  <c r="AI56" i="43"/>
  <c r="AI36" i="43"/>
  <c r="AI54" i="43"/>
  <c r="AI53" i="43"/>
  <c r="AI38" i="43"/>
  <c r="AI26" i="43"/>
  <c r="AI42" i="43"/>
  <c r="AI43" i="43"/>
  <c r="AI20" i="43"/>
  <c r="AI16" i="43"/>
  <c r="AI57" i="43"/>
  <c r="AI23" i="43"/>
  <c r="AI41" i="43"/>
  <c r="AI18" i="43"/>
  <c r="AI35" i="43"/>
  <c r="AI33" i="43"/>
  <c r="AI63" i="43"/>
  <c r="AI34" i="43"/>
  <c r="AI32" i="43"/>
  <c r="AI8" i="43"/>
  <c r="AI3" i="43"/>
  <c r="AI22" i="43"/>
  <c r="AI39" i="43"/>
  <c r="AI12" i="43"/>
  <c r="AI31" i="43"/>
  <c r="AI50" i="43"/>
  <c r="AI19" i="43"/>
  <c r="AI46" i="43"/>
  <c r="N3" i="40"/>
  <c r="N13" i="40"/>
  <c r="N12" i="40"/>
  <c r="N14" i="40"/>
  <c r="N16" i="40"/>
  <c r="N17" i="40"/>
  <c r="N15" i="40"/>
  <c r="N20" i="40"/>
  <c r="N9" i="40"/>
  <c r="N6" i="40"/>
  <c r="N5" i="40"/>
  <c r="N4" i="40"/>
  <c r="N11" i="40"/>
  <c r="N7" i="40"/>
  <c r="N10" i="40"/>
  <c r="N19" i="40"/>
  <c r="N18" i="40"/>
  <c r="K7" i="39"/>
  <c r="K6" i="39"/>
  <c r="K5" i="39"/>
  <c r="K4" i="39"/>
  <c r="M5" i="39" l="1"/>
  <c r="M6" i="39"/>
  <c r="M7" i="39"/>
  <c r="M4" i="39"/>
  <c r="Y13" i="39" a="1"/>
  <c r="Y9" i="39" a="1"/>
  <c r="O14" i="47" a="1"/>
  <c r="H13" i="43"/>
  <c r="H13" i="44"/>
  <c r="N4" i="44"/>
  <c r="O13" i="45" a="1"/>
  <c r="Y3" i="39" a="1"/>
  <c r="Y13" i="44"/>
  <c r="Y3" i="44" a="1"/>
  <c r="Y9" i="44" a="1"/>
  <c r="Y3" i="39"/>
  <c r="Y9" i="44"/>
  <c r="Y5" i="44"/>
  <c r="Y4" i="44"/>
  <c r="O17" i="47"/>
  <c r="Y5" i="39"/>
  <c r="O27" i="47"/>
  <c r="O21" i="47"/>
  <c r="O14" i="45"/>
  <c r="Y9" i="39"/>
  <c r="O16" i="47"/>
  <c r="Y10" i="44"/>
  <c r="O23" i="47"/>
  <c r="O18" i="45"/>
  <c r="Y13" i="39"/>
  <c r="W13" i="39"/>
  <c r="AH68" i="39" s="1"/>
  <c r="O20" i="45"/>
  <c r="O20" i="47"/>
  <c r="O15" i="47"/>
  <c r="O26" i="47"/>
  <c r="Y4" i="39"/>
  <c r="O17" i="45"/>
  <c r="O14" i="47"/>
  <c r="Y3" i="44"/>
  <c r="O19" i="45"/>
  <c r="O22" i="47"/>
  <c r="Y10" i="39"/>
  <c r="O24" i="47"/>
  <c r="O21" i="45"/>
  <c r="O15" i="45"/>
  <c r="O13" i="45"/>
  <c r="O16" i="45"/>
  <c r="O18" i="47"/>
  <c r="O25" i="47"/>
  <c r="O19" i="47"/>
  <c r="AH75" i="39" l="1"/>
  <c r="AH36" i="39"/>
  <c r="AH74" i="39"/>
  <c r="AH47" i="39"/>
  <c r="AH99" i="39"/>
  <c r="AH46" i="39"/>
  <c r="AH61" i="39"/>
  <c r="AH115" i="39"/>
  <c r="AH123" i="39"/>
  <c r="AH76" i="39"/>
  <c r="AH105" i="39"/>
  <c r="AH110" i="39"/>
  <c r="AH101" i="39"/>
  <c r="AH27" i="39"/>
  <c r="AH77" i="39"/>
  <c r="AH28" i="39"/>
  <c r="AH25" i="39"/>
  <c r="AH129" i="39"/>
  <c r="AH21" i="39"/>
  <c r="AH88" i="39"/>
  <c r="AH121" i="39"/>
  <c r="AH9" i="39"/>
  <c r="AH16" i="39"/>
  <c r="AH98" i="39"/>
  <c r="AH31" i="39"/>
  <c r="AH92" i="39"/>
  <c r="AH94" i="39"/>
  <c r="AH17" i="39"/>
  <c r="AH40" i="39"/>
  <c r="AH26" i="39"/>
  <c r="AH23" i="39"/>
  <c r="AH62" i="39"/>
  <c r="AH39" i="39"/>
  <c r="AH20" i="39"/>
  <c r="AH59" i="39"/>
  <c r="AH91" i="39"/>
  <c r="AH29" i="39"/>
  <c r="AH103" i="39"/>
  <c r="AH72" i="39"/>
  <c r="AH8" i="39"/>
  <c r="AH70" i="39"/>
  <c r="AH33" i="39"/>
  <c r="AH100" i="39"/>
  <c r="AH132" i="39"/>
  <c r="AH22" i="39"/>
  <c r="AH127" i="39"/>
  <c r="AH85" i="39"/>
  <c r="AH37" i="39"/>
  <c r="AH106" i="39"/>
  <c r="AH58" i="39"/>
  <c r="AH18" i="39"/>
  <c r="AH3" i="39"/>
  <c r="AH24" i="39"/>
  <c r="AH51" i="39"/>
  <c r="AH48" i="39"/>
  <c r="AH128" i="39"/>
  <c r="AH6" i="39"/>
  <c r="AH56" i="39"/>
  <c r="AH4" i="39"/>
  <c r="AH79" i="39"/>
  <c r="AH109" i="39"/>
  <c r="AH81" i="39"/>
  <c r="AH120" i="39"/>
  <c r="AH13" i="39"/>
  <c r="AH97" i="39"/>
  <c r="AH124" i="39"/>
  <c r="AH15" i="39"/>
  <c r="AH131" i="39"/>
  <c r="AH32" i="39"/>
  <c r="AH53" i="39"/>
  <c r="AH34" i="39"/>
  <c r="AH57" i="39"/>
  <c r="AH111" i="39"/>
  <c r="AH102" i="39"/>
  <c r="AH86" i="39"/>
  <c r="AH60" i="39"/>
  <c r="AH49" i="39"/>
  <c r="AH44" i="39"/>
  <c r="AH14" i="39"/>
  <c r="AH63" i="39"/>
  <c r="AH54" i="39"/>
  <c r="AH93" i="39"/>
  <c r="AH89" i="39"/>
  <c r="AH30" i="39"/>
  <c r="AH43" i="39"/>
  <c r="AH11" i="39"/>
  <c r="AH69" i="39"/>
  <c r="AH64" i="39"/>
  <c r="AH118" i="39"/>
  <c r="AH113" i="39"/>
  <c r="AH108" i="39"/>
  <c r="AH107" i="39"/>
  <c r="AH125" i="39"/>
  <c r="AH65" i="39"/>
  <c r="AH112" i="39"/>
  <c r="AH80" i="39"/>
  <c r="AH82" i="39"/>
  <c r="AH45" i="39"/>
  <c r="AH42" i="39"/>
  <c r="AH35" i="39"/>
  <c r="AH5" i="39"/>
  <c r="AH87" i="39"/>
  <c r="AH52" i="39"/>
  <c r="AH55" i="39"/>
  <c r="AH78" i="39"/>
  <c r="AH122" i="39"/>
  <c r="AH116" i="39"/>
  <c r="AH66" i="39"/>
  <c r="AH126" i="39"/>
  <c r="AH10" i="39"/>
  <c r="AH67" i="39"/>
  <c r="AH96" i="39"/>
  <c r="AH38" i="39"/>
  <c r="AH7" i="39"/>
  <c r="AH50" i="39"/>
  <c r="AH90" i="39"/>
  <c r="AH95" i="39"/>
  <c r="AH104" i="39"/>
  <c r="AH117" i="39"/>
  <c r="AH83" i="39"/>
  <c r="AH119" i="39"/>
  <c r="AH41" i="39"/>
  <c r="AH71" i="39"/>
  <c r="AH130" i="39"/>
  <c r="AH19" i="39"/>
  <c r="AH73" i="39"/>
  <c r="AH114" i="39"/>
  <c r="AH84" i="39"/>
  <c r="AH12" i="39"/>
  <c r="N2" i="42" l="1"/>
  <c r="N7" i="42"/>
  <c r="N8" i="42"/>
  <c r="N19" i="43"/>
  <c r="M21" i="39"/>
  <c r="N2" i="40"/>
  <c r="M22" i="43"/>
  <c r="M19" i="39"/>
  <c r="M20" i="43"/>
  <c r="N6" i="42"/>
  <c r="M20" i="39"/>
  <c r="N20" i="43"/>
  <c r="M18" i="39"/>
  <c r="N10" i="42"/>
  <c r="M22" i="39"/>
  <c r="M24" i="43"/>
  <c r="M18" i="43"/>
  <c r="M23" i="43"/>
  <c r="M26" i="39"/>
  <c r="M24" i="39"/>
  <c r="M23" i="39"/>
  <c r="N23" i="43"/>
  <c r="N24" i="43"/>
  <c r="N11" i="42"/>
  <c r="M25" i="39"/>
  <c r="N22" i="43"/>
  <c r="N9" i="42"/>
  <c r="M27" i="39"/>
  <c r="M21" i="43"/>
  <c r="N3" i="42"/>
  <c r="N21" i="43"/>
  <c r="N5" i="42"/>
  <c r="N4" i="42"/>
  <c r="M19" i="43"/>
  <c r="N18" i="43"/>
  <c r="W13" i="44" l="1"/>
  <c r="M22" i="44" s="1"/>
  <c r="AH18" i="44" l="1"/>
  <c r="AH13" i="44"/>
  <c r="AH11" i="44"/>
  <c r="AH19" i="44"/>
  <c r="AH15" i="44"/>
  <c r="AH3" i="44"/>
  <c r="AH10" i="44"/>
  <c r="AH16" i="44"/>
  <c r="AH17" i="44"/>
  <c r="AH4" i="44"/>
  <c r="AH23" i="44"/>
  <c r="M20" i="44"/>
  <c r="AH20" i="44"/>
  <c r="AH7" i="44"/>
  <c r="M21" i="44"/>
  <c r="AH8" i="44"/>
  <c r="AH24" i="44"/>
  <c r="AH6" i="44"/>
  <c r="AH9" i="44"/>
  <c r="AH21" i="44"/>
  <c r="M18" i="44"/>
  <c r="AH22" i="44"/>
  <c r="AH5" i="44"/>
  <c r="M19" i="44"/>
  <c r="AH12" i="44"/>
  <c r="AH14" i="44"/>
  <c r="W9" i="39" a="1"/>
  <c r="W9" i="39" s="1"/>
  <c r="W10" i="39" l="1"/>
  <c r="AI115" i="39" s="1"/>
  <c r="W3" i="44" a="1"/>
  <c r="W5" i="44" s="1"/>
  <c r="AI95" i="39" l="1"/>
  <c r="AI67" i="39"/>
  <c r="AI66" i="39"/>
  <c r="AI113" i="39"/>
  <c r="AI7" i="39"/>
  <c r="N21" i="39"/>
  <c r="AI23" i="39"/>
  <c r="N25" i="39"/>
  <c r="AI109" i="39"/>
  <c r="AI114" i="39"/>
  <c r="AI12" i="39"/>
  <c r="AI4" i="39"/>
  <c r="AI69" i="39"/>
  <c r="AI87" i="39"/>
  <c r="AI65" i="39"/>
  <c r="AI112" i="39"/>
  <c r="AI6" i="39"/>
  <c r="AI94" i="39"/>
  <c r="AI121" i="39"/>
  <c r="AI18" i="39"/>
  <c r="AI64" i="39"/>
  <c r="AI41" i="39"/>
  <c r="AI15" i="39"/>
  <c r="AI82" i="39"/>
  <c r="AI59" i="39"/>
  <c r="AI10" i="39"/>
  <c r="AI71" i="39"/>
  <c r="AI84" i="39"/>
  <c r="AI106" i="39"/>
  <c r="AI98" i="39"/>
  <c r="AI125" i="39"/>
  <c r="AI102" i="39"/>
  <c r="AI22" i="39"/>
  <c r="AI110" i="39"/>
  <c r="AI101" i="39"/>
  <c r="AI62" i="39"/>
  <c r="AI88" i="39"/>
  <c r="AI70" i="39"/>
  <c r="AI53" i="39"/>
  <c r="AI76" i="39"/>
  <c r="AI75" i="39"/>
  <c r="AI11" i="39"/>
  <c r="AI83" i="39"/>
  <c r="AI51" i="39"/>
  <c r="AI32" i="39"/>
  <c r="AI100" i="39"/>
  <c r="AI86" i="39"/>
  <c r="AI99" i="39"/>
  <c r="AI80" i="39"/>
  <c r="AI118" i="39"/>
  <c r="AI21" i="39"/>
  <c r="AI122" i="39"/>
  <c r="AI63" i="39"/>
  <c r="N23" i="39"/>
  <c r="AI126" i="39"/>
  <c r="AI31" i="39"/>
  <c r="AI91" i="39"/>
  <c r="AI89" i="39"/>
  <c r="N20" i="39"/>
  <c r="N26" i="39"/>
  <c r="AI26" i="39"/>
  <c r="AI74" i="39"/>
  <c r="AI78" i="39"/>
  <c r="AI38" i="39"/>
  <c r="AI92" i="39"/>
  <c r="AI73" i="39"/>
  <c r="AI81" i="39"/>
  <c r="AI105" i="39"/>
  <c r="AI25" i="39"/>
  <c r="N22" i="39"/>
  <c r="AI17" i="39"/>
  <c r="AI61" i="39"/>
  <c r="AI128" i="39"/>
  <c r="AI43" i="39"/>
  <c r="AI24" i="39"/>
  <c r="AI16" i="39"/>
  <c r="AI120" i="39"/>
  <c r="AI58" i="39"/>
  <c r="AI54" i="39"/>
  <c r="N27" i="39"/>
  <c r="AI132" i="39"/>
  <c r="AI90" i="39"/>
  <c r="AI123" i="39"/>
  <c r="N18" i="39"/>
  <c r="AI60" i="39"/>
  <c r="AI127" i="39"/>
  <c r="AI117" i="39"/>
  <c r="AI108" i="39"/>
  <c r="AI77" i="39"/>
  <c r="N19" i="39"/>
  <c r="AI3" i="39"/>
  <c r="AI20" i="39"/>
  <c r="AI34" i="39"/>
  <c r="AI96" i="39"/>
  <c r="AI35" i="39"/>
  <c r="AI50" i="39"/>
  <c r="AI47" i="39"/>
  <c r="AI27" i="39"/>
  <c r="AI119" i="39"/>
  <c r="AI131" i="39"/>
  <c r="AI28" i="39"/>
  <c r="AI56" i="39"/>
  <c r="AI8" i="39"/>
  <c r="AI124" i="39"/>
  <c r="AI14" i="39"/>
  <c r="AI42" i="39"/>
  <c r="AI37" i="39"/>
  <c r="AI104" i="39"/>
  <c r="AI79" i="39"/>
  <c r="AI33" i="39"/>
  <c r="AI93" i="39"/>
  <c r="AI48" i="39"/>
  <c r="AI85" i="39"/>
  <c r="AI36" i="39"/>
  <c r="AI130" i="39"/>
  <c r="AI44" i="39"/>
  <c r="AI72" i="39"/>
  <c r="AI46" i="39"/>
  <c r="AI30" i="39"/>
  <c r="AI103" i="39"/>
  <c r="AI107" i="39"/>
  <c r="AI68" i="39"/>
  <c r="AI97" i="39"/>
  <c r="AI5" i="39"/>
  <c r="AI52" i="39"/>
  <c r="AI40" i="39"/>
  <c r="AI49" i="39"/>
  <c r="AI57" i="39"/>
  <c r="AI39" i="39"/>
  <c r="AI45" i="39"/>
  <c r="AI29" i="39"/>
  <c r="AI19" i="39"/>
  <c r="AI129" i="39"/>
  <c r="AI116" i="39"/>
  <c r="AI13" i="39"/>
  <c r="N24" i="39"/>
  <c r="AI9" i="39"/>
  <c r="AI55" i="39"/>
  <c r="AI111" i="39"/>
  <c r="W3" i="44"/>
  <c r="W4" i="44"/>
  <c r="O18" i="44" l="1"/>
  <c r="D26" i="44" s="1"/>
  <c r="J3" i="33" s="1"/>
  <c r="N3" i="33" s="1"/>
  <c r="O19" i="44"/>
  <c r="D27" i="44" s="1"/>
  <c r="J4" i="33" s="1"/>
  <c r="N4" i="33" s="1"/>
  <c r="O22" i="44"/>
  <c r="D30" i="44" s="1"/>
  <c r="J7" i="33" s="1"/>
  <c r="N7" i="33" s="1"/>
  <c r="O3" i="33"/>
  <c r="O4" i="33"/>
  <c r="O7" i="33"/>
  <c r="O21" i="44"/>
  <c r="D29" i="44" s="1"/>
  <c r="J6" i="33" s="1"/>
  <c r="N6" i="33" s="1"/>
  <c r="O6" i="33"/>
  <c r="O20" i="44"/>
  <c r="D28" i="44" s="1"/>
  <c r="J5" i="33" s="1"/>
  <c r="N5" i="33" s="1"/>
  <c r="O5" i="33"/>
  <c r="AJ18" i="44"/>
  <c r="AJ3" i="44"/>
  <c r="AJ9" i="44"/>
  <c r="AJ5" i="44"/>
  <c r="AJ13" i="44"/>
  <c r="AJ10" i="44"/>
  <c r="AJ24" i="44"/>
  <c r="AJ11" i="44"/>
  <c r="AJ16" i="44"/>
  <c r="AJ8" i="44"/>
  <c r="AJ14" i="44"/>
  <c r="AJ7" i="44"/>
  <c r="AJ19" i="44"/>
  <c r="AJ4" i="44"/>
  <c r="AJ20" i="44"/>
  <c r="AJ6" i="44"/>
  <c r="AJ12" i="44"/>
  <c r="AJ23" i="44"/>
  <c r="AJ17" i="44"/>
  <c r="AJ15" i="44"/>
  <c r="AJ22" i="44"/>
  <c r="AJ21" i="44"/>
  <c r="W3" i="43" a="1"/>
  <c r="W5" i="43" s="1"/>
  <c r="W4" i="43" l="1"/>
  <c r="W3" i="43"/>
  <c r="O18" i="43" l="1"/>
  <c r="D28" i="43" s="1"/>
  <c r="J8" i="33" s="1"/>
  <c r="N8" i="33" s="1"/>
  <c r="O19" i="43"/>
  <c r="D29" i="43" s="1"/>
  <c r="J9" i="33" s="1"/>
  <c r="N9" i="33" s="1"/>
  <c r="O20" i="43"/>
  <c r="D30" i="43" s="1"/>
  <c r="J10" i="33" s="1"/>
  <c r="N10" i="33" s="1"/>
  <c r="O8" i="33"/>
  <c r="O9" i="33"/>
  <c r="O10" i="33"/>
  <c r="O21" i="43"/>
  <c r="D31" i="43" s="1"/>
  <c r="J11" i="33" s="1"/>
  <c r="N11" i="33" s="1"/>
  <c r="O11" i="33"/>
  <c r="O22" i="43"/>
  <c r="D32" i="43" s="1"/>
  <c r="J12" i="33" s="1"/>
  <c r="N12" i="33" s="1"/>
  <c r="O12" i="33"/>
  <c r="O23" i="43"/>
  <c r="D33" i="43" s="1"/>
  <c r="J13" i="33" s="1"/>
  <c r="N13" i="33" s="1"/>
  <c r="O13" i="33"/>
  <c r="O24" i="43"/>
  <c r="D34" i="43" s="1"/>
  <c r="J14" i="33" s="1"/>
  <c r="N14" i="33" s="1"/>
  <c r="O14" i="33"/>
  <c r="P8" i="33"/>
  <c r="AJ62" i="43"/>
  <c r="AJ12" i="43"/>
  <c r="AJ29" i="43"/>
  <c r="AJ4" i="43"/>
  <c r="AJ15" i="43"/>
  <c r="AJ35" i="43"/>
  <c r="AJ39" i="43"/>
  <c r="AJ31" i="43"/>
  <c r="AJ60" i="43"/>
  <c r="AJ30" i="43"/>
  <c r="AJ44" i="43"/>
  <c r="AJ10" i="43"/>
  <c r="AJ41" i="43"/>
  <c r="AJ50" i="43"/>
  <c r="AJ42" i="43"/>
  <c r="AJ58" i="43"/>
  <c r="AJ19" i="43"/>
  <c r="AJ26" i="43"/>
  <c r="AJ53" i="43"/>
  <c r="AJ48" i="43"/>
  <c r="AJ65" i="43"/>
  <c r="AJ13" i="43"/>
  <c r="AJ37" i="43"/>
  <c r="AJ56" i="43"/>
  <c r="AJ21" i="43"/>
  <c r="AJ54" i="43"/>
  <c r="AJ49" i="43"/>
  <c r="AJ34" i="43"/>
  <c r="AJ64" i="43"/>
  <c r="AJ24" i="43"/>
  <c r="AJ14" i="43"/>
  <c r="AJ23" i="43"/>
  <c r="AJ47" i="43"/>
  <c r="AJ27" i="43"/>
  <c r="AJ6" i="43"/>
  <c r="AJ59" i="43"/>
  <c r="AJ5" i="43"/>
  <c r="AJ46" i="43"/>
  <c r="AJ25" i="43"/>
  <c r="AJ11" i="43"/>
  <c r="AJ32" i="43"/>
  <c r="AJ55" i="43"/>
  <c r="AJ18" i="43"/>
  <c r="AJ16" i="43"/>
  <c r="AJ20" i="43"/>
  <c r="AJ36" i="43"/>
  <c r="AJ45" i="43"/>
  <c r="AJ63" i="43"/>
  <c r="AJ22" i="43"/>
  <c r="AJ3" i="43"/>
  <c r="AJ7" i="43"/>
  <c r="AJ28" i="43"/>
  <c r="AJ17" i="43"/>
  <c r="AJ57" i="43"/>
  <c r="AJ38" i="43"/>
  <c r="AJ61" i="43"/>
  <c r="AJ40" i="43"/>
  <c r="AJ52" i="43"/>
  <c r="AJ8" i="43"/>
  <c r="AJ9" i="43"/>
  <c r="AJ33" i="43"/>
  <c r="AJ43" i="43"/>
  <c r="AJ51" i="43"/>
  <c r="W3" i="39" a="1"/>
  <c r="W3" i="39" s="1"/>
  <c r="W4" i="39" l="1"/>
  <c r="W5" i="39"/>
  <c r="O27" i="39" l="1"/>
  <c r="D40" i="39" s="1"/>
  <c r="J24" i="33" s="1"/>
  <c r="N24" i="33" s="1"/>
  <c r="O22" i="39"/>
  <c r="D35" i="39" s="1"/>
  <c r="J19" i="33" s="1"/>
  <c r="N19" i="33" s="1"/>
  <c r="O18" i="39"/>
  <c r="D31" i="39" s="1"/>
  <c r="J15" i="33" s="1"/>
  <c r="N15" i="33" s="1"/>
  <c r="O24" i="33"/>
  <c r="O19" i="33"/>
  <c r="O15" i="33"/>
  <c r="O20" i="39"/>
  <c r="D33" i="39" s="1"/>
  <c r="J17" i="33" s="1"/>
  <c r="N17" i="33" s="1"/>
  <c r="O17" i="33"/>
  <c r="O25" i="39"/>
  <c r="D38" i="39" s="1"/>
  <c r="J22" i="33" s="1"/>
  <c r="N22" i="33" s="1"/>
  <c r="O22" i="33"/>
  <c r="O19" i="39"/>
  <c r="D32" i="39" s="1"/>
  <c r="J16" i="33" s="1"/>
  <c r="N16" i="33" s="1"/>
  <c r="O16" i="33"/>
  <c r="O21" i="39"/>
  <c r="D34" i="39" s="1"/>
  <c r="J18" i="33" s="1"/>
  <c r="N18" i="33" s="1"/>
  <c r="O18" i="33"/>
  <c r="O23" i="39"/>
  <c r="D36" i="39" s="1"/>
  <c r="J20" i="33" s="1"/>
  <c r="N20" i="33" s="1"/>
  <c r="O20" i="33"/>
  <c r="O24" i="39"/>
  <c r="D37" i="39" s="1"/>
  <c r="J21" i="33" s="1"/>
  <c r="N21" i="33" s="1"/>
  <c r="O21" i="33"/>
  <c r="O26" i="39"/>
  <c r="D39" i="39" s="1"/>
  <c r="J23" i="33" s="1"/>
  <c r="N23" i="33" s="1"/>
  <c r="O23" i="33"/>
  <c r="AJ24" i="39"/>
  <c r="AJ111" i="39"/>
  <c r="AJ30" i="39"/>
  <c r="AJ17" i="39"/>
  <c r="AJ85" i="39"/>
  <c r="AJ97" i="39"/>
  <c r="AJ99" i="39"/>
  <c r="AJ49" i="39"/>
  <c r="AJ103" i="39"/>
  <c r="AJ117" i="39"/>
  <c r="AJ78" i="39"/>
  <c r="AJ129" i="39"/>
  <c r="AJ5" i="39"/>
  <c r="AJ72" i="39"/>
  <c r="AJ95" i="39"/>
  <c r="AJ65" i="39"/>
  <c r="AJ80" i="39"/>
  <c r="AJ110" i="39"/>
  <c r="AJ3" i="39"/>
  <c r="AJ104" i="39"/>
  <c r="AJ100" i="39"/>
  <c r="AJ71" i="39"/>
  <c r="AJ131" i="39"/>
  <c r="AJ47" i="39"/>
  <c r="AJ37" i="39"/>
  <c r="AJ98" i="39"/>
  <c r="AJ60" i="39"/>
  <c r="AJ123" i="39"/>
  <c r="AJ75" i="39"/>
  <c r="AJ63" i="39"/>
  <c r="AJ127" i="39"/>
  <c r="AJ105" i="39"/>
  <c r="AJ83" i="39"/>
  <c r="AJ67" i="39"/>
  <c r="AJ54" i="39"/>
  <c r="AJ57" i="39"/>
  <c r="AJ55" i="39"/>
  <c r="AJ96" i="39"/>
  <c r="AJ64" i="39"/>
  <c r="AJ76" i="39"/>
  <c r="AJ28" i="39"/>
  <c r="AJ70" i="39"/>
  <c r="AJ114" i="39"/>
  <c r="AJ21" i="39"/>
  <c r="AJ12" i="39"/>
  <c r="AJ35" i="39"/>
  <c r="AJ119" i="39"/>
  <c r="AJ42" i="39"/>
  <c r="AJ51" i="39"/>
  <c r="AJ46" i="39"/>
  <c r="AJ45" i="39"/>
  <c r="AJ126" i="39"/>
  <c r="AJ87" i="39"/>
  <c r="AJ125" i="39"/>
  <c r="AJ90" i="39"/>
  <c r="AJ101" i="39"/>
  <c r="AJ66" i="39"/>
  <c r="AJ107" i="39"/>
  <c r="AJ29" i="39"/>
  <c r="AJ38" i="39"/>
  <c r="AJ68" i="39"/>
  <c r="AJ92" i="39"/>
  <c r="AJ27" i="39"/>
  <c r="AJ34" i="39"/>
  <c r="AJ8" i="39"/>
  <c r="AJ19" i="39"/>
  <c r="AJ82" i="39"/>
  <c r="AJ13" i="39"/>
  <c r="AJ25" i="39"/>
  <c r="AJ32" i="39"/>
  <c r="AJ16" i="39"/>
  <c r="AJ102" i="39"/>
  <c r="AJ41" i="39"/>
  <c r="AJ9" i="39"/>
  <c r="AJ50" i="39"/>
  <c r="AJ39" i="39"/>
  <c r="AJ121" i="39"/>
  <c r="AJ109" i="39"/>
  <c r="AJ89" i="39"/>
  <c r="AJ56" i="39"/>
  <c r="AJ73" i="39"/>
  <c r="AJ31" i="39"/>
  <c r="AJ36" i="39"/>
  <c r="AJ40" i="39"/>
  <c r="AJ4" i="39"/>
  <c r="AJ59" i="39"/>
  <c r="AJ53" i="39"/>
  <c r="AJ120" i="39"/>
  <c r="AJ61" i="39"/>
  <c r="AJ20" i="39"/>
  <c r="AJ115" i="39"/>
  <c r="AJ44" i="39"/>
  <c r="AJ6" i="39"/>
  <c r="AJ116" i="39"/>
  <c r="AJ86" i="39"/>
  <c r="AJ93" i="39"/>
  <c r="AJ15" i="39"/>
  <c r="AJ43" i="39"/>
  <c r="AJ91" i="39"/>
  <c r="AJ79" i="39"/>
  <c r="AJ22" i="39"/>
  <c r="AJ124" i="39"/>
  <c r="AJ18" i="39"/>
  <c r="AJ130" i="39"/>
  <c r="AJ23" i="39"/>
  <c r="AJ106" i="39"/>
  <c r="AJ112" i="39"/>
  <c r="AJ48" i="39"/>
  <c r="AJ122" i="39"/>
  <c r="AJ132" i="39"/>
  <c r="AJ108" i="39"/>
  <c r="AJ128" i="39"/>
  <c r="AJ10" i="39"/>
  <c r="AJ11" i="39"/>
  <c r="AJ52" i="39"/>
  <c r="AJ94" i="39"/>
  <c r="AJ69" i="39"/>
  <c r="AJ26" i="39"/>
  <c r="AJ77" i="39"/>
  <c r="AJ88" i="39"/>
  <c r="AJ7" i="39"/>
  <c r="AJ58" i="39"/>
  <c r="AJ84" i="39"/>
  <c r="AJ62" i="39"/>
  <c r="AJ118" i="39"/>
  <c r="AJ74" i="39"/>
  <c r="AJ113" i="39"/>
  <c r="AJ33" i="39"/>
  <c r="AJ81" i="39"/>
  <c r="AJ14" i="39"/>
  <c r="W9" i="44" a="1"/>
  <c r="W9" i="44" s="1"/>
  <c r="P2" i="33"/>
  <c r="P15" i="33"/>
  <c r="W10" i="44" l="1"/>
  <c r="N20" i="44" s="1"/>
  <c r="AI6" i="44" l="1"/>
  <c r="AI18" i="44"/>
  <c r="AI16" i="44"/>
  <c r="AI15" i="44"/>
  <c r="N21" i="44"/>
  <c r="AI4" i="44"/>
  <c r="AI8" i="44"/>
  <c r="AI21" i="44"/>
  <c r="AI24" i="44"/>
  <c r="AI17" i="44"/>
  <c r="AI9" i="44"/>
  <c r="AI19" i="44"/>
  <c r="AI14" i="44"/>
  <c r="AI22" i="44"/>
  <c r="AI13" i="44"/>
  <c r="AI23" i="44"/>
  <c r="AI12" i="44"/>
  <c r="AI10" i="44"/>
  <c r="AI5" i="44"/>
  <c r="AI20" i="44"/>
  <c r="AI11" i="44"/>
  <c r="N18" i="44"/>
  <c r="AI7" i="44"/>
  <c r="AI3" i="44"/>
  <c r="N19" i="44"/>
  <c r="N22" i="44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<sst xmlns="http://schemas.openxmlformats.org/spreadsheetml/2006/main" count="608" uniqueCount="193">
  <si>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</si>
  <si>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</si>
  <si>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</si>
  <si>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</si>
  <si>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</si>
  <si>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</si>
  <si>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</si>
  <si>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</si>
  <si>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</si>
  <si>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</si>
  <si>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</si>
  <si>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</si>
  <si>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</si>
  <si>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</si>
  <si>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</si>
  <si>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</si>
  <si>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</si>
  <si>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</si>
  <si>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</si>
  <si>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</si>
  <si>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</si>
  <si>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</si>
  <si>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</si>
  <si>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</si>
  <si>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</si>
  <si>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</si>
  <si>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</si>
  <si>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</si>
  <si>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</si>
  <si>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</si>
  <si>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</si>
  <si>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</si>
  <si>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</si>
  <si>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</si>
  <si>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</si>
  <si>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</si>
  <si>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</si>
  <si>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</si>
  <si>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</si>
  <si>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</si>
  <si>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</si>
  <si>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</si>
  <si>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</si>
  <si>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</si>
  <si>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</si>
  <si>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</si>
  <si>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</si>
  <si>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</si>
  <si>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</si>
  <si>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</si>
  <si>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</si>
  <si>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</si>
  <si>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</si>
  <si>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</si>
  <si>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</si>
  <si>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</si>
  <si>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</si>
  <si>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</si>
  <si>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</si>
  <si>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</si>
  <si>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</si>
  <si>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</si>
  <si>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</si>
  <si>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</si>
  <si>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</si>
  <si>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</si>
  <si>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</si>
  <si>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</si>
  <si>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</si>
  <si>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</si>
  <si>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</si>
  <si>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</si>
  <si>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</si>
  <si>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</si>
  <si>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</si>
  <si>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</si>
  <si>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</si>
  <si>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</si>
  <si>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</si>
  <si>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</si>
  <si>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</si>
  <si>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</si>
  <si>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</si>
  <si>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</si>
  <si>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</si>
  <si>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</si>
  <si>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</si>
  <si>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</si>
  <si>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</si>
  <si>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</si>
  <si>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</si>
  <si>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</si>
  <si>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</si>
  <si>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</si>
  <si>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</si>
  <si>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</si>
  <si>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</si>
  <si>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</si>
  <si>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</si>
  <si>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</si>
  <si>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</si>
  <si>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</si>
  <si>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</si>
  <si>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</si>
  <si>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</si>
  <si>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</si>
  <si>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</si>
  <si>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</si>
  <si>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</si>
  <si>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</si>
  <si>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</si>
  <si>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</si>
  <si>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</si>
  <si>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</si>
  <si>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</si>
  <si>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</si>
  <si>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</si>
  <si>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</si>
  <si>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</si>
  <si>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</si>
  <si>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</si>
  <si>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</si>
  <si>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</si>
  <si>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</si>
  <si>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</si>
  <si>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</si>
  <si>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</si>
  <si>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</si>
  <si>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OIS 6M ON curve</t>
  </si>
  <si>
    <t>6M Instruments</t>
  </si>
  <si>
    <t>diff</t>
  </si>
  <si>
    <t>3M Market quote</t>
  </si>
  <si>
    <t xml:space="preserve">OIS 3M </t>
  </si>
  <si>
    <t>OIS 6M</t>
  </si>
  <si>
    <t>6M market day counter</t>
  </si>
  <si>
    <t>interp. basis</t>
  </si>
  <si>
    <t>Index</t>
  </si>
  <si>
    <t>Euribor6M</t>
  </si>
  <si>
    <t>OIS constructor</t>
  </si>
  <si>
    <t>Interpolator</t>
  </si>
  <si>
    <t>selected</t>
  </si>
  <si>
    <t>CubicNaturalSpline</t>
  </si>
  <si>
    <t>Basis Interpolation</t>
  </si>
  <si>
    <t>OIS Constructor</t>
  </si>
  <si>
    <t>Synthetic Deposits 6M</t>
  </si>
  <si>
    <t>INTERP+FRA</t>
  </si>
  <si>
    <t>Instruments Selection</t>
  </si>
  <si>
    <t>Contributions</t>
  </si>
  <si>
    <t>Euribor3M</t>
  </si>
  <si>
    <t>Synthetic Deposits 3M</t>
  </si>
  <si>
    <t>First Serial inclusion</t>
  </si>
  <si>
    <t>Euribor1M</t>
  </si>
  <si>
    <t>Interpolated 1M basis</t>
  </si>
  <si>
    <t>1M market day counter</t>
  </si>
  <si>
    <t>Synthetic Deposits 1M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</si>
  <si>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</si>
  <si>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</si>
  <si>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</si>
  <si>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</si>
  <si>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</si>
  <si>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</si>
  <si>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</si>
  <si>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</si>
  <si>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Name</t>
  </si>
  <si>
    <t>End date</t>
  </si>
  <si>
    <t>0D</t>
  </si>
  <si>
    <t>X1S</t>
  </si>
  <si>
    <t>Annual</t>
  </si>
  <si>
    <t>1M Euribor Curve</t>
  </si>
  <si>
    <t>Pricing Euribor 1M FRA</t>
  </si>
  <si>
    <t>Maturity</t>
  </si>
  <si>
    <t>Euribor1Y</t>
  </si>
  <si>
    <t>quad</t>
  </si>
  <si>
    <t>LogLinear</t>
  </si>
  <si>
    <t>6Y</t>
  </si>
  <si>
    <t>7Y</t>
  </si>
  <si>
    <t>8Y</t>
  </si>
  <si>
    <t>30/360 (Bond Basis)</t>
  </si>
  <si>
    <t>Discount factor</t>
  </si>
  <si>
    <t>Implied FRA</t>
  </si>
  <si>
    <t>0x12</t>
  </si>
  <si>
    <t>12x24</t>
  </si>
  <si>
    <t>24x36</t>
  </si>
  <si>
    <t>36x48</t>
  </si>
  <si>
    <t>48x60</t>
  </si>
  <si>
    <t>60x72</t>
  </si>
  <si>
    <t>Synthetic Deposits 1Y</t>
  </si>
  <si>
    <t>1M Curve Settings</t>
  </si>
  <si>
    <t>1Y Curve Settings</t>
  </si>
  <si>
    <t>Additional Settings</t>
  </si>
  <si>
    <t>basis</t>
  </si>
  <si>
    <t>6M Market quote</t>
  </si>
  <si>
    <t>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</si>
</sst>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5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0" borderId="8" xfId="0" applyFont="1" applyBorder="1"/>
    <xf numFmtId="0" fontId="11" fillId="5" borderId="23" xfId="14" applyFont="1" applyFill="1" applyBorder="1"/>
    <xf numFmtId="0" fontId="11" fillId="5" borderId="24" xfId="14" applyFont="1" applyFill="1" applyBorder="1"/>
    <xf numFmtId="0" fontId="11" fillId="5" borderId="25" xfId="14" applyFont="1" applyFill="1" applyBorder="1"/>
    <xf numFmtId="0" fontId="11" fillId="0" borderId="0" xfId="14" applyFont="1"/>
    <xf numFmtId="0" fontId="11" fillId="5" borderId="23" xfId="20" applyFont="1" applyFill="1" applyBorder="1" applyAlignment="1">
      <alignment horizontal="center"/>
    </xf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5" xfId="14" applyFont="1" applyFill="1" applyBorder="1" applyAlignment="1">
      <alignment horizontal="center"/>
    </xf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2" fillId="5" borderId="5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5" fillId="5" borderId="5" xfId="14" applyFont="1" applyFill="1" applyBorder="1"/>
    <xf numFmtId="0" fontId="12" fillId="5" borderId="10" xfId="14" applyFont="1" applyFill="1" applyBorder="1" applyAlignment="1">
      <alignment horizontal="center"/>
    </xf>
    <xf numFmtId="0" fontId="5" fillId="5" borderId="12" xfId="14" applyFont="1" applyFill="1" applyBorder="1"/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8" xfId="17" applyNumberFormat="1" applyFont="1" applyFill="1" applyBorder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1" xfId="0" applyNumberFormat="1" applyFont="1" applyFill="1" applyBorder="1" applyAlignment="1"/>
    <xf numFmtId="172" fontId="11" fillId="8" borderId="31" xfId="17" applyNumberFormat="1" applyFont="1" applyFill="1" applyBorder="1"/>
    <xf numFmtId="172" fontId="11" fillId="8" borderId="32" xfId="0" applyNumberFormat="1" applyFont="1" applyFill="1" applyBorder="1"/>
    <xf numFmtId="0" fontId="21" fillId="12" borderId="51" xfId="0" applyFont="1" applyFill="1" applyBorder="1" applyAlignment="1">
      <alignment horizontal="center" vertical="center" wrapText="1"/>
    </xf>
    <xf numFmtId="0" fontId="21" fillId="12" borderId="52" xfId="0" applyFont="1" applyFill="1" applyBorder="1" applyAlignment="1">
      <alignment horizontal="center" vertical="center" wrapText="1"/>
    </xf>
    <xf numFmtId="0" fontId="21" fillId="12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2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2" borderId="55" xfId="0" applyFont="1" applyFill="1" applyBorder="1" applyAlignment="1">
      <alignment horizontal="center" vertical="center" wrapText="1"/>
    </xf>
    <xf numFmtId="0" fontId="21" fillId="12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2" fontId="11" fillId="8" borderId="16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0" fontId="11" fillId="8" borderId="16" xfId="0" applyFont="1" applyFill="1" applyBorder="1"/>
    <xf numFmtId="171" fontId="11" fillId="8" borderId="8" xfId="0" applyNumberFormat="1" applyFont="1" applyFill="1" applyBorder="1"/>
    <xf numFmtId="0" fontId="11" fillId="8" borderId="8" xfId="0" applyFont="1" applyFill="1" applyBorder="1"/>
    <xf numFmtId="171" fontId="11" fillId="8" borderId="31" xfId="0" applyNumberFormat="1" applyFont="1" applyFill="1" applyBorder="1"/>
    <xf numFmtId="0" fontId="11" fillId="8" borderId="31" xfId="0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21" xfId="0" applyFont="1" applyFill="1" applyBorder="1"/>
    <xf numFmtId="0" fontId="11" fillId="8" borderId="13" xfId="0" applyFont="1" applyFill="1" applyBorder="1"/>
    <xf numFmtId="0" fontId="11" fillId="8" borderId="54" xfId="0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2" fillId="8" borderId="39" xfId="0" applyFont="1" applyFill="1" applyBorder="1" applyAlignment="1"/>
    <xf numFmtId="172" fontId="22" fillId="8" borderId="30" xfId="17" applyNumberFormat="1" applyFont="1" applyFill="1" applyBorder="1"/>
    <xf numFmtId="171" fontId="11" fillId="8" borderId="46" xfId="0" applyNumberFormat="1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39" xfId="0" applyNumberFormat="1" applyFont="1" applyFill="1" applyBorder="1"/>
    <xf numFmtId="173" fontId="11" fillId="8" borderId="8" xfId="0" applyNumberFormat="1" applyFont="1" applyFill="1" applyBorder="1"/>
    <xf numFmtId="173" fontId="11" fillId="8" borderId="30" xfId="0" applyNumberFormat="1" applyFont="1" applyFill="1" applyBorder="1"/>
    <xf numFmtId="173" fontId="11" fillId="8" borderId="43" xfId="0" applyNumberFormat="1" applyFont="1" applyFill="1" applyBorder="1"/>
    <xf numFmtId="173" fontId="11" fillId="8" borderId="31" xfId="0" applyNumberFormat="1" applyFont="1" applyFill="1" applyBorder="1"/>
    <xf numFmtId="173" fontId="11" fillId="8" borderId="32" xfId="0" applyNumberFormat="1" applyFont="1" applyFill="1" applyBorder="1"/>
    <xf numFmtId="0" fontId="21" fillId="12" borderId="1" xfId="0" applyFont="1" applyFill="1" applyBorder="1" applyAlignment="1">
      <alignment horizontal="centerContinuous" vertical="center" wrapText="1"/>
    </xf>
    <xf numFmtId="0" fontId="21" fillId="12" borderId="2" xfId="0" applyFont="1" applyFill="1" applyBorder="1" applyAlignment="1">
      <alignment horizontal="centerContinuous" vertical="center" wrapText="1"/>
    </xf>
    <xf numFmtId="0" fontId="21" fillId="12" borderId="3" xfId="0" applyFont="1" applyFill="1" applyBorder="1" applyAlignment="1">
      <alignment horizontal="centerContinuous" vertical="center" wrapText="1"/>
    </xf>
    <xf numFmtId="0" fontId="21" fillId="12" borderId="29" xfId="0" applyFont="1" applyFill="1" applyBorder="1" applyAlignment="1">
      <alignment horizontal="center" vertical="center" wrapText="1"/>
    </xf>
    <xf numFmtId="0" fontId="21" fillId="12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1" fontId="11" fillId="10" borderId="58" xfId="0" applyNumberFormat="1" applyFont="1" applyFill="1" applyBorder="1" applyAlignment="1">
      <alignment horizontal="center" vertical="center"/>
    </xf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58" xfId="0" applyNumberFormat="1" applyFont="1" applyFill="1" applyBorder="1" applyAlignment="1">
      <alignment horizontal="center" vertical="center"/>
    </xf>
    <xf numFmtId="0" fontId="21" fillId="12" borderId="45" xfId="0" applyFont="1" applyFill="1" applyBorder="1" applyAlignment="1">
      <alignment horizontal="center" vertical="center" wrapText="1"/>
    </xf>
    <xf numFmtId="0" fontId="21" fillId="12" borderId="27" xfId="0" applyFont="1" applyFill="1" applyBorder="1" applyAlignment="1">
      <alignment horizontal="center" vertical="center" wrapText="1"/>
    </xf>
    <xf numFmtId="0" fontId="21" fillId="12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0" borderId="31" xfId="0" applyFont="1" applyBorder="1"/>
    <xf numFmtId="0" fontId="11" fillId="8" borderId="4" xfId="14" applyFont="1" applyFill="1" applyBorder="1"/>
    <xf numFmtId="0" fontId="24" fillId="12" borderId="6" xfId="14" applyFont="1" applyFill="1" applyBorder="1" applyAlignment="1">
      <alignment horizontal="center" vertical="center" wrapText="1"/>
    </xf>
    <xf numFmtId="0" fontId="24" fillId="12" borderId="6" xfId="32" applyFont="1" applyFill="1" applyBorder="1" applyAlignment="1">
      <alignment horizontal="center" vertical="center" wrapText="1"/>
    </xf>
    <xf numFmtId="0" fontId="21" fillId="12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2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2" borderId="19" xfId="14" applyFont="1" applyFill="1" applyBorder="1" applyAlignment="1">
      <alignment horizontal="centerContinuous" vertical="center"/>
    </xf>
    <xf numFmtId="0" fontId="21" fillId="12" borderId="20" xfId="14" applyFont="1" applyFill="1" applyBorder="1" applyAlignment="1">
      <alignment horizontal="centerContinuous" vertical="center"/>
    </xf>
    <xf numFmtId="0" fontId="21" fillId="12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2" borderId="1" xfId="14" applyFont="1" applyFill="1" applyBorder="1" applyAlignment="1">
      <alignment horizontal="centerContinuous" vertical="center"/>
    </xf>
    <xf numFmtId="0" fontId="21" fillId="12" borderId="2" xfId="14" applyFont="1" applyFill="1" applyBorder="1" applyAlignment="1">
      <alignment horizontal="centerContinuous" vertical="center"/>
    </xf>
    <xf numFmtId="0" fontId="21" fillId="12" borderId="3" xfId="14" applyFont="1" applyFill="1" applyBorder="1" applyAlignment="1">
      <alignment horizontal="centerContinuous" vertical="center"/>
    </xf>
    <xf numFmtId="0" fontId="21" fillId="12" borderId="48" xfId="43" applyFont="1" applyFill="1" applyBorder="1" applyAlignment="1">
      <alignment horizontal="center" vertical="center"/>
    </xf>
    <xf numFmtId="0" fontId="21" fillId="12" borderId="49" xfId="43" applyFont="1" applyFill="1" applyBorder="1" applyAlignment="1">
      <alignment horizontal="center" vertical="center"/>
    </xf>
    <xf numFmtId="0" fontId="21" fillId="12" borderId="50" xfId="43" applyFont="1" applyFill="1" applyBorder="1" applyAlignment="1">
      <alignment horizontal="center" vertical="center"/>
    </xf>
    <xf numFmtId="0" fontId="11" fillId="8" borderId="45" xfId="14" applyFont="1" applyFill="1" applyBorder="1" applyAlignment="1">
      <alignment horizontal="center" vertical="center"/>
    </xf>
    <xf numFmtId="171" fontId="25" fillId="8" borderId="27" xfId="43" applyNumberFormat="1" applyFont="1" applyFill="1" applyBorder="1"/>
    <xf numFmtId="0" fontId="25" fillId="8" borderId="27" xfId="43" applyFont="1" applyFill="1" applyBorder="1"/>
    <xf numFmtId="172" fontId="25" fillId="8" borderId="47" xfId="43" applyNumberFormat="1" applyFont="1" applyFill="1" applyBorder="1"/>
    <xf numFmtId="0" fontId="11" fillId="8" borderId="39" xfId="14" applyFont="1" applyFill="1" applyBorder="1" applyAlignment="1">
      <alignment horizontal="center" vertical="center"/>
    </xf>
    <xf numFmtId="171" fontId="25" fillId="8" borderId="8" xfId="43" applyNumberFormat="1" applyFont="1" applyFill="1" applyBorder="1"/>
    <xf numFmtId="0" fontId="25" fillId="8" borderId="8" xfId="43" applyFont="1" applyFill="1" applyBorder="1"/>
    <xf numFmtId="172" fontId="25" fillId="8" borderId="30" xfId="43" applyNumberFormat="1" applyFont="1" applyFill="1" applyBorder="1"/>
    <xf numFmtId="0" fontId="11" fillId="8" borderId="43" xfId="14" applyFont="1" applyFill="1" applyBorder="1" applyAlignment="1">
      <alignment horizontal="center" vertical="center"/>
    </xf>
    <xf numFmtId="171" fontId="25" fillId="8" borderId="31" xfId="43" applyNumberFormat="1" applyFont="1" applyFill="1" applyBorder="1"/>
    <xf numFmtId="0" fontId="25" fillId="8" borderId="31" xfId="43" applyFont="1" applyFill="1" applyBorder="1"/>
    <xf numFmtId="172" fontId="25" fillId="8" borderId="32" xfId="43" applyNumberFormat="1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1" fontId="11" fillId="8" borderId="0" xfId="0" applyNumberFormat="1" applyFont="1" applyFill="1" applyBorder="1" applyAlignment="1"/>
    <xf numFmtId="171" fontId="11" fillId="8" borderId="0" xfId="0" applyNumberFormat="1" applyFont="1" applyFill="1" applyBorder="1"/>
    <xf numFmtId="172" fontId="11" fillId="8" borderId="0" xfId="17" applyNumberFormat="1" applyFont="1" applyFill="1" applyBorder="1"/>
    <xf numFmtId="173" fontId="11" fillId="8" borderId="0" xfId="0" applyNumberFormat="1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2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172" fontId="11" fillId="0" borderId="16" xfId="11" applyNumberFormat="1" applyFont="1" applyBorder="1"/>
    <xf numFmtId="172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172" fontId="11" fillId="0" borderId="8" xfId="11" applyNumberFormat="1" applyFont="1" applyBorder="1"/>
    <xf numFmtId="172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172" fontId="11" fillId="0" borderId="18" xfId="11" applyNumberFormat="1" applyFont="1" applyBorder="1"/>
    <xf numFmtId="172" fontId="11" fillId="0" borderId="18" xfId="8" applyNumberFormat="1" applyFont="1" applyBorder="1"/>
    <xf numFmtId="0" fontId="11" fillId="0" borderId="0" xfId="14" applyFont="1" applyBorder="1"/>
    <xf numFmtId="0" fontId="21" fillId="12" borderId="6" xfId="8" applyFont="1" applyFill="1" applyBorder="1" applyAlignment="1">
      <alignment horizontal="center" vertical="center" wrapText="1"/>
    </xf>
    <xf numFmtId="0" fontId="11" fillId="11" borderId="18" xfId="8" applyFont="1" applyFill="1" applyBorder="1"/>
    <xf numFmtId="171" fontId="11" fillId="11" borderId="18" xfId="8" applyNumberFormat="1" applyFont="1" applyFill="1" applyBorder="1"/>
    <xf numFmtId="172" fontId="11" fillId="11" borderId="18" xfId="11" applyNumberFormat="1" applyFont="1" applyFill="1" applyBorder="1"/>
    <xf numFmtId="172" fontId="11" fillId="11" borderId="18" xfId="8" applyNumberFormat="1" applyFont="1" applyFill="1" applyBorder="1"/>
    <xf numFmtId="0" fontId="11" fillId="11" borderId="16" xfId="8" applyFont="1" applyFill="1" applyBorder="1"/>
    <xf numFmtId="171" fontId="11" fillId="11" borderId="16" xfId="8" applyNumberFormat="1" applyFont="1" applyFill="1" applyBorder="1"/>
    <xf numFmtId="172" fontId="11" fillId="11" borderId="16" xfId="11" applyNumberFormat="1" applyFont="1" applyFill="1" applyBorder="1"/>
    <xf numFmtId="172" fontId="11" fillId="11" borderId="16" xfId="8" applyNumberFormat="1" applyFont="1" applyFill="1" applyBorder="1"/>
    <xf numFmtId="0" fontId="11" fillId="10" borderId="16" xfId="8" applyFont="1" applyFill="1" applyBorder="1"/>
    <xf numFmtId="171" fontId="11" fillId="10" borderId="16" xfId="8" applyNumberFormat="1" applyFont="1" applyFill="1" applyBorder="1"/>
    <xf numFmtId="172" fontId="11" fillId="10" borderId="16" xfId="11" applyNumberFormat="1" applyFont="1" applyFill="1" applyBorder="1"/>
    <xf numFmtId="172" fontId="11" fillId="10" borderId="16" xfId="8" applyNumberFormat="1" applyFont="1" applyFill="1" applyBorder="1"/>
    <xf numFmtId="0" fontId="21" fillId="12" borderId="41" xfId="14" applyFont="1" applyFill="1" applyBorder="1"/>
    <xf numFmtId="0" fontId="21" fillId="12" borderId="40" xfId="14" applyFont="1" applyFill="1" applyBorder="1"/>
    <xf numFmtId="0" fontId="26" fillId="12" borderId="27" xfId="14" applyFont="1" applyFill="1" applyBorder="1" applyAlignment="1">
      <alignment horizontal="left"/>
    </xf>
    <xf numFmtId="0" fontId="21" fillId="12" borderId="26" xfId="14" applyFont="1" applyFill="1" applyBorder="1" applyAlignment="1">
      <alignment horizontal="left"/>
    </xf>
    <xf numFmtId="0" fontId="21" fillId="12" borderId="44" xfId="14" applyFont="1" applyFill="1" applyBorder="1" applyAlignment="1">
      <alignment horizontal="left"/>
    </xf>
    <xf numFmtId="0" fontId="27" fillId="12" borderId="35" xfId="14" applyFont="1" applyFill="1" applyBorder="1" applyAlignment="1">
      <alignment horizontal="center"/>
    </xf>
    <xf numFmtId="0" fontId="27" fillId="12" borderId="37" xfId="14" applyFont="1" applyFill="1" applyBorder="1" applyAlignment="1">
      <alignment horizontal="center"/>
    </xf>
    <xf numFmtId="0" fontId="26" fillId="12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2" borderId="28" xfId="21" applyNumberFormat="1" applyFont="1" applyFill="1" applyBorder="1" applyAlignment="1">
      <alignment horizontal="center" vertical="center" wrapText="1"/>
    </xf>
    <xf numFmtId="173" fontId="24" fillId="12" borderId="29" xfId="21" applyNumberFormat="1" applyFont="1" applyFill="1" applyBorder="1" applyAlignment="1">
      <alignment horizontal="center" vertical="center" wrapText="1"/>
    </xf>
    <xf numFmtId="172" fontId="24" fillId="12" borderId="26" xfId="21" applyNumberFormat="1" applyFont="1" applyFill="1" applyBorder="1" applyAlignment="1">
      <alignment horizontal="center" vertical="center" wrapText="1"/>
    </xf>
    <xf numFmtId="172" fontId="24" fillId="12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6" xfId="17" applyNumberFormat="1" applyFont="1" applyFill="1" applyBorder="1"/>
    <xf numFmtId="172" fontId="11" fillId="8" borderId="19" xfId="17" applyNumberFormat="1" applyFont="1" applyFill="1" applyBorder="1"/>
    <xf numFmtId="172" fontId="11" fillId="8" borderId="56" xfId="17" applyNumberFormat="1" applyFont="1" applyFill="1" applyBorder="1"/>
    <xf numFmtId="171" fontId="11" fillId="11" borderId="58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0" borderId="52" xfId="0" applyFont="1" applyBorder="1"/>
    <xf numFmtId="0" fontId="11" fillId="10" borderId="52" xfId="0" applyFont="1" applyFill="1" applyBorder="1" applyAlignment="1">
      <alignment horizontal="center"/>
    </xf>
    <xf numFmtId="172" fontId="22" fillId="0" borderId="53" xfId="0" applyNumberFormat="1" applyFont="1" applyBorder="1"/>
    <xf numFmtId="0" fontId="11" fillId="10" borderId="43" xfId="0" applyFont="1" applyFill="1" applyBorder="1" applyAlignment="1">
      <alignment horizontal="center"/>
    </xf>
    <xf numFmtId="0" fontId="21" fillId="12" borderId="49" xfId="0" applyFont="1" applyFill="1" applyBorder="1" applyAlignment="1">
      <alignment horizontal="center" vertical="center" wrapText="1"/>
    </xf>
    <xf numFmtId="0" fontId="21" fillId="12" borderId="50" xfId="0" applyFont="1" applyFill="1" applyBorder="1" applyAlignment="1">
      <alignment horizontal="center" vertical="center" wrapText="1"/>
    </xf>
    <xf numFmtId="172" fontId="11" fillId="0" borderId="37" xfId="0" applyNumberFormat="1" applyFont="1" applyBorder="1"/>
    <xf numFmtId="172" fontId="11" fillId="0" borderId="53" xfId="0" applyNumberFormat="1" applyFont="1" applyBorder="1"/>
    <xf numFmtId="172" fontId="22" fillId="0" borderId="52" xfId="0" applyNumberFormat="1" applyFont="1" applyBorder="1"/>
    <xf numFmtId="171" fontId="11" fillId="11" borderId="5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5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4.5400956889753494E-4</c:v>
                </c:pt>
                <c:pt idx="1">
                  <c:v>4.5400956889753494E-4</c:v>
                </c:pt>
                <c:pt idx="2">
                  <c:v>4.5400956889753494E-4</c:v>
                </c:pt>
                <c:pt idx="3">
                  <c:v>4.5400956889753494E-4</c:v>
                </c:pt>
                <c:pt idx="4">
                  <c:v>4.5400956889753494E-4</c:v>
                </c:pt>
                <c:pt idx="5">
                  <c:v>4.5400956889753494E-4</c:v>
                </c:pt>
                <c:pt idx="6">
                  <c:v>4.5400956889753494E-4</c:v>
                </c:pt>
                <c:pt idx="7">
                  <c:v>4.5400956889753494E-4</c:v>
                </c:pt>
                <c:pt idx="8">
                  <c:v>4.5400956889753494E-4</c:v>
                </c:pt>
                <c:pt idx="9">
                  <c:v>4.5400956889753494E-4</c:v>
                </c:pt>
                <c:pt idx="10">
                  <c:v>4.5400956889753494E-4</c:v>
                </c:pt>
                <c:pt idx="11">
                  <c:v>4.5400956889753494E-4</c:v>
                </c:pt>
                <c:pt idx="12">
                  <c:v>4.5400956889753494E-4</c:v>
                </c:pt>
                <c:pt idx="13">
                  <c:v>4.5400956889753494E-4</c:v>
                </c:pt>
                <c:pt idx="14">
                  <c:v>4.5400956889753494E-4</c:v>
                </c:pt>
                <c:pt idx="15">
                  <c:v>4.5400956889753494E-4</c:v>
                </c:pt>
                <c:pt idx="16">
                  <c:v>4.5400956889753494E-4</c:v>
                </c:pt>
                <c:pt idx="17">
                  <c:v>4.5400956889753494E-4</c:v>
                </c:pt>
                <c:pt idx="18">
                  <c:v>4.5400956889753494E-4</c:v>
                </c:pt>
                <c:pt idx="19">
                  <c:v>4.5400956889753494E-4</c:v>
                </c:pt>
                <c:pt idx="20">
                  <c:v>4.5400956889753494E-4</c:v>
                </c:pt>
                <c:pt idx="21">
                  <c:v>4.5400956889753494E-4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4.7505320513114809E-4</c:v>
                </c:pt>
                <c:pt idx="1">
                  <c:v>4.7381534417622966E-4</c:v>
                </c:pt>
                <c:pt idx="2">
                  <c:v>4.7257748322131123E-4</c:v>
                </c:pt>
                <c:pt idx="3">
                  <c:v>4.713396222663928E-4</c:v>
                </c:pt>
                <c:pt idx="4">
                  <c:v>4.6762603940163756E-4</c:v>
                </c:pt>
                <c:pt idx="5">
                  <c:v>4.6638817844671913E-4</c:v>
                </c:pt>
                <c:pt idx="6">
                  <c:v>4.651503174918007E-4</c:v>
                </c:pt>
                <c:pt idx="7">
                  <c:v>4.6391245653688227E-4</c:v>
                </c:pt>
                <c:pt idx="8">
                  <c:v>4.6267459558196384E-4</c:v>
                </c:pt>
                <c:pt idx="9">
                  <c:v>4.5896101271720861E-4</c:v>
                </c:pt>
                <c:pt idx="10">
                  <c:v>4.5772315176229018E-4</c:v>
                </c:pt>
                <c:pt idx="11">
                  <c:v>4.5648529080737175E-4</c:v>
                </c:pt>
                <c:pt idx="12">
                  <c:v>4.5524742985245331E-4</c:v>
                </c:pt>
                <c:pt idx="13">
                  <c:v>4.5400956889753488E-4</c:v>
                </c:pt>
                <c:pt idx="14">
                  <c:v>4.5029598603277965E-4</c:v>
                </c:pt>
                <c:pt idx="15">
                  <c:v>4.4905812507786122E-4</c:v>
                </c:pt>
                <c:pt idx="16">
                  <c:v>4.4782026412294279E-4</c:v>
                </c:pt>
                <c:pt idx="17">
                  <c:v>4.4658240316802436E-4</c:v>
                </c:pt>
                <c:pt idx="18">
                  <c:v>4.4534454221310593E-4</c:v>
                </c:pt>
                <c:pt idx="19">
                  <c:v>4.4163095934835069E-4</c:v>
                </c:pt>
                <c:pt idx="20">
                  <c:v>4.4039309839343226E-4</c:v>
                </c:pt>
                <c:pt idx="21">
                  <c:v>4.3915523743851383E-4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4.5886552470934252E-4</c:v>
                </c:pt>
                <c:pt idx="1">
                  <c:v>4.590559884975246E-4</c:v>
                </c:pt>
                <c:pt idx="2">
                  <c:v>4.5920250383207282E-4</c:v>
                </c:pt>
                <c:pt idx="3">
                  <c:v>4.5930507071298719E-4</c:v>
                </c:pt>
                <c:pt idx="4">
                  <c:v>4.5934908063392706E-4</c:v>
                </c:pt>
                <c:pt idx="5">
                  <c:v>4.5927585370030596E-4</c:v>
                </c:pt>
                <c:pt idx="6">
                  <c:v>4.59158678313051E-4</c:v>
                </c:pt>
                <c:pt idx="7">
                  <c:v>4.5899755447216219E-4</c:v>
                </c:pt>
                <c:pt idx="8">
                  <c:v>4.5879248217763947E-4</c:v>
                </c:pt>
                <c:pt idx="9">
                  <c:v>4.579135745722683E-4</c:v>
                </c:pt>
                <c:pt idx="10">
                  <c:v>4.5753270846321016E-4</c:v>
                </c:pt>
                <c:pt idx="11">
                  <c:v>4.5710789390051822E-4</c:v>
                </c:pt>
                <c:pt idx="12">
                  <c:v>4.5663913088419232E-4</c:v>
                </c:pt>
                <c:pt idx="13">
                  <c:v>4.5612641941423262E-4</c:v>
                </c:pt>
                <c:pt idx="14">
                  <c:v>4.5432459428255034E-4</c:v>
                </c:pt>
                <c:pt idx="15">
                  <c:v>4.5363608899805517E-4</c:v>
                </c:pt>
                <c:pt idx="16">
                  <c:v>4.529036352599262E-4</c:v>
                </c:pt>
                <c:pt idx="17">
                  <c:v>4.5212723306816327E-4</c:v>
                </c:pt>
                <c:pt idx="18">
                  <c:v>4.5130688242276659E-4</c:v>
                </c:pt>
                <c:pt idx="19">
                  <c:v>4.4858213976477316E-4</c:v>
                </c:pt>
                <c:pt idx="20">
                  <c:v>4.47585995304841E-4</c:v>
                </c:pt>
                <c:pt idx="21">
                  <c:v>4.4654590239127495E-4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186112"/>
        <c:axId val="602187648"/>
      </c:lineChart>
      <c:dateAx>
        <c:axId val="6021861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2187648"/>
        <c:crosses val="autoZero"/>
        <c:auto val="1"/>
        <c:lblOffset val="100"/>
        <c:baseTimeUnit val="days"/>
      </c:dateAx>
      <c:valAx>
        <c:axId val="6021876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2186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9.3378499323665113E-4</c:v>
                </c:pt>
                <c:pt idx="1">
                  <c:v>9.3378499323665113E-4</c:v>
                </c:pt>
                <c:pt idx="2">
                  <c:v>9.3378499323665113E-4</c:v>
                </c:pt>
                <c:pt idx="3">
                  <c:v>9.3378499323665113E-4</c:v>
                </c:pt>
                <c:pt idx="4">
                  <c:v>9.3378499323665113E-4</c:v>
                </c:pt>
                <c:pt idx="5">
                  <c:v>9.3378499323665113E-4</c:v>
                </c:pt>
                <c:pt idx="6">
                  <c:v>9.3378499323665113E-4</c:v>
                </c:pt>
                <c:pt idx="7">
                  <c:v>9.3378499323665113E-4</c:v>
                </c:pt>
                <c:pt idx="8">
                  <c:v>9.3378499323665113E-4</c:v>
                </c:pt>
                <c:pt idx="9">
                  <c:v>9.3378499323665113E-4</c:v>
                </c:pt>
                <c:pt idx="10">
                  <c:v>9.3378499323665113E-4</c:v>
                </c:pt>
                <c:pt idx="11">
                  <c:v>9.3378499323665113E-4</c:v>
                </c:pt>
                <c:pt idx="12">
                  <c:v>9.3378499323665113E-4</c:v>
                </c:pt>
                <c:pt idx="13">
                  <c:v>9.3378499323665113E-4</c:v>
                </c:pt>
                <c:pt idx="14">
                  <c:v>9.3378499323665113E-4</c:v>
                </c:pt>
                <c:pt idx="15">
                  <c:v>9.3378499323665113E-4</c:v>
                </c:pt>
                <c:pt idx="16">
                  <c:v>9.3378499323665113E-4</c:v>
                </c:pt>
                <c:pt idx="17">
                  <c:v>9.3378499323665113E-4</c:v>
                </c:pt>
                <c:pt idx="18">
                  <c:v>9.3378499323665113E-4</c:v>
                </c:pt>
                <c:pt idx="19">
                  <c:v>9.3378499323665113E-4</c:v>
                </c:pt>
                <c:pt idx="20">
                  <c:v>9.3378499323665113E-4</c:v>
                </c:pt>
                <c:pt idx="21">
                  <c:v>9.3378499323665113E-4</c:v>
                </c:pt>
                <c:pt idx="22">
                  <c:v>9.3378499323665113E-4</c:v>
                </c:pt>
                <c:pt idx="23">
                  <c:v>9.3378499323665113E-4</c:v>
                </c:pt>
                <c:pt idx="24">
                  <c:v>9.3378499323665113E-4</c:v>
                </c:pt>
                <c:pt idx="25">
                  <c:v>9.3378499323665113E-4</c:v>
                </c:pt>
                <c:pt idx="26">
                  <c:v>9.3378499323665113E-4</c:v>
                </c:pt>
                <c:pt idx="27">
                  <c:v>9.3378499323665113E-4</c:v>
                </c:pt>
                <c:pt idx="28">
                  <c:v>9.3378499323665113E-4</c:v>
                </c:pt>
                <c:pt idx="29">
                  <c:v>9.3378499323665113E-4</c:v>
                </c:pt>
                <c:pt idx="30">
                  <c:v>9.3378499323665113E-4</c:v>
                </c:pt>
                <c:pt idx="31">
                  <c:v>9.3378499323665113E-4</c:v>
                </c:pt>
                <c:pt idx="32">
                  <c:v>9.3378499323665113E-4</c:v>
                </c:pt>
                <c:pt idx="33">
                  <c:v>9.3378499323665113E-4</c:v>
                </c:pt>
                <c:pt idx="34">
                  <c:v>9.3378499323665113E-4</c:v>
                </c:pt>
                <c:pt idx="35">
                  <c:v>9.3378499323665113E-4</c:v>
                </c:pt>
                <c:pt idx="36">
                  <c:v>9.3378499323665113E-4</c:v>
                </c:pt>
                <c:pt idx="37">
                  <c:v>9.3378499323665113E-4</c:v>
                </c:pt>
                <c:pt idx="38">
                  <c:v>9.3378499323665113E-4</c:v>
                </c:pt>
                <c:pt idx="39">
                  <c:v>9.3378499323665113E-4</c:v>
                </c:pt>
                <c:pt idx="40">
                  <c:v>9.3378499323665113E-4</c:v>
                </c:pt>
                <c:pt idx="41">
                  <c:v>9.3378499323665113E-4</c:v>
                </c:pt>
                <c:pt idx="42">
                  <c:v>9.3378499323665113E-4</c:v>
                </c:pt>
                <c:pt idx="43">
                  <c:v>9.3378499323665113E-4</c:v>
                </c:pt>
                <c:pt idx="44">
                  <c:v>9.3378499323665113E-4</c:v>
                </c:pt>
                <c:pt idx="45">
                  <c:v>9.3378499323665113E-4</c:v>
                </c:pt>
                <c:pt idx="46">
                  <c:v>9.3378499323665113E-4</c:v>
                </c:pt>
                <c:pt idx="47">
                  <c:v>9.3378499323665113E-4</c:v>
                </c:pt>
                <c:pt idx="48">
                  <c:v>9.3378499323665113E-4</c:v>
                </c:pt>
                <c:pt idx="49">
                  <c:v>9.3378499323665113E-4</c:v>
                </c:pt>
                <c:pt idx="50">
                  <c:v>9.3378499323665113E-4</c:v>
                </c:pt>
                <c:pt idx="51">
                  <c:v>9.3378499323665113E-4</c:v>
                </c:pt>
                <c:pt idx="52">
                  <c:v>9.3378499323665113E-4</c:v>
                </c:pt>
                <c:pt idx="53">
                  <c:v>9.3378499323665113E-4</c:v>
                </c:pt>
                <c:pt idx="54">
                  <c:v>9.3378499323665113E-4</c:v>
                </c:pt>
                <c:pt idx="55">
                  <c:v>9.3378499323665113E-4</c:v>
                </c:pt>
                <c:pt idx="56">
                  <c:v>9.3378499323665113E-4</c:v>
                </c:pt>
                <c:pt idx="57">
                  <c:v>9.3378499323665113E-4</c:v>
                </c:pt>
                <c:pt idx="58">
                  <c:v>9.3378499323665113E-4</c:v>
                </c:pt>
                <c:pt idx="59">
                  <c:v>9.3378499323665113E-4</c:v>
                </c:pt>
                <c:pt idx="60">
                  <c:v>9.3378499323665113E-4</c:v>
                </c:pt>
                <c:pt idx="61">
                  <c:v>9.3378499323665113E-4</c:v>
                </c:pt>
                <c:pt idx="62">
                  <c:v>9.3378499323665113E-4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7.9468021233974114E-4</c:v>
                </c:pt>
                <c:pt idx="1">
                  <c:v>7.9770422931576092E-4</c:v>
                </c:pt>
                <c:pt idx="2">
                  <c:v>8.0072824629178071E-4</c:v>
                </c:pt>
                <c:pt idx="3">
                  <c:v>8.0375226326780049E-4</c:v>
                </c:pt>
                <c:pt idx="4">
                  <c:v>8.1282431419585984E-4</c:v>
                </c:pt>
                <c:pt idx="5">
                  <c:v>8.1584833117187962E-4</c:v>
                </c:pt>
                <c:pt idx="6">
                  <c:v>8.188723481478994E-4</c:v>
                </c:pt>
                <c:pt idx="7">
                  <c:v>8.2189636512391918E-4</c:v>
                </c:pt>
                <c:pt idx="8">
                  <c:v>8.2492038209993897E-4</c:v>
                </c:pt>
                <c:pt idx="9">
                  <c:v>8.3399243302799842E-4</c:v>
                </c:pt>
                <c:pt idx="10">
                  <c:v>8.370164500040182E-4</c:v>
                </c:pt>
                <c:pt idx="11">
                  <c:v>8.4004046698003799E-4</c:v>
                </c:pt>
                <c:pt idx="12">
                  <c:v>8.4306448395605777E-4</c:v>
                </c:pt>
                <c:pt idx="13">
                  <c:v>8.4608850093207755E-4</c:v>
                </c:pt>
                <c:pt idx="14">
                  <c:v>8.551605518601369E-4</c:v>
                </c:pt>
                <c:pt idx="15">
                  <c:v>8.5818456883615668E-4</c:v>
                </c:pt>
                <c:pt idx="16">
                  <c:v>8.6120858581217646E-4</c:v>
                </c:pt>
                <c:pt idx="17">
                  <c:v>8.6423260278819625E-4</c:v>
                </c:pt>
                <c:pt idx="18">
                  <c:v>8.6725661976421603E-4</c:v>
                </c:pt>
                <c:pt idx="19">
                  <c:v>8.7632867069227537E-4</c:v>
                </c:pt>
                <c:pt idx="20">
                  <c:v>8.7935268766829516E-4</c:v>
                </c:pt>
                <c:pt idx="21">
                  <c:v>8.8237670464431494E-4</c:v>
                </c:pt>
                <c:pt idx="22">
                  <c:v>8.9749678952441396E-4</c:v>
                </c:pt>
                <c:pt idx="23">
                  <c:v>9.0052080650043374E-4</c:v>
                </c:pt>
                <c:pt idx="24">
                  <c:v>9.0354482347645352E-4</c:v>
                </c:pt>
                <c:pt idx="25">
                  <c:v>9.0959285742849309E-4</c:v>
                </c:pt>
                <c:pt idx="26">
                  <c:v>9.1866490835655244E-4</c:v>
                </c:pt>
                <c:pt idx="27">
                  <c:v>9.2168892533257222E-4</c:v>
                </c:pt>
                <c:pt idx="28">
                  <c:v>9.24712942308592E-4</c:v>
                </c:pt>
                <c:pt idx="29">
                  <c:v>9.2773695928461178E-4</c:v>
                </c:pt>
                <c:pt idx="30">
                  <c:v>9.3076097626063157E-4</c:v>
                </c:pt>
                <c:pt idx="31">
                  <c:v>9.3983302718869091E-4</c:v>
                </c:pt>
                <c:pt idx="32">
                  <c:v>9.428570441647107E-4</c:v>
                </c:pt>
                <c:pt idx="33">
                  <c:v>9.4588106114073048E-4</c:v>
                </c:pt>
                <c:pt idx="34">
                  <c:v>9.4890507811675037E-4</c:v>
                </c:pt>
                <c:pt idx="35">
                  <c:v>9.5192909509277004E-4</c:v>
                </c:pt>
                <c:pt idx="36">
                  <c:v>9.610011460208295E-4</c:v>
                </c:pt>
                <c:pt idx="37">
                  <c:v>9.6402516299684928E-4</c:v>
                </c:pt>
                <c:pt idx="38">
                  <c:v>9.6704917997286906E-4</c:v>
                </c:pt>
                <c:pt idx="39">
                  <c:v>9.7007319694888885E-4</c:v>
                </c:pt>
                <c:pt idx="40">
                  <c:v>9.7309721392490863E-4</c:v>
                </c:pt>
                <c:pt idx="41">
                  <c:v>9.8216926485296787E-4</c:v>
                </c:pt>
                <c:pt idx="42">
                  <c:v>9.8519328182898776E-4</c:v>
                </c:pt>
                <c:pt idx="43">
                  <c:v>9.8821729880500765E-4</c:v>
                </c:pt>
                <c:pt idx="44">
                  <c:v>9.9124131578102732E-4</c:v>
                </c:pt>
                <c:pt idx="45">
                  <c:v>9.9426533275704721E-4</c:v>
                </c:pt>
                <c:pt idx="46">
                  <c:v>1.0033373836851065E-3</c:v>
                </c:pt>
                <c:pt idx="47">
                  <c:v>1.0063614006611263E-3</c:v>
                </c:pt>
                <c:pt idx="48">
                  <c:v>1.009385417637146E-3</c:v>
                </c:pt>
                <c:pt idx="49">
                  <c:v>1.0124094346131659E-3</c:v>
                </c:pt>
                <c:pt idx="50">
                  <c:v>1.0154334515891856E-3</c:v>
                </c:pt>
                <c:pt idx="51">
                  <c:v>1.024505502517245E-3</c:v>
                </c:pt>
                <c:pt idx="52">
                  <c:v>1.0275295194932647E-3</c:v>
                </c:pt>
                <c:pt idx="53">
                  <c:v>1.0305535364692846E-3</c:v>
                </c:pt>
                <c:pt idx="54">
                  <c:v>1.0335775534453043E-3</c:v>
                </c:pt>
                <c:pt idx="55">
                  <c:v>1.0366015704213242E-3</c:v>
                </c:pt>
                <c:pt idx="56">
                  <c:v>1.0456736213493834E-3</c:v>
                </c:pt>
                <c:pt idx="57">
                  <c:v>1.0486976383254033E-3</c:v>
                </c:pt>
                <c:pt idx="58">
                  <c:v>1.0517216553014232E-3</c:v>
                </c:pt>
                <c:pt idx="59">
                  <c:v>1.0547456722774429E-3</c:v>
                </c:pt>
                <c:pt idx="60">
                  <c:v>1.0577696892534625E-3</c:v>
                </c:pt>
                <c:pt idx="61">
                  <c:v>1.066841740181522E-3</c:v>
                </c:pt>
                <c:pt idx="62">
                  <c:v>1.0698657571575419E-3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7.9312392388250692E-4</c:v>
                </c:pt>
                <c:pt idx="1">
                  <c:v>7.9621381171407718E-4</c:v>
                </c:pt>
                <c:pt idx="2">
                  <c:v>7.9930263749599696E-4</c:v>
                </c:pt>
                <c:pt idx="3">
                  <c:v>8.0239040122826659E-4</c:v>
                </c:pt>
                <c:pt idx="4">
                  <c:v>8.1164732012717344E-4</c:v>
                </c:pt>
                <c:pt idx="5">
                  <c:v>8.1473083566084169E-4</c:v>
                </c:pt>
                <c:pt idx="6">
                  <c:v>8.1781328914485977E-4</c:v>
                </c:pt>
                <c:pt idx="7">
                  <c:v>8.2089468057922738E-4</c:v>
                </c:pt>
                <c:pt idx="8">
                  <c:v>8.2397500996394472E-4</c:v>
                </c:pt>
                <c:pt idx="9">
                  <c:v>8.3320962582019505E-4</c:v>
                </c:pt>
                <c:pt idx="10">
                  <c:v>8.3628570700631122E-4</c:v>
                </c:pt>
                <c:pt idx="11">
                  <c:v>8.3936072614277692E-4</c:v>
                </c:pt>
                <c:pt idx="12">
                  <c:v>8.4243468322959245E-4</c:v>
                </c:pt>
                <c:pt idx="13">
                  <c:v>8.4550757826675762E-4</c:v>
                </c:pt>
                <c:pt idx="14">
                  <c:v>8.5471989108035131E-4</c:v>
                </c:pt>
                <c:pt idx="15">
                  <c:v>8.5778853791891531E-4</c:v>
                </c:pt>
                <c:pt idx="16">
                  <c:v>8.6085612270782894E-4</c:v>
                </c:pt>
                <c:pt idx="17">
                  <c:v>8.6392264544709219E-4</c:v>
                </c:pt>
                <c:pt idx="18">
                  <c:v>8.6698810613670518E-4</c:v>
                </c:pt>
                <c:pt idx="19">
                  <c:v>8.7617811590764234E-4</c:v>
                </c:pt>
                <c:pt idx="20">
                  <c:v>8.7923932839865406E-4</c:v>
                </c:pt>
                <c:pt idx="21">
                  <c:v>8.8229947884001551E-4</c:v>
                </c:pt>
                <c:pt idx="22">
                  <c:v>8.9758430030206793E-4</c:v>
                </c:pt>
                <c:pt idx="23">
                  <c:v>9.0063807844552736E-4</c:v>
                </c:pt>
                <c:pt idx="24">
                  <c:v>9.0369079453933663E-4</c:v>
                </c:pt>
                <c:pt idx="25">
                  <c:v>9.0979304057800417E-4</c:v>
                </c:pt>
                <c:pt idx="26">
                  <c:v>9.1893844426362817E-4</c:v>
                </c:pt>
                <c:pt idx="27">
                  <c:v>9.2198478805953553E-4</c:v>
                </c:pt>
                <c:pt idx="28">
                  <c:v>9.2503006980579252E-4</c:v>
                </c:pt>
                <c:pt idx="29">
                  <c:v>9.2807428950239924E-4</c:v>
                </c:pt>
                <c:pt idx="30">
                  <c:v>9.311174471493556E-4</c:v>
                </c:pt>
                <c:pt idx="31">
                  <c:v>9.4024054779232296E-4</c:v>
                </c:pt>
                <c:pt idx="32">
                  <c:v>9.4327945724067826E-4</c:v>
                </c:pt>
                <c:pt idx="33">
                  <c:v>9.4631730463938296E-4</c:v>
                </c:pt>
                <c:pt idx="34">
                  <c:v>9.4935408998843762E-4</c:v>
                </c:pt>
                <c:pt idx="35">
                  <c:v>9.5238981328784179E-4</c:v>
                </c:pt>
                <c:pt idx="36">
                  <c:v>9.6149061088815252E-4</c:v>
                </c:pt>
                <c:pt idx="37">
                  <c:v>9.6452208598895553E-4</c:v>
                </c:pt>
                <c:pt idx="38">
                  <c:v>9.6755249904010828E-4</c:v>
                </c:pt>
                <c:pt idx="39">
                  <c:v>9.7058185004161065E-4</c:v>
                </c:pt>
                <c:pt idx="40">
                  <c:v>9.7361013899346254E-4</c:v>
                </c:pt>
                <c:pt idx="41">
                  <c:v>9.8268863355111674E-4</c:v>
                </c:pt>
                <c:pt idx="42">
                  <c:v>9.8571267430436768E-4</c:v>
                </c:pt>
                <c:pt idx="43">
                  <c:v>9.8873565300796793E-4</c:v>
                </c:pt>
                <c:pt idx="44">
                  <c:v>9.9175756966191813E-4</c:v>
                </c:pt>
                <c:pt idx="45">
                  <c:v>9.9477842426621806E-4</c:v>
                </c:pt>
                <c:pt idx="46">
                  <c:v>1.0038346157812158E-3</c:v>
                </c:pt>
                <c:pt idx="47">
                  <c:v>1.0068512221869143E-3</c:v>
                </c:pt>
                <c:pt idx="48">
                  <c:v>1.0098667665429625E-3</c:v>
                </c:pt>
                <c:pt idx="49">
                  <c:v>1.0128812488493606E-3</c:v>
                </c:pt>
                <c:pt idx="50">
                  <c:v>1.0158946691061082E-3</c:v>
                </c:pt>
                <c:pt idx="51">
                  <c:v>1.0249285575784492E-3</c:v>
                </c:pt>
                <c:pt idx="52">
                  <c:v>1.0279377296365955E-3</c:v>
                </c:pt>
                <c:pt idx="53">
                  <c:v>1.0309458396450916E-3</c:v>
                </c:pt>
                <c:pt idx="54">
                  <c:v>1.0339528876039375E-3</c:v>
                </c:pt>
                <c:pt idx="55">
                  <c:v>1.0369588735131331E-3</c:v>
                </c:pt>
                <c:pt idx="56">
                  <c:v>1.0459704589428174E-3</c:v>
                </c:pt>
                <c:pt idx="57">
                  <c:v>1.0489721966534117E-3</c:v>
                </c:pt>
                <c:pt idx="58">
                  <c:v>1.0519728723143555E-3</c:v>
                </c:pt>
                <c:pt idx="59">
                  <c:v>1.0549724859256491E-3</c:v>
                </c:pt>
                <c:pt idx="60">
                  <c:v>1.0579710374872923E-3</c:v>
                </c:pt>
                <c:pt idx="61">
                  <c:v>1.0669603198743202E-3</c:v>
                </c:pt>
                <c:pt idx="62">
                  <c:v>1.069954623237362E-3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292224"/>
        <c:axId val="602293760"/>
      </c:lineChart>
      <c:dateAx>
        <c:axId val="6022922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2293760"/>
        <c:crosses val="autoZero"/>
        <c:auto val="1"/>
        <c:lblOffset val="100"/>
        <c:baseTimeUnit val="days"/>
      </c:dateAx>
      <c:valAx>
        <c:axId val="6022937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2292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2.0155218749570683E-3</c:v>
                </c:pt>
                <c:pt idx="1">
                  <c:v>2.0155218749570683E-3</c:v>
                </c:pt>
                <c:pt idx="2">
                  <c:v>2.0155218749570683E-3</c:v>
                </c:pt>
                <c:pt idx="3">
                  <c:v>2.0155218749570683E-3</c:v>
                </c:pt>
                <c:pt idx="4">
                  <c:v>2.0155218749570683E-3</c:v>
                </c:pt>
                <c:pt idx="5">
                  <c:v>2.0155218749570683E-3</c:v>
                </c:pt>
                <c:pt idx="6">
                  <c:v>2.0155218749570683E-3</c:v>
                </c:pt>
                <c:pt idx="7">
                  <c:v>2.0155218749570683E-3</c:v>
                </c:pt>
                <c:pt idx="8">
                  <c:v>2.0155218749570683E-3</c:v>
                </c:pt>
                <c:pt idx="9">
                  <c:v>2.0155218749570683E-3</c:v>
                </c:pt>
                <c:pt idx="10">
                  <c:v>2.0155218749570683E-3</c:v>
                </c:pt>
                <c:pt idx="11">
                  <c:v>2.0155218749570683E-3</c:v>
                </c:pt>
                <c:pt idx="12">
                  <c:v>2.0155218749570683E-3</c:v>
                </c:pt>
                <c:pt idx="13">
                  <c:v>2.0155218749570683E-3</c:v>
                </c:pt>
                <c:pt idx="14">
                  <c:v>2.0155218749570683E-3</c:v>
                </c:pt>
                <c:pt idx="15">
                  <c:v>2.0155218749570683E-3</c:v>
                </c:pt>
                <c:pt idx="16">
                  <c:v>2.0155218749570683E-3</c:v>
                </c:pt>
                <c:pt idx="17">
                  <c:v>2.0155218749570683E-3</c:v>
                </c:pt>
                <c:pt idx="18">
                  <c:v>2.0155218749570683E-3</c:v>
                </c:pt>
                <c:pt idx="19">
                  <c:v>2.0155218749570683E-3</c:v>
                </c:pt>
                <c:pt idx="20">
                  <c:v>2.0155218749570683E-3</c:v>
                </c:pt>
                <c:pt idx="21">
                  <c:v>2.0155218749570683E-3</c:v>
                </c:pt>
                <c:pt idx="22">
                  <c:v>2.0155218749570683E-3</c:v>
                </c:pt>
                <c:pt idx="23">
                  <c:v>2.0155218749570683E-3</c:v>
                </c:pt>
                <c:pt idx="24">
                  <c:v>2.0155218749570683E-3</c:v>
                </c:pt>
                <c:pt idx="25">
                  <c:v>2.0155218749570683E-3</c:v>
                </c:pt>
                <c:pt idx="26">
                  <c:v>2.0155218749570683E-3</c:v>
                </c:pt>
                <c:pt idx="27">
                  <c:v>2.0155218749570683E-3</c:v>
                </c:pt>
                <c:pt idx="28">
                  <c:v>2.0155218749570683E-3</c:v>
                </c:pt>
                <c:pt idx="29">
                  <c:v>2.0155218749570683E-3</c:v>
                </c:pt>
                <c:pt idx="30">
                  <c:v>2.0155218749570683E-3</c:v>
                </c:pt>
                <c:pt idx="31">
                  <c:v>2.0155218749570683E-3</c:v>
                </c:pt>
                <c:pt idx="32">
                  <c:v>2.0155218749570683E-3</c:v>
                </c:pt>
                <c:pt idx="33">
                  <c:v>2.0155218749570683E-3</c:v>
                </c:pt>
                <c:pt idx="34">
                  <c:v>2.0155218749570683E-3</c:v>
                </c:pt>
                <c:pt idx="35">
                  <c:v>2.0155218749570683E-3</c:v>
                </c:pt>
                <c:pt idx="36">
                  <c:v>2.0155218749570683E-3</c:v>
                </c:pt>
                <c:pt idx="37">
                  <c:v>2.0155218749570683E-3</c:v>
                </c:pt>
                <c:pt idx="38">
                  <c:v>2.0155218749570683E-3</c:v>
                </c:pt>
                <c:pt idx="39">
                  <c:v>2.0155218749570683E-3</c:v>
                </c:pt>
                <c:pt idx="40">
                  <c:v>2.0155218749570683E-3</c:v>
                </c:pt>
                <c:pt idx="41">
                  <c:v>2.0155218749570683E-3</c:v>
                </c:pt>
                <c:pt idx="42">
                  <c:v>2.0155218749570683E-3</c:v>
                </c:pt>
                <c:pt idx="43">
                  <c:v>2.0155218749570683E-3</c:v>
                </c:pt>
                <c:pt idx="44">
                  <c:v>2.0155218749570683E-3</c:v>
                </c:pt>
                <c:pt idx="45">
                  <c:v>2.0155218749570683E-3</c:v>
                </c:pt>
                <c:pt idx="46">
                  <c:v>2.0155218749570683E-3</c:v>
                </c:pt>
                <c:pt idx="47">
                  <c:v>2.0155218749570683E-3</c:v>
                </c:pt>
                <c:pt idx="48">
                  <c:v>2.0155218749570683E-3</c:v>
                </c:pt>
                <c:pt idx="49">
                  <c:v>2.0155218749570683E-3</c:v>
                </c:pt>
                <c:pt idx="50">
                  <c:v>2.0155218749570683E-3</c:v>
                </c:pt>
                <c:pt idx="51">
                  <c:v>2.0155218749570683E-3</c:v>
                </c:pt>
                <c:pt idx="52">
                  <c:v>2.0155218749570683E-3</c:v>
                </c:pt>
                <c:pt idx="53">
                  <c:v>2.0155218749570683E-3</c:v>
                </c:pt>
                <c:pt idx="54">
                  <c:v>2.0155218749570683E-3</c:v>
                </c:pt>
                <c:pt idx="55">
                  <c:v>2.0155218749570683E-3</c:v>
                </c:pt>
                <c:pt idx="56">
                  <c:v>2.0155218749570683E-3</c:v>
                </c:pt>
                <c:pt idx="57">
                  <c:v>2.0155218749570683E-3</c:v>
                </c:pt>
                <c:pt idx="58">
                  <c:v>2.0155218749570683E-3</c:v>
                </c:pt>
                <c:pt idx="59">
                  <c:v>2.0155218749570683E-3</c:v>
                </c:pt>
                <c:pt idx="60">
                  <c:v>2.0155218749570683E-3</c:v>
                </c:pt>
                <c:pt idx="61">
                  <c:v>2.0155218749570683E-3</c:v>
                </c:pt>
                <c:pt idx="62">
                  <c:v>2.0155218749570683E-3</c:v>
                </c:pt>
                <c:pt idx="63">
                  <c:v>2.0155218749570683E-3</c:v>
                </c:pt>
                <c:pt idx="64">
                  <c:v>2.0155218749570683E-3</c:v>
                </c:pt>
                <c:pt idx="65">
                  <c:v>2.0155218749570683E-3</c:v>
                </c:pt>
                <c:pt idx="66">
                  <c:v>2.0155218749570683E-3</c:v>
                </c:pt>
                <c:pt idx="67">
                  <c:v>2.0155218749570683E-3</c:v>
                </c:pt>
                <c:pt idx="68">
                  <c:v>2.0155218749570683E-3</c:v>
                </c:pt>
                <c:pt idx="69">
                  <c:v>2.0155218749570683E-3</c:v>
                </c:pt>
                <c:pt idx="70">
                  <c:v>2.0155218749570683E-3</c:v>
                </c:pt>
                <c:pt idx="71">
                  <c:v>2.0155218749570683E-3</c:v>
                </c:pt>
                <c:pt idx="72">
                  <c:v>2.0155218749570683E-3</c:v>
                </c:pt>
                <c:pt idx="73">
                  <c:v>2.0155218749570683E-3</c:v>
                </c:pt>
                <c:pt idx="74">
                  <c:v>2.0155218749570683E-3</c:v>
                </c:pt>
                <c:pt idx="75">
                  <c:v>2.0155218749570683E-3</c:v>
                </c:pt>
                <c:pt idx="76">
                  <c:v>2.0155218749570683E-3</c:v>
                </c:pt>
                <c:pt idx="77">
                  <c:v>2.0155218749570683E-3</c:v>
                </c:pt>
                <c:pt idx="78">
                  <c:v>2.0155218749570683E-3</c:v>
                </c:pt>
                <c:pt idx="79">
                  <c:v>2.0155218749570683E-3</c:v>
                </c:pt>
                <c:pt idx="80">
                  <c:v>2.0155218749570683E-3</c:v>
                </c:pt>
                <c:pt idx="81">
                  <c:v>2.0155218749570683E-3</c:v>
                </c:pt>
                <c:pt idx="82">
                  <c:v>2.0155218749570683E-3</c:v>
                </c:pt>
                <c:pt idx="83">
                  <c:v>2.0155218749570683E-3</c:v>
                </c:pt>
                <c:pt idx="84">
                  <c:v>2.0155218749570683E-3</c:v>
                </c:pt>
                <c:pt idx="85">
                  <c:v>2.0155218749570683E-3</c:v>
                </c:pt>
                <c:pt idx="86">
                  <c:v>2.0155218749570683E-3</c:v>
                </c:pt>
                <c:pt idx="87">
                  <c:v>2.0155218749570683E-3</c:v>
                </c:pt>
                <c:pt idx="88">
                  <c:v>2.0155218749570683E-3</c:v>
                </c:pt>
                <c:pt idx="89">
                  <c:v>2.0155218749570683E-3</c:v>
                </c:pt>
                <c:pt idx="90">
                  <c:v>2.0155218749570683E-3</c:v>
                </c:pt>
                <c:pt idx="91">
                  <c:v>2.0155218749570683E-3</c:v>
                </c:pt>
                <c:pt idx="92">
                  <c:v>2.0155218749570683E-3</c:v>
                </c:pt>
                <c:pt idx="93">
                  <c:v>2.0155218749570683E-3</c:v>
                </c:pt>
                <c:pt idx="94">
                  <c:v>2.0155218749570683E-3</c:v>
                </c:pt>
                <c:pt idx="95">
                  <c:v>2.0155218749570683E-3</c:v>
                </c:pt>
                <c:pt idx="96">
                  <c:v>2.0155218749570683E-3</c:v>
                </c:pt>
                <c:pt idx="97">
                  <c:v>2.0155218749570683E-3</c:v>
                </c:pt>
                <c:pt idx="98">
                  <c:v>2.0155218749570683E-3</c:v>
                </c:pt>
                <c:pt idx="99">
                  <c:v>2.0155218749570683E-3</c:v>
                </c:pt>
                <c:pt idx="100">
                  <c:v>2.0155218749570683E-3</c:v>
                </c:pt>
                <c:pt idx="101">
                  <c:v>2.0155218749570683E-3</c:v>
                </c:pt>
                <c:pt idx="102">
                  <c:v>2.0155218749570683E-3</c:v>
                </c:pt>
                <c:pt idx="103">
                  <c:v>2.0155218749570683E-3</c:v>
                </c:pt>
                <c:pt idx="104">
                  <c:v>2.0155218749570683E-3</c:v>
                </c:pt>
                <c:pt idx="105">
                  <c:v>2.0155218749570683E-3</c:v>
                </c:pt>
                <c:pt idx="106">
                  <c:v>2.0155218749570683E-3</c:v>
                </c:pt>
                <c:pt idx="107">
                  <c:v>2.0155218749570683E-3</c:v>
                </c:pt>
                <c:pt idx="108">
                  <c:v>2.0155218749570683E-3</c:v>
                </c:pt>
                <c:pt idx="109">
                  <c:v>2.0155218749570683E-3</c:v>
                </c:pt>
                <c:pt idx="110">
                  <c:v>2.0155218749570683E-3</c:v>
                </c:pt>
                <c:pt idx="111">
                  <c:v>2.0155218749570683E-3</c:v>
                </c:pt>
                <c:pt idx="112">
                  <c:v>2.0155218749570683E-3</c:v>
                </c:pt>
                <c:pt idx="113">
                  <c:v>2.0155218749570683E-3</c:v>
                </c:pt>
                <c:pt idx="114">
                  <c:v>2.0155218749570683E-3</c:v>
                </c:pt>
                <c:pt idx="115">
                  <c:v>2.0155218749570683E-3</c:v>
                </c:pt>
                <c:pt idx="116">
                  <c:v>2.0155218749570683E-3</c:v>
                </c:pt>
                <c:pt idx="117">
                  <c:v>2.0155218749570683E-3</c:v>
                </c:pt>
                <c:pt idx="118">
                  <c:v>2.0155218749570683E-3</c:v>
                </c:pt>
                <c:pt idx="119">
                  <c:v>2.0155218749570683E-3</c:v>
                </c:pt>
                <c:pt idx="120">
                  <c:v>2.0155218749570683E-3</c:v>
                </c:pt>
                <c:pt idx="121">
                  <c:v>2.0155218749570683E-3</c:v>
                </c:pt>
                <c:pt idx="122">
                  <c:v>2.0155218749570683E-3</c:v>
                </c:pt>
                <c:pt idx="123">
                  <c:v>2.0155218749570683E-3</c:v>
                </c:pt>
                <c:pt idx="124">
                  <c:v>2.0155218749570683E-3</c:v>
                </c:pt>
                <c:pt idx="125">
                  <c:v>2.0155218749570683E-3</c:v>
                </c:pt>
                <c:pt idx="126">
                  <c:v>2.0155218749570683E-3</c:v>
                </c:pt>
                <c:pt idx="127">
                  <c:v>2.0155218749570683E-3</c:v>
                </c:pt>
                <c:pt idx="128">
                  <c:v>2.0155218749570683E-3</c:v>
                </c:pt>
                <c:pt idx="129">
                  <c:v>2.0155218749570683E-3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1.5381235188260461E-3</c:v>
                </c:pt>
                <c:pt idx="1">
                  <c:v>1.543398638783295E-3</c:v>
                </c:pt>
                <c:pt idx="2">
                  <c:v>1.5486737587405439E-3</c:v>
                </c:pt>
                <c:pt idx="3">
                  <c:v>1.5539488786977928E-3</c:v>
                </c:pt>
                <c:pt idx="4">
                  <c:v>1.5697742385695392E-3</c:v>
                </c:pt>
                <c:pt idx="5">
                  <c:v>1.5750493585267881E-3</c:v>
                </c:pt>
                <c:pt idx="6">
                  <c:v>1.580324478484037E-3</c:v>
                </c:pt>
                <c:pt idx="7">
                  <c:v>1.5855995984412859E-3</c:v>
                </c:pt>
                <c:pt idx="8">
                  <c:v>1.5908747183985348E-3</c:v>
                </c:pt>
                <c:pt idx="9">
                  <c:v>1.6067000782702813E-3</c:v>
                </c:pt>
                <c:pt idx="10">
                  <c:v>1.6119751982275302E-3</c:v>
                </c:pt>
                <c:pt idx="11">
                  <c:v>1.6172503181847791E-3</c:v>
                </c:pt>
                <c:pt idx="12">
                  <c:v>1.622525438142028E-3</c:v>
                </c:pt>
                <c:pt idx="13">
                  <c:v>1.6278005580992769E-3</c:v>
                </c:pt>
                <c:pt idx="14">
                  <c:v>1.6436259179710233E-3</c:v>
                </c:pt>
                <c:pt idx="15">
                  <c:v>1.6489010379282722E-3</c:v>
                </c:pt>
                <c:pt idx="16">
                  <c:v>1.6541761578855211E-3</c:v>
                </c:pt>
                <c:pt idx="17">
                  <c:v>1.65945127784277E-3</c:v>
                </c:pt>
                <c:pt idx="18">
                  <c:v>1.6647263978000187E-3</c:v>
                </c:pt>
                <c:pt idx="19">
                  <c:v>1.6805517576717654E-3</c:v>
                </c:pt>
                <c:pt idx="20">
                  <c:v>1.6858268776290142E-3</c:v>
                </c:pt>
                <c:pt idx="21">
                  <c:v>1.6911019975862631E-3</c:v>
                </c:pt>
                <c:pt idx="22">
                  <c:v>1.7174775973725074E-3</c:v>
                </c:pt>
                <c:pt idx="23">
                  <c:v>1.7227527173297563E-3</c:v>
                </c:pt>
                <c:pt idx="24">
                  <c:v>1.7280278372870052E-3</c:v>
                </c:pt>
                <c:pt idx="25">
                  <c:v>1.738578077201503E-3</c:v>
                </c:pt>
                <c:pt idx="26">
                  <c:v>1.7544034370732494E-3</c:v>
                </c:pt>
                <c:pt idx="27">
                  <c:v>1.7596785570304983E-3</c:v>
                </c:pt>
                <c:pt idx="28">
                  <c:v>1.7649536769877472E-3</c:v>
                </c:pt>
                <c:pt idx="29">
                  <c:v>1.7702287969449961E-3</c:v>
                </c:pt>
                <c:pt idx="30">
                  <c:v>1.775503916902245E-3</c:v>
                </c:pt>
                <c:pt idx="31">
                  <c:v>1.7913292767739915E-3</c:v>
                </c:pt>
                <c:pt idx="32">
                  <c:v>1.7966043967312403E-3</c:v>
                </c:pt>
                <c:pt idx="33">
                  <c:v>1.8018795166884892E-3</c:v>
                </c:pt>
                <c:pt idx="34">
                  <c:v>1.8071546366457381E-3</c:v>
                </c:pt>
                <c:pt idx="35">
                  <c:v>1.8124297566029868E-3</c:v>
                </c:pt>
                <c:pt idx="36">
                  <c:v>1.8282551164747335E-3</c:v>
                </c:pt>
                <c:pt idx="37">
                  <c:v>1.8335302364319824E-3</c:v>
                </c:pt>
                <c:pt idx="38">
                  <c:v>1.8388053563892313E-3</c:v>
                </c:pt>
                <c:pt idx="39">
                  <c:v>1.8440804763464802E-3</c:v>
                </c:pt>
                <c:pt idx="40">
                  <c:v>1.8493555963037291E-3</c:v>
                </c:pt>
                <c:pt idx="41">
                  <c:v>1.8651809561754755E-3</c:v>
                </c:pt>
                <c:pt idx="42">
                  <c:v>1.8704560761327244E-3</c:v>
                </c:pt>
                <c:pt idx="43">
                  <c:v>1.8757311960899733E-3</c:v>
                </c:pt>
                <c:pt idx="44">
                  <c:v>1.8810063160472222E-3</c:v>
                </c:pt>
                <c:pt idx="45">
                  <c:v>1.8862814360044711E-3</c:v>
                </c:pt>
                <c:pt idx="46">
                  <c:v>1.9021067958762176E-3</c:v>
                </c:pt>
                <c:pt idx="47">
                  <c:v>1.9073819158334664E-3</c:v>
                </c:pt>
                <c:pt idx="48">
                  <c:v>1.9126570357907153E-3</c:v>
                </c:pt>
                <c:pt idx="49">
                  <c:v>1.9179321557479642E-3</c:v>
                </c:pt>
                <c:pt idx="50">
                  <c:v>1.9232072757052131E-3</c:v>
                </c:pt>
                <c:pt idx="51">
                  <c:v>1.9390326355769596E-3</c:v>
                </c:pt>
                <c:pt idx="52">
                  <c:v>1.9443077555342085E-3</c:v>
                </c:pt>
                <c:pt idx="53">
                  <c:v>1.9495828754914574E-3</c:v>
                </c:pt>
                <c:pt idx="54">
                  <c:v>1.9548579954487061E-3</c:v>
                </c:pt>
                <c:pt idx="55">
                  <c:v>1.9601331154059549E-3</c:v>
                </c:pt>
                <c:pt idx="56">
                  <c:v>1.9759584752777016E-3</c:v>
                </c:pt>
                <c:pt idx="57">
                  <c:v>1.9812335952349505E-3</c:v>
                </c:pt>
                <c:pt idx="58">
                  <c:v>1.9865087151921994E-3</c:v>
                </c:pt>
                <c:pt idx="59">
                  <c:v>1.9917838351494483E-3</c:v>
                </c:pt>
                <c:pt idx="60">
                  <c:v>1.9970589551066972E-3</c:v>
                </c:pt>
                <c:pt idx="61">
                  <c:v>2.0128843149784439E-3</c:v>
                </c:pt>
                <c:pt idx="62">
                  <c:v>2.0181594349356928E-3</c:v>
                </c:pt>
                <c:pt idx="63">
                  <c:v>2.0234345548929417E-3</c:v>
                </c:pt>
                <c:pt idx="64">
                  <c:v>2.0287096748501906E-3</c:v>
                </c:pt>
                <c:pt idx="65">
                  <c:v>2.033984794807439E-3</c:v>
                </c:pt>
                <c:pt idx="66">
                  <c:v>2.0498101546791857E-3</c:v>
                </c:pt>
                <c:pt idx="67">
                  <c:v>2.0550852746364346E-3</c:v>
                </c:pt>
                <c:pt idx="68">
                  <c:v>2.0603603945936835E-3</c:v>
                </c:pt>
                <c:pt idx="69">
                  <c:v>2.0656355145509324E-3</c:v>
                </c:pt>
                <c:pt idx="70">
                  <c:v>2.0709106345081813E-3</c:v>
                </c:pt>
                <c:pt idx="71">
                  <c:v>2.0867359943799275E-3</c:v>
                </c:pt>
                <c:pt idx="72">
                  <c:v>2.0920111143371764E-3</c:v>
                </c:pt>
                <c:pt idx="73">
                  <c:v>2.0972862342944253E-3</c:v>
                </c:pt>
                <c:pt idx="74">
                  <c:v>2.1025613542516742E-3</c:v>
                </c:pt>
                <c:pt idx="75">
                  <c:v>2.1078364742089231E-3</c:v>
                </c:pt>
                <c:pt idx="76">
                  <c:v>2.1236618340806698E-3</c:v>
                </c:pt>
                <c:pt idx="77">
                  <c:v>2.1289369540379187E-3</c:v>
                </c:pt>
                <c:pt idx="78">
                  <c:v>2.1342120739951675E-3</c:v>
                </c:pt>
                <c:pt idx="79">
                  <c:v>2.1394871939524164E-3</c:v>
                </c:pt>
                <c:pt idx="80">
                  <c:v>2.1447623139096653E-3</c:v>
                </c:pt>
                <c:pt idx="81">
                  <c:v>2.160587673781412E-3</c:v>
                </c:pt>
                <c:pt idx="82">
                  <c:v>2.1658627937386609E-3</c:v>
                </c:pt>
                <c:pt idx="83">
                  <c:v>2.1711379136959094E-3</c:v>
                </c:pt>
                <c:pt idx="84">
                  <c:v>2.1764130336531587E-3</c:v>
                </c:pt>
                <c:pt idx="85">
                  <c:v>2.1816881536104076E-3</c:v>
                </c:pt>
                <c:pt idx="86">
                  <c:v>2.1975135134821538E-3</c:v>
                </c:pt>
                <c:pt idx="87">
                  <c:v>2.2027886334394027E-3</c:v>
                </c:pt>
                <c:pt idx="88">
                  <c:v>2.2080637533966516E-3</c:v>
                </c:pt>
                <c:pt idx="89">
                  <c:v>2.2133388733539005E-3</c:v>
                </c:pt>
                <c:pt idx="90">
                  <c:v>2.2397144731401445E-3</c:v>
                </c:pt>
                <c:pt idx="91">
                  <c:v>2.2449895930973934E-3</c:v>
                </c:pt>
                <c:pt idx="92">
                  <c:v>2.2502647130546423E-3</c:v>
                </c:pt>
                <c:pt idx="93">
                  <c:v>2.2555398330118912E-3</c:v>
                </c:pt>
                <c:pt idx="94">
                  <c:v>2.2713651928836379E-3</c:v>
                </c:pt>
                <c:pt idx="95">
                  <c:v>2.2766403128408868E-3</c:v>
                </c:pt>
                <c:pt idx="96">
                  <c:v>2.2819154327981357E-3</c:v>
                </c:pt>
                <c:pt idx="97">
                  <c:v>2.2871905527553846E-3</c:v>
                </c:pt>
                <c:pt idx="98">
                  <c:v>2.2924656727126335E-3</c:v>
                </c:pt>
                <c:pt idx="99">
                  <c:v>2.3082910325843801E-3</c:v>
                </c:pt>
                <c:pt idx="100">
                  <c:v>2.313566152541629E-3</c:v>
                </c:pt>
                <c:pt idx="101">
                  <c:v>2.3188412724988779E-3</c:v>
                </c:pt>
                <c:pt idx="102">
                  <c:v>2.3241163924561264E-3</c:v>
                </c:pt>
                <c:pt idx="103">
                  <c:v>2.3293915124133753E-3</c:v>
                </c:pt>
                <c:pt idx="104">
                  <c:v>2.345216872285122E-3</c:v>
                </c:pt>
                <c:pt idx="105">
                  <c:v>2.3504919922423709E-3</c:v>
                </c:pt>
                <c:pt idx="106">
                  <c:v>2.3557671121996198E-3</c:v>
                </c:pt>
                <c:pt idx="107">
                  <c:v>2.3610422321568686E-3</c:v>
                </c:pt>
                <c:pt idx="108">
                  <c:v>2.3821427119858638E-3</c:v>
                </c:pt>
                <c:pt idx="109">
                  <c:v>2.3874178319431127E-3</c:v>
                </c:pt>
                <c:pt idx="110">
                  <c:v>2.3926929519003616E-3</c:v>
                </c:pt>
                <c:pt idx="111">
                  <c:v>2.3979680718576105E-3</c:v>
                </c:pt>
                <c:pt idx="112">
                  <c:v>2.4032431918148594E-3</c:v>
                </c:pt>
                <c:pt idx="113">
                  <c:v>2.419068551686606E-3</c:v>
                </c:pt>
                <c:pt idx="114">
                  <c:v>2.4243436716438549E-3</c:v>
                </c:pt>
                <c:pt idx="115">
                  <c:v>2.4296187916011038E-3</c:v>
                </c:pt>
                <c:pt idx="116">
                  <c:v>2.4348939115583527E-3</c:v>
                </c:pt>
                <c:pt idx="117">
                  <c:v>2.4401690315156016E-3</c:v>
                </c:pt>
                <c:pt idx="118">
                  <c:v>2.4559943913873483E-3</c:v>
                </c:pt>
                <c:pt idx="119">
                  <c:v>2.4612695113445972E-3</c:v>
                </c:pt>
                <c:pt idx="120">
                  <c:v>2.4665446313018461E-3</c:v>
                </c:pt>
                <c:pt idx="121">
                  <c:v>2.471819751259095E-3</c:v>
                </c:pt>
                <c:pt idx="122">
                  <c:v>2.4770948712163434E-3</c:v>
                </c:pt>
                <c:pt idx="123">
                  <c:v>2.4929202310880901E-3</c:v>
                </c:pt>
                <c:pt idx="124">
                  <c:v>2.498195351045339E-3</c:v>
                </c:pt>
                <c:pt idx="125">
                  <c:v>2.5034704710025879E-3</c:v>
                </c:pt>
                <c:pt idx="126">
                  <c:v>2.5087455909598368E-3</c:v>
                </c:pt>
                <c:pt idx="127">
                  <c:v>2.5140207109170857E-3</c:v>
                </c:pt>
                <c:pt idx="128">
                  <c:v>2.5298460707888319E-3</c:v>
                </c:pt>
                <c:pt idx="129">
                  <c:v>2.5351211907460808E-3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1.1463627950499648E-3</c:v>
                </c:pt>
                <c:pt idx="1">
                  <c:v>1.1613791334819307E-3</c:v>
                </c:pt>
                <c:pt idx="2">
                  <c:v>1.176305014464902E-3</c:v>
                </c:pt>
                <c:pt idx="3">
                  <c:v>1.1911404379988781E-3</c:v>
                </c:pt>
                <c:pt idx="4">
                  <c:v>1.2351039639068391E-3</c:v>
                </c:pt>
                <c:pt idx="5">
                  <c:v>1.2495775576448365E-3</c:v>
                </c:pt>
                <c:pt idx="6">
                  <c:v>1.2639606939338392E-3</c:v>
                </c:pt>
                <c:pt idx="7">
                  <c:v>1.278253372773847E-3</c:v>
                </c:pt>
                <c:pt idx="8">
                  <c:v>1.29245559416486E-3</c:v>
                </c:pt>
                <c:pt idx="9">
                  <c:v>1.3345195136439311E-3</c:v>
                </c:pt>
                <c:pt idx="10">
                  <c:v>1.3483599052389653E-3</c:v>
                </c:pt>
                <c:pt idx="11">
                  <c:v>1.3621098393850047E-3</c:v>
                </c:pt>
                <c:pt idx="12">
                  <c:v>1.3757693160820494E-3</c:v>
                </c:pt>
                <c:pt idx="13">
                  <c:v>1.3893383353300994E-3</c:v>
                </c:pt>
                <c:pt idx="14">
                  <c:v>1.4295026483802805E-3</c:v>
                </c:pt>
                <c:pt idx="15">
                  <c:v>1.4427098378323514E-3</c:v>
                </c:pt>
                <c:pt idx="16">
                  <c:v>1.4558265698354277E-3</c:v>
                </c:pt>
                <c:pt idx="17">
                  <c:v>1.4688528443895091E-3</c:v>
                </c:pt>
                <c:pt idx="18">
                  <c:v>1.4817886614945958E-3</c:v>
                </c:pt>
                <c:pt idx="19">
                  <c:v>1.5200533681158873E-3</c:v>
                </c:pt>
                <c:pt idx="20">
                  <c:v>1.5326273554249949E-3</c:v>
                </c:pt>
                <c:pt idx="21">
                  <c:v>1.545110885285108E-3</c:v>
                </c:pt>
                <c:pt idx="22">
                  <c:v>1.6061716728507514E-3</c:v>
                </c:pt>
                <c:pt idx="23">
                  <c:v>1.618112458016896E-3</c:v>
                </c:pt>
                <c:pt idx="24">
                  <c:v>1.6299627857340457E-3</c:v>
                </c:pt>
                <c:pt idx="25">
                  <c:v>1.653392068821361E-3</c:v>
                </c:pt>
                <c:pt idx="26">
                  <c:v>1.6878575625848729E-3</c:v>
                </c:pt>
                <c:pt idx="27">
                  <c:v>1.6991651456080539E-3</c:v>
                </c:pt>
                <c:pt idx="28">
                  <c:v>1.7103822711822406E-3</c:v>
                </c:pt>
                <c:pt idx="29">
                  <c:v>1.7215089393074322E-3</c:v>
                </c:pt>
                <c:pt idx="30">
                  <c:v>1.7325451499836291E-3</c:v>
                </c:pt>
                <c:pt idx="31">
                  <c:v>1.7651110373182518E-3</c:v>
                </c:pt>
                <c:pt idx="32">
                  <c:v>1.7757854181984696E-3</c:v>
                </c:pt>
                <c:pt idx="33">
                  <c:v>1.7863693416296927E-3</c:v>
                </c:pt>
                <c:pt idx="34">
                  <c:v>1.7968628076119213E-3</c:v>
                </c:pt>
                <c:pt idx="35">
                  <c:v>1.8072658161451551E-3</c:v>
                </c:pt>
                <c:pt idx="36">
                  <c:v>1.8379320970508877E-3</c:v>
                </c:pt>
                <c:pt idx="37">
                  <c:v>1.8479732757881423E-3</c:v>
                </c:pt>
                <c:pt idx="38">
                  <c:v>1.8579239970764022E-3</c:v>
                </c:pt>
                <c:pt idx="39">
                  <c:v>1.8677842609156677E-3</c:v>
                </c:pt>
                <c:pt idx="40">
                  <c:v>1.8775540673059384E-3</c:v>
                </c:pt>
                <c:pt idx="41">
                  <c:v>1.9063207417827812E-3</c:v>
                </c:pt>
                <c:pt idx="42">
                  <c:v>1.9157287183770725E-3</c:v>
                </c:pt>
                <c:pt idx="43">
                  <c:v>1.9250462375223691E-3</c:v>
                </c:pt>
                <c:pt idx="44">
                  <c:v>1.9342732992186713E-3</c:v>
                </c:pt>
                <c:pt idx="45">
                  <c:v>1.9434099034659788E-3</c:v>
                </c:pt>
                <c:pt idx="46">
                  <c:v>1.9702769715139318E-3</c:v>
                </c:pt>
                <c:pt idx="47">
                  <c:v>1.9790517459652599E-3</c:v>
                </c:pt>
                <c:pt idx="48">
                  <c:v>1.9877360629675933E-3</c:v>
                </c:pt>
                <c:pt idx="49">
                  <c:v>1.9963299225209323E-3</c:v>
                </c:pt>
                <c:pt idx="50">
                  <c:v>2.0048333246252764E-3</c:v>
                </c:pt>
                <c:pt idx="51">
                  <c:v>2.02980078624434E-3</c:v>
                </c:pt>
                <c:pt idx="52">
                  <c:v>2.0379423585527049E-3</c:v>
                </c:pt>
                <c:pt idx="53">
                  <c:v>2.045993473412075E-3</c:v>
                </c:pt>
                <c:pt idx="54">
                  <c:v>2.0539541308224507E-3</c:v>
                </c:pt>
                <c:pt idx="55">
                  <c:v>2.0618243307838312E-3</c:v>
                </c:pt>
                <c:pt idx="56">
                  <c:v>2.0848921859740054E-3</c:v>
                </c:pt>
                <c:pt idx="57">
                  <c:v>2.0924005561394066E-3</c:v>
                </c:pt>
                <c:pt idx="58">
                  <c:v>2.0998184688558138E-3</c:v>
                </c:pt>
                <c:pt idx="59">
                  <c:v>2.1071459241232262E-3</c:v>
                </c:pt>
                <c:pt idx="60">
                  <c:v>2.1143829219416438E-3</c:v>
                </c:pt>
                <c:pt idx="61">
                  <c:v>2.1355511707029278E-3</c:v>
                </c:pt>
                <c:pt idx="62">
                  <c:v>2.1424263387253661E-3</c:v>
                </c:pt>
                <c:pt idx="63">
                  <c:v>2.1492110492988101E-3</c:v>
                </c:pt>
                <c:pt idx="64">
                  <c:v>2.1559053024232592E-3</c:v>
                </c:pt>
                <c:pt idx="65">
                  <c:v>2.1625090980987136E-3</c:v>
                </c:pt>
                <c:pt idx="66">
                  <c:v>2.1817777404311081E-3</c:v>
                </c:pt>
                <c:pt idx="67">
                  <c:v>2.1880197063105828E-3</c:v>
                </c:pt>
                <c:pt idx="68">
                  <c:v>2.1941712147410634E-3</c:v>
                </c:pt>
                <c:pt idx="69">
                  <c:v>2.2002322657225493E-3</c:v>
                </c:pt>
                <c:pt idx="70">
                  <c:v>2.2062028592550404E-3</c:v>
                </c:pt>
                <c:pt idx="71">
                  <c:v>2.2235718951585451E-3</c:v>
                </c:pt>
                <c:pt idx="72">
                  <c:v>2.2291806588950569E-3</c:v>
                </c:pt>
                <c:pt idx="73">
                  <c:v>2.2346989651825747E-3</c:v>
                </c:pt>
                <c:pt idx="74">
                  <c:v>2.2401268140210973E-3</c:v>
                </c:pt>
                <c:pt idx="75">
                  <c:v>2.2454642054106251E-3</c:v>
                </c:pt>
                <c:pt idx="76">
                  <c:v>2.26093363488524E-3</c:v>
                </c:pt>
                <c:pt idx="77">
                  <c:v>2.2659091964787881E-3</c:v>
                </c:pt>
                <c:pt idx="78">
                  <c:v>2.2707943006233427E-3</c:v>
                </c:pt>
                <c:pt idx="79">
                  <c:v>2.275588947318902E-3</c:v>
                </c:pt>
                <c:pt idx="80">
                  <c:v>2.2802931365654665E-3</c:v>
                </c:pt>
                <c:pt idx="81">
                  <c:v>2.2938629596111915E-3</c:v>
                </c:pt>
                <c:pt idx="82">
                  <c:v>2.2982053190617772E-3</c:v>
                </c:pt>
                <c:pt idx="83">
                  <c:v>2.3024572210633681E-3</c:v>
                </c:pt>
                <c:pt idx="84">
                  <c:v>2.3066186656159646E-3</c:v>
                </c:pt>
                <c:pt idx="85">
                  <c:v>2.3106896527195653E-3</c:v>
                </c:pt>
                <c:pt idx="86">
                  <c:v>2.3223598693364006E-3</c:v>
                </c:pt>
                <c:pt idx="87">
                  <c:v>2.326069026644023E-3</c:v>
                </c:pt>
                <c:pt idx="88">
                  <c:v>2.329687726502651E-3</c:v>
                </c:pt>
                <c:pt idx="89">
                  <c:v>2.3332159689122838E-3</c:v>
                </c:pt>
                <c:pt idx="90">
                  <c:v>2.3495003192255267E-3</c:v>
                </c:pt>
                <c:pt idx="91">
                  <c:v>2.3524858169411906E-3</c:v>
                </c:pt>
                <c:pt idx="92">
                  <c:v>2.3553808572078609E-3</c:v>
                </c:pt>
                <c:pt idx="93">
                  <c:v>2.3581854400255356E-3</c:v>
                </c:pt>
                <c:pt idx="94">
                  <c:v>2.3660564437845912E-3</c:v>
                </c:pt>
                <c:pt idx="95">
                  <c:v>2.3684991968062875E-3</c:v>
                </c:pt>
                <c:pt idx="96">
                  <c:v>2.3708514923789885E-3</c:v>
                </c:pt>
                <c:pt idx="97">
                  <c:v>2.3731133305026951E-3</c:v>
                </c:pt>
                <c:pt idx="98">
                  <c:v>2.3752847111774061E-3</c:v>
                </c:pt>
                <c:pt idx="99">
                  <c:v>2.3812561085075727E-3</c:v>
                </c:pt>
                <c:pt idx="100">
                  <c:v>2.3830656593863053E-3</c:v>
                </c:pt>
                <c:pt idx="101">
                  <c:v>2.384784752816043E-3</c:v>
                </c:pt>
                <c:pt idx="102">
                  <c:v>2.386413388796786E-3</c:v>
                </c:pt>
                <c:pt idx="103">
                  <c:v>2.387951567328535E-3</c:v>
                </c:pt>
                <c:pt idx="104">
                  <c:v>2.3920233582298113E-3</c:v>
                </c:pt>
                <c:pt idx="105">
                  <c:v>2.3931997069655811E-3</c:v>
                </c:pt>
                <c:pt idx="106">
                  <c:v>2.3942855982523551E-3</c:v>
                </c:pt>
                <c:pt idx="107">
                  <c:v>2.3952810320901352E-3</c:v>
                </c:pt>
                <c:pt idx="108">
                  <c:v>2.3983581929513074E-3</c:v>
                </c:pt>
                <c:pt idx="109">
                  <c:v>2.3989013395441135E-3</c:v>
                </c:pt>
                <c:pt idx="110">
                  <c:v>2.3993540286879247E-3</c:v>
                </c:pt>
                <c:pt idx="111">
                  <c:v>2.3997162603827411E-3</c:v>
                </c:pt>
                <c:pt idx="112">
                  <c:v>2.3999880346285635E-3</c:v>
                </c:pt>
                <c:pt idx="113">
                  <c:v>2.4002606126720602E-3</c:v>
                </c:pt>
                <c:pt idx="114">
                  <c:v>2.4001705571219029E-3</c:v>
                </c:pt>
                <c:pt idx="115">
                  <c:v>2.3999900441227517E-3</c:v>
                </c:pt>
                <c:pt idx="116">
                  <c:v>2.3997190736746049E-3</c:v>
                </c:pt>
                <c:pt idx="117">
                  <c:v>2.3993576457774636E-3</c:v>
                </c:pt>
                <c:pt idx="118">
                  <c:v>2.3977306173920713E-3</c:v>
                </c:pt>
                <c:pt idx="119">
                  <c:v>2.3970073596989508E-3</c:v>
                </c:pt>
                <c:pt idx="120">
                  <c:v>2.3961936445568354E-3</c:v>
                </c:pt>
                <c:pt idx="121">
                  <c:v>2.3952894719657253E-3</c:v>
                </c:pt>
                <c:pt idx="122">
                  <c:v>2.3942948419256212E-3</c:v>
                </c:pt>
                <c:pt idx="123">
                  <c:v>2.3907682071113386E-3</c:v>
                </c:pt>
                <c:pt idx="124">
                  <c:v>2.3894117472752548E-3</c:v>
                </c:pt>
                <c:pt idx="125">
                  <c:v>2.3879648299901766E-3</c:v>
                </c:pt>
                <c:pt idx="126">
                  <c:v>2.3864274552561032E-3</c:v>
                </c:pt>
                <c:pt idx="127">
                  <c:v>2.3847996230730358E-3</c:v>
                </c:pt>
                <c:pt idx="128">
                  <c:v>2.3793733818298643E-3</c:v>
                </c:pt>
                <c:pt idx="129">
                  <c:v>2.3773837198508177E-3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59136"/>
        <c:axId val="602469120"/>
      </c:lineChart>
      <c:dateAx>
        <c:axId val="6024591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2469120"/>
        <c:crosses val="autoZero"/>
        <c:auto val="1"/>
        <c:lblOffset val="100"/>
        <c:baseTimeUnit val="days"/>
      </c:dateAx>
      <c:valAx>
        <c:axId val="6024691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2459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3.685575509204655E-3</c:v>
                </c:pt>
                <c:pt idx="1">
                  <c:v>3.685575509204655E-3</c:v>
                </c:pt>
                <c:pt idx="2">
                  <c:v>3.685575509204655E-3</c:v>
                </c:pt>
                <c:pt idx="3">
                  <c:v>3.685575509204655E-3</c:v>
                </c:pt>
                <c:pt idx="4">
                  <c:v>3.685575509204655E-3</c:v>
                </c:pt>
                <c:pt idx="5">
                  <c:v>3.685575509204655E-3</c:v>
                </c:pt>
                <c:pt idx="6">
                  <c:v>3.685575509204655E-3</c:v>
                </c:pt>
                <c:pt idx="7">
                  <c:v>3.685575509204655E-3</c:v>
                </c:pt>
                <c:pt idx="8">
                  <c:v>3.685575509204655E-3</c:v>
                </c:pt>
                <c:pt idx="9">
                  <c:v>3.685575509204655E-3</c:v>
                </c:pt>
                <c:pt idx="10">
                  <c:v>3.685575509204655E-3</c:v>
                </c:pt>
                <c:pt idx="11">
                  <c:v>3.685575509204655E-3</c:v>
                </c:pt>
                <c:pt idx="12">
                  <c:v>3.685575509204655E-3</c:v>
                </c:pt>
                <c:pt idx="13">
                  <c:v>3.685575509204655E-3</c:v>
                </c:pt>
                <c:pt idx="14">
                  <c:v>3.685575509204655E-3</c:v>
                </c:pt>
                <c:pt idx="15">
                  <c:v>3.685575509204655E-3</c:v>
                </c:pt>
                <c:pt idx="16">
                  <c:v>3.685575509204655E-3</c:v>
                </c:pt>
                <c:pt idx="17">
                  <c:v>3.685575509204655E-3</c:v>
                </c:pt>
                <c:pt idx="18">
                  <c:v>3.685575509204655E-3</c:v>
                </c:pt>
                <c:pt idx="19">
                  <c:v>3.685575509204655E-3</c:v>
                </c:pt>
                <c:pt idx="20">
                  <c:v>3.685575509204655E-3</c:v>
                </c:pt>
                <c:pt idx="21">
                  <c:v>3.685575509204655E-3</c:v>
                </c:pt>
                <c:pt idx="22">
                  <c:v>3.685575509204655E-3</c:v>
                </c:pt>
                <c:pt idx="23">
                  <c:v>3.685575509204655E-3</c:v>
                </c:pt>
                <c:pt idx="24">
                  <c:v>3.685575509204655E-3</c:v>
                </c:pt>
                <c:pt idx="25">
                  <c:v>3.685575509204655E-3</c:v>
                </c:pt>
                <c:pt idx="26">
                  <c:v>3.685575509204655E-3</c:v>
                </c:pt>
                <c:pt idx="27">
                  <c:v>3.685575509204655E-3</c:v>
                </c:pt>
                <c:pt idx="28">
                  <c:v>3.685575509204655E-3</c:v>
                </c:pt>
                <c:pt idx="29">
                  <c:v>3.685575509204655E-3</c:v>
                </c:pt>
                <c:pt idx="30">
                  <c:v>3.685575509204655E-3</c:v>
                </c:pt>
                <c:pt idx="31">
                  <c:v>3.685575509204655E-3</c:v>
                </c:pt>
                <c:pt idx="32">
                  <c:v>3.685575509204655E-3</c:v>
                </c:pt>
                <c:pt idx="33">
                  <c:v>3.685575509204655E-3</c:v>
                </c:pt>
                <c:pt idx="34">
                  <c:v>3.685575509204655E-3</c:v>
                </c:pt>
                <c:pt idx="35">
                  <c:v>3.685575509204655E-3</c:v>
                </c:pt>
                <c:pt idx="36">
                  <c:v>3.685575509204655E-3</c:v>
                </c:pt>
                <c:pt idx="37">
                  <c:v>3.685575509204655E-3</c:v>
                </c:pt>
                <c:pt idx="38">
                  <c:v>3.685575509204655E-3</c:v>
                </c:pt>
                <c:pt idx="39">
                  <c:v>3.685575509204655E-3</c:v>
                </c:pt>
                <c:pt idx="40">
                  <c:v>3.685575509204655E-3</c:v>
                </c:pt>
                <c:pt idx="41">
                  <c:v>3.685575509204655E-3</c:v>
                </c:pt>
                <c:pt idx="42">
                  <c:v>3.685575509204655E-3</c:v>
                </c:pt>
                <c:pt idx="43">
                  <c:v>3.685575509204655E-3</c:v>
                </c:pt>
                <c:pt idx="44">
                  <c:v>3.685575509204655E-3</c:v>
                </c:pt>
                <c:pt idx="45">
                  <c:v>3.685575509204655E-3</c:v>
                </c:pt>
                <c:pt idx="46">
                  <c:v>3.685575509204655E-3</c:v>
                </c:pt>
                <c:pt idx="47">
                  <c:v>3.685575509204655E-3</c:v>
                </c:pt>
                <c:pt idx="48">
                  <c:v>3.685575509204655E-3</c:v>
                </c:pt>
                <c:pt idx="49">
                  <c:v>3.685575509204655E-3</c:v>
                </c:pt>
                <c:pt idx="50">
                  <c:v>3.685575509204655E-3</c:v>
                </c:pt>
                <c:pt idx="51">
                  <c:v>3.685575509204655E-3</c:v>
                </c:pt>
                <c:pt idx="52">
                  <c:v>3.685575509204655E-3</c:v>
                </c:pt>
                <c:pt idx="53">
                  <c:v>3.685575509204655E-3</c:v>
                </c:pt>
                <c:pt idx="54">
                  <c:v>3.685575509204655E-3</c:v>
                </c:pt>
                <c:pt idx="55">
                  <c:v>3.685575509204655E-3</c:v>
                </c:pt>
                <c:pt idx="56">
                  <c:v>3.685575509204655E-3</c:v>
                </c:pt>
                <c:pt idx="57">
                  <c:v>3.685575509204655E-3</c:v>
                </c:pt>
                <c:pt idx="58">
                  <c:v>3.685575509204655E-3</c:v>
                </c:pt>
                <c:pt idx="59">
                  <c:v>3.685575509204655E-3</c:v>
                </c:pt>
                <c:pt idx="60">
                  <c:v>3.685575509204655E-3</c:v>
                </c:pt>
                <c:pt idx="61">
                  <c:v>3.685575509204655E-3</c:v>
                </c:pt>
                <c:pt idx="62">
                  <c:v>3.685575509204655E-3</c:v>
                </c:pt>
                <c:pt idx="63">
                  <c:v>3.685575509204655E-3</c:v>
                </c:pt>
                <c:pt idx="64">
                  <c:v>3.685575509204655E-3</c:v>
                </c:pt>
                <c:pt idx="65">
                  <c:v>3.685575509204655E-3</c:v>
                </c:pt>
                <c:pt idx="66">
                  <c:v>3.685575509204655E-3</c:v>
                </c:pt>
                <c:pt idx="67">
                  <c:v>3.685575509204655E-3</c:v>
                </c:pt>
                <c:pt idx="68">
                  <c:v>3.685575509204655E-3</c:v>
                </c:pt>
                <c:pt idx="69">
                  <c:v>3.685575509204655E-3</c:v>
                </c:pt>
                <c:pt idx="70">
                  <c:v>3.685575509204655E-3</c:v>
                </c:pt>
                <c:pt idx="71">
                  <c:v>3.685575509204655E-3</c:v>
                </c:pt>
                <c:pt idx="72">
                  <c:v>3.685575509204655E-3</c:v>
                </c:pt>
                <c:pt idx="73">
                  <c:v>3.685575509204655E-3</c:v>
                </c:pt>
                <c:pt idx="74">
                  <c:v>3.685575509204655E-3</c:v>
                </c:pt>
                <c:pt idx="75">
                  <c:v>3.685575509204655E-3</c:v>
                </c:pt>
                <c:pt idx="76">
                  <c:v>3.685575509204655E-3</c:v>
                </c:pt>
                <c:pt idx="77">
                  <c:v>3.685575509204655E-3</c:v>
                </c:pt>
                <c:pt idx="78">
                  <c:v>3.685575509204655E-3</c:v>
                </c:pt>
                <c:pt idx="79">
                  <c:v>3.685575509204655E-3</c:v>
                </c:pt>
                <c:pt idx="80">
                  <c:v>3.685575509204655E-3</c:v>
                </c:pt>
                <c:pt idx="81">
                  <c:v>3.685575509204655E-3</c:v>
                </c:pt>
                <c:pt idx="82">
                  <c:v>3.685575509204655E-3</c:v>
                </c:pt>
                <c:pt idx="83">
                  <c:v>3.685575509204655E-3</c:v>
                </c:pt>
                <c:pt idx="84">
                  <c:v>3.685575509204655E-3</c:v>
                </c:pt>
                <c:pt idx="85">
                  <c:v>3.685575509204655E-3</c:v>
                </c:pt>
                <c:pt idx="86">
                  <c:v>3.685575509204655E-3</c:v>
                </c:pt>
                <c:pt idx="87">
                  <c:v>3.685575509204655E-3</c:v>
                </c:pt>
                <c:pt idx="88">
                  <c:v>3.685575509204655E-3</c:v>
                </c:pt>
                <c:pt idx="89">
                  <c:v>3.685575509204655E-3</c:v>
                </c:pt>
                <c:pt idx="90">
                  <c:v>3.685575509204655E-3</c:v>
                </c:pt>
                <c:pt idx="91">
                  <c:v>3.685575509204655E-3</c:v>
                </c:pt>
                <c:pt idx="92">
                  <c:v>3.685575509204655E-3</c:v>
                </c:pt>
                <c:pt idx="93">
                  <c:v>3.685575509204655E-3</c:v>
                </c:pt>
                <c:pt idx="94">
                  <c:v>3.685575509204655E-3</c:v>
                </c:pt>
                <c:pt idx="95">
                  <c:v>3.685575509204655E-3</c:v>
                </c:pt>
                <c:pt idx="96">
                  <c:v>3.685575509204655E-3</c:v>
                </c:pt>
                <c:pt idx="97">
                  <c:v>3.685575509204655E-3</c:v>
                </c:pt>
                <c:pt idx="98">
                  <c:v>3.685575509204655E-3</c:v>
                </c:pt>
                <c:pt idx="99">
                  <c:v>3.685575509204655E-3</c:v>
                </c:pt>
                <c:pt idx="100">
                  <c:v>3.685575509204655E-3</c:v>
                </c:pt>
                <c:pt idx="101">
                  <c:v>3.685575509204655E-3</c:v>
                </c:pt>
                <c:pt idx="102">
                  <c:v>3.685575509204655E-3</c:v>
                </c:pt>
                <c:pt idx="103">
                  <c:v>3.685575509204655E-3</c:v>
                </c:pt>
                <c:pt idx="104">
                  <c:v>3.685575509204655E-3</c:v>
                </c:pt>
                <c:pt idx="105">
                  <c:v>3.685575509204655E-3</c:v>
                </c:pt>
                <c:pt idx="106">
                  <c:v>3.685575509204655E-3</c:v>
                </c:pt>
                <c:pt idx="107">
                  <c:v>3.685575509204655E-3</c:v>
                </c:pt>
                <c:pt idx="108">
                  <c:v>3.685575509204655E-3</c:v>
                </c:pt>
                <c:pt idx="109">
                  <c:v>3.685575509204655E-3</c:v>
                </c:pt>
                <c:pt idx="110">
                  <c:v>3.685575509204655E-3</c:v>
                </c:pt>
                <c:pt idx="111">
                  <c:v>3.685575509204655E-3</c:v>
                </c:pt>
                <c:pt idx="112">
                  <c:v>3.685575509204655E-3</c:v>
                </c:pt>
                <c:pt idx="113">
                  <c:v>3.685575509204655E-3</c:v>
                </c:pt>
                <c:pt idx="114">
                  <c:v>3.685575509204655E-3</c:v>
                </c:pt>
                <c:pt idx="115">
                  <c:v>3.685575509204655E-3</c:v>
                </c:pt>
                <c:pt idx="116">
                  <c:v>3.685575509204655E-3</c:v>
                </c:pt>
                <c:pt idx="117">
                  <c:v>3.685575509204655E-3</c:v>
                </c:pt>
                <c:pt idx="118">
                  <c:v>3.685575509204655E-3</c:v>
                </c:pt>
                <c:pt idx="119">
                  <c:v>3.685575509204655E-3</c:v>
                </c:pt>
                <c:pt idx="120">
                  <c:v>3.685575509204655E-3</c:v>
                </c:pt>
                <c:pt idx="121">
                  <c:v>3.685575509204655E-3</c:v>
                </c:pt>
                <c:pt idx="122">
                  <c:v>3.685575509204655E-3</c:v>
                </c:pt>
                <c:pt idx="123">
                  <c:v>3.685575509204655E-3</c:v>
                </c:pt>
                <c:pt idx="124">
                  <c:v>3.685575509204655E-3</c:v>
                </c:pt>
                <c:pt idx="125">
                  <c:v>3.685575509204655E-3</c:v>
                </c:pt>
                <c:pt idx="126">
                  <c:v>3.685575509204655E-3</c:v>
                </c:pt>
                <c:pt idx="127">
                  <c:v>3.685575509204655E-3</c:v>
                </c:pt>
                <c:pt idx="128">
                  <c:v>3.685575509204655E-3</c:v>
                </c:pt>
                <c:pt idx="129">
                  <c:v>3.685575509204655E-3</c:v>
                </c:pt>
                <c:pt idx="130">
                  <c:v>3.685575509204655E-3</c:v>
                </c:pt>
                <c:pt idx="131">
                  <c:v>3.685575509204655E-3</c:v>
                </c:pt>
                <c:pt idx="132">
                  <c:v>3.685575509204655E-3</c:v>
                </c:pt>
                <c:pt idx="133">
                  <c:v>3.685575509204655E-3</c:v>
                </c:pt>
                <c:pt idx="134">
                  <c:v>3.685575509204655E-3</c:v>
                </c:pt>
                <c:pt idx="135">
                  <c:v>3.685575509204655E-3</c:v>
                </c:pt>
                <c:pt idx="136">
                  <c:v>3.685575509204655E-3</c:v>
                </c:pt>
                <c:pt idx="137">
                  <c:v>3.685575509204655E-3</c:v>
                </c:pt>
                <c:pt idx="138">
                  <c:v>3.685575509204655E-3</c:v>
                </c:pt>
                <c:pt idx="139">
                  <c:v>3.685575509204655E-3</c:v>
                </c:pt>
                <c:pt idx="140">
                  <c:v>3.685575509204655E-3</c:v>
                </c:pt>
                <c:pt idx="141">
                  <c:v>3.685575509204655E-3</c:v>
                </c:pt>
                <c:pt idx="142">
                  <c:v>3.685575509204655E-3</c:v>
                </c:pt>
                <c:pt idx="143">
                  <c:v>3.685575509204655E-3</c:v>
                </c:pt>
                <c:pt idx="144">
                  <c:v>3.685575509204655E-3</c:v>
                </c:pt>
                <c:pt idx="145">
                  <c:v>3.685575509204655E-3</c:v>
                </c:pt>
                <c:pt idx="146">
                  <c:v>3.685575509204655E-3</c:v>
                </c:pt>
                <c:pt idx="147">
                  <c:v>3.685575509204655E-3</c:v>
                </c:pt>
                <c:pt idx="148">
                  <c:v>3.685575509204655E-3</c:v>
                </c:pt>
                <c:pt idx="149">
                  <c:v>3.685575509204655E-3</c:v>
                </c:pt>
                <c:pt idx="150">
                  <c:v>3.685575509204655E-3</c:v>
                </c:pt>
                <c:pt idx="151">
                  <c:v>3.685575509204655E-3</c:v>
                </c:pt>
                <c:pt idx="152">
                  <c:v>3.685575509204655E-3</c:v>
                </c:pt>
                <c:pt idx="153">
                  <c:v>3.685575509204655E-3</c:v>
                </c:pt>
                <c:pt idx="154">
                  <c:v>3.685575509204655E-3</c:v>
                </c:pt>
                <c:pt idx="155">
                  <c:v>3.685575509204655E-3</c:v>
                </c:pt>
                <c:pt idx="156">
                  <c:v>3.685575509204655E-3</c:v>
                </c:pt>
                <c:pt idx="157">
                  <c:v>3.685575509204655E-3</c:v>
                </c:pt>
                <c:pt idx="158">
                  <c:v>3.685575509204655E-3</c:v>
                </c:pt>
                <c:pt idx="159">
                  <c:v>3.685575509204655E-3</c:v>
                </c:pt>
                <c:pt idx="160">
                  <c:v>3.685575509204655E-3</c:v>
                </c:pt>
                <c:pt idx="161">
                  <c:v>3.685575509204655E-3</c:v>
                </c:pt>
                <c:pt idx="162">
                  <c:v>3.685575509204655E-3</c:v>
                </c:pt>
                <c:pt idx="163">
                  <c:v>3.685575509204655E-3</c:v>
                </c:pt>
                <c:pt idx="164">
                  <c:v>3.685575509204655E-3</c:v>
                </c:pt>
                <c:pt idx="165">
                  <c:v>3.685575509204655E-3</c:v>
                </c:pt>
                <c:pt idx="166">
                  <c:v>3.685575509204655E-3</c:v>
                </c:pt>
                <c:pt idx="167">
                  <c:v>3.685575509204655E-3</c:v>
                </c:pt>
                <c:pt idx="168">
                  <c:v>3.685575509204655E-3</c:v>
                </c:pt>
                <c:pt idx="169">
                  <c:v>3.685575509204655E-3</c:v>
                </c:pt>
                <c:pt idx="170">
                  <c:v>3.685575509204655E-3</c:v>
                </c:pt>
                <c:pt idx="171">
                  <c:v>3.685575509204655E-3</c:v>
                </c:pt>
                <c:pt idx="172">
                  <c:v>3.685575509204655E-3</c:v>
                </c:pt>
                <c:pt idx="173">
                  <c:v>3.685575509204655E-3</c:v>
                </c:pt>
                <c:pt idx="174">
                  <c:v>3.685575509204655E-3</c:v>
                </c:pt>
                <c:pt idx="175">
                  <c:v>3.685575509204655E-3</c:v>
                </c:pt>
                <c:pt idx="176">
                  <c:v>3.685575509204655E-3</c:v>
                </c:pt>
                <c:pt idx="177">
                  <c:v>3.685575509204655E-3</c:v>
                </c:pt>
                <c:pt idx="178">
                  <c:v>3.685575509204655E-3</c:v>
                </c:pt>
                <c:pt idx="179">
                  <c:v>3.685575509204655E-3</c:v>
                </c:pt>
                <c:pt idx="180">
                  <c:v>3.685575509204655E-3</c:v>
                </c:pt>
                <c:pt idx="181">
                  <c:v>3.685575509204655E-3</c:v>
                </c:pt>
                <c:pt idx="182">
                  <c:v>3.685575509204655E-3</c:v>
                </c:pt>
                <c:pt idx="183">
                  <c:v>3.685575509204655E-3</c:v>
                </c:pt>
                <c:pt idx="184">
                  <c:v>3.685575509204655E-3</c:v>
                </c:pt>
                <c:pt idx="185">
                  <c:v>3.685575509204655E-3</c:v>
                </c:pt>
                <c:pt idx="186">
                  <c:v>3.685575509204655E-3</c:v>
                </c:pt>
                <c:pt idx="187">
                  <c:v>3.685575509204655E-3</c:v>
                </c:pt>
                <c:pt idx="188">
                  <c:v>3.685575509204655E-3</c:v>
                </c:pt>
                <c:pt idx="189">
                  <c:v>3.685575509204655E-3</c:v>
                </c:pt>
                <c:pt idx="190">
                  <c:v>3.685575509204655E-3</c:v>
                </c:pt>
                <c:pt idx="191">
                  <c:v>3.685575509204655E-3</c:v>
                </c:pt>
                <c:pt idx="192">
                  <c:v>3.685575509204655E-3</c:v>
                </c:pt>
                <c:pt idx="193">
                  <c:v>3.685575509204655E-3</c:v>
                </c:pt>
                <c:pt idx="194">
                  <c:v>3.685575509204655E-3</c:v>
                </c:pt>
                <c:pt idx="195">
                  <c:v>3.685575509204655E-3</c:v>
                </c:pt>
                <c:pt idx="196">
                  <c:v>3.685575509204655E-3</c:v>
                </c:pt>
                <c:pt idx="197">
                  <c:v>3.685575509204655E-3</c:v>
                </c:pt>
                <c:pt idx="198">
                  <c:v>3.685575509204655E-3</c:v>
                </c:pt>
                <c:pt idx="199">
                  <c:v>3.685575509204655E-3</c:v>
                </c:pt>
                <c:pt idx="200">
                  <c:v>3.685575509204655E-3</c:v>
                </c:pt>
                <c:pt idx="201">
                  <c:v>3.685575509204655E-3</c:v>
                </c:pt>
                <c:pt idx="202">
                  <c:v>3.685575509204655E-3</c:v>
                </c:pt>
                <c:pt idx="203">
                  <c:v>3.685575509204655E-3</c:v>
                </c:pt>
                <c:pt idx="204">
                  <c:v>3.685575509204655E-3</c:v>
                </c:pt>
                <c:pt idx="205">
                  <c:v>3.685575509204655E-3</c:v>
                </c:pt>
                <c:pt idx="206">
                  <c:v>3.685575509204655E-3</c:v>
                </c:pt>
                <c:pt idx="207">
                  <c:v>3.685575509204655E-3</c:v>
                </c:pt>
                <c:pt idx="208">
                  <c:v>3.685575509204655E-3</c:v>
                </c:pt>
                <c:pt idx="209">
                  <c:v>3.685575509204655E-3</c:v>
                </c:pt>
                <c:pt idx="210">
                  <c:v>3.685575509204655E-3</c:v>
                </c:pt>
                <c:pt idx="211">
                  <c:v>3.685575509204655E-3</c:v>
                </c:pt>
                <c:pt idx="212">
                  <c:v>3.685575509204655E-3</c:v>
                </c:pt>
                <c:pt idx="213">
                  <c:v>3.685575509204655E-3</c:v>
                </c:pt>
                <c:pt idx="214">
                  <c:v>3.685575509204655E-3</c:v>
                </c:pt>
                <c:pt idx="215">
                  <c:v>3.685575509204655E-3</c:v>
                </c:pt>
                <c:pt idx="216">
                  <c:v>3.685575509204655E-3</c:v>
                </c:pt>
                <c:pt idx="217">
                  <c:v>3.685575509204655E-3</c:v>
                </c:pt>
                <c:pt idx="218">
                  <c:v>3.685575509204655E-3</c:v>
                </c:pt>
                <c:pt idx="219">
                  <c:v>3.685575509204655E-3</c:v>
                </c:pt>
                <c:pt idx="220">
                  <c:v>3.685575509204655E-3</c:v>
                </c:pt>
                <c:pt idx="221">
                  <c:v>3.685575509204655E-3</c:v>
                </c:pt>
                <c:pt idx="222">
                  <c:v>3.685575509204655E-3</c:v>
                </c:pt>
                <c:pt idx="223">
                  <c:v>3.685575509204655E-3</c:v>
                </c:pt>
                <c:pt idx="224">
                  <c:v>3.685575509204655E-3</c:v>
                </c:pt>
                <c:pt idx="225">
                  <c:v>3.685575509204655E-3</c:v>
                </c:pt>
                <c:pt idx="226">
                  <c:v>3.685575509204655E-3</c:v>
                </c:pt>
                <c:pt idx="227">
                  <c:v>3.685575509204655E-3</c:v>
                </c:pt>
                <c:pt idx="228">
                  <c:v>3.685575509204655E-3</c:v>
                </c:pt>
                <c:pt idx="229">
                  <c:v>3.685575509204655E-3</c:v>
                </c:pt>
                <c:pt idx="230">
                  <c:v>3.685575509204655E-3</c:v>
                </c:pt>
                <c:pt idx="231">
                  <c:v>3.685575509204655E-3</c:v>
                </c:pt>
                <c:pt idx="232">
                  <c:v>3.685575509204655E-3</c:v>
                </c:pt>
                <c:pt idx="233">
                  <c:v>3.685575509204655E-3</c:v>
                </c:pt>
                <c:pt idx="234">
                  <c:v>3.685575509204655E-3</c:v>
                </c:pt>
                <c:pt idx="235">
                  <c:v>3.685575509204655E-3</c:v>
                </c:pt>
                <c:pt idx="236">
                  <c:v>3.685575509204655E-3</c:v>
                </c:pt>
                <c:pt idx="237">
                  <c:v>3.685575509204655E-3</c:v>
                </c:pt>
                <c:pt idx="238">
                  <c:v>3.685575509204655E-3</c:v>
                </c:pt>
                <c:pt idx="239">
                  <c:v>3.685575509204655E-3</c:v>
                </c:pt>
                <c:pt idx="240">
                  <c:v>3.685575509204655E-3</c:v>
                </c:pt>
                <c:pt idx="241">
                  <c:v>3.685575509204655E-3</c:v>
                </c:pt>
                <c:pt idx="242">
                  <c:v>3.685575509204655E-3</c:v>
                </c:pt>
                <c:pt idx="243">
                  <c:v>3.685575509204655E-3</c:v>
                </c:pt>
                <c:pt idx="244">
                  <c:v>3.685575509204655E-3</c:v>
                </c:pt>
                <c:pt idx="245">
                  <c:v>3.685575509204655E-3</c:v>
                </c:pt>
                <c:pt idx="246">
                  <c:v>3.685575509204655E-3</c:v>
                </c:pt>
                <c:pt idx="247">
                  <c:v>3.685575509204655E-3</c:v>
                </c:pt>
                <c:pt idx="248">
                  <c:v>3.685575509204655E-3</c:v>
                </c:pt>
                <c:pt idx="249">
                  <c:v>3.685575509204655E-3</c:v>
                </c:pt>
                <c:pt idx="250">
                  <c:v>3.685575509204655E-3</c:v>
                </c:pt>
                <c:pt idx="251">
                  <c:v>3.685575509204655E-3</c:v>
                </c:pt>
                <c:pt idx="252">
                  <c:v>3.685575509204655E-3</c:v>
                </c:pt>
                <c:pt idx="253">
                  <c:v>3.685575509204655E-3</c:v>
                </c:pt>
                <c:pt idx="254">
                  <c:v>3.685575509204655E-3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3.4633970279370832E-3</c:v>
                </c:pt>
                <c:pt idx="1">
                  <c:v>3.464614444272796E-3</c:v>
                </c:pt>
                <c:pt idx="2">
                  <c:v>3.4658318606085084E-3</c:v>
                </c:pt>
                <c:pt idx="3">
                  <c:v>3.4670492769442213E-3</c:v>
                </c:pt>
                <c:pt idx="4">
                  <c:v>3.4707015259513594E-3</c:v>
                </c:pt>
                <c:pt idx="5">
                  <c:v>3.4719189422870722E-3</c:v>
                </c:pt>
                <c:pt idx="6">
                  <c:v>3.473136358622785E-3</c:v>
                </c:pt>
                <c:pt idx="7">
                  <c:v>3.4743537749584975E-3</c:v>
                </c:pt>
                <c:pt idx="8">
                  <c:v>3.4755711912942103E-3</c:v>
                </c:pt>
                <c:pt idx="9">
                  <c:v>3.4792234403013484E-3</c:v>
                </c:pt>
                <c:pt idx="10">
                  <c:v>3.4804408566370612E-3</c:v>
                </c:pt>
                <c:pt idx="11">
                  <c:v>3.481658272972774E-3</c:v>
                </c:pt>
                <c:pt idx="12">
                  <c:v>3.4828756893084869E-3</c:v>
                </c:pt>
                <c:pt idx="13">
                  <c:v>3.4840931056441993E-3</c:v>
                </c:pt>
                <c:pt idx="14">
                  <c:v>3.4877453546513374E-3</c:v>
                </c:pt>
                <c:pt idx="15">
                  <c:v>3.4889627709870502E-3</c:v>
                </c:pt>
                <c:pt idx="16">
                  <c:v>3.490180187322763E-3</c:v>
                </c:pt>
                <c:pt idx="17">
                  <c:v>3.4913976036584759E-3</c:v>
                </c:pt>
                <c:pt idx="18">
                  <c:v>3.4926150199941883E-3</c:v>
                </c:pt>
                <c:pt idx="19">
                  <c:v>3.4962672690013264E-3</c:v>
                </c:pt>
                <c:pt idx="20">
                  <c:v>3.4974846853370392E-3</c:v>
                </c:pt>
                <c:pt idx="21">
                  <c:v>3.4987021016727521E-3</c:v>
                </c:pt>
                <c:pt idx="22">
                  <c:v>3.5047891833513154E-3</c:v>
                </c:pt>
                <c:pt idx="23">
                  <c:v>3.5060065996870282E-3</c:v>
                </c:pt>
                <c:pt idx="24">
                  <c:v>3.5072240160227411E-3</c:v>
                </c:pt>
                <c:pt idx="25">
                  <c:v>3.5096588486941663E-3</c:v>
                </c:pt>
                <c:pt idx="26">
                  <c:v>3.5133110977013048E-3</c:v>
                </c:pt>
                <c:pt idx="27">
                  <c:v>3.5145285140370172E-3</c:v>
                </c:pt>
                <c:pt idx="28">
                  <c:v>3.5157459303727301E-3</c:v>
                </c:pt>
                <c:pt idx="29">
                  <c:v>3.5169633467084429E-3</c:v>
                </c:pt>
                <c:pt idx="30">
                  <c:v>3.5181807630441553E-3</c:v>
                </c:pt>
                <c:pt idx="31">
                  <c:v>3.5218330120512938E-3</c:v>
                </c:pt>
                <c:pt idx="32">
                  <c:v>3.5230504283870062E-3</c:v>
                </c:pt>
                <c:pt idx="33">
                  <c:v>3.5242678447227191E-3</c:v>
                </c:pt>
                <c:pt idx="34">
                  <c:v>3.5254852610584319E-3</c:v>
                </c:pt>
                <c:pt idx="35">
                  <c:v>3.5267026773941443E-3</c:v>
                </c:pt>
                <c:pt idx="36">
                  <c:v>3.5303549264012828E-3</c:v>
                </c:pt>
                <c:pt idx="37">
                  <c:v>3.5315723427369952E-3</c:v>
                </c:pt>
                <c:pt idx="38">
                  <c:v>3.5327897590727081E-3</c:v>
                </c:pt>
                <c:pt idx="39">
                  <c:v>3.5340071754084209E-3</c:v>
                </c:pt>
                <c:pt idx="40">
                  <c:v>3.5352245917441337E-3</c:v>
                </c:pt>
                <c:pt idx="41">
                  <c:v>3.5388768407512718E-3</c:v>
                </c:pt>
                <c:pt idx="42">
                  <c:v>3.5400942570869842E-3</c:v>
                </c:pt>
                <c:pt idx="43">
                  <c:v>3.5413116734226971E-3</c:v>
                </c:pt>
                <c:pt idx="44">
                  <c:v>3.5425290897584099E-3</c:v>
                </c:pt>
                <c:pt idx="45">
                  <c:v>3.5437465060941227E-3</c:v>
                </c:pt>
                <c:pt idx="46">
                  <c:v>3.5473987551012608E-3</c:v>
                </c:pt>
                <c:pt idx="47">
                  <c:v>3.5486161714369732E-3</c:v>
                </c:pt>
                <c:pt idx="48">
                  <c:v>3.5498335877726861E-3</c:v>
                </c:pt>
                <c:pt idx="49">
                  <c:v>3.5510510041083989E-3</c:v>
                </c:pt>
                <c:pt idx="50">
                  <c:v>3.5522684204441117E-3</c:v>
                </c:pt>
                <c:pt idx="51">
                  <c:v>3.5559206694512498E-3</c:v>
                </c:pt>
                <c:pt idx="52">
                  <c:v>3.5571380857869622E-3</c:v>
                </c:pt>
                <c:pt idx="53">
                  <c:v>3.5583555021226751E-3</c:v>
                </c:pt>
                <c:pt idx="54">
                  <c:v>3.5595729184583879E-3</c:v>
                </c:pt>
                <c:pt idx="55">
                  <c:v>3.5607903347941007E-3</c:v>
                </c:pt>
                <c:pt idx="56">
                  <c:v>3.5644425838012388E-3</c:v>
                </c:pt>
                <c:pt idx="57">
                  <c:v>3.5656600001369517E-3</c:v>
                </c:pt>
                <c:pt idx="58">
                  <c:v>3.5668774164726641E-3</c:v>
                </c:pt>
                <c:pt idx="59">
                  <c:v>3.5680948328083769E-3</c:v>
                </c:pt>
                <c:pt idx="60">
                  <c:v>3.5693122491440897E-3</c:v>
                </c:pt>
                <c:pt idx="61">
                  <c:v>3.5729644981512278E-3</c:v>
                </c:pt>
                <c:pt idx="62">
                  <c:v>3.5741819144869407E-3</c:v>
                </c:pt>
                <c:pt idx="63">
                  <c:v>3.5753993308226531E-3</c:v>
                </c:pt>
                <c:pt idx="64">
                  <c:v>3.5766167471583659E-3</c:v>
                </c:pt>
                <c:pt idx="65">
                  <c:v>3.5778341634940787E-3</c:v>
                </c:pt>
                <c:pt idx="66">
                  <c:v>3.5814864125012168E-3</c:v>
                </c:pt>
                <c:pt idx="67">
                  <c:v>3.5827038288369297E-3</c:v>
                </c:pt>
                <c:pt idx="68">
                  <c:v>3.5839212451726421E-3</c:v>
                </c:pt>
                <c:pt idx="69">
                  <c:v>3.5851386615083549E-3</c:v>
                </c:pt>
                <c:pt idx="70">
                  <c:v>3.5863560778440677E-3</c:v>
                </c:pt>
                <c:pt idx="71">
                  <c:v>3.5900083268512058E-3</c:v>
                </c:pt>
                <c:pt idx="72">
                  <c:v>3.5912257431869187E-3</c:v>
                </c:pt>
                <c:pt idx="73">
                  <c:v>3.5924431595226311E-3</c:v>
                </c:pt>
                <c:pt idx="74">
                  <c:v>3.5936605758583439E-3</c:v>
                </c:pt>
                <c:pt idx="75">
                  <c:v>3.5948779921940567E-3</c:v>
                </c:pt>
                <c:pt idx="76">
                  <c:v>3.5985302412011948E-3</c:v>
                </c:pt>
                <c:pt idx="77">
                  <c:v>3.5997476575369077E-3</c:v>
                </c:pt>
                <c:pt idx="78">
                  <c:v>3.6009650738726201E-3</c:v>
                </c:pt>
                <c:pt idx="79">
                  <c:v>3.6021824902083329E-3</c:v>
                </c:pt>
                <c:pt idx="80">
                  <c:v>3.6033999065440457E-3</c:v>
                </c:pt>
                <c:pt idx="81">
                  <c:v>3.6070521555511838E-3</c:v>
                </c:pt>
                <c:pt idx="82">
                  <c:v>3.6082695718868967E-3</c:v>
                </c:pt>
                <c:pt idx="83">
                  <c:v>3.6094869882226091E-3</c:v>
                </c:pt>
                <c:pt idx="84">
                  <c:v>3.6107044045583219E-3</c:v>
                </c:pt>
                <c:pt idx="85">
                  <c:v>3.6119218208940347E-3</c:v>
                </c:pt>
                <c:pt idx="86">
                  <c:v>3.6155740699011728E-3</c:v>
                </c:pt>
                <c:pt idx="87">
                  <c:v>3.6167914862368857E-3</c:v>
                </c:pt>
                <c:pt idx="88">
                  <c:v>3.6180089025725981E-3</c:v>
                </c:pt>
                <c:pt idx="89">
                  <c:v>3.6192263189083109E-3</c:v>
                </c:pt>
                <c:pt idx="90">
                  <c:v>3.6253134005868747E-3</c:v>
                </c:pt>
                <c:pt idx="91">
                  <c:v>3.6265308169225875E-3</c:v>
                </c:pt>
                <c:pt idx="92">
                  <c:v>3.6277482332582999E-3</c:v>
                </c:pt>
                <c:pt idx="93">
                  <c:v>3.6289656495940128E-3</c:v>
                </c:pt>
                <c:pt idx="94">
                  <c:v>3.6326178986011508E-3</c:v>
                </c:pt>
                <c:pt idx="95">
                  <c:v>3.6338353149368637E-3</c:v>
                </c:pt>
                <c:pt idx="96">
                  <c:v>3.6350527312725765E-3</c:v>
                </c:pt>
                <c:pt idx="97">
                  <c:v>3.6362701476082889E-3</c:v>
                </c:pt>
                <c:pt idx="98">
                  <c:v>3.6374875639440018E-3</c:v>
                </c:pt>
                <c:pt idx="99">
                  <c:v>3.6411398129511398E-3</c:v>
                </c:pt>
                <c:pt idx="100">
                  <c:v>3.6423572292868527E-3</c:v>
                </c:pt>
                <c:pt idx="101">
                  <c:v>3.6435746456225655E-3</c:v>
                </c:pt>
                <c:pt idx="102">
                  <c:v>3.6447920619582779E-3</c:v>
                </c:pt>
                <c:pt idx="103">
                  <c:v>3.6460094782939908E-3</c:v>
                </c:pt>
                <c:pt idx="104">
                  <c:v>3.6496617273011288E-3</c:v>
                </c:pt>
                <c:pt idx="105">
                  <c:v>3.6508791436368417E-3</c:v>
                </c:pt>
                <c:pt idx="106">
                  <c:v>3.6520965599725545E-3</c:v>
                </c:pt>
                <c:pt idx="107">
                  <c:v>3.6533139763082669E-3</c:v>
                </c:pt>
                <c:pt idx="108">
                  <c:v>3.6581836416511178E-3</c:v>
                </c:pt>
                <c:pt idx="109">
                  <c:v>3.6594010579868307E-3</c:v>
                </c:pt>
                <c:pt idx="110">
                  <c:v>3.6606184743225435E-3</c:v>
                </c:pt>
                <c:pt idx="111">
                  <c:v>3.6618358906582559E-3</c:v>
                </c:pt>
                <c:pt idx="112">
                  <c:v>3.6630533069939688E-3</c:v>
                </c:pt>
                <c:pt idx="113">
                  <c:v>3.6667055560011068E-3</c:v>
                </c:pt>
                <c:pt idx="114">
                  <c:v>3.6679229723368197E-3</c:v>
                </c:pt>
                <c:pt idx="115">
                  <c:v>3.6691403886725325E-3</c:v>
                </c:pt>
                <c:pt idx="116">
                  <c:v>3.6703578050082449E-3</c:v>
                </c:pt>
                <c:pt idx="117">
                  <c:v>3.6715752213439578E-3</c:v>
                </c:pt>
                <c:pt idx="118">
                  <c:v>3.6752274703510958E-3</c:v>
                </c:pt>
                <c:pt idx="119">
                  <c:v>3.6764448866868087E-3</c:v>
                </c:pt>
                <c:pt idx="120">
                  <c:v>3.6776623030225215E-3</c:v>
                </c:pt>
                <c:pt idx="121">
                  <c:v>3.6788797193582344E-3</c:v>
                </c:pt>
                <c:pt idx="122">
                  <c:v>3.6800971356939468E-3</c:v>
                </c:pt>
                <c:pt idx="123">
                  <c:v>3.6837493847010848E-3</c:v>
                </c:pt>
                <c:pt idx="124">
                  <c:v>3.6849668010367977E-3</c:v>
                </c:pt>
                <c:pt idx="125">
                  <c:v>3.6861842173725105E-3</c:v>
                </c:pt>
                <c:pt idx="126">
                  <c:v>3.6874016337082234E-3</c:v>
                </c:pt>
                <c:pt idx="127">
                  <c:v>3.6886190500439358E-3</c:v>
                </c:pt>
                <c:pt idx="128">
                  <c:v>3.6922712990510738E-3</c:v>
                </c:pt>
                <c:pt idx="129">
                  <c:v>3.6934887153867867E-3</c:v>
                </c:pt>
                <c:pt idx="130">
                  <c:v>3.6947061317224995E-3</c:v>
                </c:pt>
                <c:pt idx="131">
                  <c:v>3.6959235480582124E-3</c:v>
                </c:pt>
                <c:pt idx="132">
                  <c:v>3.6971409643939248E-3</c:v>
                </c:pt>
                <c:pt idx="133">
                  <c:v>3.7007932134010633E-3</c:v>
                </c:pt>
                <c:pt idx="134">
                  <c:v>3.7020106297367757E-3</c:v>
                </c:pt>
                <c:pt idx="135">
                  <c:v>3.7032280460724885E-3</c:v>
                </c:pt>
                <c:pt idx="136">
                  <c:v>3.7044454624082014E-3</c:v>
                </c:pt>
                <c:pt idx="137">
                  <c:v>3.7056628787439138E-3</c:v>
                </c:pt>
                <c:pt idx="138">
                  <c:v>3.7093151277510523E-3</c:v>
                </c:pt>
                <c:pt idx="139">
                  <c:v>3.7105325440867647E-3</c:v>
                </c:pt>
                <c:pt idx="140">
                  <c:v>3.7117499604224775E-3</c:v>
                </c:pt>
                <c:pt idx="141">
                  <c:v>3.7129673767581904E-3</c:v>
                </c:pt>
                <c:pt idx="142">
                  <c:v>3.7141847930939028E-3</c:v>
                </c:pt>
                <c:pt idx="143">
                  <c:v>3.7178370421010413E-3</c:v>
                </c:pt>
                <c:pt idx="144">
                  <c:v>3.7190544584367537E-3</c:v>
                </c:pt>
                <c:pt idx="145">
                  <c:v>3.7202718747724665E-3</c:v>
                </c:pt>
                <c:pt idx="146">
                  <c:v>3.7214892911081794E-3</c:v>
                </c:pt>
                <c:pt idx="147">
                  <c:v>3.7227067074438918E-3</c:v>
                </c:pt>
                <c:pt idx="148">
                  <c:v>3.7263589564510303E-3</c:v>
                </c:pt>
                <c:pt idx="149">
                  <c:v>3.7275763727867427E-3</c:v>
                </c:pt>
                <c:pt idx="150">
                  <c:v>3.7287937891224555E-3</c:v>
                </c:pt>
                <c:pt idx="151">
                  <c:v>3.7300112054581684E-3</c:v>
                </c:pt>
                <c:pt idx="152">
                  <c:v>3.7312286217938808E-3</c:v>
                </c:pt>
                <c:pt idx="153">
                  <c:v>3.7348808708010193E-3</c:v>
                </c:pt>
                <c:pt idx="154">
                  <c:v>3.7360982871367317E-3</c:v>
                </c:pt>
                <c:pt idx="155">
                  <c:v>3.7373157034724445E-3</c:v>
                </c:pt>
                <c:pt idx="156">
                  <c:v>3.7385331198081574E-3</c:v>
                </c:pt>
                <c:pt idx="157">
                  <c:v>3.7397505361438702E-3</c:v>
                </c:pt>
                <c:pt idx="158">
                  <c:v>3.7434027851510083E-3</c:v>
                </c:pt>
                <c:pt idx="159">
                  <c:v>3.7446202014867207E-3</c:v>
                </c:pt>
                <c:pt idx="160">
                  <c:v>3.7458376178224335E-3</c:v>
                </c:pt>
                <c:pt idx="161">
                  <c:v>3.7470550341581464E-3</c:v>
                </c:pt>
                <c:pt idx="162">
                  <c:v>3.7482724504938592E-3</c:v>
                </c:pt>
                <c:pt idx="163">
                  <c:v>3.7519246995009973E-3</c:v>
                </c:pt>
                <c:pt idx="164">
                  <c:v>3.7531421158367101E-3</c:v>
                </c:pt>
                <c:pt idx="165">
                  <c:v>3.7543595321724225E-3</c:v>
                </c:pt>
                <c:pt idx="166">
                  <c:v>3.7555769485081354E-3</c:v>
                </c:pt>
                <c:pt idx="167">
                  <c:v>3.7567943648438482E-3</c:v>
                </c:pt>
                <c:pt idx="168">
                  <c:v>3.7604466138509863E-3</c:v>
                </c:pt>
                <c:pt idx="169">
                  <c:v>3.7616640301866991E-3</c:v>
                </c:pt>
                <c:pt idx="170">
                  <c:v>3.7628814465224115E-3</c:v>
                </c:pt>
                <c:pt idx="171">
                  <c:v>3.7640988628581244E-3</c:v>
                </c:pt>
                <c:pt idx="172">
                  <c:v>3.7653162791938372E-3</c:v>
                </c:pt>
                <c:pt idx="173">
                  <c:v>3.7689685282009753E-3</c:v>
                </c:pt>
                <c:pt idx="174">
                  <c:v>3.7701859445366881E-3</c:v>
                </c:pt>
                <c:pt idx="175">
                  <c:v>3.7714033608724005E-3</c:v>
                </c:pt>
                <c:pt idx="176">
                  <c:v>3.7726207772081134E-3</c:v>
                </c:pt>
                <c:pt idx="177">
                  <c:v>3.7738381935438262E-3</c:v>
                </c:pt>
                <c:pt idx="178">
                  <c:v>3.7774904425509643E-3</c:v>
                </c:pt>
                <c:pt idx="179">
                  <c:v>3.7787078588866771E-3</c:v>
                </c:pt>
                <c:pt idx="180">
                  <c:v>3.7799252752223895E-3</c:v>
                </c:pt>
                <c:pt idx="181">
                  <c:v>3.7811426915581024E-3</c:v>
                </c:pt>
                <c:pt idx="182">
                  <c:v>3.7823601078938152E-3</c:v>
                </c:pt>
                <c:pt idx="183">
                  <c:v>3.7860123569009533E-3</c:v>
                </c:pt>
                <c:pt idx="184">
                  <c:v>3.7872297732366661E-3</c:v>
                </c:pt>
                <c:pt idx="185">
                  <c:v>3.7884471895723785E-3</c:v>
                </c:pt>
                <c:pt idx="186">
                  <c:v>3.7896646059080914E-3</c:v>
                </c:pt>
                <c:pt idx="187">
                  <c:v>3.7908820222438042E-3</c:v>
                </c:pt>
                <c:pt idx="188">
                  <c:v>3.7945342712509423E-3</c:v>
                </c:pt>
                <c:pt idx="189">
                  <c:v>3.7957516875866551E-3</c:v>
                </c:pt>
                <c:pt idx="190">
                  <c:v>3.796969103922368E-3</c:v>
                </c:pt>
                <c:pt idx="191">
                  <c:v>3.7981865202580804E-3</c:v>
                </c:pt>
                <c:pt idx="192">
                  <c:v>3.7994039365937932E-3</c:v>
                </c:pt>
                <c:pt idx="193">
                  <c:v>3.8030561856009313E-3</c:v>
                </c:pt>
                <c:pt idx="194">
                  <c:v>3.8042736019366441E-3</c:v>
                </c:pt>
                <c:pt idx="195">
                  <c:v>3.8054910182723565E-3</c:v>
                </c:pt>
                <c:pt idx="196">
                  <c:v>3.8067084346080694E-3</c:v>
                </c:pt>
                <c:pt idx="197">
                  <c:v>3.8079258509437822E-3</c:v>
                </c:pt>
                <c:pt idx="198">
                  <c:v>3.8115780999509203E-3</c:v>
                </c:pt>
                <c:pt idx="199">
                  <c:v>3.8127955162866331E-3</c:v>
                </c:pt>
                <c:pt idx="200">
                  <c:v>3.814012932622346E-3</c:v>
                </c:pt>
                <c:pt idx="201">
                  <c:v>3.8152303489580584E-3</c:v>
                </c:pt>
                <c:pt idx="202">
                  <c:v>3.8164477652937712E-3</c:v>
                </c:pt>
                <c:pt idx="203">
                  <c:v>3.8201000143009093E-3</c:v>
                </c:pt>
                <c:pt idx="204">
                  <c:v>3.8213174306366221E-3</c:v>
                </c:pt>
                <c:pt idx="205">
                  <c:v>3.822534846972335E-3</c:v>
                </c:pt>
                <c:pt idx="206">
                  <c:v>3.8237522633080474E-3</c:v>
                </c:pt>
                <c:pt idx="207">
                  <c:v>3.8249696796437602E-3</c:v>
                </c:pt>
                <c:pt idx="208">
                  <c:v>3.8286219286508983E-3</c:v>
                </c:pt>
                <c:pt idx="209">
                  <c:v>3.8298393449866111E-3</c:v>
                </c:pt>
                <c:pt idx="210">
                  <c:v>3.831056761322324E-3</c:v>
                </c:pt>
                <c:pt idx="211">
                  <c:v>3.8322741776580364E-3</c:v>
                </c:pt>
                <c:pt idx="212">
                  <c:v>3.8334915939937492E-3</c:v>
                </c:pt>
                <c:pt idx="213">
                  <c:v>3.8371438430008873E-3</c:v>
                </c:pt>
                <c:pt idx="214">
                  <c:v>3.8383612593366001E-3</c:v>
                </c:pt>
                <c:pt idx="215">
                  <c:v>3.839578675672313E-3</c:v>
                </c:pt>
                <c:pt idx="216">
                  <c:v>3.8407960920080254E-3</c:v>
                </c:pt>
                <c:pt idx="217">
                  <c:v>3.8420135083437382E-3</c:v>
                </c:pt>
                <c:pt idx="218">
                  <c:v>3.8456657573508763E-3</c:v>
                </c:pt>
                <c:pt idx="219">
                  <c:v>3.8468831736865891E-3</c:v>
                </c:pt>
                <c:pt idx="220">
                  <c:v>3.848100590022302E-3</c:v>
                </c:pt>
                <c:pt idx="221">
                  <c:v>3.8493180063580144E-3</c:v>
                </c:pt>
                <c:pt idx="222">
                  <c:v>3.8505354226937272E-3</c:v>
                </c:pt>
                <c:pt idx="223">
                  <c:v>3.8541876717008653E-3</c:v>
                </c:pt>
                <c:pt idx="224">
                  <c:v>3.8554050880365781E-3</c:v>
                </c:pt>
                <c:pt idx="225">
                  <c:v>3.856622504372291E-3</c:v>
                </c:pt>
                <c:pt idx="226">
                  <c:v>3.8578399207080038E-3</c:v>
                </c:pt>
                <c:pt idx="227">
                  <c:v>3.8590573370437162E-3</c:v>
                </c:pt>
                <c:pt idx="228">
                  <c:v>3.8627095860508543E-3</c:v>
                </c:pt>
                <c:pt idx="229">
                  <c:v>3.8639270023865671E-3</c:v>
                </c:pt>
                <c:pt idx="230">
                  <c:v>3.86514441872228E-3</c:v>
                </c:pt>
                <c:pt idx="231">
                  <c:v>3.8663618350579928E-3</c:v>
                </c:pt>
                <c:pt idx="232">
                  <c:v>3.8675792513937052E-3</c:v>
                </c:pt>
                <c:pt idx="233">
                  <c:v>3.8712315004008433E-3</c:v>
                </c:pt>
                <c:pt idx="234">
                  <c:v>3.8724489167365561E-3</c:v>
                </c:pt>
                <c:pt idx="235">
                  <c:v>3.873666333072269E-3</c:v>
                </c:pt>
                <c:pt idx="236">
                  <c:v>3.8748837494079818E-3</c:v>
                </c:pt>
                <c:pt idx="237">
                  <c:v>3.8761011657436942E-3</c:v>
                </c:pt>
                <c:pt idx="238">
                  <c:v>3.8797534147508323E-3</c:v>
                </c:pt>
                <c:pt idx="239">
                  <c:v>3.8809708310865451E-3</c:v>
                </c:pt>
                <c:pt idx="240">
                  <c:v>3.882188247422258E-3</c:v>
                </c:pt>
                <c:pt idx="241">
                  <c:v>3.8834056637579708E-3</c:v>
                </c:pt>
                <c:pt idx="242">
                  <c:v>3.8846230800936832E-3</c:v>
                </c:pt>
                <c:pt idx="243">
                  <c:v>3.8882753291008213E-3</c:v>
                </c:pt>
                <c:pt idx="244">
                  <c:v>3.8894927454365342E-3</c:v>
                </c:pt>
                <c:pt idx="245">
                  <c:v>3.890710161772247E-3</c:v>
                </c:pt>
                <c:pt idx="246">
                  <c:v>3.8919275781079598E-3</c:v>
                </c:pt>
                <c:pt idx="247">
                  <c:v>3.8931449944436722E-3</c:v>
                </c:pt>
                <c:pt idx="248">
                  <c:v>3.8967972434508103E-3</c:v>
                </c:pt>
                <c:pt idx="249">
                  <c:v>3.8980146597865232E-3</c:v>
                </c:pt>
                <c:pt idx="250">
                  <c:v>3.899232076122236E-3</c:v>
                </c:pt>
                <c:pt idx="251">
                  <c:v>3.9004494924579488E-3</c:v>
                </c:pt>
                <c:pt idx="252">
                  <c:v>3.9016669087936612E-3</c:v>
                </c:pt>
                <c:pt idx="253">
                  <c:v>3.9053191578007997E-3</c:v>
                </c:pt>
                <c:pt idx="254">
                  <c:v>3.9065365741365122E-3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3.5006488221141045E-3</c:v>
                </c:pt>
                <c:pt idx="1">
                  <c:v>3.5014306138526838E-3</c:v>
                </c:pt>
                <c:pt idx="2">
                  <c:v>3.5022143162254612E-3</c:v>
                </c:pt>
                <c:pt idx="3">
                  <c:v>3.5029999292324359E-3</c:v>
                </c:pt>
                <c:pt idx="4">
                  <c:v>3.5053682320585495E-3</c:v>
                </c:pt>
                <c:pt idx="5">
                  <c:v>3.5061614876023169E-3</c:v>
                </c:pt>
                <c:pt idx="6">
                  <c:v>3.5069566537802815E-3</c:v>
                </c:pt>
                <c:pt idx="7">
                  <c:v>3.5077537305924444E-3</c:v>
                </c:pt>
                <c:pt idx="8">
                  <c:v>3.5085527180388053E-3</c:v>
                </c:pt>
                <c:pt idx="9">
                  <c:v>3.5109611441830756E-3</c:v>
                </c:pt>
                <c:pt idx="10">
                  <c:v>3.5117677741662284E-3</c:v>
                </c:pt>
                <c:pt idx="11">
                  <c:v>3.5125763147835789E-3</c:v>
                </c:pt>
                <c:pt idx="12">
                  <c:v>3.5133867660351275E-3</c:v>
                </c:pt>
                <c:pt idx="13">
                  <c:v>3.5141991279208744E-3</c:v>
                </c:pt>
                <c:pt idx="14">
                  <c:v>3.5166476773833013E-3</c:v>
                </c:pt>
                <c:pt idx="15">
                  <c:v>3.5174676818058399E-3</c:v>
                </c:pt>
                <c:pt idx="16">
                  <c:v>3.5182895968625763E-3</c:v>
                </c:pt>
                <c:pt idx="17">
                  <c:v>3.5191134225535103E-3</c:v>
                </c:pt>
                <c:pt idx="18">
                  <c:v>3.5199391588786426E-3</c:v>
                </c:pt>
                <c:pt idx="19">
                  <c:v>3.522427831659227E-3</c:v>
                </c:pt>
                <c:pt idx="20">
                  <c:v>3.5232612105211506E-3</c:v>
                </c:pt>
                <c:pt idx="21">
                  <c:v>3.5240965000172728E-3</c:v>
                </c:pt>
                <c:pt idx="22">
                  <c:v>3.5283016070108519E-3</c:v>
                </c:pt>
                <c:pt idx="23">
                  <c:v>3.5291483603121618E-3</c:v>
                </c:pt>
                <c:pt idx="24">
                  <c:v>3.5299970242476694E-3</c:v>
                </c:pt>
                <c:pt idx="25">
                  <c:v>3.5317000840212787E-3</c:v>
                </c:pt>
                <c:pt idx="26">
                  <c:v>3.5342690034381773E-3</c:v>
                </c:pt>
                <c:pt idx="27">
                  <c:v>3.5351291311788722E-3</c:v>
                </c:pt>
                <c:pt idx="28">
                  <c:v>3.5359911695537656E-3</c:v>
                </c:pt>
                <c:pt idx="29">
                  <c:v>3.5368551185628572E-3</c:v>
                </c:pt>
                <c:pt idx="30">
                  <c:v>3.5377209782061466E-3</c:v>
                </c:pt>
                <c:pt idx="31">
                  <c:v>3.5403300209412019E-3</c:v>
                </c:pt>
                <c:pt idx="32">
                  <c:v>3.541203523121283E-3</c:v>
                </c:pt>
                <c:pt idx="33">
                  <c:v>3.5420789359355618E-3</c:v>
                </c:pt>
                <c:pt idx="34">
                  <c:v>3.5429562593840389E-3</c:v>
                </c:pt>
                <c:pt idx="35">
                  <c:v>3.5438354934667136E-3</c:v>
                </c:pt>
                <c:pt idx="36">
                  <c:v>3.5464846595199264E-3</c:v>
                </c:pt>
                <c:pt idx="37">
                  <c:v>3.547371536139393E-3</c:v>
                </c:pt>
                <c:pt idx="38">
                  <c:v>3.5482603233930573E-3</c:v>
                </c:pt>
                <c:pt idx="39">
                  <c:v>3.5491510212809201E-3</c:v>
                </c:pt>
                <c:pt idx="40">
                  <c:v>3.5500436298029807E-3</c:v>
                </c:pt>
                <c:pt idx="41">
                  <c:v>3.5527329191743502E-3</c:v>
                </c:pt>
                <c:pt idx="42">
                  <c:v>3.5536331702332026E-3</c:v>
                </c:pt>
                <c:pt idx="43">
                  <c:v>3.5545353319262531E-3</c:v>
                </c:pt>
                <c:pt idx="44">
                  <c:v>3.5554394042535014E-3</c:v>
                </c:pt>
                <c:pt idx="45">
                  <c:v>3.5563453872149479E-3</c:v>
                </c:pt>
                <c:pt idx="46">
                  <c:v>3.5590747999044744E-3</c:v>
                </c:pt>
                <c:pt idx="47">
                  <c:v>3.5599884254027122E-3</c:v>
                </c:pt>
                <c:pt idx="48">
                  <c:v>3.5609039615351486E-3</c:v>
                </c:pt>
                <c:pt idx="49">
                  <c:v>3.5618214083017823E-3</c:v>
                </c:pt>
                <c:pt idx="50">
                  <c:v>3.5627407657026142E-3</c:v>
                </c:pt>
                <c:pt idx="51">
                  <c:v>3.5655103017102978E-3</c:v>
                </c:pt>
                <c:pt idx="52">
                  <c:v>3.5664373016479215E-3</c:v>
                </c:pt>
                <c:pt idx="53">
                  <c:v>3.5673662122197433E-3</c:v>
                </c:pt>
                <c:pt idx="54">
                  <c:v>3.5682970334257628E-3</c:v>
                </c:pt>
                <c:pt idx="55">
                  <c:v>3.5692297652659805E-3</c:v>
                </c:pt>
                <c:pt idx="56">
                  <c:v>3.5720394245918213E-3</c:v>
                </c:pt>
                <c:pt idx="57">
                  <c:v>3.5729797989688308E-3</c:v>
                </c:pt>
                <c:pt idx="58">
                  <c:v>3.573922083980038E-3</c:v>
                </c:pt>
                <c:pt idx="59">
                  <c:v>3.5748662796254434E-3</c:v>
                </c:pt>
                <c:pt idx="60">
                  <c:v>3.5758123859050465E-3</c:v>
                </c:pt>
                <c:pt idx="61">
                  <c:v>3.5786621685490443E-3</c:v>
                </c:pt>
                <c:pt idx="62">
                  <c:v>3.5796159173654397E-3</c:v>
                </c:pt>
                <c:pt idx="63">
                  <c:v>3.5805715768160323E-3</c:v>
                </c:pt>
                <c:pt idx="64">
                  <c:v>3.5815291469008235E-3</c:v>
                </c:pt>
                <c:pt idx="65">
                  <c:v>3.5824886276198124E-3</c:v>
                </c:pt>
                <c:pt idx="66">
                  <c:v>3.585378533581967E-3</c:v>
                </c:pt>
                <c:pt idx="67">
                  <c:v>3.5863456568377477E-3</c:v>
                </c:pt>
                <c:pt idx="68">
                  <c:v>3.5873146907277266E-3</c:v>
                </c:pt>
                <c:pt idx="69">
                  <c:v>3.5882856352519032E-3</c:v>
                </c:pt>
                <c:pt idx="70">
                  <c:v>3.589258490410278E-3</c:v>
                </c:pt>
                <c:pt idx="71">
                  <c:v>3.5921885196905897E-3</c:v>
                </c:pt>
                <c:pt idx="72">
                  <c:v>3.5931690173857563E-3</c:v>
                </c:pt>
                <c:pt idx="73">
                  <c:v>3.5941514257151201E-3</c:v>
                </c:pt>
                <c:pt idx="74">
                  <c:v>3.5951357446786826E-3</c:v>
                </c:pt>
                <c:pt idx="75">
                  <c:v>3.5961219742764432E-3</c:v>
                </c:pt>
                <c:pt idx="76">
                  <c:v>3.599092126874912E-3</c:v>
                </c:pt>
                <c:pt idx="77">
                  <c:v>3.600085999009464E-3</c:v>
                </c:pt>
                <c:pt idx="78">
                  <c:v>3.6010817817782141E-3</c:v>
                </c:pt>
                <c:pt idx="79">
                  <c:v>3.6020794751811624E-3</c:v>
                </c:pt>
                <c:pt idx="80">
                  <c:v>3.6030790792183085E-3</c:v>
                </c:pt>
                <c:pt idx="81">
                  <c:v>3.6060893551349339E-3</c:v>
                </c:pt>
                <c:pt idx="82">
                  <c:v>3.6070966017088717E-3</c:v>
                </c:pt>
                <c:pt idx="83">
                  <c:v>3.6081057589170077E-3</c:v>
                </c:pt>
                <c:pt idx="84">
                  <c:v>3.6091168267593414E-3</c:v>
                </c:pt>
                <c:pt idx="85">
                  <c:v>3.6101298052358729E-3</c:v>
                </c:pt>
                <c:pt idx="86">
                  <c:v>3.6131802044706558E-3</c:v>
                </c:pt>
                <c:pt idx="87">
                  <c:v>3.6142008254839791E-3</c:v>
                </c:pt>
                <c:pt idx="88">
                  <c:v>3.6152233571315005E-3</c:v>
                </c:pt>
                <c:pt idx="89">
                  <c:v>3.61624779941322E-3</c:v>
                </c:pt>
                <c:pt idx="90">
                  <c:v>3.6213986703347864E-3</c:v>
                </c:pt>
                <c:pt idx="91">
                  <c:v>3.6224345764216933E-3</c:v>
                </c:pt>
                <c:pt idx="92">
                  <c:v>3.6234723931427987E-3</c:v>
                </c:pt>
                <c:pt idx="93">
                  <c:v>3.6245121204981014E-3</c:v>
                </c:pt>
                <c:pt idx="94">
                  <c:v>3.6276427663691985E-3</c:v>
                </c:pt>
                <c:pt idx="95">
                  <c:v>3.6286901362612934E-3</c:v>
                </c:pt>
                <c:pt idx="96">
                  <c:v>3.6297394167875857E-3</c:v>
                </c:pt>
                <c:pt idx="97">
                  <c:v>3.6307906079480765E-3</c:v>
                </c:pt>
                <c:pt idx="98">
                  <c:v>3.6318437097427655E-3</c:v>
                </c:pt>
                <c:pt idx="99">
                  <c:v>3.6350144789320188E-3</c:v>
                </c:pt>
                <c:pt idx="100">
                  <c:v>3.6360752232634996E-3</c:v>
                </c:pt>
                <c:pt idx="101">
                  <c:v>3.6371378782291781E-3</c:v>
                </c:pt>
                <c:pt idx="102">
                  <c:v>3.6382024438290548E-3</c:v>
                </c:pt>
                <c:pt idx="103">
                  <c:v>3.6392689200631292E-3</c:v>
                </c:pt>
                <c:pt idx="104">
                  <c:v>3.6424798125705401E-3</c:v>
                </c:pt>
                <c:pt idx="105">
                  <c:v>3.6435539313414062E-3</c:v>
                </c:pt>
                <c:pt idx="106">
                  <c:v>3.6446299607464706E-3</c:v>
                </c:pt>
                <c:pt idx="107">
                  <c:v>3.6457079007857322E-3</c:v>
                </c:pt>
                <c:pt idx="108">
                  <c:v>3.6500387672847604E-3</c:v>
                </c:pt>
                <c:pt idx="109">
                  <c:v>3.651126260495012E-3</c:v>
                </c:pt>
                <c:pt idx="110">
                  <c:v>3.6522156643394618E-3</c:v>
                </c:pt>
                <c:pt idx="111">
                  <c:v>3.6533069788181097E-3</c:v>
                </c:pt>
                <c:pt idx="112">
                  <c:v>3.6544002039309554E-3</c:v>
                </c:pt>
                <c:pt idx="113">
                  <c:v>3.6576913430746805E-3</c:v>
                </c:pt>
                <c:pt idx="114">
                  <c:v>3.6587922107243179E-3</c:v>
                </c:pt>
                <c:pt idx="115">
                  <c:v>3.6598949890081535E-3</c:v>
                </c:pt>
                <c:pt idx="116">
                  <c:v>3.6609996779261868E-3</c:v>
                </c:pt>
                <c:pt idx="117">
                  <c:v>3.6621062774784179E-3</c:v>
                </c:pt>
                <c:pt idx="118">
                  <c:v>3.6654375399403005E-3</c:v>
                </c:pt>
                <c:pt idx="119">
                  <c:v>3.6665517820293233E-3</c:v>
                </c:pt>
                <c:pt idx="120">
                  <c:v>3.6676679347525444E-3</c:v>
                </c:pt>
                <c:pt idx="121">
                  <c:v>3.6687859981099635E-3</c:v>
                </c:pt>
                <c:pt idx="122">
                  <c:v>3.6699059721015809E-3</c:v>
                </c:pt>
                <c:pt idx="123">
                  <c:v>3.6732773578816197E-3</c:v>
                </c:pt>
                <c:pt idx="124">
                  <c:v>3.6744049744100284E-3</c:v>
                </c:pt>
                <c:pt idx="125">
                  <c:v>3.6755345015726357E-3</c:v>
                </c:pt>
                <c:pt idx="126">
                  <c:v>3.6766659393694403E-3</c:v>
                </c:pt>
                <c:pt idx="127">
                  <c:v>3.677799287800443E-3</c:v>
                </c:pt>
                <c:pt idx="128">
                  <c:v>3.681210796898639E-3</c:v>
                </c:pt>
                <c:pt idx="129">
                  <c:v>3.6823517878664339E-3</c:v>
                </c:pt>
                <c:pt idx="130">
                  <c:v>3.6834946894684258E-3</c:v>
                </c:pt>
                <c:pt idx="131">
                  <c:v>3.6846395017046166E-3</c:v>
                </c:pt>
                <c:pt idx="132">
                  <c:v>3.6857862245750052E-3</c:v>
                </c:pt>
                <c:pt idx="133">
                  <c:v>3.6892378569913578E-3</c:v>
                </c:pt>
                <c:pt idx="134">
                  <c:v>3.6903922223985382E-3</c:v>
                </c:pt>
                <c:pt idx="135">
                  <c:v>3.6915484984399163E-3</c:v>
                </c:pt>
                <c:pt idx="136">
                  <c:v>3.6927066851154926E-3</c:v>
                </c:pt>
                <c:pt idx="137">
                  <c:v>3.693866782425267E-3</c:v>
                </c:pt>
                <c:pt idx="138">
                  <c:v>3.6973585381597767E-3</c:v>
                </c:pt>
                <c:pt idx="139">
                  <c:v>3.6985262780063429E-3</c:v>
                </c:pt>
                <c:pt idx="140">
                  <c:v>3.6996959284871069E-3</c:v>
                </c:pt>
                <c:pt idx="141">
                  <c:v>3.7008674896020681E-3</c:v>
                </c:pt>
                <c:pt idx="142">
                  <c:v>3.702040961351228E-3</c:v>
                </c:pt>
                <c:pt idx="143">
                  <c:v>3.7055728404038956E-3</c:v>
                </c:pt>
                <c:pt idx="144">
                  <c:v>3.7067539546898468E-3</c:v>
                </c:pt>
                <c:pt idx="145">
                  <c:v>3.7079369796099962E-3</c:v>
                </c:pt>
                <c:pt idx="146">
                  <c:v>3.7091219151643442E-3</c:v>
                </c:pt>
                <c:pt idx="147">
                  <c:v>3.7103087613528894E-3</c:v>
                </c:pt>
                <c:pt idx="148">
                  <c:v>3.7138807637237133E-3</c:v>
                </c:pt>
                <c:pt idx="149">
                  <c:v>3.7150752524490508E-3</c:v>
                </c:pt>
                <c:pt idx="150">
                  <c:v>3.716271651808586E-3</c:v>
                </c:pt>
                <c:pt idx="151">
                  <c:v>3.7174699618023194E-3</c:v>
                </c:pt>
                <c:pt idx="152">
                  <c:v>3.71867018243025E-3</c:v>
                </c:pt>
                <c:pt idx="153">
                  <c:v>3.7222823081192315E-3</c:v>
                </c:pt>
                <c:pt idx="154">
                  <c:v>3.7234901712839548E-3</c:v>
                </c:pt>
                <c:pt idx="155">
                  <c:v>3.7246999450828754E-3</c:v>
                </c:pt>
                <c:pt idx="156">
                  <c:v>3.7259116295159942E-3</c:v>
                </c:pt>
                <c:pt idx="157">
                  <c:v>3.7271252245833111E-3</c:v>
                </c:pt>
                <c:pt idx="158">
                  <c:v>3.7307774735904492E-3</c:v>
                </c:pt>
                <c:pt idx="159">
                  <c:v>3.7319987111945579E-3</c:v>
                </c:pt>
                <c:pt idx="160">
                  <c:v>3.7332218594328644E-3</c:v>
                </c:pt>
                <c:pt idx="161">
                  <c:v>3.734446918305369E-3</c:v>
                </c:pt>
                <c:pt idx="162">
                  <c:v>3.7356738878120718E-3</c:v>
                </c:pt>
                <c:pt idx="163">
                  <c:v>3.7393662601373666E-3</c:v>
                </c:pt>
                <c:pt idx="164">
                  <c:v>3.7406008721808611E-3</c:v>
                </c:pt>
                <c:pt idx="165">
                  <c:v>3.7418373948585534E-3</c:v>
                </c:pt>
                <c:pt idx="166">
                  <c:v>3.743075828170443E-3</c:v>
                </c:pt>
                <c:pt idx="167">
                  <c:v>3.7443161721165312E-3</c:v>
                </c:pt>
                <c:pt idx="168">
                  <c:v>3.7480486677599839E-3</c:v>
                </c:pt>
                <c:pt idx="169">
                  <c:v>3.7492966542428635E-3</c:v>
                </c:pt>
                <c:pt idx="170">
                  <c:v>3.7505465513599416E-3</c:v>
                </c:pt>
                <c:pt idx="171">
                  <c:v>3.7517983591112175E-3</c:v>
                </c:pt>
                <c:pt idx="172">
                  <c:v>3.7530520774966916E-3</c:v>
                </c:pt>
                <c:pt idx="173">
                  <c:v>3.7568246964583005E-3</c:v>
                </c:pt>
                <c:pt idx="174">
                  <c:v>3.7580860573805663E-3</c:v>
                </c:pt>
                <c:pt idx="175">
                  <c:v>3.7593493289370299E-3</c:v>
                </c:pt>
                <c:pt idx="176">
                  <c:v>3.7606145111276912E-3</c:v>
                </c:pt>
                <c:pt idx="177">
                  <c:v>3.7618816039525506E-3</c:v>
                </c:pt>
                <c:pt idx="178">
                  <c:v>3.7656943462323171E-3</c:v>
                </c:pt>
                <c:pt idx="179">
                  <c:v>3.7669690815939688E-3</c:v>
                </c:pt>
                <c:pt idx="180">
                  <c:v>3.7682457275898177E-3</c:v>
                </c:pt>
                <c:pt idx="181">
                  <c:v>3.7695242842198649E-3</c:v>
                </c:pt>
                <c:pt idx="182">
                  <c:v>3.7708047514841102E-3</c:v>
                </c:pt>
                <c:pt idx="183">
                  <c:v>3.7746576170820333E-3</c:v>
                </c:pt>
                <c:pt idx="184">
                  <c:v>3.7759457268830704E-3</c:v>
                </c:pt>
                <c:pt idx="185">
                  <c:v>3.7772357473183056E-3</c:v>
                </c:pt>
                <c:pt idx="186">
                  <c:v>3.7785276783877386E-3</c:v>
                </c:pt>
                <c:pt idx="187">
                  <c:v>3.7798215200913689E-3</c:v>
                </c:pt>
                <c:pt idx="188">
                  <c:v>3.7837145090074496E-3</c:v>
                </c:pt>
                <c:pt idx="189">
                  <c:v>3.7850159932478725E-3</c:v>
                </c:pt>
                <c:pt idx="190">
                  <c:v>3.7863193881224927E-3</c:v>
                </c:pt>
                <c:pt idx="191">
                  <c:v>3.7876246936313115E-3</c:v>
                </c:pt>
                <c:pt idx="192">
                  <c:v>3.7889319097743281E-3</c:v>
                </c:pt>
                <c:pt idx="193">
                  <c:v>3.792865022008565E-3</c:v>
                </c:pt>
                <c:pt idx="194">
                  <c:v>3.7941798806883737E-3</c:v>
                </c:pt>
                <c:pt idx="195">
                  <c:v>3.7954966500023798E-3</c:v>
                </c:pt>
                <c:pt idx="196">
                  <c:v>3.7968153299505845E-3</c:v>
                </c:pt>
                <c:pt idx="197">
                  <c:v>3.7981359205329869E-3</c:v>
                </c:pt>
                <c:pt idx="198">
                  <c:v>3.8021091560853809E-3</c:v>
                </c:pt>
                <c:pt idx="199">
                  <c:v>3.803437389204575E-3</c:v>
                </c:pt>
                <c:pt idx="200">
                  <c:v>3.804767532957967E-3</c:v>
                </c:pt>
                <c:pt idx="201">
                  <c:v>3.8060995873455566E-3</c:v>
                </c:pt>
                <c:pt idx="202">
                  <c:v>3.8074335523673448E-3</c:v>
                </c:pt>
                <c:pt idx="203">
                  <c:v>3.8114469112378964E-3</c:v>
                </c:pt>
                <c:pt idx="204">
                  <c:v>3.8127885187964755E-3</c:v>
                </c:pt>
                <c:pt idx="205">
                  <c:v>3.8141320369892533E-3</c:v>
                </c:pt>
                <c:pt idx="206">
                  <c:v>3.8154774658162292E-3</c:v>
                </c:pt>
                <c:pt idx="207">
                  <c:v>3.8168248052774028E-3</c:v>
                </c:pt>
                <c:pt idx="208">
                  <c:v>3.820878287466111E-3</c:v>
                </c:pt>
                <c:pt idx="209">
                  <c:v>3.8222332694640765E-3</c:v>
                </c:pt>
                <c:pt idx="210">
                  <c:v>3.8235901620962401E-3</c:v>
                </c:pt>
                <c:pt idx="211">
                  <c:v>3.8249489653626014E-3</c:v>
                </c:pt>
                <c:pt idx="212">
                  <c:v>3.82630967926316E-3</c:v>
                </c:pt>
                <c:pt idx="213">
                  <c:v>3.8304032847700257E-3</c:v>
                </c:pt>
                <c:pt idx="214">
                  <c:v>3.831771641207377E-3</c:v>
                </c:pt>
                <c:pt idx="215">
                  <c:v>3.8331419082789256E-3</c:v>
                </c:pt>
                <c:pt idx="216">
                  <c:v>3.8345140859846727E-3</c:v>
                </c:pt>
                <c:pt idx="217">
                  <c:v>3.8358881743246176E-3</c:v>
                </c:pt>
                <c:pt idx="218">
                  <c:v>3.84002190314964E-3</c:v>
                </c:pt>
                <c:pt idx="219">
                  <c:v>3.8414036340263767E-3</c:v>
                </c:pt>
                <c:pt idx="220">
                  <c:v>3.8427872755373116E-3</c:v>
                </c:pt>
                <c:pt idx="221">
                  <c:v>3.8441728276824446E-3</c:v>
                </c:pt>
                <c:pt idx="222">
                  <c:v>3.8455602904617749E-3</c:v>
                </c:pt>
                <c:pt idx="223">
                  <c:v>3.8497341426049544E-3</c:v>
                </c:pt>
                <c:pt idx="224">
                  <c:v>3.8511292479210769E-3</c:v>
                </c:pt>
                <c:pt idx="225">
                  <c:v>3.8525262638713972E-3</c:v>
                </c:pt>
                <c:pt idx="226">
                  <c:v>3.8539251904559156E-3</c:v>
                </c:pt>
                <c:pt idx="227">
                  <c:v>3.8553260276746317E-3</c:v>
                </c:pt>
                <c:pt idx="228">
                  <c:v>3.8595400031359683E-3</c:v>
                </c:pt>
                <c:pt idx="229">
                  <c:v>3.8609484828914763E-3</c:v>
                </c:pt>
                <c:pt idx="230">
                  <c:v>3.8623588732811824E-3</c:v>
                </c:pt>
                <c:pt idx="231">
                  <c:v>3.8637711743050866E-3</c:v>
                </c:pt>
                <c:pt idx="232">
                  <c:v>3.8651853859631886E-3</c:v>
                </c:pt>
                <c:pt idx="233">
                  <c:v>3.8694394847426819E-3</c:v>
                </c:pt>
                <c:pt idx="234">
                  <c:v>3.8708613389375757E-3</c:v>
                </c:pt>
                <c:pt idx="235">
                  <c:v>3.8722851037666676E-3</c:v>
                </c:pt>
                <c:pt idx="236">
                  <c:v>3.8737107792299573E-3</c:v>
                </c:pt>
                <c:pt idx="237">
                  <c:v>3.8751383653274447E-3</c:v>
                </c:pt>
                <c:pt idx="238">
                  <c:v>3.8794325874250955E-3</c:v>
                </c:pt>
                <c:pt idx="239">
                  <c:v>3.8808678160593747E-3</c:v>
                </c:pt>
                <c:pt idx="240">
                  <c:v>3.882304955327852E-3</c:v>
                </c:pt>
                <c:pt idx="241">
                  <c:v>3.8837440052305276E-3</c:v>
                </c:pt>
                <c:pt idx="242">
                  <c:v>3.8851849657674008E-3</c:v>
                </c:pt>
                <c:pt idx="243">
                  <c:v>3.8895193111832082E-3</c:v>
                </c:pt>
                <c:pt idx="244">
                  <c:v>3.8909679142568733E-3</c:v>
                </c:pt>
                <c:pt idx="245">
                  <c:v>3.8924184279647365E-3</c:v>
                </c:pt>
                <c:pt idx="246">
                  <c:v>3.8938708523067979E-3</c:v>
                </c:pt>
                <c:pt idx="247">
                  <c:v>3.8953251872830565E-3</c:v>
                </c:pt>
                <c:pt idx="248">
                  <c:v>3.8996996560170215E-3</c:v>
                </c:pt>
                <c:pt idx="249">
                  <c:v>3.9011616335300724E-3</c:v>
                </c:pt>
                <c:pt idx="250">
                  <c:v>3.9026255216773205E-3</c:v>
                </c:pt>
                <c:pt idx="251">
                  <c:v>3.9040913204587673E-3</c:v>
                </c:pt>
                <c:pt idx="252">
                  <c:v>3.9055590298744123E-3</c:v>
                </c:pt>
                <c:pt idx="253">
                  <c:v>3.9099736219265335E-3</c:v>
                </c:pt>
                <c:pt idx="254">
                  <c:v>3.9114489738789702E-3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130496"/>
        <c:axId val="603132288"/>
      </c:lineChart>
      <c:dateAx>
        <c:axId val="6031304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3132288"/>
        <c:crosses val="autoZero"/>
        <c:auto val="1"/>
        <c:lblOffset val="100"/>
        <c:baseTimeUnit val="days"/>
      </c:dateAx>
      <c:valAx>
        <c:axId val="6031322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3130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41968</c:v>
                </c:pt>
                <c:pt idx="1">
                  <c:v>41990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8.9000000000017635E-4</c:v>
                </c:pt>
                <c:pt idx="1">
                  <c:v>9.8559969831546468E-4</c:v>
                </c:pt>
                <c:pt idx="2">
                  <c:v>1.2405284245704047E-3</c:v>
                </c:pt>
                <c:pt idx="3">
                  <c:v>1.4218266538506528E-3</c:v>
                </c:pt>
                <c:pt idx="4">
                  <c:v>1.480942681664175E-3</c:v>
                </c:pt>
                <c:pt idx="5">
                  <c:v>1.4810624753495748E-3</c:v>
                </c:pt>
                <c:pt idx="6">
                  <c:v>1.6390974968146402E-3</c:v>
                </c:pt>
                <c:pt idx="7">
                  <c:v>1.6607699575294584E-3</c:v>
                </c:pt>
                <c:pt idx="8">
                  <c:v>1.6058013461715153E-3</c:v>
                </c:pt>
                <c:pt idx="9">
                  <c:v>1.5271370016752828E-3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'basis 3M'!$P$2:$P$533</c:f>
              <c:numCache>
                <c:formatCode>ddd\,\ dd\-mmm\-yyyy</c:formatCode>
                <c:ptCount val="532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  <c:pt idx="255">
                  <c:v>42333</c:v>
                </c:pt>
                <c:pt idx="256">
                  <c:v>42334</c:v>
                </c:pt>
                <c:pt idx="257">
                  <c:v>42335</c:v>
                </c:pt>
                <c:pt idx="258">
                  <c:v>42338</c:v>
                </c:pt>
                <c:pt idx="259">
                  <c:v>42339</c:v>
                </c:pt>
                <c:pt idx="260">
                  <c:v>42340</c:v>
                </c:pt>
                <c:pt idx="261">
                  <c:v>42341</c:v>
                </c:pt>
                <c:pt idx="262">
                  <c:v>42342</c:v>
                </c:pt>
                <c:pt idx="263">
                  <c:v>42345</c:v>
                </c:pt>
                <c:pt idx="264">
                  <c:v>42346</c:v>
                </c:pt>
                <c:pt idx="265">
                  <c:v>42347</c:v>
                </c:pt>
                <c:pt idx="266">
                  <c:v>42348</c:v>
                </c:pt>
                <c:pt idx="267">
                  <c:v>42349</c:v>
                </c:pt>
                <c:pt idx="268">
                  <c:v>42352</c:v>
                </c:pt>
                <c:pt idx="269">
                  <c:v>42353</c:v>
                </c:pt>
                <c:pt idx="270">
                  <c:v>42354</c:v>
                </c:pt>
                <c:pt idx="271">
                  <c:v>42355</c:v>
                </c:pt>
                <c:pt idx="272">
                  <c:v>42356</c:v>
                </c:pt>
                <c:pt idx="273">
                  <c:v>42359</c:v>
                </c:pt>
                <c:pt idx="274">
                  <c:v>42360</c:v>
                </c:pt>
                <c:pt idx="275">
                  <c:v>42361</c:v>
                </c:pt>
                <c:pt idx="276">
                  <c:v>42362</c:v>
                </c:pt>
                <c:pt idx="277">
                  <c:v>42366</c:v>
                </c:pt>
                <c:pt idx="278">
                  <c:v>42367</c:v>
                </c:pt>
                <c:pt idx="279">
                  <c:v>42368</c:v>
                </c:pt>
                <c:pt idx="280">
                  <c:v>42369</c:v>
                </c:pt>
                <c:pt idx="281">
                  <c:v>42373</c:v>
                </c:pt>
                <c:pt idx="282">
                  <c:v>42374</c:v>
                </c:pt>
                <c:pt idx="283">
                  <c:v>42375</c:v>
                </c:pt>
                <c:pt idx="284">
                  <c:v>42376</c:v>
                </c:pt>
                <c:pt idx="285">
                  <c:v>42377</c:v>
                </c:pt>
                <c:pt idx="286">
                  <c:v>42380</c:v>
                </c:pt>
                <c:pt idx="287">
                  <c:v>42381</c:v>
                </c:pt>
                <c:pt idx="288">
                  <c:v>42382</c:v>
                </c:pt>
                <c:pt idx="289">
                  <c:v>42383</c:v>
                </c:pt>
                <c:pt idx="290">
                  <c:v>42384</c:v>
                </c:pt>
                <c:pt idx="291">
                  <c:v>42387</c:v>
                </c:pt>
                <c:pt idx="292">
                  <c:v>42388</c:v>
                </c:pt>
                <c:pt idx="293">
                  <c:v>42389</c:v>
                </c:pt>
                <c:pt idx="294">
                  <c:v>42390</c:v>
                </c:pt>
                <c:pt idx="295">
                  <c:v>42391</c:v>
                </c:pt>
                <c:pt idx="296">
                  <c:v>42394</c:v>
                </c:pt>
                <c:pt idx="297">
                  <c:v>42395</c:v>
                </c:pt>
                <c:pt idx="298">
                  <c:v>42396</c:v>
                </c:pt>
                <c:pt idx="299">
                  <c:v>42397</c:v>
                </c:pt>
                <c:pt idx="300">
                  <c:v>42398</c:v>
                </c:pt>
                <c:pt idx="301">
                  <c:v>42401</c:v>
                </c:pt>
                <c:pt idx="302">
                  <c:v>42402</c:v>
                </c:pt>
                <c:pt idx="303">
                  <c:v>42403</c:v>
                </c:pt>
                <c:pt idx="304">
                  <c:v>42404</c:v>
                </c:pt>
                <c:pt idx="305">
                  <c:v>42405</c:v>
                </c:pt>
                <c:pt idx="306">
                  <c:v>42408</c:v>
                </c:pt>
                <c:pt idx="307">
                  <c:v>42409</c:v>
                </c:pt>
                <c:pt idx="308">
                  <c:v>42410</c:v>
                </c:pt>
                <c:pt idx="309">
                  <c:v>42411</c:v>
                </c:pt>
                <c:pt idx="310">
                  <c:v>42412</c:v>
                </c:pt>
                <c:pt idx="311">
                  <c:v>42415</c:v>
                </c:pt>
                <c:pt idx="312">
                  <c:v>42416</c:v>
                </c:pt>
                <c:pt idx="313">
                  <c:v>42417</c:v>
                </c:pt>
                <c:pt idx="314">
                  <c:v>42418</c:v>
                </c:pt>
                <c:pt idx="315">
                  <c:v>42419</c:v>
                </c:pt>
                <c:pt idx="316">
                  <c:v>42422</c:v>
                </c:pt>
                <c:pt idx="317">
                  <c:v>42423</c:v>
                </c:pt>
                <c:pt idx="318">
                  <c:v>42424</c:v>
                </c:pt>
                <c:pt idx="319">
                  <c:v>42425</c:v>
                </c:pt>
                <c:pt idx="320">
                  <c:v>42426</c:v>
                </c:pt>
                <c:pt idx="321">
                  <c:v>42429</c:v>
                </c:pt>
                <c:pt idx="322">
                  <c:v>42430</c:v>
                </c:pt>
                <c:pt idx="323">
                  <c:v>42431</c:v>
                </c:pt>
                <c:pt idx="324">
                  <c:v>42432</c:v>
                </c:pt>
                <c:pt idx="325">
                  <c:v>42433</c:v>
                </c:pt>
                <c:pt idx="326">
                  <c:v>42436</c:v>
                </c:pt>
                <c:pt idx="327">
                  <c:v>42437</c:v>
                </c:pt>
                <c:pt idx="328">
                  <c:v>42438</c:v>
                </c:pt>
                <c:pt idx="329">
                  <c:v>42439</c:v>
                </c:pt>
                <c:pt idx="330">
                  <c:v>42440</c:v>
                </c:pt>
                <c:pt idx="331">
                  <c:v>42443</c:v>
                </c:pt>
                <c:pt idx="332">
                  <c:v>42444</c:v>
                </c:pt>
                <c:pt idx="333">
                  <c:v>42445</c:v>
                </c:pt>
                <c:pt idx="334">
                  <c:v>42446</c:v>
                </c:pt>
                <c:pt idx="335">
                  <c:v>42447</c:v>
                </c:pt>
                <c:pt idx="336">
                  <c:v>42450</c:v>
                </c:pt>
                <c:pt idx="337">
                  <c:v>42451</c:v>
                </c:pt>
                <c:pt idx="338">
                  <c:v>42452</c:v>
                </c:pt>
                <c:pt idx="339">
                  <c:v>42453</c:v>
                </c:pt>
                <c:pt idx="340">
                  <c:v>42458</c:v>
                </c:pt>
                <c:pt idx="341">
                  <c:v>42459</c:v>
                </c:pt>
                <c:pt idx="342">
                  <c:v>42460</c:v>
                </c:pt>
                <c:pt idx="343">
                  <c:v>42461</c:v>
                </c:pt>
                <c:pt idx="344">
                  <c:v>42464</c:v>
                </c:pt>
                <c:pt idx="345">
                  <c:v>42465</c:v>
                </c:pt>
                <c:pt idx="346">
                  <c:v>42466</c:v>
                </c:pt>
                <c:pt idx="347">
                  <c:v>42467</c:v>
                </c:pt>
                <c:pt idx="348">
                  <c:v>42468</c:v>
                </c:pt>
                <c:pt idx="349">
                  <c:v>42471</c:v>
                </c:pt>
                <c:pt idx="350">
                  <c:v>42472</c:v>
                </c:pt>
                <c:pt idx="351">
                  <c:v>42473</c:v>
                </c:pt>
                <c:pt idx="352">
                  <c:v>42474</c:v>
                </c:pt>
                <c:pt idx="353">
                  <c:v>42475</c:v>
                </c:pt>
                <c:pt idx="354">
                  <c:v>42478</c:v>
                </c:pt>
                <c:pt idx="355">
                  <c:v>42479</c:v>
                </c:pt>
                <c:pt idx="356">
                  <c:v>42480</c:v>
                </c:pt>
                <c:pt idx="357">
                  <c:v>42481</c:v>
                </c:pt>
                <c:pt idx="358">
                  <c:v>42482</c:v>
                </c:pt>
                <c:pt idx="359">
                  <c:v>42485</c:v>
                </c:pt>
                <c:pt idx="360">
                  <c:v>42486</c:v>
                </c:pt>
                <c:pt idx="361">
                  <c:v>42487</c:v>
                </c:pt>
                <c:pt idx="362">
                  <c:v>42488</c:v>
                </c:pt>
                <c:pt idx="363">
                  <c:v>42489</c:v>
                </c:pt>
                <c:pt idx="364">
                  <c:v>42492</c:v>
                </c:pt>
                <c:pt idx="365">
                  <c:v>42493</c:v>
                </c:pt>
                <c:pt idx="366">
                  <c:v>42494</c:v>
                </c:pt>
                <c:pt idx="367">
                  <c:v>42495</c:v>
                </c:pt>
                <c:pt idx="368">
                  <c:v>42496</c:v>
                </c:pt>
                <c:pt idx="369">
                  <c:v>42499</c:v>
                </c:pt>
                <c:pt idx="370">
                  <c:v>42500</c:v>
                </c:pt>
                <c:pt idx="371">
                  <c:v>42501</c:v>
                </c:pt>
                <c:pt idx="372">
                  <c:v>42502</c:v>
                </c:pt>
                <c:pt idx="373">
                  <c:v>42503</c:v>
                </c:pt>
                <c:pt idx="374">
                  <c:v>42506</c:v>
                </c:pt>
                <c:pt idx="375">
                  <c:v>42507</c:v>
                </c:pt>
                <c:pt idx="376">
                  <c:v>42508</c:v>
                </c:pt>
                <c:pt idx="377">
                  <c:v>42509</c:v>
                </c:pt>
                <c:pt idx="378">
                  <c:v>42510</c:v>
                </c:pt>
                <c:pt idx="379">
                  <c:v>42513</c:v>
                </c:pt>
                <c:pt idx="380">
                  <c:v>42514</c:v>
                </c:pt>
                <c:pt idx="381">
                  <c:v>42515</c:v>
                </c:pt>
                <c:pt idx="382">
                  <c:v>42516</c:v>
                </c:pt>
                <c:pt idx="383">
                  <c:v>42517</c:v>
                </c:pt>
                <c:pt idx="384">
                  <c:v>42520</c:v>
                </c:pt>
                <c:pt idx="385">
                  <c:v>42521</c:v>
                </c:pt>
                <c:pt idx="386">
                  <c:v>42522</c:v>
                </c:pt>
                <c:pt idx="387">
                  <c:v>42523</c:v>
                </c:pt>
                <c:pt idx="388">
                  <c:v>42524</c:v>
                </c:pt>
                <c:pt idx="389">
                  <c:v>42527</c:v>
                </c:pt>
                <c:pt idx="390">
                  <c:v>42528</c:v>
                </c:pt>
                <c:pt idx="391">
                  <c:v>42529</c:v>
                </c:pt>
                <c:pt idx="392">
                  <c:v>42530</c:v>
                </c:pt>
                <c:pt idx="393">
                  <c:v>42531</c:v>
                </c:pt>
                <c:pt idx="394">
                  <c:v>42534</c:v>
                </c:pt>
                <c:pt idx="395">
                  <c:v>42535</c:v>
                </c:pt>
                <c:pt idx="396">
                  <c:v>42536</c:v>
                </c:pt>
                <c:pt idx="397">
                  <c:v>42537</c:v>
                </c:pt>
                <c:pt idx="398">
                  <c:v>42538</c:v>
                </c:pt>
                <c:pt idx="399">
                  <c:v>42541</c:v>
                </c:pt>
                <c:pt idx="400">
                  <c:v>42542</c:v>
                </c:pt>
                <c:pt idx="401">
                  <c:v>42543</c:v>
                </c:pt>
                <c:pt idx="402">
                  <c:v>42544</c:v>
                </c:pt>
                <c:pt idx="403">
                  <c:v>42545</c:v>
                </c:pt>
                <c:pt idx="404">
                  <c:v>42548</c:v>
                </c:pt>
                <c:pt idx="405">
                  <c:v>42549</c:v>
                </c:pt>
                <c:pt idx="406">
                  <c:v>42550</c:v>
                </c:pt>
                <c:pt idx="407">
                  <c:v>42551</c:v>
                </c:pt>
                <c:pt idx="408">
                  <c:v>42552</c:v>
                </c:pt>
                <c:pt idx="409">
                  <c:v>42555</c:v>
                </c:pt>
                <c:pt idx="410">
                  <c:v>42556</c:v>
                </c:pt>
                <c:pt idx="411">
                  <c:v>42557</c:v>
                </c:pt>
                <c:pt idx="412">
                  <c:v>42558</c:v>
                </c:pt>
                <c:pt idx="413">
                  <c:v>42559</c:v>
                </c:pt>
                <c:pt idx="414">
                  <c:v>42562</c:v>
                </c:pt>
                <c:pt idx="415">
                  <c:v>42563</c:v>
                </c:pt>
                <c:pt idx="416">
                  <c:v>42564</c:v>
                </c:pt>
                <c:pt idx="417">
                  <c:v>42565</c:v>
                </c:pt>
                <c:pt idx="418">
                  <c:v>42566</c:v>
                </c:pt>
                <c:pt idx="419">
                  <c:v>42569</c:v>
                </c:pt>
                <c:pt idx="420">
                  <c:v>42570</c:v>
                </c:pt>
                <c:pt idx="421">
                  <c:v>42571</c:v>
                </c:pt>
                <c:pt idx="422">
                  <c:v>42572</c:v>
                </c:pt>
                <c:pt idx="423">
                  <c:v>42573</c:v>
                </c:pt>
                <c:pt idx="424">
                  <c:v>42576</c:v>
                </c:pt>
                <c:pt idx="425">
                  <c:v>42577</c:v>
                </c:pt>
                <c:pt idx="426">
                  <c:v>42578</c:v>
                </c:pt>
                <c:pt idx="427">
                  <c:v>42579</c:v>
                </c:pt>
                <c:pt idx="428">
                  <c:v>42580</c:v>
                </c:pt>
                <c:pt idx="429">
                  <c:v>42583</c:v>
                </c:pt>
                <c:pt idx="430">
                  <c:v>42584</c:v>
                </c:pt>
                <c:pt idx="431">
                  <c:v>42585</c:v>
                </c:pt>
                <c:pt idx="432">
                  <c:v>42586</c:v>
                </c:pt>
                <c:pt idx="433">
                  <c:v>42587</c:v>
                </c:pt>
                <c:pt idx="434">
                  <c:v>42590</c:v>
                </c:pt>
                <c:pt idx="435">
                  <c:v>42591</c:v>
                </c:pt>
                <c:pt idx="436">
                  <c:v>42592</c:v>
                </c:pt>
                <c:pt idx="437">
                  <c:v>42593</c:v>
                </c:pt>
                <c:pt idx="438">
                  <c:v>42594</c:v>
                </c:pt>
                <c:pt idx="439">
                  <c:v>42597</c:v>
                </c:pt>
                <c:pt idx="440">
                  <c:v>42598</c:v>
                </c:pt>
                <c:pt idx="441">
                  <c:v>42599</c:v>
                </c:pt>
                <c:pt idx="442">
                  <c:v>42600</c:v>
                </c:pt>
                <c:pt idx="443">
                  <c:v>42601</c:v>
                </c:pt>
                <c:pt idx="444">
                  <c:v>42604</c:v>
                </c:pt>
                <c:pt idx="445">
                  <c:v>42605</c:v>
                </c:pt>
                <c:pt idx="446">
                  <c:v>42606</c:v>
                </c:pt>
                <c:pt idx="447">
                  <c:v>42607</c:v>
                </c:pt>
                <c:pt idx="448">
                  <c:v>42608</c:v>
                </c:pt>
                <c:pt idx="449">
                  <c:v>42611</c:v>
                </c:pt>
                <c:pt idx="450">
                  <c:v>42612</c:v>
                </c:pt>
                <c:pt idx="451">
                  <c:v>42613</c:v>
                </c:pt>
                <c:pt idx="452">
                  <c:v>42614</c:v>
                </c:pt>
                <c:pt idx="453">
                  <c:v>42615</c:v>
                </c:pt>
                <c:pt idx="454">
                  <c:v>42618</c:v>
                </c:pt>
                <c:pt idx="455">
                  <c:v>42619</c:v>
                </c:pt>
                <c:pt idx="456">
                  <c:v>42620</c:v>
                </c:pt>
                <c:pt idx="457">
                  <c:v>42621</c:v>
                </c:pt>
                <c:pt idx="458">
                  <c:v>42622</c:v>
                </c:pt>
                <c:pt idx="459">
                  <c:v>42625</c:v>
                </c:pt>
                <c:pt idx="460">
                  <c:v>42626</c:v>
                </c:pt>
                <c:pt idx="461">
                  <c:v>42627</c:v>
                </c:pt>
                <c:pt idx="462">
                  <c:v>42628</c:v>
                </c:pt>
                <c:pt idx="463">
                  <c:v>42629</c:v>
                </c:pt>
                <c:pt idx="464">
                  <c:v>42632</c:v>
                </c:pt>
                <c:pt idx="465">
                  <c:v>42633</c:v>
                </c:pt>
                <c:pt idx="466">
                  <c:v>42634</c:v>
                </c:pt>
                <c:pt idx="467">
                  <c:v>42635</c:v>
                </c:pt>
                <c:pt idx="468">
                  <c:v>42636</c:v>
                </c:pt>
                <c:pt idx="469">
                  <c:v>42639</c:v>
                </c:pt>
                <c:pt idx="470">
                  <c:v>42640</c:v>
                </c:pt>
                <c:pt idx="471">
                  <c:v>42641</c:v>
                </c:pt>
                <c:pt idx="472">
                  <c:v>42642</c:v>
                </c:pt>
                <c:pt idx="473">
                  <c:v>42643</c:v>
                </c:pt>
                <c:pt idx="474">
                  <c:v>42646</c:v>
                </c:pt>
                <c:pt idx="475">
                  <c:v>42647</c:v>
                </c:pt>
                <c:pt idx="476">
                  <c:v>42648</c:v>
                </c:pt>
                <c:pt idx="477">
                  <c:v>42649</c:v>
                </c:pt>
                <c:pt idx="478">
                  <c:v>42650</c:v>
                </c:pt>
                <c:pt idx="479">
                  <c:v>42653</c:v>
                </c:pt>
                <c:pt idx="480">
                  <c:v>42654</c:v>
                </c:pt>
                <c:pt idx="481">
                  <c:v>42655</c:v>
                </c:pt>
                <c:pt idx="482">
                  <c:v>42656</c:v>
                </c:pt>
                <c:pt idx="483">
                  <c:v>42657</c:v>
                </c:pt>
                <c:pt idx="484">
                  <c:v>42660</c:v>
                </c:pt>
                <c:pt idx="485">
                  <c:v>42661</c:v>
                </c:pt>
                <c:pt idx="486">
                  <c:v>42662</c:v>
                </c:pt>
                <c:pt idx="487">
                  <c:v>42663</c:v>
                </c:pt>
                <c:pt idx="488">
                  <c:v>42664</c:v>
                </c:pt>
                <c:pt idx="489">
                  <c:v>42667</c:v>
                </c:pt>
                <c:pt idx="490">
                  <c:v>42668</c:v>
                </c:pt>
                <c:pt idx="491">
                  <c:v>42669</c:v>
                </c:pt>
                <c:pt idx="492">
                  <c:v>42670</c:v>
                </c:pt>
                <c:pt idx="493">
                  <c:v>42671</c:v>
                </c:pt>
                <c:pt idx="494">
                  <c:v>42674</c:v>
                </c:pt>
                <c:pt idx="495">
                  <c:v>42675</c:v>
                </c:pt>
                <c:pt idx="496">
                  <c:v>42676</c:v>
                </c:pt>
                <c:pt idx="497">
                  <c:v>42677</c:v>
                </c:pt>
                <c:pt idx="498">
                  <c:v>42678</c:v>
                </c:pt>
                <c:pt idx="499">
                  <c:v>42681</c:v>
                </c:pt>
                <c:pt idx="500">
                  <c:v>42682</c:v>
                </c:pt>
                <c:pt idx="501">
                  <c:v>42683</c:v>
                </c:pt>
                <c:pt idx="502">
                  <c:v>42684</c:v>
                </c:pt>
                <c:pt idx="503">
                  <c:v>42685</c:v>
                </c:pt>
                <c:pt idx="504">
                  <c:v>42688</c:v>
                </c:pt>
                <c:pt idx="505">
                  <c:v>42689</c:v>
                </c:pt>
                <c:pt idx="506">
                  <c:v>42690</c:v>
                </c:pt>
                <c:pt idx="507">
                  <c:v>42691</c:v>
                </c:pt>
                <c:pt idx="508">
                  <c:v>42692</c:v>
                </c:pt>
                <c:pt idx="509">
                  <c:v>42695</c:v>
                </c:pt>
                <c:pt idx="510">
                  <c:v>42696</c:v>
                </c:pt>
                <c:pt idx="511">
                  <c:v>42697</c:v>
                </c:pt>
                <c:pt idx="512">
                  <c:v>42698</c:v>
                </c:pt>
                <c:pt idx="513">
                  <c:v>42699</c:v>
                </c:pt>
                <c:pt idx="514">
                  <c:v>42702</c:v>
                </c:pt>
                <c:pt idx="515">
                  <c:v>42703</c:v>
                </c:pt>
                <c:pt idx="516">
                  <c:v>42704</c:v>
                </c:pt>
                <c:pt idx="517">
                  <c:v>42705</c:v>
                </c:pt>
                <c:pt idx="518">
                  <c:v>42706</c:v>
                </c:pt>
                <c:pt idx="519">
                  <c:v>42709</c:v>
                </c:pt>
                <c:pt idx="520">
                  <c:v>42710</c:v>
                </c:pt>
                <c:pt idx="521">
                  <c:v>42711</c:v>
                </c:pt>
                <c:pt idx="522">
                  <c:v>42712</c:v>
                </c:pt>
                <c:pt idx="523">
                  <c:v>42713</c:v>
                </c:pt>
                <c:pt idx="524">
                  <c:v>42716</c:v>
                </c:pt>
                <c:pt idx="525">
                  <c:v>42717</c:v>
                </c:pt>
                <c:pt idx="526">
                  <c:v>42718</c:v>
                </c:pt>
                <c:pt idx="527">
                  <c:v>42719</c:v>
                </c:pt>
                <c:pt idx="528">
                  <c:v>42720</c:v>
                </c:pt>
                <c:pt idx="529">
                  <c:v>42723</c:v>
                </c:pt>
                <c:pt idx="530">
                  <c:v>42724</c:v>
                </c:pt>
                <c:pt idx="531">
                  <c:v>42725</c:v>
                </c:pt>
              </c:numCache>
            </c:numRef>
          </c:xVal>
          <c:yVal>
            <c:numRef>
              <c:f>'basis 3M'!$Q$2:$Q$533</c:f>
              <c:numCache>
                <c:formatCode>0.0000%</c:formatCode>
                <c:ptCount val="532"/>
                <c:pt idx="0">
                  <c:v>9.2099341798683411E-4</c:v>
                </c:pt>
                <c:pt idx="1">
                  <c:v>9.2391440507112775E-4</c:v>
                </c:pt>
                <c:pt idx="2">
                  <c:v>9.2683757755377771E-4</c:v>
                </c:pt>
                <c:pt idx="3">
                  <c:v>9.2976283136819552E-4</c:v>
                </c:pt>
                <c:pt idx="4">
                  <c:v>9.3855004013617218E-4</c:v>
                </c:pt>
                <c:pt idx="5">
                  <c:v>9.4148257861177752E-4</c:v>
                </c:pt>
                <c:pt idx="6">
                  <c:v>9.4441667808620872E-4</c:v>
                </c:pt>
                <c:pt idx="7">
                  <c:v>9.4735223449287742E-4</c:v>
                </c:pt>
                <c:pt idx="8">
                  <c:v>9.5028914376519527E-4</c:v>
                </c:pt>
                <c:pt idx="9">
                  <c:v>9.5910694811015944E-4</c:v>
                </c:pt>
                <c:pt idx="10">
                  <c:v>9.6204822817918981E-4</c:v>
                </c:pt>
                <c:pt idx="11">
                  <c:v>9.6499034078092734E-4</c:v>
                </c:pt>
                <c:pt idx="12">
                  <c:v>9.6793318184878357E-4</c:v>
                </c:pt>
                <c:pt idx="13">
                  <c:v>9.7087664731617014E-4</c:v>
                </c:pt>
                <c:pt idx="14">
                  <c:v>9.7970974944962806E-4</c:v>
                </c:pt>
                <c:pt idx="15">
                  <c:v>9.8265467184925214E-4</c:v>
                </c:pt>
                <c:pt idx="16">
                  <c:v>9.8559969831546468E-4</c:v>
                </c:pt>
                <c:pt idx="17">
                  <c:v>9.8854472478167722E-4</c:v>
                </c:pt>
                <c:pt idx="18">
                  <c:v>9.914896471813013E-4</c:v>
                </c:pt>
                <c:pt idx="19">
                  <c:v>1.0003227493147592E-3</c:v>
                </c:pt>
                <c:pt idx="20">
                  <c:v>1.0032662147821459E-3</c:v>
                </c:pt>
                <c:pt idx="21">
                  <c:v>1.006209055850002E-3</c:v>
                </c:pt>
                <c:pt idx="22">
                  <c:v>1.0209102528657341E-3</c:v>
                </c:pt>
                <c:pt idx="23">
                  <c:v>1.0238471621380519E-3</c:v>
                </c:pt>
                <c:pt idx="24">
                  <c:v>1.0267827185447206E-3</c:v>
                </c:pt>
                <c:pt idx="25">
                  <c:v>1.0326493564947572E-3</c:v>
                </c:pt>
                <c:pt idx="26">
                  <c:v>1.0414365652627339E-3</c:v>
                </c:pt>
                <c:pt idx="27">
                  <c:v>1.0443618190771518E-3</c:v>
                </c:pt>
                <c:pt idx="28">
                  <c:v>1.0472849915598016E-3</c:v>
                </c:pt>
                <c:pt idx="29">
                  <c:v>1.0502059786440953E-3</c:v>
                </c:pt>
                <c:pt idx="30">
                  <c:v>1.0531246762634444E-3</c:v>
                </c:pt>
                <c:pt idx="31">
                  <c:v>1.0618659916659396E-3</c:v>
                </c:pt>
                <c:pt idx="32">
                  <c:v>1.0647744907596262E-3</c:v>
                </c:pt>
                <c:pt idx="33">
                  <c:v>1.0676801800554262E-3</c:v>
                </c:pt>
                <c:pt idx="34">
                  <c:v>1.070582955486751E-3</c:v>
                </c:pt>
                <c:pt idx="35">
                  <c:v>1.0734827129870125E-3</c:v>
                </c:pt>
                <c:pt idx="36">
                  <c:v>1.0821628372355329E-3</c:v>
                </c:pt>
                <c:pt idx="37">
                  <c:v>1.0850494823456567E-3</c:v>
                </c:pt>
                <c:pt idx="38">
                  <c:v>1.0879325891917755E-3</c:v>
                </c:pt>
                <c:pt idx="39">
                  <c:v>1.0908120537073004E-3</c:v>
                </c:pt>
                <c:pt idx="40">
                  <c:v>1.093687771825643E-3</c:v>
                </c:pt>
                <c:pt idx="41">
                  <c:v>1.1022914071316945E-3</c:v>
                </c:pt>
                <c:pt idx="42">
                  <c:v>1.1051510989954247E-3</c:v>
                </c:pt>
                <c:pt idx="43">
                  <c:v>1.1080065241290307E-3</c:v>
                </c:pt>
                <c:pt idx="44">
                  <c:v>1.1108575784659243E-3</c:v>
                </c:pt>
                <c:pt idx="45">
                  <c:v>1.113704157939517E-3</c:v>
                </c:pt>
                <c:pt idx="46">
                  <c:v>1.1222160065146058E-3</c:v>
                </c:pt>
                <c:pt idx="47">
                  <c:v>1.1250436458691108E-3</c:v>
                </c:pt>
                <c:pt idx="48">
                  <c:v>1.1278662900273731E-3</c:v>
                </c:pt>
                <c:pt idx="49">
                  <c:v>1.1306838349228042E-3</c:v>
                </c:pt>
                <c:pt idx="50">
                  <c:v>1.1334961764888156E-3</c:v>
                </c:pt>
                <c:pt idx="51">
                  <c:v>1.1419009405444478E-3</c:v>
                </c:pt>
                <c:pt idx="52">
                  <c:v>1.1446914281268968E-3</c:v>
                </c:pt>
                <c:pt idx="53">
                  <c:v>1.1474761920469839E-3</c:v>
                </c:pt>
                <c:pt idx="54">
                  <c:v>1.1502551282381211E-3</c:v>
                </c:pt>
                <c:pt idx="55">
                  <c:v>1.1530281326337199E-3</c:v>
                </c:pt>
                <c:pt idx="56">
                  <c:v>1.1613105143814021E-3</c:v>
                </c:pt>
                <c:pt idx="57">
                  <c:v>1.1640587509289633E-3</c:v>
                </c:pt>
                <c:pt idx="58">
                  <c:v>1.1668005353480443E-3</c:v>
                </c:pt>
                <c:pt idx="59">
                  <c:v>1.1695357635720565E-3</c:v>
                </c:pt>
                <c:pt idx="60">
                  <c:v>1.1722643315344114E-3</c:v>
                </c:pt>
                <c:pt idx="61">
                  <c:v>1.1804090331856494E-3</c:v>
                </c:pt>
                <c:pt idx="62">
                  <c:v>1.183109919435492E-3</c:v>
                </c:pt>
                <c:pt idx="63">
                  <c:v>1.1858036250907353E-3</c:v>
                </c:pt>
                <c:pt idx="64">
                  <c:v>1.1884900460847911E-3</c:v>
                </c:pt>
                <c:pt idx="65">
                  <c:v>1.191169078351071E-3</c:v>
                </c:pt>
                <c:pt idx="66">
                  <c:v>1.1991608021173713E-3</c:v>
                </c:pt>
                <c:pt idx="67">
                  <c:v>1.2018092388066638E-3</c:v>
                </c:pt>
                <c:pt idx="68">
                  <c:v>1.2044497664352382E-3</c:v>
                </c:pt>
                <c:pt idx="69">
                  <c:v>1.2070822809365064E-3</c:v>
                </c:pt>
                <c:pt idx="70">
                  <c:v>1.20970667824388E-3</c:v>
                </c:pt>
                <c:pt idx="71">
                  <c:v>1.2175301263367489E-3</c:v>
                </c:pt>
                <c:pt idx="72">
                  <c:v>1.2201210142026599E-3</c:v>
                </c:pt>
                <c:pt idx="73">
                  <c:v>1.2227032645417343E-3</c:v>
                </c:pt>
                <c:pt idx="74">
                  <c:v>1.2252767732873837E-3</c:v>
                </c:pt>
                <c:pt idx="75">
                  <c:v>1.2278414363730197E-3</c:v>
                </c:pt>
                <c:pt idx="76">
                  <c:v>1.2354813110039631E-3</c:v>
                </c:pt>
                <c:pt idx="77">
                  <c:v>1.2380095507836617E-3</c:v>
                </c:pt>
                <c:pt idx="78">
                  <c:v>1.2405284245704047E-3</c:v>
                </c:pt>
                <c:pt idx="79">
                  <c:v>1.2430378346554205E-3</c:v>
                </c:pt>
                <c:pt idx="80">
                  <c:v>1.2455377087612028E-3</c:v>
                </c:pt>
                <c:pt idx="81">
                  <c:v>1.2529794560062531E-3</c:v>
                </c:pt>
                <c:pt idx="82">
                  <c:v>1.2554405269982055E-3</c:v>
                </c:pt>
                <c:pt idx="83">
                  <c:v>1.2578917324124763E-3</c:v>
                </c:pt>
                <c:pt idx="84">
                  <c:v>1.2603330063293758E-3</c:v>
                </c:pt>
                <c:pt idx="85">
                  <c:v>1.2627642828292145E-3</c:v>
                </c:pt>
                <c:pt idx="86">
                  <c:v>1.2699974686294694E-3</c:v>
                </c:pt>
                <c:pt idx="87">
                  <c:v>1.2723880962641682E-3</c:v>
                </c:pt>
                <c:pt idx="88">
                  <c:v>1.2747683968833581E-3</c:v>
                </c:pt>
                <c:pt idx="89">
                  <c:v>1.2771383045673494E-3</c:v>
                </c:pt>
                <c:pt idx="90">
                  <c:v>1.2888296417701884E-3</c:v>
                </c:pt>
                <c:pt idx="91">
                  <c:v>1.2911358075295054E-3</c:v>
                </c:pt>
                <c:pt idx="92">
                  <c:v>1.2934311189157963E-3</c:v>
                </c:pt>
                <c:pt idx="93">
                  <c:v>1.2957155100093713E-3</c:v>
                </c:pt>
                <c:pt idx="94">
                  <c:v>1.3025025023369054E-3</c:v>
                </c:pt>
                <c:pt idx="95">
                  <c:v>1.3047425530627213E-3</c:v>
                </c:pt>
                <c:pt idx="96">
                  <c:v>1.3069713538973729E-3</c:v>
                </c:pt>
                <c:pt idx="97">
                  <c:v>1.309188838921171E-3</c:v>
                </c:pt>
                <c:pt idx="98">
                  <c:v>1.3113949422144261E-3</c:v>
                </c:pt>
                <c:pt idx="99">
                  <c:v>1.3179443025140355E-3</c:v>
                </c:pt>
                <c:pt idx="100">
                  <c:v>1.3201042196882213E-3</c:v>
                </c:pt>
                <c:pt idx="101">
                  <c:v>1.3222524255334157E-3</c:v>
                </c:pt>
                <c:pt idx="102">
                  <c:v>1.324388854129929E-3</c:v>
                </c:pt>
                <c:pt idx="103">
                  <c:v>1.3265134395580717E-3</c:v>
                </c:pt>
                <c:pt idx="104">
                  <c:v>1.3328154776353796E-3</c:v>
                </c:pt>
                <c:pt idx="105">
                  <c:v>1.3348920311931434E-3</c:v>
                </c:pt>
                <c:pt idx="106">
                  <c:v>1.3369564119840884E-3</c:v>
                </c:pt>
                <c:pt idx="107">
                  <c:v>1.3390085540885249E-3</c:v>
                </c:pt>
                <c:pt idx="108">
                  <c:v>1.3470934172473933E-3</c:v>
                </c:pt>
                <c:pt idx="109">
                  <c:v>1.3490833771239428E-3</c:v>
                </c:pt>
                <c:pt idx="110">
                  <c:v>1.3510607027958461E-3</c:v>
                </c:pt>
                <c:pt idx="111">
                  <c:v>1.3530253283434135E-3</c:v>
                </c:pt>
                <c:pt idx="112">
                  <c:v>1.3549771878469553E-3</c:v>
                </c:pt>
                <c:pt idx="113">
                  <c:v>1.360755510896531E-3</c:v>
                </c:pt>
                <c:pt idx="114">
                  <c:v>1.3626556470270742E-3</c:v>
                </c:pt>
                <c:pt idx="115">
                  <c:v>1.3645426875151438E-3</c:v>
                </c:pt>
                <c:pt idx="116">
                  <c:v>1.36641656644105E-3</c:v>
                </c:pt>
                <c:pt idx="117">
                  <c:v>1.368277217885103E-3</c:v>
                </c:pt>
                <c:pt idx="118">
                  <c:v>1.3737791481292479E-3</c:v>
                </c:pt>
                <c:pt idx="119">
                  <c:v>1.3755862304489928E-3</c:v>
                </c:pt>
                <c:pt idx="120">
                  <c:v>1.3773797556884363E-3</c:v>
                </c:pt>
                <c:pt idx="121">
                  <c:v>1.3791596579278891E-3</c:v>
                </c:pt>
                <c:pt idx="122">
                  <c:v>1.3809258712476613E-3</c:v>
                </c:pt>
                <c:pt idx="123">
                  <c:v>1.386141718491999E-3</c:v>
                </c:pt>
                <c:pt idx="124">
                  <c:v>1.3878525169361531E-3</c:v>
                </c:pt>
                <c:pt idx="125">
                  <c:v>1.3895492968621784E-3</c:v>
                </c:pt>
                <c:pt idx="126">
                  <c:v>1.3912319923503856E-3</c:v>
                </c:pt>
                <c:pt idx="127">
                  <c:v>1.3929005374810849E-3</c:v>
                </c:pt>
                <c:pt idx="128">
                  <c:v>1.397820611531239E-3</c:v>
                </c:pt>
                <c:pt idx="129">
                  <c:v>1.3994318960350101E-3</c:v>
                </c:pt>
                <c:pt idx="130">
                  <c:v>1.4010287005828254E-3</c:v>
                </c:pt>
                <c:pt idx="131">
                  <c:v>1.4026109592549948E-3</c:v>
                </c:pt>
                <c:pt idx="132">
                  <c:v>1.404178606131829E-3</c:v>
                </c:pt>
                <c:pt idx="133">
                  <c:v>1.4087932167934228E-3</c:v>
                </c:pt>
                <c:pt idx="134">
                  <c:v>1.4103017572920191E-3</c:v>
                </c:pt>
                <c:pt idx="135">
                  <c:v>1.4117953563968319E-3</c:v>
                </c:pt>
                <c:pt idx="136">
                  <c:v>1.4132739481881715E-3</c:v>
                </c:pt>
                <c:pt idx="137">
                  <c:v>1.4147374667463483E-3</c:v>
                </c:pt>
                <c:pt idx="138">
                  <c:v>1.4190369238250055E-3</c:v>
                </c:pt>
                <c:pt idx="139">
                  <c:v>1.4204394902536347E-3</c:v>
                </c:pt>
                <c:pt idx="140">
                  <c:v>1.4218266538506528E-3</c:v>
                </c:pt>
                <c:pt idx="141">
                  <c:v>1.4231972026388117E-3</c:v>
                </c:pt>
                <c:pt idx="142">
                  <c:v>1.4245500073202528E-3</c:v>
                </c:pt>
                <c:pt idx="143">
                  <c:v>1.4285025377182294E-3</c:v>
                </c:pt>
                <c:pt idx="144">
                  <c:v>1.4297849469667586E-3</c:v>
                </c:pt>
                <c:pt idx="145">
                  <c:v>1.4310499026055493E-3</c:v>
                </c:pt>
                <c:pt idx="146">
                  <c:v>1.4322974627339971E-3</c:v>
                </c:pt>
                <c:pt idx="147">
                  <c:v>1.4335276854514983E-3</c:v>
                </c:pt>
                <c:pt idx="148">
                  <c:v>1.4371149101322779E-3</c:v>
                </c:pt>
                <c:pt idx="149">
                  <c:v>1.4382763641999493E-3</c:v>
                </c:pt>
                <c:pt idx="150">
                  <c:v>1.4394207713536529E-3</c:v>
                </c:pt>
                <c:pt idx="151">
                  <c:v>1.4405481896927843E-3</c:v>
                </c:pt>
                <c:pt idx="152">
                  <c:v>1.4416586773167395E-3</c:v>
                </c:pt>
                <c:pt idx="153">
                  <c:v>1.4448891368915057E-3</c:v>
                </c:pt>
                <c:pt idx="154">
                  <c:v>1.445932482648714E-3</c:v>
                </c:pt>
                <c:pt idx="155">
                  <c:v>1.446959188187725E-3</c:v>
                </c:pt>
                <c:pt idx="156">
                  <c:v>1.4479693116079345E-3</c:v>
                </c:pt>
                <c:pt idx="157">
                  <c:v>1.4489629110087385E-3</c:v>
                </c:pt>
                <c:pt idx="158">
                  <c:v>1.4518451460886744E-3</c:v>
                </c:pt>
                <c:pt idx="159">
                  <c:v>1.4527732304058139E-3</c:v>
                </c:pt>
                <c:pt idx="160">
                  <c:v>1.4536850812005267E-3</c:v>
                </c:pt>
                <c:pt idx="161">
                  <c:v>1.4545807565722088E-3</c:v>
                </c:pt>
                <c:pt idx="162">
                  <c:v>1.4554603146202558E-3</c:v>
                </c:pt>
                <c:pt idx="163">
                  <c:v>1.4580028658165451E-3</c:v>
                </c:pt>
                <c:pt idx="164">
                  <c:v>1.4588185355640102E-3</c:v>
                </c:pt>
                <c:pt idx="165">
                  <c:v>1.4596183784848192E-3</c:v>
                </c:pt>
                <c:pt idx="166">
                  <c:v>1.4604024526783683E-3</c:v>
                </c:pt>
                <c:pt idx="167">
                  <c:v>1.461170816244053E-3</c:v>
                </c:pt>
                <c:pt idx="168">
                  <c:v>1.4633822241678788E-3</c:v>
                </c:pt>
                <c:pt idx="169">
                  <c:v>1.464088326216064E-3</c:v>
                </c:pt>
                <c:pt idx="170">
                  <c:v>1.464779008133364E-3</c:v>
                </c:pt>
                <c:pt idx="171">
                  <c:v>1.4654543280191745E-3</c:v>
                </c:pt>
                <c:pt idx="172">
                  <c:v>1.4661143439728911E-3</c:v>
                </c:pt>
                <c:pt idx="173">
                  <c:v>1.4680031492354368E-3</c:v>
                </c:pt>
                <c:pt idx="174">
                  <c:v>1.4686025304547366E-3</c:v>
                </c:pt>
                <c:pt idx="175">
                  <c:v>1.469186898238922E-3</c:v>
                </c:pt>
                <c:pt idx="176">
                  <c:v>1.4697563106873882E-3</c:v>
                </c:pt>
                <c:pt idx="177">
                  <c:v>1.4703108258995313E-3</c:v>
                </c:pt>
                <c:pt idx="178">
                  <c:v>1.4718855691119804E-3</c:v>
                </c:pt>
                <c:pt idx="179">
                  <c:v>1.4723810763727894E-3</c:v>
                </c:pt>
                <c:pt idx="180">
                  <c:v>1.4728619768942543E-3</c:v>
                </c:pt>
                <c:pt idx="181">
                  <c:v>1.4733283287757708E-3</c:v>
                </c:pt>
                <c:pt idx="182">
                  <c:v>1.4737801901167349E-3</c:v>
                </c:pt>
                <c:pt idx="183">
                  <c:v>1.4750494118902708E-3</c:v>
                </c:pt>
                <c:pt idx="184">
                  <c:v>1.4754438920629833E-3</c:v>
                </c:pt>
                <c:pt idx="185">
                  <c:v>1.4758241721921223E-3</c:v>
                </c:pt>
                <c:pt idx="186">
                  <c:v>1.4761903103770837E-3</c:v>
                </c:pt>
                <c:pt idx="187">
                  <c:v>1.4765423647172633E-3</c:v>
                </c:pt>
                <c:pt idx="188">
                  <c:v>1.4775146056630693E-3</c:v>
                </c:pt>
                <c:pt idx="189">
                  <c:v>1.4778109056180796E-3</c:v>
                </c:pt>
                <c:pt idx="190">
                  <c:v>1.4780934122252871E-3</c:v>
                </c:pt>
                <c:pt idx="191">
                  <c:v>1.4783621835840878E-3</c:v>
                </c:pt>
                <c:pt idx="192">
                  <c:v>1.4786172777938773E-3</c:v>
                </c:pt>
                <c:pt idx="193">
                  <c:v>1.4793010785231367E-3</c:v>
                </c:pt>
                <c:pt idx="194">
                  <c:v>1.4795020451308393E-3</c:v>
                </c:pt>
                <c:pt idx="195">
                  <c:v>1.4796896250865101E-3</c:v>
                </c:pt>
                <c:pt idx="196">
                  <c:v>1.4798638764895445E-3</c:v>
                </c:pt>
                <c:pt idx="197">
                  <c:v>1.4800248574393382E-3</c:v>
                </c:pt>
                <c:pt idx="198">
                  <c:v>1.4804287585632344E-3</c:v>
                </c:pt>
                <c:pt idx="199">
                  <c:v>1.4805372386940241E-3</c:v>
                </c:pt>
                <c:pt idx="200">
                  <c:v>1.4806327388685522E-3</c:v>
                </c:pt>
                <c:pt idx="201">
                  <c:v>1.4807153171862149E-3</c:v>
                </c:pt>
                <c:pt idx="202">
                  <c:v>1.4807850317464075E-3</c:v>
                </c:pt>
                <c:pt idx="203">
                  <c:v>1.4809175738761239E-3</c:v>
                </c:pt>
                <c:pt idx="204">
                  <c:v>1.4809364144003948E-3</c:v>
                </c:pt>
                <c:pt idx="205">
                  <c:v>1.480942681664175E-3</c:v>
                </c:pt>
                <c:pt idx="206">
                  <c:v>1.4809426818231431E-3</c:v>
                </c:pt>
                <c:pt idx="207">
                  <c:v>1.4809426829359193E-3</c:v>
                </c:pt>
                <c:pt idx="208">
                  <c:v>1.4809427015351768E-3</c:v>
                </c:pt>
                <c:pt idx="209">
                  <c:v>1.4809427160012662E-3</c:v>
                </c:pt>
                <c:pt idx="210">
                  <c:v>1.4809427361902039E-3</c:v>
                </c:pt>
                <c:pt idx="211">
                  <c:v>1.4809427630557983E-3</c:v>
                </c:pt>
                <c:pt idx="212">
                  <c:v>1.4809427975518573E-3</c:v>
                </c:pt>
                <c:pt idx="213">
                  <c:v>1.4809429563609035E-3</c:v>
                </c:pt>
                <c:pt idx="214">
                  <c:v>1.4809430309169023E-3</c:v>
                </c:pt>
                <c:pt idx="215">
                  <c:v>1.4809431178724058E-3</c:v>
                </c:pt>
                <c:pt idx="216">
                  <c:v>1.4809432181812228E-3</c:v>
                </c:pt>
                <c:pt idx="217">
                  <c:v>1.4809433327971611E-3</c:v>
                </c:pt>
                <c:pt idx="218">
                  <c:v>1.4809437720257842E-3</c:v>
                </c:pt>
                <c:pt idx="219">
                  <c:v>1.4809439534082883E-3</c:v>
                </c:pt>
                <c:pt idx="220">
                  <c:v>1.4809441538669542E-3</c:v>
                </c:pt>
                <c:pt idx="221">
                  <c:v>1.4809443743555898E-3</c:v>
                </c:pt>
                <c:pt idx="222">
                  <c:v>1.4809446158280033E-3</c:v>
                </c:pt>
                <c:pt idx="223">
                  <c:v>1.4809454756859919E-3</c:v>
                </c:pt>
                <c:pt idx="224">
                  <c:v>1.4809458106315979E-3</c:v>
                </c:pt>
                <c:pt idx="225">
                  <c:v>1.4809461713300219E-3</c:v>
                </c:pt>
                <c:pt idx="226">
                  <c:v>1.4809465587350724E-3</c:v>
                </c:pt>
                <c:pt idx="227">
                  <c:v>1.4809469738005575E-3</c:v>
                </c:pt>
                <c:pt idx="228">
                  <c:v>1.4809483944977001E-3</c:v>
                </c:pt>
                <c:pt idx="229">
                  <c:v>1.4809489297430037E-3</c:v>
                </c:pt>
                <c:pt idx="230">
                  <c:v>1.4809494974177822E-3</c:v>
                </c:pt>
                <c:pt idx="231">
                  <c:v>1.4809500984758438E-3</c:v>
                </c:pt>
                <c:pt idx="232">
                  <c:v>1.4809507338709963E-3</c:v>
                </c:pt>
                <c:pt idx="233">
                  <c:v>1.4809528556170813E-3</c:v>
                </c:pt>
                <c:pt idx="234">
                  <c:v>1.4809536378986791E-3</c:v>
                </c:pt>
                <c:pt idx="235">
                  <c:v>1.4809544592864082E-3</c:v>
                </c:pt>
                <c:pt idx="236">
                  <c:v>1.480955320734077E-3</c:v>
                </c:pt>
                <c:pt idx="237">
                  <c:v>1.4809562231954934E-3</c:v>
                </c:pt>
                <c:pt idx="238">
                  <c:v>1.4809591862003093E-3</c:v>
                </c:pt>
                <c:pt idx="239">
                  <c:v>1.4809602622547972E-3</c:v>
                </c:pt>
                <c:pt idx="240">
                  <c:v>1.4809613840920731E-3</c:v>
                </c:pt>
                <c:pt idx="241">
                  <c:v>1.4809625526659453E-3</c:v>
                </c:pt>
                <c:pt idx="242">
                  <c:v>1.4809637689302216E-3</c:v>
                </c:pt>
                <c:pt idx="243">
                  <c:v>1.4809677134035571E-3</c:v>
                </c:pt>
                <c:pt idx="244">
                  <c:v>1.4809691299675313E-3</c:v>
                </c:pt>
                <c:pt idx="245">
                  <c:v>1.48097059899095E-3</c:v>
                </c:pt>
                <c:pt idx="246">
                  <c:v>1.4809721214276218E-3</c:v>
                </c:pt>
                <c:pt idx="247">
                  <c:v>1.480973698231354E-3</c:v>
                </c:pt>
                <c:pt idx="248">
                  <c:v>1.4809787643829974E-3</c:v>
                </c:pt>
                <c:pt idx="249">
                  <c:v>1.4809805681930543E-3</c:v>
                </c:pt>
                <c:pt idx="250">
                  <c:v>1.4809824311392121E-3</c:v>
                </c:pt>
                <c:pt idx="251">
                  <c:v>1.4809843541752795E-3</c:v>
                </c:pt>
                <c:pt idx="252">
                  <c:v>1.4809863382550643E-3</c:v>
                </c:pt>
                <c:pt idx="253">
                  <c:v>1.4809926662948038E-3</c:v>
                </c:pt>
                <c:pt idx="254">
                  <c:v>1.4809949040875392E-3</c:v>
                </c:pt>
                <c:pt idx="255">
                  <c:v>1.4809972076930324E-3</c:v>
                </c:pt>
                <c:pt idx="256">
                  <c:v>1.4809995780650917E-3</c:v>
                </c:pt>
                <c:pt idx="257">
                  <c:v>1.4810020161575249E-3</c:v>
                </c:pt>
                <c:pt idx="258">
                  <c:v>1.4810097462951495E-3</c:v>
                </c:pt>
                <c:pt idx="259">
                  <c:v>1.4810124648071596E-3</c:v>
                </c:pt>
                <c:pt idx="260">
                  <c:v>1.4810152558085842E-3</c:v>
                </c:pt>
                <c:pt idx="261">
                  <c:v>1.4810181202532314E-3</c:v>
                </c:pt>
                <c:pt idx="262">
                  <c:v>1.4810210590949092E-3</c:v>
                </c:pt>
                <c:pt idx="263">
                  <c:v>1.4810303315402073E-3</c:v>
                </c:pt>
                <c:pt idx="264">
                  <c:v>1.4810335775080885E-3</c:v>
                </c:pt>
                <c:pt idx="265">
                  <c:v>1.4810369026420408E-3</c:v>
                </c:pt>
                <c:pt idx="266">
                  <c:v>1.4810403078958721E-3</c:v>
                </c:pt>
                <c:pt idx="267">
                  <c:v>1.4810437942233906E-3</c:v>
                </c:pt>
                <c:pt idx="268">
                  <c:v>1.4810547491861505E-3</c:v>
                </c:pt>
                <c:pt idx="269">
                  <c:v>1.4810585693464989E-3</c:v>
                </c:pt>
                <c:pt idx="270">
                  <c:v>1.4810624753495748E-3</c:v>
                </c:pt>
                <c:pt idx="271">
                  <c:v>1.4811130163561964E-3</c:v>
                </c:pt>
                <c:pt idx="272">
                  <c:v>1.4812555163974386E-3</c:v>
                </c:pt>
                <c:pt idx="273">
                  <c:v>1.4822164033208207E-3</c:v>
                </c:pt>
                <c:pt idx="274">
                  <c:v>1.4827083720924776E-3</c:v>
                </c:pt>
                <c:pt idx="275">
                  <c:v>1.4832831161947211E-3</c:v>
                </c:pt>
                <c:pt idx="276">
                  <c:v>1.4839387988867445E-3</c:v>
                </c:pt>
                <c:pt idx="277">
                  <c:v>1.4873341807365033E-3</c:v>
                </c:pt>
                <c:pt idx="278">
                  <c:v>1.4883670052653255E-3</c:v>
                </c:pt>
                <c:pt idx="279">
                  <c:v>1.4894697479390872E-3</c:v>
                </c:pt>
                <c:pt idx="280">
                  <c:v>1.4906405720169814E-3</c:v>
                </c:pt>
                <c:pt idx="281">
                  <c:v>1.4959679475537509E-3</c:v>
                </c:pt>
                <c:pt idx="282">
                  <c:v>1.4974516275402076E-3</c:v>
                </c:pt>
                <c:pt idx="283">
                  <c:v>1.4989923684859564E-3</c:v>
                </c:pt>
                <c:pt idx="284">
                  <c:v>1.5005883336501908E-3</c:v>
                </c:pt>
                <c:pt idx="285">
                  <c:v>1.5022376862921037E-3</c:v>
                </c:pt>
                <c:pt idx="286">
                  <c:v>1.507487701675847E-3</c:v>
                </c:pt>
                <c:pt idx="287">
                  <c:v>1.509332236820407E-3</c:v>
                </c:pt>
                <c:pt idx="288">
                  <c:v>1.5112209757386121E-3</c:v>
                </c:pt>
                <c:pt idx="289">
                  <c:v>1.5131520816896553E-3</c:v>
                </c:pt>
                <c:pt idx="290">
                  <c:v>1.5151237179327299E-3</c:v>
                </c:pt>
                <c:pt idx="291">
                  <c:v>1.5212634410060745E-3</c:v>
                </c:pt>
                <c:pt idx="292">
                  <c:v>1.5233788310092071E-3</c:v>
                </c:pt>
                <c:pt idx="293">
                  <c:v>1.5255255676003374E-3</c:v>
                </c:pt>
                <c:pt idx="294">
                  <c:v>1.5277018140386585E-3</c:v>
                </c:pt>
                <c:pt idx="295">
                  <c:v>1.529905733583364E-3</c:v>
                </c:pt>
                <c:pt idx="296">
                  <c:v>1.5366651634477169E-3</c:v>
                </c:pt>
                <c:pt idx="297">
                  <c:v>1.5389614080098912E-3</c:v>
                </c:pt>
                <c:pt idx="298">
                  <c:v>1.5412761419744158E-3</c:v>
                </c:pt>
                <c:pt idx="299">
                  <c:v>1.5436075286004839E-3</c:v>
                </c:pt>
                <c:pt idx="300">
                  <c:v>1.5459537311472888E-3</c:v>
                </c:pt>
                <c:pt idx="301">
                  <c:v>1.5530628669040575E-3</c:v>
                </c:pt>
                <c:pt idx="302">
                  <c:v>1.5554499657257424E-3</c:v>
                </c:pt>
                <c:pt idx="303">
                  <c:v>1.5578426967641302E-3</c:v>
                </c:pt>
                <c:pt idx="304">
                  <c:v>1.5602392232784144E-3</c:v>
                </c:pt>
                <c:pt idx="305">
                  <c:v>1.5626377085277883E-3</c:v>
                </c:pt>
                <c:pt idx="306">
                  <c:v>1.5698265492783794E-3</c:v>
                </c:pt>
                <c:pt idx="307">
                  <c:v>1.5722145020600439E-3</c:v>
                </c:pt>
                <c:pt idx="308">
                  <c:v>1.5745952298727643E-3</c:v>
                </c:pt>
                <c:pt idx="309">
                  <c:v>1.5769668959757335E-3</c:v>
                </c:pt>
                <c:pt idx="310">
                  <c:v>1.579327663628145E-3</c:v>
                </c:pt>
                <c:pt idx="311">
                  <c:v>1.5863262084739661E-3</c:v>
                </c:pt>
                <c:pt idx="312">
                  <c:v>1.5886250149160792E-3</c:v>
                </c:pt>
                <c:pt idx="313">
                  <c:v>1.590903739203601E-3</c:v>
                </c:pt>
                <c:pt idx="314">
                  <c:v>1.5931605445957244E-3</c:v>
                </c:pt>
                <c:pt idx="315">
                  <c:v>1.5953935943516428E-3</c:v>
                </c:pt>
                <c:pt idx="316">
                  <c:v>1.6019318423941005E-3</c:v>
                </c:pt>
                <c:pt idx="317">
                  <c:v>1.6040515021971315E-3</c:v>
                </c:pt>
                <c:pt idx="318">
                  <c:v>1.6061382226599235E-3</c:v>
                </c:pt>
                <c:pt idx="319">
                  <c:v>1.6081901670416702E-3</c:v>
                </c:pt>
                <c:pt idx="320">
                  <c:v>1.6102054986015645E-3</c:v>
                </c:pt>
                <c:pt idx="321">
                  <c:v>1.6160134489420662E-3</c:v>
                </c:pt>
                <c:pt idx="322">
                  <c:v>1.6178639618064838E-3</c:v>
                </c:pt>
                <c:pt idx="323">
                  <c:v>1.6196686781450155E-3</c:v>
                </c:pt>
                <c:pt idx="324">
                  <c:v>1.6214257612168542E-3</c:v>
                </c:pt>
                <c:pt idx="325">
                  <c:v>1.6231333742811934E-3</c:v>
                </c:pt>
                <c:pt idx="326">
                  <c:v>1.6279410260211463E-3</c:v>
                </c:pt>
                <c:pt idx="327">
                  <c:v>1.6294323916474199E-3</c:v>
                </c:pt>
                <c:pt idx="328">
                  <c:v>1.6308651035621599E-3</c:v>
                </c:pt>
                <c:pt idx="329">
                  <c:v>1.6322373250245599E-3</c:v>
                </c:pt>
                <c:pt idx="330">
                  <c:v>1.6335472192938131E-3</c:v>
                </c:pt>
                <c:pt idx="331">
                  <c:v>1.6370845715346241E-3</c:v>
                </c:pt>
                <c:pt idx="332">
                  <c:v>1.6381267896232224E-3</c:v>
                </c:pt>
                <c:pt idx="333">
                  <c:v>1.6390974968146402E-3</c:v>
                </c:pt>
                <c:pt idx="334">
                  <c:v>1.6400233888631439E-3</c:v>
                </c:pt>
                <c:pt idx="335">
                  <c:v>1.6409324214440395E-3</c:v>
                </c:pt>
                <c:pt idx="336">
                  <c:v>1.6435588937885868E-3</c:v>
                </c:pt>
                <c:pt idx="337">
                  <c:v>1.6444010199065603E-3</c:v>
                </c:pt>
                <c:pt idx="338">
                  <c:v>1.6452265522606813E-3</c:v>
                </c:pt>
                <c:pt idx="339">
                  <c:v>1.646035543991701E-3</c:v>
                </c:pt>
                <c:pt idx="340">
                  <c:v>1.6498342532265706E-3</c:v>
                </c:pt>
                <c:pt idx="341">
                  <c:v>1.6505451171747569E-3</c:v>
                </c:pt>
                <c:pt idx="342">
                  <c:v>1.6512398124851003E-3</c:v>
                </c:pt>
                <c:pt idx="343">
                  <c:v>1.6519183922983518E-3</c:v>
                </c:pt>
                <c:pt idx="344">
                  <c:v>1.6538579701630672E-3</c:v>
                </c:pt>
                <c:pt idx="345">
                  <c:v>1.654472619395463E-3</c:v>
                </c:pt>
                <c:pt idx="346">
                  <c:v>1.655071418834523E-3</c:v>
                </c:pt>
                <c:pt idx="347">
                  <c:v>1.6556544216209982E-3</c:v>
                </c:pt>
                <c:pt idx="348">
                  <c:v>1.6562216808956398E-3</c:v>
                </c:pt>
                <c:pt idx="349">
                  <c:v>1.6578295290560748E-3</c:v>
                </c:pt>
                <c:pt idx="350">
                  <c:v>1.6583343456908939E-3</c:v>
                </c:pt>
                <c:pt idx="351">
                  <c:v>1.6588236845176353E-3</c:v>
                </c:pt>
                <c:pt idx="352">
                  <c:v>1.6592975986770503E-3</c:v>
                </c:pt>
                <c:pt idx="353">
                  <c:v>1.6597561413098899E-3</c:v>
                </c:pt>
                <c:pt idx="354">
                  <c:v>1.6610400714564689E-3</c:v>
                </c:pt>
                <c:pt idx="355">
                  <c:v>1.6614376593905192E-3</c:v>
                </c:pt>
                <c:pt idx="356">
                  <c:v>1.66182014150175E-3</c:v>
                </c:pt>
                <c:pt idx="357">
                  <c:v>1.6621875709309127E-3</c:v>
                </c:pt>
                <c:pt idx="358">
                  <c:v>1.6625400008187584E-3</c:v>
                </c:pt>
                <c:pt idx="359">
                  <c:v>1.6635078246419049E-3</c:v>
                </c:pt>
                <c:pt idx="360">
                  <c:v>1.6638007877719943E-3</c:v>
                </c:pt>
                <c:pt idx="361">
                  <c:v>1.6640790170645227E-3</c:v>
                </c:pt>
                <c:pt idx="362">
                  <c:v>1.6643425656602412E-3</c:v>
                </c:pt>
                <c:pt idx="363">
                  <c:v>1.6645914866999009E-3</c:v>
                </c:pt>
                <c:pt idx="364">
                  <c:v>1.6652510158900393E-3</c:v>
                </c:pt>
                <c:pt idx="365">
                  <c:v>1.6654419581129758E-3</c:v>
                </c:pt>
                <c:pt idx="366">
                  <c:v>1.6656185384836095E-3</c:v>
                </c:pt>
                <c:pt idx="367">
                  <c:v>1.6657808101426918E-3</c:v>
                </c:pt>
                <c:pt idx="368">
                  <c:v>1.6659288262309733E-3</c:v>
                </c:pt>
                <c:pt idx="369">
                  <c:v>1.6662878724785276E-3</c:v>
                </c:pt>
                <c:pt idx="370">
                  <c:v>1.6663793976911194E-3</c:v>
                </c:pt>
                <c:pt idx="371">
                  <c:v>1.6664569330366666E-3</c:v>
                </c:pt>
                <c:pt idx="372">
                  <c:v>1.6665205316559204E-3</c:v>
                </c:pt>
                <c:pt idx="373">
                  <c:v>1.6665702466896321E-3</c:v>
                </c:pt>
                <c:pt idx="374">
                  <c:v>1.6666366216850259E-3</c:v>
                </c:pt>
                <c:pt idx="375">
                  <c:v>1.6666313337840807E-3</c:v>
                </c:pt>
                <c:pt idx="376">
                  <c:v>1.6666124280013492E-3</c:v>
                </c:pt>
                <c:pt idx="377">
                  <c:v>1.6665799574775827E-3</c:v>
                </c:pt>
                <c:pt idx="378">
                  <c:v>1.6665339753535325E-3</c:v>
                </c:pt>
                <c:pt idx="379">
                  <c:v>1.66631549078719E-3</c:v>
                </c:pt>
                <c:pt idx="380">
                  <c:v>1.666215993669516E-3</c:v>
                </c:pt>
                <c:pt idx="381">
                  <c:v>1.6661032506553139E-3</c:v>
                </c:pt>
                <c:pt idx="382">
                  <c:v>1.6659773148853352E-3</c:v>
                </c:pt>
                <c:pt idx="383">
                  <c:v>1.6658382395003308E-3</c:v>
                </c:pt>
                <c:pt idx="384">
                  <c:v>1.665342707062676E-3</c:v>
                </c:pt>
                <c:pt idx="385">
                  <c:v>1.665151604625081E-3</c:v>
                </c:pt>
                <c:pt idx="386">
                  <c:v>1.6649476282762164E-3</c:v>
                </c:pt>
                <c:pt idx="387">
                  <c:v>1.6647308311568334E-3</c:v>
                </c:pt>
                <c:pt idx="388">
                  <c:v>1.6645012664076829E-3</c:v>
                </c:pt>
                <c:pt idx="389">
                  <c:v>1.6637364977891396E-3</c:v>
                </c:pt>
                <c:pt idx="390">
                  <c:v>1.6634563939284318E-3</c:v>
                </c:pt>
                <c:pt idx="391">
                  <c:v>1.6631637881417125E-3</c:v>
                </c:pt>
                <c:pt idx="392">
                  <c:v>1.6628587335697331E-3</c:v>
                </c:pt>
                <c:pt idx="393">
                  <c:v>1.6625412833532447E-3</c:v>
                </c:pt>
                <c:pt idx="394">
                  <c:v>1.6615150902442369E-3</c:v>
                </c:pt>
                <c:pt idx="395">
                  <c:v>1.6611485888572241E-3</c:v>
                </c:pt>
                <c:pt idx="396">
                  <c:v>1.6607699575294584E-3</c:v>
                </c:pt>
                <c:pt idx="397">
                  <c:v>1.6603835629533375E-3</c:v>
                </c:pt>
                <c:pt idx="398">
                  <c:v>1.6599937330032065E-3</c:v>
                </c:pt>
                <c:pt idx="399">
                  <c:v>1.6588035800454682E-3</c:v>
                </c:pt>
                <c:pt idx="400">
                  <c:v>1.6583999577360114E-3</c:v>
                </c:pt>
                <c:pt idx="401">
                  <c:v>1.657992874620902E-3</c:v>
                </c:pt>
                <c:pt idx="402">
                  <c:v>1.6575823256138112E-3</c:v>
                </c:pt>
                <c:pt idx="403">
                  <c:v>1.6571683056284105E-3</c:v>
                </c:pt>
                <c:pt idx="404">
                  <c:v>1.6559053689390629E-3</c:v>
                </c:pt>
                <c:pt idx="405">
                  <c:v>1.6554774141771366E-3</c:v>
                </c:pt>
                <c:pt idx="406">
                  <c:v>1.6550459630052577E-3</c:v>
                </c:pt>
                <c:pt idx="407">
                  <c:v>1.6546110103370976E-3</c:v>
                </c:pt>
                <c:pt idx="408">
                  <c:v>1.6541725510863276E-3</c:v>
                </c:pt>
                <c:pt idx="409">
                  <c:v>1.6528360829750728E-3</c:v>
                </c:pt>
                <c:pt idx="410">
                  <c:v>1.6523835465305778E-3</c:v>
                </c:pt>
                <c:pt idx="411">
                  <c:v>1.65192747807183E-3</c:v>
                </c:pt>
                <c:pt idx="412">
                  <c:v>1.6514678725125013E-3</c:v>
                </c:pt>
                <c:pt idx="413">
                  <c:v>1.6510047247662626E-3</c:v>
                </c:pt>
                <c:pt idx="414">
                  <c:v>1.6495939775428025E-3</c:v>
                </c:pt>
                <c:pt idx="415">
                  <c:v>1.6491166101856394E-3</c:v>
                </c:pt>
                <c:pt idx="416">
                  <c:v>1.6486356752099234E-3</c:v>
                </c:pt>
                <c:pt idx="417">
                  <c:v>1.6481511675293266E-3</c:v>
                </c:pt>
                <c:pt idx="418">
                  <c:v>1.64766308205752E-3</c:v>
                </c:pt>
                <c:pt idx="419">
                  <c:v>1.6461773080315566E-3</c:v>
                </c:pt>
                <c:pt idx="420">
                  <c:v>1.6456748605316257E-3</c:v>
                </c:pt>
                <c:pt idx="421">
                  <c:v>1.6451688098088424E-3</c:v>
                </c:pt>
                <c:pt idx="422">
                  <c:v>1.6446591507768781E-3</c:v>
                </c:pt>
                <c:pt idx="423">
                  <c:v>1.6441458783494043E-3</c:v>
                </c:pt>
                <c:pt idx="424">
                  <c:v>1.6425843298306397E-3</c:v>
                </c:pt>
                <c:pt idx="425">
                  <c:v>1.6420565529578419E-3</c:v>
                </c:pt>
                <c:pt idx="426">
                  <c:v>1.6415251372578917E-3</c:v>
                </c:pt>
                <c:pt idx="427">
                  <c:v>1.6409900776444607E-3</c:v>
                </c:pt>
                <c:pt idx="428">
                  <c:v>1.6404513690312201E-3</c:v>
                </c:pt>
                <c:pt idx="429">
                  <c:v>1.6388132983293558E-3</c:v>
                </c:pt>
                <c:pt idx="430">
                  <c:v>1.6382599428535918E-3</c:v>
                </c:pt>
                <c:pt idx="431">
                  <c:v>1.6377029129463756E-3</c:v>
                </c:pt>
                <c:pt idx="432">
                  <c:v>1.6371422035213784E-3</c:v>
                </c:pt>
                <c:pt idx="433">
                  <c:v>1.6365778094922718E-3</c:v>
                </c:pt>
                <c:pt idx="434">
                  <c:v>1.6348624689170102E-3</c:v>
                </c:pt>
                <c:pt idx="435">
                  <c:v>1.6342832856081806E-3</c:v>
                </c:pt>
                <c:pt idx="436">
                  <c:v>1.6337003922635986E-3</c:v>
                </c:pt>
                <c:pt idx="437">
                  <c:v>1.633113783796936E-3</c:v>
                </c:pt>
                <c:pt idx="438">
                  <c:v>1.6325234551218641E-3</c:v>
                </c:pt>
                <c:pt idx="439">
                  <c:v>1.6307300969829069E-3</c:v>
                </c:pt>
                <c:pt idx="440">
                  <c:v>1.6301248366109122E-3</c:v>
                </c:pt>
                <c:pt idx="441">
                  <c:v>1.6295158305988655E-3</c:v>
                </c:pt>
                <c:pt idx="442">
                  <c:v>1.6289030738604381E-3</c:v>
                </c:pt>
                <c:pt idx="443">
                  <c:v>1.6282865613093014E-3</c:v>
                </c:pt>
                <c:pt idx="444">
                  <c:v>1.6264144379163508E-3</c:v>
                </c:pt>
                <c:pt idx="445">
                  <c:v>1.6257828512510916E-3</c:v>
                </c:pt>
                <c:pt idx="446">
                  <c:v>1.6251474833414807E-3</c:v>
                </c:pt>
                <c:pt idx="447">
                  <c:v>1.6245083291011892E-3</c:v>
                </c:pt>
                <c:pt idx="448">
                  <c:v>1.6238653834438883E-3</c:v>
                </c:pt>
                <c:pt idx="449">
                  <c:v>1.6219137471066461E-3</c:v>
                </c:pt>
                <c:pt idx="450">
                  <c:v>1.6212555849180234E-3</c:v>
                </c:pt>
                <c:pt idx="451">
                  <c:v>1.6205936058807488E-3</c:v>
                </c:pt>
                <c:pt idx="452">
                  <c:v>1.6199278049084935E-3</c:v>
                </c:pt>
                <c:pt idx="453">
                  <c:v>1.6192581769149295E-3</c:v>
                </c:pt>
                <c:pt idx="454">
                  <c:v>1.6172262799430976E-3</c:v>
                </c:pt>
                <c:pt idx="455">
                  <c:v>1.6165412930010117E-3</c:v>
                </c:pt>
                <c:pt idx="456">
                  <c:v>1.615852453605974E-3</c:v>
                </c:pt>
                <c:pt idx="457">
                  <c:v>1.6151597566716562E-3</c:v>
                </c:pt>
                <c:pt idx="458">
                  <c:v>1.6144631971117293E-3</c:v>
                </c:pt>
                <c:pt idx="459">
                  <c:v>1.6123502918150095E-3</c:v>
                </c:pt>
                <c:pt idx="460">
                  <c:v>1.6116382308893613E-3</c:v>
                </c:pt>
                <c:pt idx="461">
                  <c:v>1.6109222819064616E-3</c:v>
                </c:pt>
                <c:pt idx="462">
                  <c:v>1.6102024397799813E-3</c:v>
                </c:pt>
                <c:pt idx="463">
                  <c:v>1.6094786994235923E-3</c:v>
                </c:pt>
                <c:pt idx="464">
                  <c:v>1.6072840381116868E-3</c:v>
                </c:pt>
                <c:pt idx="465">
                  <c:v>1.6065446539723768E-3</c:v>
                </c:pt>
                <c:pt idx="466">
                  <c:v>1.6058013461715153E-3</c:v>
                </c:pt>
                <c:pt idx="467">
                  <c:v>1.605054117666004E-3</c:v>
                </c:pt>
                <c:pt idx="468">
                  <c:v>1.6043030035856661E-3</c:v>
                </c:pt>
                <c:pt idx="469">
                  <c:v>1.6020267796262291E-3</c:v>
                </c:pt>
                <c:pt idx="470">
                  <c:v>1.6012605549771213E-3</c:v>
                </c:pt>
                <c:pt idx="471">
                  <c:v>1.6004906606184551E-3</c:v>
                </c:pt>
                <c:pt idx="472">
                  <c:v>1.599717139723284E-3</c:v>
                </c:pt>
                <c:pt idx="473">
                  <c:v>1.5989400354646619E-3</c:v>
                </c:pt>
                <c:pt idx="474">
                  <c:v>1.5965876542386247E-3</c:v>
                </c:pt>
                <c:pt idx="475">
                  <c:v>1.5957966482567341E-3</c:v>
                </c:pt>
                <c:pt idx="476">
                  <c:v>1.5950022747766605E-3</c:v>
                </c:pt>
                <c:pt idx="477">
                  <c:v>1.5942045769714575E-3</c:v>
                </c:pt>
                <c:pt idx="478">
                  <c:v>1.5934035980141787E-3</c:v>
                </c:pt>
                <c:pt idx="479">
                  <c:v>1.5909814059604243E-3</c:v>
                </c:pt>
                <c:pt idx="480">
                  <c:v>1.5901677341253789E-3</c:v>
                </c:pt>
                <c:pt idx="481">
                  <c:v>1.589350997003526E-3</c:v>
                </c:pt>
                <c:pt idx="482">
                  <c:v>1.5885312377679189E-3</c:v>
                </c:pt>
                <c:pt idx="483">
                  <c:v>1.5877084995916113E-3</c:v>
                </c:pt>
                <c:pt idx="484">
                  <c:v>1.5852228431490233E-3</c:v>
                </c:pt>
                <c:pt idx="485">
                  <c:v>1.5843886209404507E-3</c:v>
                </c:pt>
                <c:pt idx="486">
                  <c:v>1.583551635656446E-3</c:v>
                </c:pt>
                <c:pt idx="487">
                  <c:v>1.5827119304700626E-3</c:v>
                </c:pt>
                <c:pt idx="488">
                  <c:v>1.5818695485543541E-3</c:v>
                </c:pt>
                <c:pt idx="489">
                  <c:v>1.5793267741618156E-3</c:v>
                </c:pt>
                <c:pt idx="490">
                  <c:v>1.5784741170593438E-3</c:v>
                </c:pt>
                <c:pt idx="491">
                  <c:v>1.577618999092815E-3</c:v>
                </c:pt>
                <c:pt idx="492">
                  <c:v>1.5767614634352833E-3</c:v>
                </c:pt>
                <c:pt idx="493">
                  <c:v>1.5759015532598017E-3</c:v>
                </c:pt>
                <c:pt idx="494">
                  <c:v>1.5733080073561962E-3</c:v>
                </c:pt>
                <c:pt idx="495">
                  <c:v>1.5724390308394529E-3</c:v>
                </c:pt>
                <c:pt idx="496">
                  <c:v>1.571567895670028E-3</c:v>
                </c:pt>
                <c:pt idx="497">
                  <c:v>1.5706946450209753E-3</c:v>
                </c:pt>
                <c:pt idx="498">
                  <c:v>1.5698193220653486E-3</c:v>
                </c:pt>
                <c:pt idx="499">
                  <c:v>1.5671813510895595E-3</c:v>
                </c:pt>
                <c:pt idx="500">
                  <c:v>1.5662981706381723E-3</c:v>
                </c:pt>
                <c:pt idx="501">
                  <c:v>1.5654131337454792E-3</c:v>
                </c:pt>
                <c:pt idx="502">
                  <c:v>1.5645262835845336E-3</c:v>
                </c:pt>
                <c:pt idx="503">
                  <c:v>1.5636376633283893E-3</c:v>
                </c:pt>
                <c:pt idx="504">
                  <c:v>1.5609616137192998E-3</c:v>
                </c:pt>
                <c:pt idx="505">
                  <c:v>1.5600663448128967E-3</c:v>
                </c:pt>
                <c:pt idx="506">
                  <c:v>1.5591695216765631E-3</c:v>
                </c:pt>
                <c:pt idx="507">
                  <c:v>1.5582711874833522E-3</c:v>
                </c:pt>
                <c:pt idx="508">
                  <c:v>1.5573713854063181E-3</c:v>
                </c:pt>
                <c:pt idx="509">
                  <c:v>1.554663603602812E-3</c:v>
                </c:pt>
                <c:pt idx="510">
                  <c:v>1.5537583617210207E-3</c:v>
                </c:pt>
                <c:pt idx="511">
                  <c:v>1.5528518678206741E-3</c:v>
                </c:pt>
                <c:pt idx="512">
                  <c:v>1.5519441650748262E-3</c:v>
                </c:pt>
                <c:pt idx="513">
                  <c:v>1.5510352966565299E-3</c:v>
                </c:pt>
                <c:pt idx="514">
                  <c:v>1.5483021290974904E-3</c:v>
                </c:pt>
                <c:pt idx="515">
                  <c:v>1.5473890297199387E-3</c:v>
                </c:pt>
                <c:pt idx="516">
                  <c:v>1.5464749805352072E-3</c:v>
                </c:pt>
                <c:pt idx="517">
                  <c:v>1.5455600247163495E-3</c:v>
                </c:pt>
                <c:pt idx="518">
                  <c:v>1.5446442054364194E-3</c:v>
                </c:pt>
                <c:pt idx="519">
                  <c:v>1.5418919985607294E-3</c:v>
                </c:pt>
                <c:pt idx="520">
                  <c:v>1.5409731571670452E-3</c:v>
                </c:pt>
                <c:pt idx="521">
                  <c:v>1.5400536681775567E-3</c:v>
                </c:pt>
                <c:pt idx="522">
                  <c:v>1.5391335747653172E-3</c:v>
                </c:pt>
                <c:pt idx="523">
                  <c:v>1.5382129201033806E-3</c:v>
                </c:pt>
                <c:pt idx="524">
                  <c:v>1.535448020349924E-3</c:v>
                </c:pt>
                <c:pt idx="525">
                  <c:v>1.5345255524197351E-3</c:v>
                </c:pt>
                <c:pt idx="526">
                  <c:v>1.533602739105117E-3</c:v>
                </c:pt>
                <c:pt idx="527">
                  <c:v>1.5326796235791236E-3</c:v>
                </c:pt>
                <c:pt idx="528">
                  <c:v>1.5317562490148083E-3</c:v>
                </c:pt>
                <c:pt idx="529">
                  <c:v>1.5289850028224685E-3</c:v>
                </c:pt>
                <c:pt idx="530">
                  <c:v>1.5280610238354024E-3</c:v>
                </c:pt>
                <c:pt idx="531">
                  <c:v>1.5271370016752828E-3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654016"/>
        <c:axId val="603655552"/>
      </c:scatterChart>
      <c:valAx>
        <c:axId val="6036540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3655552"/>
        <c:crosses val="autoZero"/>
        <c:crossBetween val="midCat"/>
      </c:valAx>
      <c:valAx>
        <c:axId val="603655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365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v>Basis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41968</c:v>
                </c:pt>
                <c:pt idx="1">
                  <c:v>42002</c:v>
                </c:pt>
                <c:pt idx="2">
                  <c:v>42030</c:v>
                </c:pt>
                <c:pt idx="3">
                  <c:v>42060</c:v>
                </c:pt>
                <c:pt idx="4">
                  <c:v>42088</c:v>
                </c:pt>
                <c:pt idx="5">
                  <c:v>42121</c:v>
                </c:pt>
                <c:pt idx="6">
                  <c:v>42149</c:v>
                </c:pt>
                <c:pt idx="7">
                  <c:v>42180</c:v>
                </c:pt>
                <c:pt idx="8">
                  <c:v>42212</c:v>
                </c:pt>
                <c:pt idx="9">
                  <c:v>42241</c:v>
                </c:pt>
                <c:pt idx="10">
                  <c:v>42272</c:v>
                </c:pt>
                <c:pt idx="11">
                  <c:v>42303</c:v>
                </c:pt>
                <c:pt idx="12">
                  <c:v>42333</c:v>
                </c:pt>
                <c:pt idx="13">
                  <c:v>42366</c:v>
                </c:pt>
                <c:pt idx="14">
                  <c:v>42394</c:v>
                </c:pt>
                <c:pt idx="15">
                  <c:v>42425</c:v>
                </c:pt>
                <c:pt idx="16">
                  <c:v>42458</c:v>
                </c:pt>
                <c:pt idx="17">
                  <c:v>42485</c:v>
                </c:pt>
                <c:pt idx="18">
                  <c:v>42515</c:v>
                </c:pt>
              </c:numCache>
            </c:numRef>
          </c:xVal>
          <c:yVal>
            <c:numRef>
              <c:f>'basis 6M '!$K$2:$K$20</c:f>
              <c:numCache>
                <c:formatCode>0.0000%</c:formatCode>
                <c:ptCount val="19"/>
                <c:pt idx="0">
                  <c:v>1.9399999999999903E-3</c:v>
                </c:pt>
                <c:pt idx="1">
                  <c:v>2.2048332887258768E-3</c:v>
                </c:pt>
                <c:pt idx="2">
                  <c:v>2.2361197831649421E-3</c:v>
                </c:pt>
                <c:pt idx="3">
                  <c:v>2.3114988989066249E-3</c:v>
                </c:pt>
                <c:pt idx="4">
                  <c:v>2.4166656323477702E-3</c:v>
                </c:pt>
                <c:pt idx="5">
                  <c:v>2.4755187286085258E-3</c:v>
                </c:pt>
                <c:pt idx="6">
                  <c:v>2.496288320456065E-3</c:v>
                </c:pt>
                <c:pt idx="7">
                  <c:v>2.5409632304801738E-3</c:v>
                </c:pt>
                <c:pt idx="8">
                  <c:v>2.5325282797872221E-3</c:v>
                </c:pt>
                <c:pt idx="9">
                  <c:v>2.6077239277372058E-3</c:v>
                </c:pt>
                <c:pt idx="10">
                  <c:v>2.6086622413444885E-3</c:v>
                </c:pt>
                <c:pt idx="11">
                  <c:v>2.6641221413331913E-3</c:v>
                </c:pt>
                <c:pt idx="12">
                  <c:v>2.7102968022741226E-3</c:v>
                </c:pt>
                <c:pt idx="13">
                  <c:v>2.7179879432643068E-3</c:v>
                </c:pt>
                <c:pt idx="14">
                  <c:v>2.8107019936138358E-3</c:v>
                </c:pt>
                <c:pt idx="15">
                  <c:v>2.8100408930691362E-3</c:v>
                </c:pt>
                <c:pt idx="16">
                  <c:v>2.8178021676667523E-3</c:v>
                </c:pt>
                <c:pt idx="17">
                  <c:v>2.8342747912984286E-3</c:v>
                </c:pt>
                <c:pt idx="18">
                  <c:v>2.861712580377691E-3</c:v>
                </c:pt>
              </c:numCache>
            </c:numRef>
          </c:yVal>
          <c:smooth val="0"/>
        </c:ser>
        <c:ser>
          <c:idx val="3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'basis 6M '!$P$2:$P$404</c:f>
              <c:numCache>
                <c:formatCode>ddd\,\ dd\-mmm\-yyyy</c:formatCode>
                <c:ptCount val="403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  <c:pt idx="255">
                  <c:v>42333</c:v>
                </c:pt>
                <c:pt idx="256">
                  <c:v>42334</c:v>
                </c:pt>
                <c:pt idx="257">
                  <c:v>42335</c:v>
                </c:pt>
                <c:pt idx="258">
                  <c:v>42338</c:v>
                </c:pt>
                <c:pt idx="259">
                  <c:v>42339</c:v>
                </c:pt>
                <c:pt idx="260">
                  <c:v>42340</c:v>
                </c:pt>
                <c:pt idx="261">
                  <c:v>42341</c:v>
                </c:pt>
                <c:pt idx="262">
                  <c:v>42342</c:v>
                </c:pt>
                <c:pt idx="263">
                  <c:v>42345</c:v>
                </c:pt>
                <c:pt idx="264">
                  <c:v>42346</c:v>
                </c:pt>
                <c:pt idx="265">
                  <c:v>42347</c:v>
                </c:pt>
                <c:pt idx="266">
                  <c:v>42348</c:v>
                </c:pt>
                <c:pt idx="267">
                  <c:v>42349</c:v>
                </c:pt>
                <c:pt idx="268">
                  <c:v>42352</c:v>
                </c:pt>
                <c:pt idx="269">
                  <c:v>42353</c:v>
                </c:pt>
                <c:pt idx="270">
                  <c:v>42354</c:v>
                </c:pt>
                <c:pt idx="271">
                  <c:v>42355</c:v>
                </c:pt>
                <c:pt idx="272">
                  <c:v>42356</c:v>
                </c:pt>
                <c:pt idx="273">
                  <c:v>42359</c:v>
                </c:pt>
                <c:pt idx="274">
                  <c:v>42360</c:v>
                </c:pt>
                <c:pt idx="275">
                  <c:v>42361</c:v>
                </c:pt>
                <c:pt idx="276">
                  <c:v>42362</c:v>
                </c:pt>
                <c:pt idx="277">
                  <c:v>42366</c:v>
                </c:pt>
                <c:pt idx="278">
                  <c:v>42367</c:v>
                </c:pt>
                <c:pt idx="279">
                  <c:v>42368</c:v>
                </c:pt>
                <c:pt idx="280">
                  <c:v>42369</c:v>
                </c:pt>
                <c:pt idx="281">
                  <c:v>42373</c:v>
                </c:pt>
                <c:pt idx="282">
                  <c:v>42374</c:v>
                </c:pt>
                <c:pt idx="283">
                  <c:v>42375</c:v>
                </c:pt>
                <c:pt idx="284">
                  <c:v>42376</c:v>
                </c:pt>
                <c:pt idx="285">
                  <c:v>42377</c:v>
                </c:pt>
                <c:pt idx="286">
                  <c:v>42380</c:v>
                </c:pt>
                <c:pt idx="287">
                  <c:v>42381</c:v>
                </c:pt>
                <c:pt idx="288">
                  <c:v>42382</c:v>
                </c:pt>
                <c:pt idx="289">
                  <c:v>42383</c:v>
                </c:pt>
                <c:pt idx="290">
                  <c:v>42384</c:v>
                </c:pt>
                <c:pt idx="291">
                  <c:v>42387</c:v>
                </c:pt>
                <c:pt idx="292">
                  <c:v>42388</c:v>
                </c:pt>
                <c:pt idx="293">
                  <c:v>42389</c:v>
                </c:pt>
                <c:pt idx="294">
                  <c:v>42390</c:v>
                </c:pt>
                <c:pt idx="295">
                  <c:v>42391</c:v>
                </c:pt>
                <c:pt idx="296">
                  <c:v>42394</c:v>
                </c:pt>
                <c:pt idx="297">
                  <c:v>42395</c:v>
                </c:pt>
                <c:pt idx="298">
                  <c:v>42396</c:v>
                </c:pt>
                <c:pt idx="299">
                  <c:v>42397</c:v>
                </c:pt>
                <c:pt idx="300">
                  <c:v>42398</c:v>
                </c:pt>
                <c:pt idx="301">
                  <c:v>42401</c:v>
                </c:pt>
                <c:pt idx="302">
                  <c:v>42402</c:v>
                </c:pt>
                <c:pt idx="303">
                  <c:v>42403</c:v>
                </c:pt>
                <c:pt idx="304">
                  <c:v>42404</c:v>
                </c:pt>
                <c:pt idx="305">
                  <c:v>42405</c:v>
                </c:pt>
                <c:pt idx="306">
                  <c:v>42408</c:v>
                </c:pt>
                <c:pt idx="307">
                  <c:v>42409</c:v>
                </c:pt>
                <c:pt idx="308">
                  <c:v>42410</c:v>
                </c:pt>
                <c:pt idx="309">
                  <c:v>42411</c:v>
                </c:pt>
                <c:pt idx="310">
                  <c:v>42412</c:v>
                </c:pt>
                <c:pt idx="311">
                  <c:v>42415</c:v>
                </c:pt>
                <c:pt idx="312">
                  <c:v>42416</c:v>
                </c:pt>
                <c:pt idx="313">
                  <c:v>42417</c:v>
                </c:pt>
                <c:pt idx="314">
                  <c:v>42418</c:v>
                </c:pt>
                <c:pt idx="315">
                  <c:v>42419</c:v>
                </c:pt>
                <c:pt idx="316">
                  <c:v>42422</c:v>
                </c:pt>
                <c:pt idx="317">
                  <c:v>42423</c:v>
                </c:pt>
                <c:pt idx="318">
                  <c:v>42424</c:v>
                </c:pt>
                <c:pt idx="319">
                  <c:v>42425</c:v>
                </c:pt>
                <c:pt idx="320">
                  <c:v>42426</c:v>
                </c:pt>
                <c:pt idx="321">
                  <c:v>42429</c:v>
                </c:pt>
                <c:pt idx="322">
                  <c:v>42430</c:v>
                </c:pt>
                <c:pt idx="323">
                  <c:v>42431</c:v>
                </c:pt>
                <c:pt idx="324">
                  <c:v>42432</c:v>
                </c:pt>
                <c:pt idx="325">
                  <c:v>42433</c:v>
                </c:pt>
                <c:pt idx="326">
                  <c:v>42436</c:v>
                </c:pt>
                <c:pt idx="327">
                  <c:v>42437</c:v>
                </c:pt>
                <c:pt idx="328">
                  <c:v>42438</c:v>
                </c:pt>
                <c:pt idx="329">
                  <c:v>42439</c:v>
                </c:pt>
                <c:pt idx="330">
                  <c:v>42440</c:v>
                </c:pt>
                <c:pt idx="331">
                  <c:v>42443</c:v>
                </c:pt>
                <c:pt idx="332">
                  <c:v>42444</c:v>
                </c:pt>
                <c:pt idx="333">
                  <c:v>42445</c:v>
                </c:pt>
                <c:pt idx="334">
                  <c:v>42446</c:v>
                </c:pt>
                <c:pt idx="335">
                  <c:v>42447</c:v>
                </c:pt>
                <c:pt idx="336">
                  <c:v>42450</c:v>
                </c:pt>
                <c:pt idx="337">
                  <c:v>42451</c:v>
                </c:pt>
                <c:pt idx="338">
                  <c:v>42452</c:v>
                </c:pt>
                <c:pt idx="339">
                  <c:v>42453</c:v>
                </c:pt>
                <c:pt idx="340">
                  <c:v>42458</c:v>
                </c:pt>
                <c:pt idx="341">
                  <c:v>42459</c:v>
                </c:pt>
                <c:pt idx="342">
                  <c:v>42460</c:v>
                </c:pt>
                <c:pt idx="343">
                  <c:v>42461</c:v>
                </c:pt>
                <c:pt idx="344">
                  <c:v>42464</c:v>
                </c:pt>
                <c:pt idx="345">
                  <c:v>42465</c:v>
                </c:pt>
                <c:pt idx="346">
                  <c:v>42466</c:v>
                </c:pt>
                <c:pt idx="347">
                  <c:v>42467</c:v>
                </c:pt>
                <c:pt idx="348">
                  <c:v>42468</c:v>
                </c:pt>
                <c:pt idx="349">
                  <c:v>42471</c:v>
                </c:pt>
                <c:pt idx="350">
                  <c:v>42472</c:v>
                </c:pt>
                <c:pt idx="351">
                  <c:v>42473</c:v>
                </c:pt>
                <c:pt idx="352">
                  <c:v>42474</c:v>
                </c:pt>
                <c:pt idx="353">
                  <c:v>42475</c:v>
                </c:pt>
                <c:pt idx="354">
                  <c:v>42478</c:v>
                </c:pt>
                <c:pt idx="355">
                  <c:v>42479</c:v>
                </c:pt>
                <c:pt idx="356">
                  <c:v>42480</c:v>
                </c:pt>
                <c:pt idx="357">
                  <c:v>42481</c:v>
                </c:pt>
                <c:pt idx="358">
                  <c:v>42482</c:v>
                </c:pt>
                <c:pt idx="359">
                  <c:v>42485</c:v>
                </c:pt>
                <c:pt idx="360">
                  <c:v>42486</c:v>
                </c:pt>
                <c:pt idx="361">
                  <c:v>42487</c:v>
                </c:pt>
                <c:pt idx="362">
                  <c:v>42488</c:v>
                </c:pt>
                <c:pt idx="363">
                  <c:v>42489</c:v>
                </c:pt>
                <c:pt idx="364">
                  <c:v>42492</c:v>
                </c:pt>
                <c:pt idx="365">
                  <c:v>42493</c:v>
                </c:pt>
                <c:pt idx="366">
                  <c:v>42494</c:v>
                </c:pt>
                <c:pt idx="367">
                  <c:v>42495</c:v>
                </c:pt>
                <c:pt idx="368">
                  <c:v>42496</c:v>
                </c:pt>
                <c:pt idx="369">
                  <c:v>42499</c:v>
                </c:pt>
                <c:pt idx="370">
                  <c:v>42500</c:v>
                </c:pt>
                <c:pt idx="371">
                  <c:v>42501</c:v>
                </c:pt>
                <c:pt idx="372">
                  <c:v>42502</c:v>
                </c:pt>
                <c:pt idx="373">
                  <c:v>42503</c:v>
                </c:pt>
                <c:pt idx="374">
                  <c:v>42506</c:v>
                </c:pt>
                <c:pt idx="375">
                  <c:v>42507</c:v>
                </c:pt>
                <c:pt idx="376">
                  <c:v>42508</c:v>
                </c:pt>
                <c:pt idx="377">
                  <c:v>42509</c:v>
                </c:pt>
                <c:pt idx="378">
                  <c:v>42510</c:v>
                </c:pt>
                <c:pt idx="379">
                  <c:v>42513</c:v>
                </c:pt>
                <c:pt idx="380">
                  <c:v>42514</c:v>
                </c:pt>
                <c:pt idx="381">
                  <c:v>42515</c:v>
                </c:pt>
              </c:numCache>
            </c:numRef>
          </c:xVal>
          <c:yVal>
            <c:numRef>
              <c:f>'basis 6M '!$Q$2:$Q$404</c:f>
              <c:numCache>
                <c:formatCode>0.0000%</c:formatCode>
                <c:ptCount val="403"/>
                <c:pt idx="0">
                  <c:v>1.9879119862590265E-3</c:v>
                </c:pt>
                <c:pt idx="1">
                  <c:v>1.9957145327711362E-3</c:v>
                </c:pt>
                <c:pt idx="2">
                  <c:v>2.0033317527003631E-3</c:v>
                </c:pt>
                <c:pt idx="3">
                  <c:v>2.0107666841874092E-3</c:v>
                </c:pt>
                <c:pt idx="4">
                  <c:v>2.0320081294024944E-3</c:v>
                </c:pt>
                <c:pt idx="5">
                  <c:v>2.0387442885278486E-3</c:v>
                </c:pt>
                <c:pt idx="6">
                  <c:v>2.0453133499145374E-3</c:v>
                </c:pt>
                <c:pt idx="7">
                  <c:v>2.0517183517032639E-3</c:v>
                </c:pt>
                <c:pt idx="8">
                  <c:v>2.0579623320347309E-3</c:v>
                </c:pt>
                <c:pt idx="9">
                  <c:v>2.0757585256926054E-3</c:v>
                </c:pt>
                <c:pt idx="10">
                  <c:v>2.0813888016020651E-3</c:v>
                </c:pt>
                <c:pt idx="11">
                  <c:v>2.0868732467577799E-3</c:v>
                </c:pt>
                <c:pt idx="12">
                  <c:v>2.0922148993004533E-3</c:v>
                </c:pt>
                <c:pt idx="13">
                  <c:v>2.0974167973707887E-3</c:v>
                </c:pt>
                <c:pt idx="14">
                  <c:v>2.1122143461547943E-3</c:v>
                </c:pt>
                <c:pt idx="15">
                  <c:v>2.1168876077428062E-3</c:v>
                </c:pt>
                <c:pt idx="16">
                  <c:v>2.121436305561995E-3</c:v>
                </c:pt>
                <c:pt idx="17">
                  <c:v>2.1258634777530632E-3</c:v>
                </c:pt>
                <c:pt idx="18">
                  <c:v>2.1301721624567139E-3</c:v>
                </c:pt>
                <c:pt idx="19">
                  <c:v>2.142417673050193E-3</c:v>
                </c:pt>
                <c:pt idx="20">
                  <c:v>2.1462827892112049E-3</c:v>
                </c:pt>
                <c:pt idx="21">
                  <c:v>2.1500446085883146E-3</c:v>
                </c:pt>
                <c:pt idx="22">
                  <c:v>2.1674105886399331E-3</c:v>
                </c:pt>
                <c:pt idx="23">
                  <c:v>2.1706164282683923E-3</c:v>
                </c:pt>
                <c:pt idx="24">
                  <c:v>2.1737402380978699E-3</c:v>
                </c:pt>
                <c:pt idx="25">
                  <c:v>2.1797539209226944E-3</c:v>
                </c:pt>
                <c:pt idx="26">
                  <c:v>2.1882351751851465E-3</c:v>
                </c:pt>
                <c:pt idx="27">
                  <c:v>2.1909306071755002E-3</c:v>
                </c:pt>
                <c:pt idx="28">
                  <c:v>2.1935652763517936E-3</c:v>
                </c:pt>
                <c:pt idx="29">
                  <c:v>2.1961422208547302E-3</c:v>
                </c:pt>
                <c:pt idx="30">
                  <c:v>2.1986644788250125E-3</c:v>
                </c:pt>
                <c:pt idx="31">
                  <c:v>2.2059335149469646E-3</c:v>
                </c:pt>
                <c:pt idx="32">
                  <c:v>2.2082674081936602E-3</c:v>
                </c:pt>
                <c:pt idx="33">
                  <c:v>2.2105618056112168E-3</c:v>
                </c:pt>
                <c:pt idx="34">
                  <c:v>2.2128197453403376E-3</c:v>
                </c:pt>
                <c:pt idx="35">
                  <c:v>2.215044265521725E-3</c:v>
                </c:pt>
                <c:pt idx="36">
                  <c:v>2.221547690186519E-3</c:v>
                </c:pt>
                <c:pt idx="37">
                  <c:v>2.2236689135840043E-3</c:v>
                </c:pt>
                <c:pt idx="38">
                  <c:v>2.2257719081372716E-3</c:v>
                </c:pt>
                <c:pt idx="39">
                  <c:v>2.2278597119870236E-3</c:v>
                </c:pt>
                <c:pt idx="40">
                  <c:v>2.229935363273964E-3</c:v>
                </c:pt>
                <c:pt idx="41">
                  <c:v>2.2361197831649421E-3</c:v>
                </c:pt>
                <c:pt idx="42">
                  <c:v>2.2381772056076642E-3</c:v>
                </c:pt>
                <c:pt idx="43">
                  <c:v>2.2402376661910892E-3</c:v>
                </c:pt>
                <c:pt idx="44">
                  <c:v>2.2423042030559203E-3</c:v>
                </c:pt>
                <c:pt idx="45">
                  <c:v>2.2443798543428607E-3</c:v>
                </c:pt>
                <c:pt idx="46">
                  <c:v>2.2506918761433653E-3</c:v>
                </c:pt>
                <c:pt idx="47">
                  <c:v>2.2528343665257715E-3</c:v>
                </c:pt>
                <c:pt idx="48">
                  <c:v>2.2550011620338017E-3</c:v>
                </c:pt>
                <c:pt idx="49">
                  <c:v>2.2571953008081592E-3</c:v>
                </c:pt>
                <c:pt idx="50">
                  <c:v>2.2594198209895467E-3</c:v>
                </c:pt>
                <c:pt idx="51">
                  <c:v>2.2663060513829197E-3</c:v>
                </c:pt>
                <c:pt idx="52">
                  <c:v>2.2686824785994575E-3</c:v>
                </c:pt>
                <c:pt idx="53">
                  <c:v>2.2711044779265407E-3</c:v>
                </c:pt>
                <c:pt idx="54">
                  <c:v>2.2735750875048717E-3</c:v>
                </c:pt>
                <c:pt idx="55">
                  <c:v>2.2760973454751541E-3</c:v>
                </c:pt>
                <c:pt idx="56">
                  <c:v>2.2840043911447378E-3</c:v>
                </c:pt>
                <c:pt idx="57">
                  <c:v>2.2867636240898547E-3</c:v>
                </c:pt>
                <c:pt idx="58">
                  <c:v>2.2895896961304379E-3</c:v>
                </c:pt>
                <c:pt idx="59">
                  <c:v>2.2924856454071899E-3</c:v>
                </c:pt>
                <c:pt idx="60">
                  <c:v>2.2954545100608145E-3</c:v>
                </c:pt>
                <c:pt idx="61">
                  <c:v>2.3048289776899512E-3</c:v>
                </c:pt>
                <c:pt idx="62">
                  <c:v>2.3081198852580942E-3</c:v>
                </c:pt>
                <c:pt idx="63">
                  <c:v>2.3114988989066249E-3</c:v>
                </c:pt>
                <c:pt idx="64">
                  <c:v>2.3149673461544977E-3</c:v>
                </c:pt>
                <c:pt idx="65">
                  <c:v>2.3185197120336766E-3</c:v>
                </c:pt>
                <c:pt idx="66">
                  <c:v>2.3296080655612079E-3</c:v>
                </c:pt>
                <c:pt idx="67">
                  <c:v>2.3334238500677695E-3</c:v>
                </c:pt>
                <c:pt idx="68">
                  <c:v>2.3372874252567157E-3</c:v>
                </c:pt>
                <c:pt idx="69">
                  <c:v>2.3411915655382632E-3</c:v>
                </c:pt>
                <c:pt idx="70">
                  <c:v>2.3451290453226272E-3</c:v>
                </c:pt>
                <c:pt idx="71">
                  <c:v>2.3570692657947788E-3</c:v>
                </c:pt>
                <c:pt idx="72">
                  <c:v>2.3610678476925682E-3</c:v>
                </c:pt>
                <c:pt idx="73">
                  <c:v>2.3650636411442537E-3</c:v>
                </c:pt>
                <c:pt idx="74">
                  <c:v>2.3690494205600506E-3</c:v>
                </c:pt>
                <c:pt idx="75">
                  <c:v>2.3730179603501751E-3</c:v>
                </c:pt>
                <c:pt idx="76">
                  <c:v>2.3847478860686716E-3</c:v>
                </c:pt>
                <c:pt idx="77">
                  <c:v>2.3885752114582641E-3</c:v>
                </c:pt>
                <c:pt idx="78">
                  <c:v>2.3923491692732632E-3</c:v>
                </c:pt>
                <c:pt idx="79">
                  <c:v>2.3960625339238847E-3</c:v>
                </c:pt>
                <c:pt idx="80">
                  <c:v>2.3997080798203447E-3</c:v>
                </c:pt>
                <c:pt idx="81">
                  <c:v>2.4101655490869115E-3</c:v>
                </c:pt>
                <c:pt idx="82">
                  <c:v>2.4134675640688822E-3</c:v>
                </c:pt>
                <c:pt idx="83">
                  <c:v>2.4166656323477702E-3</c:v>
                </c:pt>
                <c:pt idx="84">
                  <c:v>2.4197541679372258E-3</c:v>
                </c:pt>
                <c:pt idx="85">
                  <c:v>2.4227341432646373E-3</c:v>
                </c:pt>
                <c:pt idx="86">
                  <c:v>2.4310488279828315E-3</c:v>
                </c:pt>
                <c:pt idx="87">
                  <c:v>2.4336206825702916E-3</c:v>
                </c:pt>
                <c:pt idx="88">
                  <c:v>2.4360970370498206E-3</c:v>
                </c:pt>
                <c:pt idx="89">
                  <c:v>2.4384805034522406E-3</c:v>
                </c:pt>
                <c:pt idx="90">
                  <c:v>2.4490959353865023E-3</c:v>
                </c:pt>
                <c:pt idx="91">
                  <c:v>2.4509769259735449E-3</c:v>
                </c:pt>
                <c:pt idx="92">
                  <c:v>2.4527833126992372E-3</c:v>
                </c:pt>
                <c:pt idx="93">
                  <c:v>2.4545177075944017E-3</c:v>
                </c:pt>
                <c:pt idx="94">
                  <c:v>2.459315061604953E-3</c:v>
                </c:pt>
                <c:pt idx="95">
                  <c:v>2.4607876094862318E-3</c:v>
                </c:pt>
                <c:pt idx="96">
                  <c:v>2.4622012256910954E-3</c:v>
                </c:pt>
                <c:pt idx="97">
                  <c:v>2.4635585222503669E-3</c:v>
                </c:pt>
                <c:pt idx="98">
                  <c:v>2.4648621111948688E-3</c:v>
                </c:pt>
                <c:pt idx="99">
                  <c:v>2.468476752647982E-3</c:v>
                </c:pt>
                <c:pt idx="100">
                  <c:v>2.4695916314416313E-3</c:v>
                </c:pt>
                <c:pt idx="101">
                  <c:v>2.4706658627746234E-3</c:v>
                </c:pt>
                <c:pt idx="102">
                  <c:v>2.4717020586777819E-3</c:v>
                </c:pt>
                <c:pt idx="103">
                  <c:v>2.4727028311819286E-3</c:v>
                </c:pt>
                <c:pt idx="104">
                  <c:v>2.4755187286085258E-3</c:v>
                </c:pt>
                <c:pt idx="105">
                  <c:v>2.4764037401566394E-3</c:v>
                </c:pt>
                <c:pt idx="106">
                  <c:v>2.4772652624505767E-3</c:v>
                </c:pt>
                <c:pt idx="107">
                  <c:v>2.4781047815118809E-3</c:v>
                </c:pt>
                <c:pt idx="108">
                  <c:v>2.4812725458616606E-3</c:v>
                </c:pt>
                <c:pt idx="109">
                  <c:v>2.4820243390829676E-3</c:v>
                </c:pt>
                <c:pt idx="110">
                  <c:v>2.4827630452009079E-3</c:v>
                </c:pt>
                <c:pt idx="111">
                  <c:v>2.483490150237026E-3</c:v>
                </c:pt>
                <c:pt idx="112">
                  <c:v>2.4842071402128661E-3</c:v>
                </c:pt>
                <c:pt idx="113">
                  <c:v>2.486312279994162E-3</c:v>
                </c:pt>
                <c:pt idx="114">
                  <c:v>2.4870036699443333E-3</c:v>
                </c:pt>
                <c:pt idx="115">
                  <c:v>2.4876923749419487E-3</c:v>
                </c:pt>
                <c:pt idx="116">
                  <c:v>2.4883798810085519E-3</c:v>
                </c:pt>
                <c:pt idx="117">
                  <c:v>2.489067674165687E-3</c:v>
                </c:pt>
                <c:pt idx="118">
                  <c:v>2.4911476363957299E-3</c:v>
                </c:pt>
                <c:pt idx="119">
                  <c:v>2.4918514381304375E-3</c:v>
                </c:pt>
                <c:pt idx="120">
                  <c:v>2.4925629570633993E-3</c:v>
                </c:pt>
                <c:pt idx="121">
                  <c:v>2.4932836792161588E-3</c:v>
                </c:pt>
                <c:pt idx="122">
                  <c:v>2.4940150906102606E-3</c:v>
                </c:pt>
                <c:pt idx="123">
                  <c:v>2.496288320456065E-3</c:v>
                </c:pt>
                <c:pt idx="124">
                  <c:v>2.4970770618592216E-3</c:v>
                </c:pt>
                <c:pt idx="125">
                  <c:v>2.4978821995808908E-3</c:v>
                </c:pt>
                <c:pt idx="126">
                  <c:v>2.4987034966120658E-3</c:v>
                </c:pt>
                <c:pt idx="127">
                  <c:v>2.4995407159437394E-3</c:v>
                </c:pt>
                <c:pt idx="128">
                  <c:v>2.5021455376516817E-3</c:v>
                </c:pt>
                <c:pt idx="129">
                  <c:v>2.5030440760952792E-3</c:v>
                </c:pt>
                <c:pt idx="130">
                  <c:v>2.5039573517943409E-3</c:v>
                </c:pt>
                <c:pt idx="131">
                  <c:v>2.5048851277398583E-3</c:v>
                </c:pt>
                <c:pt idx="132">
                  <c:v>2.5058271669228254E-3</c:v>
                </c:pt>
                <c:pt idx="133">
                  <c:v>2.5087364938063523E-3</c:v>
                </c:pt>
                <c:pt idx="134">
                  <c:v>2.5097332158490466E-3</c:v>
                </c:pt>
                <c:pt idx="135">
                  <c:v>2.510743016084155E-3</c:v>
                </c:pt>
                <c:pt idx="136">
                  <c:v>2.5117656575026708E-3</c:v>
                </c:pt>
                <c:pt idx="137">
                  <c:v>2.5128009030955865E-3</c:v>
                </c:pt>
                <c:pt idx="138">
                  <c:v>2.5159798948306646E-3</c:v>
                </c:pt>
                <c:pt idx="139">
                  <c:v>2.5170631870311106E-3</c:v>
                </c:pt>
                <c:pt idx="140">
                  <c:v>2.5181578983609213E-3</c:v>
                </c:pt>
                <c:pt idx="141">
                  <c:v>2.5192637918110905E-3</c:v>
                </c:pt>
                <c:pt idx="142">
                  <c:v>2.52038063037261E-3</c:v>
                </c:pt>
                <c:pt idx="143">
                  <c:v>2.5237944466352047E-3</c:v>
                </c:pt>
                <c:pt idx="144">
                  <c:v>2.5249526955520578E-3</c:v>
                </c:pt>
                <c:pt idx="145">
                  <c:v>2.5261207045352268E-3</c:v>
                </c:pt>
                <c:pt idx="146">
                  <c:v>2.5272982365757042E-3</c:v>
                </c:pt>
                <c:pt idx="147">
                  <c:v>2.5284850546644835E-3</c:v>
                </c:pt>
                <c:pt idx="148">
                  <c:v>2.5320988551305605E-3</c:v>
                </c:pt>
                <c:pt idx="149">
                  <c:v>2.5333204473224759E-3</c:v>
                </c:pt>
                <c:pt idx="150">
                  <c:v>2.5345501405176578E-3</c:v>
                </c:pt>
                <c:pt idx="151">
                  <c:v>2.535787697707099E-3</c:v>
                </c:pt>
                <c:pt idx="152">
                  <c:v>2.5370328818817927E-3</c:v>
                </c:pt>
                <c:pt idx="153">
                  <c:v>2.5408118262273184E-3</c:v>
                </c:pt>
                <c:pt idx="154">
                  <c:v>2.5420851482529515E-3</c:v>
                </c:pt>
                <c:pt idx="155">
                  <c:v>2.5433649122188016E-3</c:v>
                </c:pt>
                <c:pt idx="156">
                  <c:v>2.544650881115862E-3</c:v>
                </c:pt>
                <c:pt idx="157">
                  <c:v>2.5459428179351257E-3</c:v>
                </c:pt>
                <c:pt idx="158">
                  <c:v>2.5498520658360658E-3</c:v>
                </c:pt>
                <c:pt idx="159">
                  <c:v>2.5511655042540714E-3</c:v>
                </c:pt>
                <c:pt idx="160">
                  <c:v>2.5524837255492456E-3</c:v>
                </c:pt>
                <c:pt idx="161">
                  <c:v>2.5538064927125804E-3</c:v>
                </c:pt>
                <c:pt idx="162">
                  <c:v>2.5551335687350697E-3</c:v>
                </c:pt>
                <c:pt idx="163">
                  <c:v>2.5591382798673895E-3</c:v>
                </c:pt>
                <c:pt idx="164">
                  <c:v>2.5604802212364237E-3</c:v>
                </c:pt>
                <c:pt idx="165">
                  <c:v>2.5618252864195766E-3</c:v>
                </c:pt>
                <c:pt idx="166">
                  <c:v>2.5631732384078414E-3</c:v>
                </c:pt>
                <c:pt idx="167">
                  <c:v>2.5645238401922109E-3</c:v>
                </c:pt>
                <c:pt idx="168">
                  <c:v>2.5685891742318768E-3</c:v>
                </c:pt>
                <c:pt idx="169">
                  <c:v>2.5699480051105945E-3</c:v>
                </c:pt>
                <c:pt idx="170">
                  <c:v>2.5713083007403818E-3</c:v>
                </c:pt>
                <c:pt idx="171">
                  <c:v>2.5726698241122312E-3</c:v>
                </c:pt>
                <c:pt idx="172">
                  <c:v>2.5740323382171366E-3</c:v>
                </c:pt>
                <c:pt idx="173">
                  <c:v>2.5781234548401142E-3</c:v>
                </c:pt>
                <c:pt idx="174">
                  <c:v>2.5794875617871707E-3</c:v>
                </c:pt>
                <c:pt idx="175">
                  <c:v>2.5808514744222479E-3</c:v>
                </c:pt>
                <c:pt idx="176">
                  <c:v>2.5822149557363379E-3</c:v>
                </c:pt>
                <c:pt idx="177">
                  <c:v>2.5835777687204342E-3</c:v>
                </c:pt>
                <c:pt idx="178">
                  <c:v>2.5876598276026895E-3</c:v>
                </c:pt>
                <c:pt idx="179">
                  <c:v>2.5890175971767402E-3</c:v>
                </c:pt>
                <c:pt idx="180">
                  <c:v>2.590373513375762E-3</c:v>
                </c:pt>
                <c:pt idx="181">
                  <c:v>2.5917273391907478E-3</c:v>
                </c:pt>
                <c:pt idx="182">
                  <c:v>2.5930788376126901E-3</c:v>
                </c:pt>
                <c:pt idx="183">
                  <c:v>2.5971169984301897E-3</c:v>
                </c:pt>
                <c:pt idx="184">
                  <c:v>2.5984568171898894E-3</c:v>
                </c:pt>
                <c:pt idx="185">
                  <c:v>2.5997931235115113E-3</c:v>
                </c:pt>
                <c:pt idx="186">
                  <c:v>2.601125680386048E-3</c:v>
                </c:pt>
                <c:pt idx="187">
                  <c:v>2.6024542508044923E-3</c:v>
                </c:pt>
                <c:pt idx="188">
                  <c:v>2.6064136732332011E-3</c:v>
                </c:pt>
                <c:pt idx="189">
                  <c:v>2.6077239277372058E-3</c:v>
                </c:pt>
                <c:pt idx="190">
                  <c:v>2.6090290555704295E-3</c:v>
                </c:pt>
                <c:pt idx="191">
                  <c:v>2.6103290438755974E-3</c:v>
                </c:pt>
                <c:pt idx="192">
                  <c:v>2.6116239246257804E-3</c:v>
                </c:pt>
                <c:pt idx="193">
                  <c:v>2.6154782412771394E-3</c:v>
                </c:pt>
                <c:pt idx="194">
                  <c:v>2.6167530115381006E-3</c:v>
                </c:pt>
                <c:pt idx="195">
                  <c:v>2.6180228341094345E-3</c:v>
                </c:pt>
                <c:pt idx="196">
                  <c:v>2.6192877409642137E-3</c:v>
                </c:pt>
                <c:pt idx="197">
                  <c:v>2.620547764075509E-3</c:v>
                </c:pt>
                <c:pt idx="198">
                  <c:v>2.6242988506792078E-3</c:v>
                </c:pt>
                <c:pt idx="199">
                  <c:v>2.6255396585472832E-3</c:v>
                </c:pt>
                <c:pt idx="200">
                  <c:v>2.6267757425372331E-3</c:v>
                </c:pt>
                <c:pt idx="201">
                  <c:v>2.628007134622128E-3</c:v>
                </c:pt>
                <c:pt idx="202">
                  <c:v>2.6292338667750401E-3</c:v>
                </c:pt>
                <c:pt idx="203">
                  <c:v>2.6328864233725931E-3</c:v>
                </c:pt>
                <c:pt idx="204">
                  <c:v>2.6340948355282885E-3</c:v>
                </c:pt>
                <c:pt idx="205">
                  <c:v>2.6352987476173585E-3</c:v>
                </c:pt>
                <c:pt idx="206">
                  <c:v>2.6364981916128741E-3</c:v>
                </c:pt>
                <c:pt idx="207">
                  <c:v>2.6376931994879079E-3</c:v>
                </c:pt>
                <c:pt idx="208">
                  <c:v>2.6412519261208305E-3</c:v>
                </c:pt>
                <c:pt idx="209">
                  <c:v>2.6424295092446499E-3</c:v>
                </c:pt>
                <c:pt idx="210">
                  <c:v>2.643602816113345E-3</c:v>
                </c:pt>
                <c:pt idx="211">
                  <c:v>2.6447718786999871E-3</c:v>
                </c:pt>
                <c:pt idx="212">
                  <c:v>2.6459367289776471E-3</c:v>
                </c:pt>
                <c:pt idx="213">
                  <c:v>2.6494063256874531E-3</c:v>
                </c:pt>
                <c:pt idx="214">
                  <c:v>2.6505546464599024E-3</c:v>
                </c:pt>
                <c:pt idx="215">
                  <c:v>2.6516989147887275E-3</c:v>
                </c:pt>
                <c:pt idx="216">
                  <c:v>2.6528391626469998E-3</c:v>
                </c:pt>
                <c:pt idx="217">
                  <c:v>2.6539754220077914E-3</c:v>
                </c:pt>
                <c:pt idx="218">
                  <c:v>2.6573605888359961E-3</c:v>
                </c:pt>
                <c:pt idx="219">
                  <c:v>2.6584812139375793E-3</c:v>
                </c:pt>
                <c:pt idx="220">
                  <c:v>2.6595980104070394E-3</c:v>
                </c:pt>
                <c:pt idx="221">
                  <c:v>2.6607110102174472E-3</c:v>
                </c:pt>
                <c:pt idx="222">
                  <c:v>2.6618202453418754E-3</c:v>
                </c:pt>
                <c:pt idx="223">
                  <c:v>2.6651256823299928E-3</c:v>
                </c:pt>
                <c:pt idx="224">
                  <c:v>2.6662201784412153E-3</c:v>
                </c:pt>
                <c:pt idx="225">
                  <c:v>2.6673110697318148E-3</c:v>
                </c:pt>
                <c:pt idx="226">
                  <c:v>2.6683983881748636E-3</c:v>
                </c:pt>
                <c:pt idx="227">
                  <c:v>2.6694821657434328E-3</c:v>
                </c:pt>
                <c:pt idx="228">
                  <c:v>2.6727125729329782E-3</c:v>
                </c:pt>
                <c:pt idx="229">
                  <c:v>2.6737825067343441E-3</c:v>
                </c:pt>
                <c:pt idx="230">
                  <c:v>2.6748490595265885E-3</c:v>
                </c:pt>
                <c:pt idx="231">
                  <c:v>2.6759122632827826E-3</c:v>
                </c:pt>
                <c:pt idx="232">
                  <c:v>2.6769721499759979E-3</c:v>
                </c:pt>
                <c:pt idx="233">
                  <c:v>2.6801322274084857E-3</c:v>
                </c:pt>
                <c:pt idx="234">
                  <c:v>2.6811791655805008E-3</c:v>
                </c:pt>
                <c:pt idx="235">
                  <c:v>2.6822229465548945E-3</c:v>
                </c:pt>
                <c:pt idx="236">
                  <c:v>2.6832636023047386E-3</c:v>
                </c:pt>
                <c:pt idx="237">
                  <c:v>2.6843011648031048E-3</c:v>
                </c:pt>
                <c:pt idx="238">
                  <c:v>2.6873956125200494E-3</c:v>
                </c:pt>
                <c:pt idx="239">
                  <c:v>2.6884211217432182E-3</c:v>
                </c:pt>
                <c:pt idx="240">
                  <c:v>2.6894436975802667E-3</c:v>
                </c:pt>
                <c:pt idx="241">
                  <c:v>2.6904633720042661E-3</c:v>
                </c:pt>
                <c:pt idx="242">
                  <c:v>2.6914801769882877E-3</c:v>
                </c:pt>
                <c:pt idx="243">
                  <c:v>2.6945136950312044E-3</c:v>
                </c:pt>
                <c:pt idx="244">
                  <c:v>2.6955193419860319E-3</c:v>
                </c:pt>
                <c:pt idx="245">
                  <c:v>2.6965222793662392E-3</c:v>
                </c:pt>
                <c:pt idx="246">
                  <c:v>2.6975225391448988E-3</c:v>
                </c:pt>
                <c:pt idx="247">
                  <c:v>2.6985201532950813E-3</c:v>
                </c:pt>
                <c:pt idx="248">
                  <c:v>2.701497441705484E-3</c:v>
                </c:pt>
                <c:pt idx="249">
                  <c:v>2.7024847930724747E-3</c:v>
                </c:pt>
                <c:pt idx="250">
                  <c:v>2.7034696586763465E-3</c:v>
                </c:pt>
                <c:pt idx="251">
                  <c:v>2.704452070490171E-3</c:v>
                </c:pt>
                <c:pt idx="252">
                  <c:v>2.7054320604870188E-3</c:v>
                </c:pt>
                <c:pt idx="253">
                  <c:v>2.7083578193064224E-3</c:v>
                </c:pt>
                <c:pt idx="254">
                  <c:v>2.7093284417660816E-3</c:v>
                </c:pt>
                <c:pt idx="255">
                  <c:v>2.7102968022741226E-3</c:v>
                </c:pt>
                <c:pt idx="256">
                  <c:v>2.7112629295168761E-3</c:v>
                </c:pt>
                <c:pt idx="257">
                  <c:v>2.7122268390337122E-3</c:v>
                </c:pt>
                <c:pt idx="258">
                  <c:v>2.7151053837550097E-3</c:v>
                </c:pt>
                <c:pt idx="259">
                  <c:v>2.7160605448944696E-3</c:v>
                </c:pt>
                <c:pt idx="260">
                  <c:v>2.7170135495711589E-3</c:v>
                </c:pt>
                <c:pt idx="261">
                  <c:v>2.7179644100377067E-3</c:v>
                </c:pt>
                <c:pt idx="262">
                  <c:v>2.718913138546743E-3</c:v>
                </c:pt>
                <c:pt idx="263">
                  <c:v>2.7217466548550744E-3</c:v>
                </c:pt>
                <c:pt idx="264">
                  <c:v>2.7226869780603569E-3</c:v>
                </c:pt>
                <c:pt idx="265">
                  <c:v>2.7236252305712747E-3</c:v>
                </c:pt>
                <c:pt idx="266">
                  <c:v>2.7245614246404568E-3</c:v>
                </c:pt>
                <c:pt idx="267">
                  <c:v>2.7254955725205328E-3</c:v>
                </c:pt>
                <c:pt idx="268">
                  <c:v>2.7282858615524166E-3</c:v>
                </c:pt>
                <c:pt idx="269">
                  <c:v>2.7292119472023617E-3</c:v>
                </c:pt>
                <c:pt idx="270">
                  <c:v>2.7301360479263471E-3</c:v>
                </c:pt>
                <c:pt idx="271">
                  <c:v>2.7310581759770027E-3</c:v>
                </c:pt>
                <c:pt idx="272">
                  <c:v>2.7319783436069579E-3</c:v>
                </c:pt>
                <c:pt idx="273">
                  <c:v>2.7347272064989136E-3</c:v>
                </c:pt>
                <c:pt idx="274">
                  <c:v>2.73563965497236E-3</c:v>
                </c:pt>
                <c:pt idx="275">
                  <c:v>2.7365502042882529E-3</c:v>
                </c:pt>
                <c:pt idx="276">
                  <c:v>2.7374588666992218E-3</c:v>
                </c:pt>
                <c:pt idx="277">
                  <c:v>2.7410748923464411E-3</c:v>
                </c:pt>
                <c:pt idx="278">
                  <c:v>2.7419743040222292E-3</c:v>
                </c:pt>
                <c:pt idx="279">
                  <c:v>2.7428719023088691E-3</c:v>
                </c:pt>
                <c:pt idx="280">
                  <c:v>2.7437676994589905E-3</c:v>
                </c:pt>
                <c:pt idx="281">
                  <c:v>2.7473331217468767E-3</c:v>
                </c:pt>
                <c:pt idx="282">
                  <c:v>2.7482200970038455E-3</c:v>
                </c:pt>
                <c:pt idx="283">
                  <c:v>2.7491053446400721E-3</c:v>
                </c:pt>
                <c:pt idx="284">
                  <c:v>2.7499888769081855E-3</c:v>
                </c:pt>
                <c:pt idx="285">
                  <c:v>2.7508707060608156E-3</c:v>
                </c:pt>
                <c:pt idx="286">
                  <c:v>2.7535060973520975E-3</c:v>
                </c:pt>
                <c:pt idx="287">
                  <c:v>2.7543812365690866E-3</c:v>
                </c:pt>
                <c:pt idx="288">
                  <c:v>2.7552547339337393E-3</c:v>
                </c:pt>
                <c:pt idx="289">
                  <c:v>2.7561266016986842E-3</c:v>
                </c:pt>
                <c:pt idx="290">
                  <c:v>2.7569968521165516E-3</c:v>
                </c:pt>
                <c:pt idx="291">
                  <c:v>2.7595980218139793E-3</c:v>
                </c:pt>
                <c:pt idx="292">
                  <c:v>2.7604619253698286E-3</c:v>
                </c:pt>
                <c:pt idx="293">
                  <c:v>2.7613242728417465E-3</c:v>
                </c:pt>
                <c:pt idx="294">
                  <c:v>2.7621850764823629E-3</c:v>
                </c:pt>
                <c:pt idx="295">
                  <c:v>2.7630443485443072E-3</c:v>
                </c:pt>
                <c:pt idx="296">
                  <c:v>2.7656130977843996E-3</c:v>
                </c:pt>
                <c:pt idx="297">
                  <c:v>2.7664663660579483E-3</c:v>
                </c:pt>
                <c:pt idx="298">
                  <c:v>2.7673181640159713E-3</c:v>
                </c:pt>
                <c:pt idx="299">
                  <c:v>2.7681685039110987E-3</c:v>
                </c:pt>
                <c:pt idx="300">
                  <c:v>2.7690173979959595E-3</c:v>
                </c:pt>
                <c:pt idx="301">
                  <c:v>2.7715555279152352E-3</c:v>
                </c:pt>
                <c:pt idx="302">
                  <c:v>2.7723987612853227E-3</c:v>
                </c:pt>
                <c:pt idx="303">
                  <c:v>2.7732406101082909E-3</c:v>
                </c:pt>
                <c:pt idx="304">
                  <c:v>2.7740810866367684E-3</c:v>
                </c:pt>
                <c:pt idx="305">
                  <c:v>2.774920203123385E-3</c:v>
                </c:pt>
                <c:pt idx="306">
                  <c:v>2.7774295148583622E-3</c:v>
                </c:pt>
                <c:pt idx="307">
                  <c:v>2.7782633137038285E-3</c:v>
                </c:pt>
                <c:pt idx="308">
                  <c:v>2.779095813770581E-3</c:v>
                </c:pt>
                <c:pt idx="309">
                  <c:v>2.7799270273112485E-3</c:v>
                </c:pt>
                <c:pt idx="310">
                  <c:v>2.7807569665784606E-3</c:v>
                </c:pt>
                <c:pt idx="311">
                  <c:v>2.7832392612656587E-3</c:v>
                </c:pt>
                <c:pt idx="312">
                  <c:v>2.7840642259653429E-3</c:v>
                </c:pt>
                <c:pt idx="313">
                  <c:v>2.7848879776547191E-3</c:v>
                </c:pt>
                <c:pt idx="314">
                  <c:v>2.7857105285864158E-3</c:v>
                </c:pt>
                <c:pt idx="315">
                  <c:v>2.7865318910130633E-3</c:v>
                </c:pt>
                <c:pt idx="316">
                  <c:v>2.7889889697890005E-3</c:v>
                </c:pt>
                <c:pt idx="317">
                  <c:v>2.7898057007217426E-3</c:v>
                </c:pt>
                <c:pt idx="318">
                  <c:v>2.7906213044125816E-3</c:v>
                </c:pt>
                <c:pt idx="319">
                  <c:v>2.7914357931141478E-3</c:v>
                </c:pt>
                <c:pt idx="320">
                  <c:v>2.7922491790790694E-3</c:v>
                </c:pt>
                <c:pt idx="321">
                  <c:v>2.7946828430802646E-3</c:v>
                </c:pt>
                <c:pt idx="322">
                  <c:v>2.7954919406249037E-3</c:v>
                </c:pt>
                <c:pt idx="323">
                  <c:v>2.7962999966960459E-3</c:v>
                </c:pt>
                <c:pt idx="324">
                  <c:v>2.7971070235463203E-3</c:v>
                </c:pt>
                <c:pt idx="325">
                  <c:v>2.7979130334283564E-3</c:v>
                </c:pt>
                <c:pt idx="326">
                  <c:v>2.8003250837913278E-3</c:v>
                </c:pt>
                <c:pt idx="327">
                  <c:v>2.8011271483267038E-3</c:v>
                </c:pt>
                <c:pt idx="328">
                  <c:v>2.8019282571569884E-3</c:v>
                </c:pt>
                <c:pt idx="329">
                  <c:v>2.8027284225348109E-3</c:v>
                </c:pt>
                <c:pt idx="330">
                  <c:v>2.8035276567128006E-3</c:v>
                </c:pt>
                <c:pt idx="331">
                  <c:v>2.8059198945740672E-3</c:v>
                </c:pt>
                <c:pt idx="332">
                  <c:v>2.8067155264790197E-3</c:v>
                </c:pt>
                <c:pt idx="333">
                  <c:v>2.8075102884472861E-3</c:v>
                </c:pt>
                <c:pt idx="334">
                  <c:v>2.8083041927314963E-3</c:v>
                </c:pt>
                <c:pt idx="335">
                  <c:v>2.8090972515842794E-3</c:v>
                </c:pt>
                <c:pt idx="336">
                  <c:v>2.8114714780803594E-3</c:v>
                </c:pt>
                <c:pt idx="337">
                  <c:v>2.8122612777337274E-3</c:v>
                </c:pt>
                <c:pt idx="338">
                  <c:v>2.8130502932188156E-3</c:v>
                </c:pt>
                <c:pt idx="339">
                  <c:v>2.8138385367882531E-3</c:v>
                </c:pt>
                <c:pt idx="340">
                  <c:v>2.8177686047427047E-3</c:v>
                </c:pt>
                <c:pt idx="341">
                  <c:v>2.8185524741234538E-3</c:v>
                </c:pt>
                <c:pt idx="342">
                  <c:v>2.819335657356958E-3</c:v>
                </c:pt>
                <c:pt idx="343">
                  <c:v>2.8201181666958463E-3</c:v>
                </c:pt>
                <c:pt idx="344">
                  <c:v>2.8224617738711092E-3</c:v>
                </c:pt>
                <c:pt idx="345">
                  <c:v>2.8232417101578281E-3</c:v>
                </c:pt>
                <c:pt idx="346">
                  <c:v>2.8240210338130777E-3</c:v>
                </c:pt>
                <c:pt idx="347">
                  <c:v>2.8247997570894881E-3</c:v>
                </c:pt>
                <c:pt idx="348">
                  <c:v>2.8255778922396881E-3</c:v>
                </c:pt>
                <c:pt idx="349">
                  <c:v>2.8279088914593209E-3</c:v>
                </c:pt>
                <c:pt idx="350">
                  <c:v>2.828684796630974E-3</c:v>
                </c:pt>
                <c:pt idx="351">
                  <c:v>2.8294601749395639E-3</c:v>
                </c:pt>
                <c:pt idx="352">
                  <c:v>2.8302350386377197E-3</c:v>
                </c:pt>
                <c:pt idx="353">
                  <c:v>2.8310093999780713E-3</c:v>
                </c:pt>
                <c:pt idx="354">
                  <c:v>2.8333295923785922E-3</c:v>
                </c:pt>
                <c:pt idx="355">
                  <c:v>2.8341020668140194E-3</c:v>
                </c:pt>
                <c:pt idx="356">
                  <c:v>2.8348741001547892E-3</c:v>
                </c:pt>
                <c:pt idx="357">
                  <c:v>2.8356457046535303E-3</c:v>
                </c:pt>
                <c:pt idx="358">
                  <c:v>2.836416892562873E-3</c:v>
                </c:pt>
                <c:pt idx="359">
                  <c:v>2.8387280792808007E-3</c:v>
                </c:pt>
                <c:pt idx="360">
                  <c:v>2.8394977233588414E-3</c:v>
                </c:pt>
                <c:pt idx="361">
                  <c:v>2.8402670121106303E-3</c:v>
                </c:pt>
                <c:pt idx="362">
                  <c:v>2.8410359577887966E-3</c:v>
                </c:pt>
                <c:pt idx="363">
                  <c:v>2.8418045726459696E-3</c:v>
                </c:pt>
                <c:pt idx="364">
                  <c:v>2.8441085548178229E-3</c:v>
                </c:pt>
                <c:pt idx="365">
                  <c:v>2.8448759689173168E-3</c:v>
                </c:pt>
                <c:pt idx="366">
                  <c:v>2.8456431134589641E-3</c:v>
                </c:pt>
                <c:pt idx="367">
                  <c:v>2.8464100006953949E-3</c:v>
                </c:pt>
                <c:pt idx="368">
                  <c:v>2.847176642879238E-3</c:v>
                </c:pt>
                <c:pt idx="369">
                  <c:v>2.8494752216415356E-3</c:v>
                </c:pt>
                <c:pt idx="370">
                  <c:v>2.8502410061413221E-3</c:v>
                </c:pt>
                <c:pt idx="371">
                  <c:v>2.851006606851668E-3</c:v>
                </c:pt>
                <c:pt idx="372">
                  <c:v>2.8517720360252026E-3</c:v>
                </c:pt>
                <c:pt idx="373">
                  <c:v>2.852537305914555E-3</c:v>
                </c:pt>
                <c:pt idx="374">
                  <c:v>2.8548322824038155E-3</c:v>
                </c:pt>
                <c:pt idx="375">
                  <c:v>2.8555970376827342E-3</c:v>
                </c:pt>
                <c:pt idx="376">
                  <c:v>2.8563616949406176E-3</c:v>
                </c:pt>
                <c:pt idx="377">
                  <c:v>2.8571262664300961E-3</c:v>
                </c:pt>
                <c:pt idx="378">
                  <c:v>2.8578907644037977E-3</c:v>
                </c:pt>
                <c:pt idx="379">
                  <c:v>2.8601839397565392E-3</c:v>
                </c:pt>
                <c:pt idx="380">
                  <c:v>2.8609482661934296E-3</c:v>
                </c:pt>
                <c:pt idx="381">
                  <c:v>2.861712580377691E-3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68256"/>
        <c:axId val="565569792"/>
      </c:scatterChart>
      <c:valAx>
        <c:axId val="5655682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69792"/>
        <c:crosses val="autoZero"/>
        <c:crossBetween val="midCat"/>
      </c:valAx>
      <c:valAx>
        <c:axId val="5655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6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15648144664510794"/>
          <c:h val="0.1083620022148686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89231610742123"/>
          <c:y val="3.8550415573053366E-2"/>
          <c:w val="0.85681956172002083"/>
          <c:h val="0.922899168853893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'1Y Curve'!$S$30</c:f>
              <c:strCache>
                <c:ptCount val="1"/>
                <c:pt idx="0">
                  <c:v>FRA</c:v>
                </c:pt>
              </c:strCache>
            </c:strRef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41968</c:v>
                </c:pt>
                <c:pt idx="1">
                  <c:v>42333</c:v>
                </c:pt>
                <c:pt idx="2">
                  <c:v>42699</c:v>
                </c:pt>
                <c:pt idx="3">
                  <c:v>43066</c:v>
                </c:pt>
                <c:pt idx="4">
                  <c:v>43430</c:v>
                </c:pt>
                <c:pt idx="5">
                  <c:v>43794</c:v>
                </c:pt>
              </c:numCache>
            </c:numRef>
          </c:xVal>
          <c:yVal>
            <c:numRef>
              <c:f>'1Y Curve'!$S$31:$S$36</c:f>
              <c:numCache>
                <c:formatCode>0.0000%</c:formatCode>
                <c:ptCount val="6"/>
                <c:pt idx="0">
                  <c:v>3.360000000000112E-3</c:v>
                </c:pt>
                <c:pt idx="1">
                  <c:v>3.7899999999999093E-3</c:v>
                </c:pt>
                <c:pt idx="2">
                  <c:v>5.1139864056636945E-3</c:v>
                </c:pt>
                <c:pt idx="3">
                  <c:v>6.6759648505360812E-3</c:v>
                </c:pt>
                <c:pt idx="4">
                  <c:v>8.8636058124496198E-3</c:v>
                </c:pt>
                <c:pt idx="5">
                  <c:v>1.1731849391740112E-2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'1Y Curve'!$U$30</c:f>
              <c:strCache>
                <c:ptCount val="1"/>
                <c:pt idx="0">
                  <c:v>OIS</c:v>
                </c:pt>
              </c:strCache>
            </c:strRef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41968</c:v>
                </c:pt>
                <c:pt idx="1">
                  <c:v>42333</c:v>
                </c:pt>
                <c:pt idx="2">
                  <c:v>42699</c:v>
                </c:pt>
                <c:pt idx="3">
                  <c:v>43066</c:v>
                </c:pt>
                <c:pt idx="4">
                  <c:v>43430</c:v>
                </c:pt>
                <c:pt idx="5">
                  <c:v>43794</c:v>
                </c:pt>
              </c:numCache>
            </c:numRef>
          </c:xVal>
          <c:yVal>
            <c:numRef>
              <c:f>'1Y Curve'!$U$31:$U$36</c:f>
              <c:numCache>
                <c:formatCode>0.0000%</c:formatCode>
                <c:ptCount val="6"/>
                <c:pt idx="0">
                  <c:v>-3.6000000000005889E-4</c:v>
                </c:pt>
                <c:pt idx="1">
                  <c:v>-3.6000000000030539E-4</c:v>
                </c:pt>
                <c:pt idx="2">
                  <c:v>4.4794017237943882E-4</c:v>
                </c:pt>
                <c:pt idx="3">
                  <c:v>1.725545506524659E-3</c:v>
                </c:pt>
                <c:pt idx="4">
                  <c:v>3.7432669616654403E-3</c:v>
                </c:pt>
                <c:pt idx="5">
                  <c:v>6.7114806910422084E-3</c:v>
                </c:pt>
              </c:numCache>
            </c:numRef>
          </c:yVal>
          <c:smooth val="0"/>
        </c:ser>
        <c:ser>
          <c:idx val="2"/>
          <c:order val="2"/>
          <c:tx>
            <c:v>Basis</c:v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41968</c:v>
                </c:pt>
                <c:pt idx="1">
                  <c:v>42333</c:v>
                </c:pt>
                <c:pt idx="2">
                  <c:v>42699</c:v>
                </c:pt>
                <c:pt idx="3">
                  <c:v>43066</c:v>
                </c:pt>
                <c:pt idx="4">
                  <c:v>43430</c:v>
                </c:pt>
                <c:pt idx="5">
                  <c:v>43794</c:v>
                </c:pt>
              </c:numCache>
            </c:numRef>
          </c:xVal>
          <c:yVal>
            <c:numRef>
              <c:f>'1Y Curve'!$V$31:$V$36</c:f>
              <c:numCache>
                <c:formatCode>0.0000%</c:formatCode>
                <c:ptCount val="6"/>
                <c:pt idx="0">
                  <c:v>3.7200000000000002E-3</c:v>
                </c:pt>
                <c:pt idx="1">
                  <c:v>4.15E-3</c:v>
                </c:pt>
                <c:pt idx="2">
                  <c:v>4.666E-3</c:v>
                </c:pt>
                <c:pt idx="3">
                  <c:v>4.9500000000000004E-3</c:v>
                </c:pt>
                <c:pt idx="4">
                  <c:v>5.1200000000000004E-3</c:v>
                </c:pt>
                <c:pt idx="5">
                  <c:v>5.0200000000000002E-3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893760"/>
        <c:axId val="603895296"/>
      </c:scatterChart>
      <c:valAx>
        <c:axId val="6038937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3895296"/>
        <c:crosses val="autoZero"/>
        <c:crossBetween val="midCat"/>
      </c:valAx>
      <c:valAx>
        <c:axId val="60389529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03893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79666550881301"/>
          <c:y val="8.2901356080489957E-2"/>
          <c:w val="6.4935029358656915E-2"/>
          <c:h val="0.181282339707536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180976</xdr:colOff>
      <xdr:row>14</xdr:row>
      <xdr:rowOff>66674</xdr:rowOff>
    </xdr:from>
    <xdr:to>
      <xdr:col>29</xdr:col>
      <xdr:colOff>533400</xdr:colOff>
      <xdr:row>42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85726</xdr:colOff>
      <xdr:row>14</xdr:row>
      <xdr:rowOff>66674</xdr:rowOff>
    </xdr:from>
    <xdr:to>
      <xdr:col>29</xdr:col>
      <xdr:colOff>438150</xdr:colOff>
      <xdr:row>42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3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76199</xdr:rowOff>
    </xdr:from>
    <xdr:to>
      <xdr:col>29</xdr:col>
      <xdr:colOff>466725</xdr:colOff>
      <xdr:row>42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3395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3395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66675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6102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6102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133349</xdr:rowOff>
    </xdr:from>
    <xdr:to>
      <xdr:col>29</xdr:col>
      <xdr:colOff>342900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2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79152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79152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14</xdr:col>
      <xdr:colOff>298704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14</xdr:col>
      <xdr:colOff>276225</xdr:colOff>
      <xdr:row>49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504825</xdr:colOff>
      <xdr:row>1</xdr:row>
      <xdr:rowOff>47625</xdr:rowOff>
    </xdr:from>
    <xdr:to>
      <xdr:col>32</xdr:col>
      <xdr:colOff>461963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203</v>
          </cell>
        </row>
        <row r="7">
          <cell r="D7">
            <v>4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EUR6M#0001</v>
          </cell>
        </row>
        <row r="7">
          <cell r="D7" t="str">
            <v>EUR6M#0001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Z4</v>
          </cell>
        </row>
        <row r="7">
          <cell r="D7" t="str">
            <v>F5</v>
          </cell>
        </row>
      </sheetData>
      <sheetData sheetId="9">
        <row r="6">
          <cell r="D6" t="str">
            <v>Future Code</v>
          </cell>
        </row>
        <row r="7">
          <cell r="D7" t="str">
            <v>Z4</v>
          </cell>
        </row>
      </sheetData>
      <sheetData sheetId="10">
        <row r="6">
          <cell r="D6" t="str">
            <v>Z4</v>
          </cell>
        </row>
        <row r="7">
          <cell r="D7" t="str">
            <v>F5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MAR15</v>
          </cell>
        </row>
        <row r="7">
          <cell r="D7" t="str">
            <v>APR15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41962</v>
          </cell>
        </row>
        <row r="7">
          <cell r="D7">
            <v>41961</v>
          </cell>
        </row>
      </sheetData>
      <sheetData sheetId="25">
        <row r="6">
          <cell r="D6">
            <v>41962</v>
          </cell>
        </row>
        <row r="7">
          <cell r="D7">
            <v>41961</v>
          </cell>
        </row>
      </sheetData>
      <sheetData sheetId="26">
        <row r="6">
          <cell r="D6">
            <v>41963</v>
          </cell>
        </row>
        <row r="7">
          <cell r="D7">
            <v>41962</v>
          </cell>
        </row>
      </sheetData>
      <sheetData sheetId="27">
        <row r="6">
          <cell r="D6" t="str">
            <v>EURSWD_Mx_Quote#0001</v>
          </cell>
        </row>
        <row r="7">
          <cell r="D7" t="str">
            <v>EUR2WD_Mx_Quote#0001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Nov 20 2014 17:26:59</v>
      </c>
    </row>
    <row r="2" spans="1:35" ht="19.5" thickBot="1" x14ac:dyDescent="0.25">
      <c r="B2" s="163" t="s">
        <v>0</v>
      </c>
      <c r="C2" s="163"/>
      <c r="D2" s="163"/>
      <c r="E2" s="163"/>
      <c r="F2" s="164"/>
      <c r="H2" s="163" t="s">
        <v>189</v>
      </c>
      <c r="I2" s="163"/>
      <c r="J2" s="163"/>
      <c r="K2" s="163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8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9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11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6</v>
      </c>
      <c r="D7" s="12" t="s">
        <v>7</v>
      </c>
      <c r="E7" s="3"/>
      <c r="F7" s="4"/>
      <c r="H7" s="9"/>
      <c r="I7" s="13" t="s">
        <v>12</v>
      </c>
      <c r="J7" s="18"/>
      <c r="K7" s="15"/>
    </row>
    <row r="8" spans="1:35" x14ac:dyDescent="0.2">
      <c r="B8" s="2"/>
      <c r="C8" s="5" t="s">
        <v>126</v>
      </c>
      <c r="D8" s="17" t="s">
        <v>127</v>
      </c>
      <c r="E8" s="3"/>
      <c r="F8" s="4"/>
      <c r="H8" s="9"/>
      <c r="I8" s="13" t="s">
        <v>14</v>
      </c>
      <c r="J8" s="19" t="b">
        <v>1</v>
      </c>
      <c r="K8" s="15"/>
    </row>
    <row r="9" spans="1:35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5" x14ac:dyDescent="0.2">
      <c r="B10" s="2"/>
      <c r="C10" s="95" t="s">
        <v>23</v>
      </c>
      <c r="D10" s="97">
        <v>41864.862141203703</v>
      </c>
      <c r="E10" s="96"/>
      <c r="F10" s="4"/>
      <c r="H10" s="9"/>
      <c r="I10" s="13" t="s">
        <v>18</v>
      </c>
      <c r="J10" s="19" t="s">
        <v>19</v>
      </c>
      <c r="K10" s="15"/>
    </row>
    <row r="11" spans="1:35" x14ac:dyDescent="0.2">
      <c r="B11" s="2"/>
      <c r="C11" s="95" t="s">
        <v>24</v>
      </c>
      <c r="D11" s="161" t="b">
        <v>1</v>
      </c>
      <c r="E11" s="96"/>
      <c r="F11" s="4"/>
      <c r="H11" s="9"/>
      <c r="I11" s="13" t="s">
        <v>21</v>
      </c>
      <c r="J11" s="20">
        <v>1E-4</v>
      </c>
      <c r="K11" s="15"/>
    </row>
    <row r="12" spans="1:35" x14ac:dyDescent="0.2">
      <c r="B12" s="2"/>
      <c r="C12" s="21"/>
      <c r="D12" s="95"/>
      <c r="E12" s="96"/>
      <c r="F12" s="4"/>
      <c r="H12" s="9"/>
      <c r="I12" s="13" t="s">
        <v>22</v>
      </c>
      <c r="J12" s="22">
        <v>-0.01</v>
      </c>
      <c r="K12" s="15"/>
    </row>
    <row r="13" spans="1:35" ht="12" thickBot="1" x14ac:dyDescent="0.25">
      <c r="B13" s="31"/>
      <c r="C13" s="168"/>
      <c r="D13" s="169"/>
      <c r="E13" s="170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63" t="s">
        <v>99</v>
      </c>
      <c r="C16" s="163"/>
      <c r="D16" s="163"/>
      <c r="E16" s="163"/>
      <c r="F16" s="164"/>
      <c r="H16" s="163" t="s">
        <v>107</v>
      </c>
      <c r="I16" s="163"/>
      <c r="J16" s="163"/>
      <c r="K16" s="164"/>
    </row>
    <row r="17" spans="2:11" x14ac:dyDescent="0.2">
      <c r="B17" s="73"/>
      <c r="C17" s="74"/>
      <c r="D17" s="75"/>
      <c r="E17" s="76"/>
      <c r="F17" s="77"/>
      <c r="H17" s="58"/>
      <c r="I17" s="35"/>
      <c r="J17" s="35"/>
      <c r="K17" s="62"/>
    </row>
    <row r="18" spans="2:11" x14ac:dyDescent="0.2">
      <c r="B18" s="2"/>
      <c r="C18" s="82" t="s">
        <v>10</v>
      </c>
      <c r="D18" s="16">
        <f>_xll.qlCalendarAdvance(Calendar,EvaluationDate,"2D","f")</f>
        <v>41968</v>
      </c>
      <c r="E18" s="3"/>
      <c r="F18" s="4"/>
      <c r="H18" s="58"/>
      <c r="I18" s="5" t="s">
        <v>25</v>
      </c>
      <c r="J18" s="165"/>
      <c r="K18" s="62"/>
    </row>
    <row r="19" spans="2:11" x14ac:dyDescent="0.2">
      <c r="B19" s="2"/>
      <c r="C19" s="82" t="s">
        <v>13</v>
      </c>
      <c r="D19" s="17" t="str">
        <f>_xll.qlDiscountingSwapEngine(,OisCurve,,,,,EvaluationDate)</f>
        <v>obj_00551#0007</v>
      </c>
      <c r="E19" s="3"/>
      <c r="F19" s="4"/>
      <c r="H19" s="58"/>
      <c r="I19" s="5" t="s">
        <v>26</v>
      </c>
      <c r="J19" s="165">
        <f>_xll.qlSettingsEvaluationDate(Trigger)</f>
        <v>41964</v>
      </c>
      <c r="K19" s="62"/>
    </row>
    <row r="20" spans="2:11" x14ac:dyDescent="0.2">
      <c r="B20" s="2"/>
      <c r="C20" s="82" t="s">
        <v>17</v>
      </c>
      <c r="D20" s="80">
        <f>_xll.qlCalendarAdjust(Calendar,DATE(YEAR(SettlementDate),12,31),"Preceding")</f>
        <v>42004</v>
      </c>
      <c r="E20" s="3"/>
      <c r="F20" s="4"/>
      <c r="H20" s="58"/>
      <c r="I20" s="5" t="s">
        <v>27</v>
      </c>
      <c r="J20" s="166">
        <f>[1]!TriggerCounter</f>
        <v>203</v>
      </c>
      <c r="K20" s="62"/>
    </row>
    <row r="21" spans="2:11" x14ac:dyDescent="0.2">
      <c r="B21" s="2"/>
      <c r="C21" s="82" t="s">
        <v>20</v>
      </c>
      <c r="D21" s="80">
        <f>_xll.qlCalendarAdjust(Calendar,DATE(YEAR(SettlementDate)+1,12,31),"Preceding")</f>
        <v>42369</v>
      </c>
      <c r="E21" s="3"/>
      <c r="F21" s="4"/>
      <c r="H21" s="58"/>
      <c r="I21" s="5" t="s">
        <v>28</v>
      </c>
      <c r="J21" s="167">
        <f>[1]!LastFixingsTrigger</f>
        <v>4</v>
      </c>
      <c r="K21" s="62"/>
    </row>
    <row r="22" spans="2:11" x14ac:dyDescent="0.2">
      <c r="B22" s="2"/>
      <c r="C22" s="162"/>
      <c r="D22" s="162"/>
      <c r="E22" s="3"/>
      <c r="F22" s="4"/>
      <c r="H22" s="58"/>
      <c r="I22" s="5" t="s">
        <v>31</v>
      </c>
      <c r="J22" s="6">
        <f>_xll.ohTrigger(Contribution!W16,Contribution!W22,Contribution!W29,Contribution!W39,Contribution!W55)</f>
        <v>1</v>
      </c>
      <c r="K22" s="62"/>
    </row>
    <row r="23" spans="2:11" ht="12" thickBot="1" x14ac:dyDescent="0.25">
      <c r="B23" s="31"/>
      <c r="C23" s="32"/>
      <c r="D23" s="32"/>
      <c r="E23" s="32"/>
      <c r="F23" s="33"/>
      <c r="H23" s="63"/>
      <c r="I23" s="64"/>
      <c r="J23" s="64"/>
      <c r="K23" s="65"/>
    </row>
    <row r="25" spans="2:11" ht="12" thickBot="1" x14ac:dyDescent="0.25"/>
    <row r="26" spans="2:11" ht="19.5" thickBot="1" x14ac:dyDescent="0.25">
      <c r="B26" s="163" t="s">
        <v>188</v>
      </c>
      <c r="C26" s="163"/>
      <c r="D26" s="163"/>
      <c r="E26" s="163"/>
      <c r="F26" s="164"/>
      <c r="H26" s="163" t="s">
        <v>187</v>
      </c>
      <c r="I26" s="163"/>
      <c r="J26" s="163"/>
      <c r="K26" s="163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82" t="s">
        <v>29</v>
      </c>
      <c r="D28" s="6" t="s">
        <v>30</v>
      </c>
      <c r="E28" s="3"/>
      <c r="F28" s="4"/>
      <c r="H28" s="2"/>
      <c r="I28" s="82" t="s">
        <v>29</v>
      </c>
      <c r="J28" s="6" t="s">
        <v>43</v>
      </c>
      <c r="K28" s="3"/>
    </row>
    <row r="29" spans="2:11" x14ac:dyDescent="0.2">
      <c r="B29" s="2"/>
      <c r="C29" s="82" t="s">
        <v>32</v>
      </c>
      <c r="D29" s="79">
        <v>2</v>
      </c>
      <c r="E29" s="3"/>
      <c r="F29" s="4"/>
      <c r="H29" s="2"/>
      <c r="I29" s="82" t="s">
        <v>32</v>
      </c>
      <c r="J29" s="79">
        <v>2</v>
      </c>
      <c r="K29" s="3"/>
    </row>
    <row r="30" spans="2:11" x14ac:dyDescent="0.2">
      <c r="B30" s="2"/>
      <c r="C30" s="82" t="s">
        <v>33</v>
      </c>
      <c r="D30" s="7" t="e">
        <v>#N/A</v>
      </c>
      <c r="E30" s="3"/>
      <c r="F30" s="4"/>
      <c r="H30" s="2"/>
      <c r="I30" s="82" t="s">
        <v>33</v>
      </c>
      <c r="J30" s="7" t="e">
        <v>#N/A</v>
      </c>
      <c r="K30" s="3"/>
    </row>
    <row r="31" spans="2:11" x14ac:dyDescent="0.2">
      <c r="B31" s="2"/>
      <c r="C31" s="82" t="s">
        <v>34</v>
      </c>
      <c r="D31" s="12" t="s">
        <v>35</v>
      </c>
      <c r="E31" s="3"/>
      <c r="F31" s="4"/>
      <c r="H31" s="2"/>
      <c r="I31" s="82" t="s">
        <v>34</v>
      </c>
      <c r="J31" s="12" t="s">
        <v>35</v>
      </c>
      <c r="K31" s="3"/>
    </row>
    <row r="32" spans="2:11" x14ac:dyDescent="0.2">
      <c r="B32" s="2"/>
      <c r="C32" s="82" t="s">
        <v>36</v>
      </c>
      <c r="D32" s="17" t="s">
        <v>173</v>
      </c>
      <c r="E32" s="3"/>
      <c r="F32" s="4"/>
      <c r="H32" s="2"/>
      <c r="I32" s="82" t="s">
        <v>36</v>
      </c>
      <c r="J32" s="17" t="s">
        <v>173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82" t="s">
        <v>100</v>
      </c>
      <c r="D34" s="81" t="b">
        <f>_xll.qlExtrapolatorEnableExtrapolation(YieldCurve,TRUE)</f>
        <v>1</v>
      </c>
      <c r="E34" s="24"/>
      <c r="F34" s="4"/>
      <c r="H34" s="2"/>
      <c r="I34" s="5" t="s">
        <v>101</v>
      </c>
      <c r="J34" s="329" t="str">
        <f>_xll.qlEuribor(,"1M",J35,,Trigger)</f>
        <v>obj_0059a#0007</v>
      </c>
      <c r="K34" s="29"/>
    </row>
    <row r="35" spans="2:11" x14ac:dyDescent="0.2">
      <c r="B35" s="2"/>
      <c r="C35" s="21"/>
      <c r="D35" s="28"/>
      <c r="E35" s="29"/>
      <c r="F35" s="4"/>
      <c r="H35" s="2"/>
      <c r="I35" s="89" t="s">
        <v>105</v>
      </c>
      <c r="J35" s="90" t="str">
        <f>_xll.qlPiecewiseYieldCurve(,NDays,Calendar,_xll.ohPack('1M Curve'!L13:L21),"actual/365",,,Accuracy,J31,J32,,Trigger)</f>
        <v>obj_00598#0007</v>
      </c>
      <c r="K35" s="29"/>
    </row>
    <row r="36" spans="2:11" x14ac:dyDescent="0.2">
      <c r="B36" s="2"/>
      <c r="C36" s="5" t="s">
        <v>101</v>
      </c>
      <c r="D36" s="83" t="str">
        <f>_xll.qlEuribor(,IborTenor,YieldCurve,,D34)</f>
        <v>obj_005b4#0007</v>
      </c>
      <c r="E36" s="29"/>
      <c r="F36" s="4"/>
      <c r="H36" s="2"/>
      <c r="I36" s="91" t="s">
        <v>106</v>
      </c>
      <c r="J36" s="92" t="str">
        <f>_xll.ohRangeRetrieveError(YieldCurve)</f>
        <v/>
      </c>
      <c r="K36" s="29"/>
    </row>
    <row r="37" spans="2:11" x14ac:dyDescent="0.2">
      <c r="B37" s="2"/>
      <c r="C37" s="5" t="s">
        <v>102</v>
      </c>
      <c r="D37" s="81" t="s">
        <v>104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103</v>
      </c>
      <c r="D38" s="84" t="str">
        <f>_xll.qlInterpolation(,BasisInterpolation,'1Y Curve'!Q32:Q36,'1Y Curve'!V32:V36)</f>
        <v>obj_005ec#0209</v>
      </c>
      <c r="E38" s="29"/>
      <c r="F38" s="4"/>
      <c r="H38" s="2"/>
      <c r="I38" s="85">
        <f>_xll.qlTermStructureReferenceDate(J35)</f>
        <v>41968</v>
      </c>
      <c r="J38" s="349">
        <f>_xll.qlYieldTSDiscount(J35,I38,,Trigger)</f>
        <v>1</v>
      </c>
      <c r="K38" s="29"/>
    </row>
    <row r="39" spans="2:11" x14ac:dyDescent="0.2">
      <c r="B39" s="2"/>
      <c r="C39" s="5" t="s">
        <v>15</v>
      </c>
      <c r="D39" s="78" t="s">
        <v>16</v>
      </c>
      <c r="E39" s="3"/>
      <c r="F39" s="4"/>
      <c r="H39" s="2"/>
      <c r="I39" s="87">
        <f>_xll.qlTermStructureMaxDate(J35)</f>
        <v>42121</v>
      </c>
      <c r="J39" s="350">
        <f>_xll.qlYieldTSDiscount(J35,I39,,Trigger)</f>
        <v>0.99991075367725368</v>
      </c>
      <c r="K39" s="29"/>
    </row>
    <row r="40" spans="2:11" x14ac:dyDescent="0.2">
      <c r="B40" s="2"/>
      <c r="C40" s="89" t="s">
        <v>105</v>
      </c>
      <c r="D40" s="90" t="str">
        <f>_xll.qlPiecewiseYieldCurve(,NDays,Calendar,_xll.ohPack('1Y Curve'!L14:L27),DayCounter,,,Accuracy,TraitsID,InterpolatorID)</f>
        <v>obj_005b3#0007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91" t="s">
        <v>106</v>
      </c>
      <c r="D41" s="92" t="str">
        <f>_xll.ohRangeRetrieveError(YieldCurve)</f>
        <v/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85">
        <f>_xll.qlTermStructureReferenceDate(YieldCurve)</f>
        <v>41968</v>
      </c>
      <c r="D43" s="86">
        <f>_xll.qlYieldTSDiscount(YieldCurve,C43,,Trigger)</f>
        <v>1</v>
      </c>
      <c r="E43" s="29"/>
      <c r="F43" s="4"/>
    </row>
    <row r="44" spans="2:11" x14ac:dyDescent="0.2">
      <c r="B44" s="2"/>
      <c r="C44" s="87">
        <f>_xll.qlTermStructureMaxDate(D40)</f>
        <v>44525</v>
      </c>
      <c r="D44" s="88">
        <f>_xll.qlYieldTSDiscount(YieldCurve,C44,,Trigger)</f>
        <v>0.94671805175308421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1">
    <cfRule type="cellIs" dxfId="36" priority="3" stopIfTrue="1" operator="equal">
      <formula>TRUE</formula>
    </cfRule>
  </conditionalFormatting>
  <conditionalFormatting sqref="E45">
    <cfRule type="cellIs" dxfId="35" priority="2" stopIfTrue="1" operator="equal">
      <formula>TRUE</formula>
    </cfRule>
  </conditionalFormatting>
  <conditionalFormatting sqref="K40">
    <cfRule type="cellIs" dxfId="34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10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138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135</v>
      </c>
      <c r="P2" s="186" t="s">
        <v>140</v>
      </c>
      <c r="W2" s="236" t="s">
        <v>118</v>
      </c>
      <c r="AA2" s="432" t="s">
        <v>117</v>
      </c>
      <c r="AB2" s="432"/>
      <c r="AC2" s="432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Euribor1MLastFixing_Quote</v>
      </c>
      <c r="E3" s="176">
        <f>_xll.qlCalendarAdvance(Calendar,_xll.qlLastFixingQuoteReferenceDate($D$3),_xll.qlInterestRateIndexFixingDays($E$9)&amp;"D","f",,LastFixingsTrigger)</f>
        <v>41967</v>
      </c>
      <c r="F3" s="176">
        <f>_xll.qlInterestRateIndexMaturity($E$9,E3)</f>
        <v>41997</v>
      </c>
      <c r="G3" s="175" t="str">
        <f>_xll.qlMakeDatedOIS(,E3,F3,OvernightIndex,0,,,,EvaluationDate)</f>
        <v>obj_004f6#0012</v>
      </c>
      <c r="H3" s="176" t="b">
        <f>_xll.qlInstrumentSetPricingEngine(G3,OisEngine)</f>
        <v>1</v>
      </c>
      <c r="I3" s="177">
        <f>_xll.qlQuoteValue($D3,AllTriggers)</f>
        <v>8.9999999999999992E-5</v>
      </c>
      <c r="J3" s="178" t="e">
        <f>_xll.qlOvernightIndexedSwapFairRate(G3,_xll.ohTrigger(H3,InterestRatesTrigger))</f>
        <v>#NUM!</v>
      </c>
      <c r="K3" s="201">
        <f>I3*_xll.qlDayCounterYearFraction(DayCounter1M,E3,F3,,,Trigger)</f>
        <v>7.4999999999999993E-6</v>
      </c>
      <c r="L3" s="201" t="e">
        <f>J3*_xll.qlDayCounterYearFraction(DayCounterOIS,E3,F3,,,Trigger)</f>
        <v>#NUM!</v>
      </c>
      <c r="M3" s="212" t="e">
        <f>K3-L3</f>
        <v>#NUM!</v>
      </c>
      <c r="N3" s="212" t="e">
        <f>M3</f>
        <v>#NUM!</v>
      </c>
      <c r="P3" s="212" t="b">
        <f>IF(E14="FRA",FALSE,IF(E14="FIX+FRA",TRUE,FALSE))</f>
        <v>0</v>
      </c>
      <c r="R3" s="433" t="s">
        <v>111</v>
      </c>
      <c r="S3" s="192">
        <f t="array" ref="S3:S5">_xll.ohFilter(N10:N14,P10:P14)</f>
        <v>2.6942438676630246E-4</v>
      </c>
      <c r="T3" s="193">
        <f t="array" ref="T3:T5">_xll.ohFilter(M10:M14,P10:P14)</f>
        <v>4.3385250516044293E-3</v>
      </c>
      <c r="U3" s="194">
        <f t="array" ref="U3:U5">_xll.ohFilter(L10:L14,P10:P14)</f>
        <v>9.3150684931506855E-2</v>
      </c>
      <c r="V3" s="188"/>
      <c r="W3" s="196">
        <f t="array" ref="W3:W5">MMULT(AA3:AC5,Y3:Y5)</f>
        <v>-2.9275163676855953E-3</v>
      </c>
      <c r="X3" s="197"/>
      <c r="Y3" s="177">
        <f t="array" ref="Y3:Y5">_xll.ohFilter(N3:N7,P3:P7)</f>
        <v>4.2291302308263531E-5</v>
      </c>
      <c r="AA3" s="192">
        <f t="array" ref="AA3:AC5">MINVERSE(S3:U5)</f>
        <v>721.41717973444031</v>
      </c>
      <c r="AB3" s="193">
        <v>-1709.6257358453279</v>
      </c>
      <c r="AC3" s="194">
        <v>918.3939903301349</v>
      </c>
      <c r="AF3" s="205">
        <f>SettlementDate</f>
        <v>41968</v>
      </c>
      <c r="AG3" s="219">
        <f>_xll.qlDayCounterYearFraction(DayCounterON,SettlementDate,AF3,,,Trigger)</f>
        <v>0</v>
      </c>
      <c r="AH3" s="206">
        <f t="shared" ref="AH3:AH24" si="0">$W$13</f>
        <v>4.5400956889753494E-4</v>
      </c>
      <c r="AI3" s="206">
        <f t="shared" ref="AI3:AI24" si="1">$W$10+$W$9*AG3</f>
        <v>4.7505320513114809E-4</v>
      </c>
      <c r="AJ3" s="207">
        <f t="shared" ref="AJ3:AJ24" si="2">($W$5+$W$4*AG3+$W$3*AG3^2)</f>
        <v>4.5886552470934252E-4</v>
      </c>
    </row>
    <row r="4" spans="1:36" x14ac:dyDescent="0.2">
      <c r="D4" s="233" t="s">
        <v>152</v>
      </c>
      <c r="E4" s="176">
        <f>SettlementDate</f>
        <v>41968</v>
      </c>
      <c r="F4" s="176">
        <f>_xll.qlInterestRateIndexMaturity($E$9,E4)</f>
        <v>42002</v>
      </c>
      <c r="G4" s="175" t="str">
        <f>_xll.qlMakeDatedOIS(,E4,F4,OvernightIndex,0,,,,EvaluationDate)</f>
        <v>obj_00591#0007</v>
      </c>
      <c r="H4" s="176" t="b">
        <f>_xll.qlInstrumentSetPricingEngine(G4,OisEngine)</f>
        <v>1</v>
      </c>
      <c r="I4" s="177"/>
      <c r="J4" s="178"/>
      <c r="K4" s="201"/>
      <c r="L4" s="201"/>
      <c r="M4" s="212"/>
      <c r="N4" s="234">
        <f>_xll.qlInterpolationInterpolate($H$13,E4,TRUE,Trigger)</f>
        <v>4.2291302308263531E-5</v>
      </c>
      <c r="P4" s="212" t="b">
        <f>IF(E14="FRA",FALSE,IF(E14="FIX+FRA",FALSE,TRUE))</f>
        <v>1</v>
      </c>
      <c r="R4" s="433"/>
      <c r="S4" s="192">
        <v>1.6130983136126871E-3</v>
      </c>
      <c r="T4" s="193">
        <v>1.151810846312629E-2</v>
      </c>
      <c r="U4" s="194">
        <v>8.4931506849315053E-2</v>
      </c>
      <c r="V4" s="189" t="s">
        <v>40</v>
      </c>
      <c r="W4" s="196">
        <v>7.7539875474636963E-5</v>
      </c>
      <c r="X4" s="189" t="s">
        <v>41</v>
      </c>
      <c r="Y4" s="177">
        <v>3.5142881434913065E-5</v>
      </c>
      <c r="AA4" s="192">
        <v>-251.01364883910671</v>
      </c>
      <c r="AB4" s="193">
        <v>441.37105491018747</v>
      </c>
      <c r="AC4" s="194">
        <v>-166.06576263503808</v>
      </c>
      <c r="AF4" s="208">
        <f>_xll.qlCalendarAdvance(Calendar,AF3,"1d","mf",,Trigger)</f>
        <v>41969</v>
      </c>
      <c r="AG4" s="219">
        <f>_xll.qlDayCounterYearFraction(DayCounterON,SettlementDate,AF4,,,Trigger)</f>
        <v>2.7397260273972603E-3</v>
      </c>
      <c r="AH4" s="209">
        <f t="shared" si="0"/>
        <v>4.5400956889753494E-4</v>
      </c>
      <c r="AI4" s="209">
        <f t="shared" si="1"/>
        <v>4.7381534417622966E-4</v>
      </c>
      <c r="AJ4" s="179">
        <f t="shared" si="2"/>
        <v>4.590559884975246E-4</v>
      </c>
    </row>
    <row r="5" spans="1:36" x14ac:dyDescent="0.2">
      <c r="A5" s="191">
        <v>1</v>
      </c>
      <c r="B5" s="191" t="s">
        <v>40</v>
      </c>
      <c r="C5" s="232">
        <v>2</v>
      </c>
      <c r="D5" s="175" t="str">
        <f>Currency&amp;A5&amp;B5&amp;C5&amp;"F"&amp;QuoteSuffix</f>
        <v>EUR1x2F_Quote</v>
      </c>
      <c r="E5" s="176">
        <f>_xll.qlCalendarAdvance(Calendar,SettlementDate,A5&amp;"M","mf")</f>
        <v>42002</v>
      </c>
      <c r="F5" s="176">
        <f>_xll.qlInterestRateIndexMaturity($E$9,E5)</f>
        <v>42033</v>
      </c>
      <c r="G5" s="175" t="str">
        <f>_xll.qlMakeDatedOIS(,E5,F5,OvernightIndex,0,,,,EvaluationDate)</f>
        <v>obj_0057c#0007</v>
      </c>
      <c r="H5" s="176" t="b">
        <f>_xll.qlInstrumentSetPricingEngine(G5,OisEngine)</f>
        <v>1</v>
      </c>
      <c r="I5" s="177">
        <f>'1M Curve'!S27</f>
        <v>1.9167916030404797E-4</v>
      </c>
      <c r="J5" s="178">
        <f>_xll.qlOvernightIndexedSwapFairRate(G5,_xll.ohTrigger(H5,InterestRatesTrigger))</f>
        <v>-2.1643172087558763E-4</v>
      </c>
      <c r="K5" s="201">
        <f>I5*_xll.qlDayCounterYearFraction(DayCounter1M,E5,F5,,,Trigger)</f>
        <v>1.6505705470626353E-5</v>
      </c>
      <c r="L5" s="201">
        <f>J5*_xll.qlDayCounterYearFraction(DayCounterOIS,E5,F5,,,Trigger)</f>
        <v>-1.8637175964286712E-5</v>
      </c>
      <c r="M5" s="212">
        <f>K5-L5</f>
        <v>3.5142881434913065E-5</v>
      </c>
      <c r="N5" s="212">
        <f>M5</f>
        <v>3.5142881434913065E-5</v>
      </c>
      <c r="P5" s="212" t="b">
        <v>1</v>
      </c>
      <c r="R5" s="433"/>
      <c r="S5" s="192">
        <v>3.8800635105063967E-3</v>
      </c>
      <c r="T5" s="193">
        <v>1.8033402139238132E-2</v>
      </c>
      <c r="U5" s="194">
        <v>8.493150684931508E-2</v>
      </c>
      <c r="V5" s="191"/>
      <c r="W5" s="196">
        <v>4.5886552470934252E-4</v>
      </c>
      <c r="X5" s="189"/>
      <c r="Y5" s="177">
        <v>2.9011498776359536E-5</v>
      </c>
      <c r="AA5" s="192">
        <v>20.339749771283032</v>
      </c>
      <c r="AB5" s="193">
        <v>-15.612171981024433</v>
      </c>
      <c r="AC5" s="194">
        <v>5.0782528770365873</v>
      </c>
      <c r="AF5" s="208">
        <f>_xll.qlCalendarAdvance(Calendar,AF4,"1d","mf",,Trigger)</f>
        <v>41970</v>
      </c>
      <c r="AG5" s="219">
        <f>_xll.qlDayCounterYearFraction(DayCounterON,SettlementDate,AF5,,,Trigger)</f>
        <v>5.4794520547945206E-3</v>
      </c>
      <c r="AH5" s="209">
        <f t="shared" si="0"/>
        <v>4.5400956889753494E-4</v>
      </c>
      <c r="AI5" s="209">
        <f t="shared" si="1"/>
        <v>4.7257748322131123E-4</v>
      </c>
      <c r="AJ5" s="179">
        <f t="shared" si="2"/>
        <v>4.5920250383207282E-4</v>
      </c>
    </row>
    <row r="6" spans="1:36" x14ac:dyDescent="0.2">
      <c r="A6" s="191">
        <v>2</v>
      </c>
      <c r="B6" s="191" t="s">
        <v>40</v>
      </c>
      <c r="C6" s="232">
        <v>3</v>
      </c>
      <c r="D6" s="175" t="str">
        <f>Currency&amp;A6&amp;B6&amp;C6&amp;"F"&amp;QuoteSuffix</f>
        <v>EUR2x3F_Quote</v>
      </c>
      <c r="E6" s="176">
        <f>_xll.qlCalendarAdvance(Calendar,SettlementDate,A6&amp;"M","mf")</f>
        <v>42030</v>
      </c>
      <c r="F6" s="176">
        <f>_xll.qlInterestRateIndexMaturity($E$9,E6)</f>
        <v>42061</v>
      </c>
      <c r="G6" s="175" t="str">
        <f>_xll.qlMakeDatedOIS(,E6,F6,OvernightIndex,0,,,,EvaluationDate)</f>
        <v>obj_0057d#0007</v>
      </c>
      <c r="H6" s="176" t="b">
        <f>_xll.qlInstrumentSetPricingEngine(G6,OisEngine)</f>
        <v>1</v>
      </c>
      <c r="I6" s="177">
        <f>'1M Curve'!S28</f>
        <v>3.2022657562325794E-4</v>
      </c>
      <c r="J6" s="178">
        <f>_xll.qlOvernightIndexedSwapFairRate(G6,_xll.ohTrigger(H6,InterestRatesTrigger))</f>
        <v>-1.6681152102207641E-5</v>
      </c>
      <c r="K6" s="201">
        <f>I6*_xll.qlDayCounterYearFraction(DayCounter1M,E6,F6,,,Trigger)</f>
        <v>2.7575066234224989E-5</v>
      </c>
      <c r="L6" s="201">
        <f>J6*_xll.qlDayCounterYearFraction(DayCounterOIS,E6,F6,,,Trigger)</f>
        <v>-1.436432542134547E-6</v>
      </c>
      <c r="M6" s="212">
        <f>K6-L6</f>
        <v>2.9011498776359536E-5</v>
      </c>
      <c r="N6" s="212">
        <f>M6</f>
        <v>2.9011498776359536E-5</v>
      </c>
      <c r="P6" s="212" t="b">
        <v>1</v>
      </c>
      <c r="W6" s="198"/>
      <c r="X6" s="237"/>
      <c r="Y6" s="199"/>
      <c r="AF6" s="208">
        <f>_xll.qlCalendarAdvance(Calendar,AF5,"1d","mf",,Trigger)</f>
        <v>41971</v>
      </c>
      <c r="AG6" s="219">
        <f>_xll.qlDayCounterYearFraction(DayCounterON,SettlementDate,AF6,,,Trigger)</f>
        <v>8.21917808219178E-3</v>
      </c>
      <c r="AH6" s="209">
        <f t="shared" si="0"/>
        <v>4.5400956889753494E-4</v>
      </c>
      <c r="AI6" s="209">
        <f t="shared" si="1"/>
        <v>4.713396222663928E-4</v>
      </c>
      <c r="AJ6" s="179">
        <f t="shared" si="2"/>
        <v>4.5930507071298719E-4</v>
      </c>
    </row>
    <row r="7" spans="1:36" ht="12" thickBot="1" x14ac:dyDescent="0.25">
      <c r="A7" s="191">
        <v>3</v>
      </c>
      <c r="B7" s="191" t="s">
        <v>40</v>
      </c>
      <c r="C7" s="232">
        <v>4</v>
      </c>
      <c r="D7" s="180" t="str">
        <f>Currency&amp;A7&amp;B7&amp;C7&amp;"F"&amp;QuoteSuffix</f>
        <v>EUR3x4F_Quote</v>
      </c>
      <c r="E7" s="181">
        <f>_xll.qlCalendarAdvance(Calendar,SettlementDate,A7&amp;"M","mf")</f>
        <v>42060</v>
      </c>
      <c r="F7" s="181">
        <f>_xll.qlInterestRateIndexMaturity($E$9,E7)</f>
        <v>42088</v>
      </c>
      <c r="G7" s="180" t="str">
        <f>_xll.qlMakeDatedOIS(,E7,F7,OvernightIndex,0,,,,EvaluationDate)</f>
        <v>obj_00579#0007</v>
      </c>
      <c r="H7" s="181" t="b">
        <f>_xll.qlInstrumentSetPricingEngine(G7,OisEngine)</f>
        <v>1</v>
      </c>
      <c r="I7" s="182">
        <f>'1M Curve'!S29</f>
        <v>3.4740414032757849E-4</v>
      </c>
      <c r="J7" s="183">
        <f>_xll.qlOvernightIndexedSwapFairRate(G7,_xll.ohTrigger(H7,InterestRatesTrigger))</f>
        <v>2.9460752577481489E-5</v>
      </c>
      <c r="K7" s="202">
        <f>I7*_xll.qlDayCounterYearFraction(DayCounter1M,E7,F7,,,Trigger)</f>
        <v>2.7020322025478327E-5</v>
      </c>
      <c r="L7" s="202">
        <f>J7*_xll.qlDayCounterYearFraction(DayCounterOIS,E7,F7,,,Trigger)</f>
        <v>2.2913918671374493E-6</v>
      </c>
      <c r="M7" s="213">
        <f>K7-L7</f>
        <v>2.4728930158340878E-5</v>
      </c>
      <c r="N7" s="213">
        <f>M7</f>
        <v>2.4728930158340878E-5</v>
      </c>
      <c r="P7" s="213" t="b">
        <f>IF(E14="FRA",TRUE,FALSE)</f>
        <v>0</v>
      </c>
      <c r="W7" s="198"/>
      <c r="X7" s="237"/>
      <c r="Y7" s="199"/>
      <c r="AF7" s="208">
        <f>_xll.qlCalendarAdvance(Calendar,AF6,"1d","mf",,Trigger)</f>
        <v>41974</v>
      </c>
      <c r="AG7" s="219">
        <f>_xll.qlDayCounterYearFraction(DayCounterON,SettlementDate,AF7,,,Trigger)</f>
        <v>1.643835616438356E-2</v>
      </c>
      <c r="AH7" s="209">
        <f t="shared" si="0"/>
        <v>4.5400956889753494E-4</v>
      </c>
      <c r="AI7" s="209">
        <f t="shared" si="1"/>
        <v>4.6762603940163756E-4</v>
      </c>
      <c r="AJ7" s="179">
        <f t="shared" si="2"/>
        <v>4.5934908063392706E-4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41975</v>
      </c>
      <c r="AG8" s="219">
        <f>_xll.qlDayCounterYearFraction(DayCounterON,SettlementDate,AF8,,,Trigger)</f>
        <v>1.9178082191780823E-2</v>
      </c>
      <c r="AH8" s="209">
        <f t="shared" si="0"/>
        <v>4.5400956889753494E-4</v>
      </c>
      <c r="AI8" s="209">
        <f t="shared" si="1"/>
        <v>4.6638817844671913E-4</v>
      </c>
      <c r="AJ8" s="179">
        <f t="shared" si="2"/>
        <v>4.5927585370030596E-4</v>
      </c>
    </row>
    <row r="9" spans="1:36" x14ac:dyDescent="0.2">
      <c r="D9" s="185" t="s">
        <v>136</v>
      </c>
      <c r="E9" s="230" t="s">
        <v>151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140</v>
      </c>
      <c r="R9" s="432" t="s">
        <v>112</v>
      </c>
      <c r="S9" s="239"/>
      <c r="T9" s="192">
        <f t="array" ref="T9:T10">_xll.ohFilter(M10:M14,P10:P14)</f>
        <v>4.3385250516044293E-3</v>
      </c>
      <c r="U9" s="194">
        <f t="array" ref="U9:U10">_xll.ohFilter(L10:L14,P10:P14)</f>
        <v>9.3150684931506855E-2</v>
      </c>
      <c r="V9" s="434" t="s">
        <v>40</v>
      </c>
      <c r="W9" s="196">
        <f t="array" ref="W9:W10">MMULT(AA9:AB10,Y9:Y10)</f>
        <v>-4.5181924854522434E-4</v>
      </c>
      <c r="X9" s="434" t="s">
        <v>41</v>
      </c>
      <c r="Y9" s="177">
        <f t="array" ref="Y9:Y10">_xll.ohFilter(N3:N7,P3:P7)</f>
        <v>4.2291302308263531E-5</v>
      </c>
      <c r="AA9" s="192">
        <f t="array" ref="AA9:AB10">MINVERSE(T9:U10)</f>
        <v>-120.56561085972847</v>
      </c>
      <c r="AB9" s="194">
        <v>132.23325062034738</v>
      </c>
      <c r="AF9" s="208">
        <f>_xll.qlCalendarAdvance(Calendar,AF8,"1d","mf",,Trigger)</f>
        <v>41976</v>
      </c>
      <c r="AG9" s="219">
        <f>_xll.qlDayCounterYearFraction(DayCounterON,SettlementDate,AF9,,,Trigger)</f>
        <v>2.1917808219178082E-2</v>
      </c>
      <c r="AH9" s="209">
        <f t="shared" si="0"/>
        <v>4.5400956889753494E-4</v>
      </c>
      <c r="AI9" s="209">
        <f t="shared" si="1"/>
        <v>4.651503174918007E-4</v>
      </c>
      <c r="AJ9" s="179">
        <f t="shared" si="2"/>
        <v>4.59158678313051E-4</v>
      </c>
    </row>
    <row r="10" spans="1:36" ht="11.25" customHeight="1" x14ac:dyDescent="0.2">
      <c r="D10" s="203" t="s">
        <v>153</v>
      </c>
      <c r="E10" s="231" t="s">
        <v>16</v>
      </c>
      <c r="J10" s="240">
        <f>_xll.qlDayCounterYearFraction(DayCounterON,SettlementDate,E3,,,Trigger)</f>
        <v>-2.7397260273972603E-3</v>
      </c>
      <c r="K10" s="241">
        <f>_xll.qlDayCounterYearFraction(DayCounterON,SettlementDate,F3,,,Trigger)</f>
        <v>7.9452054794520555E-2</v>
      </c>
      <c r="L10" s="241">
        <f>K10-J10</f>
        <v>8.2191780821917818E-2</v>
      </c>
      <c r="M10" s="241">
        <f>(K10^2-J10^2)/2</f>
        <v>3.1525614561831493E-3</v>
      </c>
      <c r="N10" s="242">
        <f>(K10^3-J10^3)/3</f>
        <v>1.6719063691303981E-4</v>
      </c>
      <c r="P10" s="242" t="b">
        <f>P3</f>
        <v>0</v>
      </c>
      <c r="R10" s="432"/>
      <c r="S10" s="239"/>
      <c r="T10" s="192">
        <v>1.151810846312629E-2</v>
      </c>
      <c r="U10" s="194">
        <v>8.4931506849315053E-2</v>
      </c>
      <c r="V10" s="434"/>
      <c r="W10" s="196">
        <v>4.7505320513114809E-4</v>
      </c>
      <c r="X10" s="434"/>
      <c r="Y10" s="177">
        <v>3.5142881434913065E-5</v>
      </c>
      <c r="AA10" s="192">
        <v>16.350678733031671</v>
      </c>
      <c r="AB10" s="194">
        <v>-6.158808933002482</v>
      </c>
      <c r="AF10" s="208">
        <f>_xll.qlCalendarAdvance(Calendar,AF9,"1d","mf",,Trigger)</f>
        <v>41977</v>
      </c>
      <c r="AG10" s="219">
        <f>_xll.qlDayCounterYearFraction(DayCounterON,SettlementDate,AF10,,,Trigger)</f>
        <v>2.4657534246575342E-2</v>
      </c>
      <c r="AH10" s="209">
        <f t="shared" si="0"/>
        <v>4.5400956889753494E-4</v>
      </c>
      <c r="AI10" s="209">
        <f t="shared" si="1"/>
        <v>4.6391245653688227E-4</v>
      </c>
      <c r="AJ10" s="179">
        <f t="shared" si="2"/>
        <v>4.5899755447216219E-4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9.3150684931506855E-2</v>
      </c>
      <c r="L11" s="241">
        <f>K11-J11</f>
        <v>9.3150684931506855E-2</v>
      </c>
      <c r="M11" s="241">
        <f>(K11^2-J11^2)/2</f>
        <v>4.3385250516044293E-3</v>
      </c>
      <c r="N11" s="242">
        <f>(K11^3-J11^3)/3</f>
        <v>2.6942438676630246E-4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41978</v>
      </c>
      <c r="AG11" s="219">
        <f>_xll.qlDayCounterYearFraction(DayCounterON,SettlementDate,AF11,,,Trigger)</f>
        <v>2.7397260273972601E-2</v>
      </c>
      <c r="AH11" s="209">
        <f t="shared" si="0"/>
        <v>4.5400956889753494E-4</v>
      </c>
      <c r="AI11" s="209">
        <f t="shared" si="1"/>
        <v>4.6267459558196384E-4</v>
      </c>
      <c r="AJ11" s="179">
        <f t="shared" si="2"/>
        <v>4.5879248217763947E-4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9.3150684931506855E-2</v>
      </c>
      <c r="K12" s="241">
        <f>_xll.qlDayCounterYearFraction(DayCounterON,SettlementDate,F5,,,Trigger)</f>
        <v>0.17808219178082191</v>
      </c>
      <c r="L12" s="241">
        <f>K12-J12</f>
        <v>8.4931506849315053E-2</v>
      </c>
      <c r="M12" s="241">
        <f>(K12^2-J12^2)/2</f>
        <v>1.151810846312629E-2</v>
      </c>
      <c r="N12" s="242">
        <f>(K12^3-J12^3)/3</f>
        <v>1.6130983136126871E-3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41981</v>
      </c>
      <c r="AG12" s="219">
        <f>_xll.qlDayCounterYearFraction(DayCounterON,SettlementDate,AF12,,,Trigger)</f>
        <v>3.5616438356164383E-2</v>
      </c>
      <c r="AH12" s="209">
        <f t="shared" si="0"/>
        <v>4.5400956889753494E-4</v>
      </c>
      <c r="AI12" s="209">
        <f t="shared" si="1"/>
        <v>4.5896101271720861E-4</v>
      </c>
      <c r="AJ12" s="179">
        <f t="shared" si="2"/>
        <v>4.579135745722683E-4</v>
      </c>
    </row>
    <row r="13" spans="1:36" ht="11.25" customHeight="1" thickBot="1" x14ac:dyDescent="0.25">
      <c r="D13" s="203" t="s">
        <v>142</v>
      </c>
      <c r="E13" s="231" t="s">
        <v>141</v>
      </c>
      <c r="G13" s="250" t="s">
        <v>139</v>
      </c>
      <c r="H13" s="235" t="str">
        <f>_xll.qlInterpolation(,E13,E5:E7,M5:M7)</f>
        <v>obj_005b2#0209</v>
      </c>
      <c r="J13" s="240">
        <f>_xll.qlDayCounterYearFraction(DayCounterON,SettlementDate,E6,,,Trigger)</f>
        <v>0.16986301369863013</v>
      </c>
      <c r="K13" s="241">
        <f>_xll.qlDayCounterYearFraction(DayCounterON,SettlementDate,F6,,,Trigger)</f>
        <v>0.25479452054794521</v>
      </c>
      <c r="L13" s="241">
        <f>K13-J13</f>
        <v>8.493150684931508E-2</v>
      </c>
      <c r="M13" s="241">
        <f>(K13^2-J13^2)/2</f>
        <v>1.8033402139238132E-2</v>
      </c>
      <c r="N13" s="242">
        <f>(K13^3-J13^3)/3</f>
        <v>3.8800635105063967E-3</v>
      </c>
      <c r="P13" s="242" t="b">
        <f>P6</f>
        <v>1</v>
      </c>
      <c r="R13" s="255" t="s">
        <v>113</v>
      </c>
      <c r="U13" s="195">
        <f t="array" ref="U13">_xll.ohFilter(L10:L14,P10:P14)</f>
        <v>9.3150684931506855E-2</v>
      </c>
      <c r="V13" s="255" t="s">
        <v>40</v>
      </c>
      <c r="W13" s="196">
        <f>MMULT(AA13,Y13)</f>
        <v>4.5400956889753494E-4</v>
      </c>
      <c r="X13" s="255" t="s">
        <v>41</v>
      </c>
      <c r="Y13" s="177">
        <f>_xll.ohFilter(N3:N7,P3:P7)</f>
        <v>4.2291302308263531E-5</v>
      </c>
      <c r="AA13" s="195">
        <f>MINVERSE(U13)</f>
        <v>10.735294117647058</v>
      </c>
      <c r="AF13" s="208">
        <f>_xll.qlCalendarAdvance(Calendar,AF12,"1d","mf",,Trigger)</f>
        <v>41982</v>
      </c>
      <c r="AG13" s="219">
        <f>_xll.qlDayCounterYearFraction(DayCounterON,SettlementDate,AF13,,,Trigger)</f>
        <v>3.8356164383561646E-2</v>
      </c>
      <c r="AH13" s="209">
        <f t="shared" si="0"/>
        <v>4.5400956889753494E-4</v>
      </c>
      <c r="AI13" s="209">
        <f t="shared" si="1"/>
        <v>4.5772315176229018E-4</v>
      </c>
      <c r="AJ13" s="179">
        <f t="shared" si="2"/>
        <v>4.5753270846321016E-4</v>
      </c>
    </row>
    <row r="14" spans="1:36" ht="11.25" customHeight="1" thickBot="1" x14ac:dyDescent="0.25">
      <c r="D14" s="204" t="s">
        <v>146</v>
      </c>
      <c r="E14" s="252" t="s">
        <v>145</v>
      </c>
      <c r="J14" s="243">
        <f>_xll.qlDayCounterYearFraction(DayCounterON,SettlementDate,E7,,,Trigger)</f>
        <v>0.25205479452054796</v>
      </c>
      <c r="K14" s="244">
        <f>_xll.qlDayCounterYearFraction(DayCounterON,SettlementDate,F7,,,Trigger)</f>
        <v>0.32876712328767121</v>
      </c>
      <c r="L14" s="244">
        <f>K14-J14</f>
        <v>7.671232876712325E-2</v>
      </c>
      <c r="M14" s="244">
        <f>(K14^2-J14^2)/2</f>
        <v>2.227810095702757E-2</v>
      </c>
      <c r="N14" s="245">
        <f>(K14^3-J14^3)/3</f>
        <v>6.5074242685195386E-3</v>
      </c>
      <c r="P14" s="245" t="b">
        <f>P7</f>
        <v>0</v>
      </c>
      <c r="AF14" s="208">
        <f>_xll.qlCalendarAdvance(Calendar,AF13,"1d","mf",,Trigger)</f>
        <v>41983</v>
      </c>
      <c r="AG14" s="219">
        <f>_xll.qlDayCounterYearFraction(DayCounterON,SettlementDate,AF14,,,Trigger)</f>
        <v>4.1095890410958902E-2</v>
      </c>
      <c r="AH14" s="209">
        <f t="shared" si="0"/>
        <v>4.5400956889753494E-4</v>
      </c>
      <c r="AI14" s="209">
        <f t="shared" si="1"/>
        <v>4.5648529080737175E-4</v>
      </c>
      <c r="AJ14" s="179">
        <f t="shared" si="2"/>
        <v>4.5710789390051822E-4</v>
      </c>
    </row>
    <row r="15" spans="1:36" ht="11.25" customHeight="1" thickBot="1" x14ac:dyDescent="0.25">
      <c r="P15" s="190"/>
      <c r="AF15" s="208">
        <f>_xll.qlCalendarAdvance(Calendar,AF14,"1d","mf",,Trigger)</f>
        <v>41984</v>
      </c>
      <c r="AG15" s="219">
        <f>_xll.qlDayCounterYearFraction(DayCounterON,SettlementDate,AF15,,,Trigger)</f>
        <v>4.3835616438356165E-2</v>
      </c>
      <c r="AH15" s="209">
        <f t="shared" si="0"/>
        <v>4.5400956889753494E-4</v>
      </c>
      <c r="AI15" s="209">
        <f t="shared" si="1"/>
        <v>4.5524742985245331E-4</v>
      </c>
      <c r="AJ15" s="179">
        <f t="shared" si="2"/>
        <v>4.5663913088419232E-4</v>
      </c>
    </row>
    <row r="16" spans="1:36" ht="11.25" customHeight="1" thickBot="1" x14ac:dyDescent="0.25">
      <c r="M16" s="246" t="s">
        <v>154</v>
      </c>
      <c r="N16" s="247"/>
      <c r="O16" s="248"/>
      <c r="P16" s="190"/>
      <c r="AF16" s="208">
        <f>_xll.qlCalendarAdvance(Calendar,AF15,"1d","mf",,Trigger)</f>
        <v>41985</v>
      </c>
      <c r="AG16" s="219">
        <f>_xll.qlDayCounterYearFraction(DayCounterON,SettlementDate,AF16,,,Trigger)</f>
        <v>4.6575342465753428E-2</v>
      </c>
      <c r="AH16" s="209">
        <f t="shared" si="0"/>
        <v>4.5400956889753494E-4</v>
      </c>
      <c r="AI16" s="209">
        <f t="shared" si="1"/>
        <v>4.5400956889753488E-4</v>
      </c>
      <c r="AJ16" s="179">
        <f t="shared" si="2"/>
        <v>4.5612641941423262E-4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143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172</v>
      </c>
      <c r="P17" s="190"/>
      <c r="AF17" s="208">
        <f>_xll.qlCalendarAdvance(Calendar,AF16,"1d","mf",,Trigger)</f>
        <v>41988</v>
      </c>
      <c r="AG17" s="219">
        <f>_xll.qlDayCounterYearFraction(DayCounterON,SettlementDate,AF17,,,Trigger)</f>
        <v>5.4794520547945202E-2</v>
      </c>
      <c r="AH17" s="209">
        <f t="shared" si="0"/>
        <v>4.5400956889753494E-4</v>
      </c>
      <c r="AI17" s="209">
        <f t="shared" si="1"/>
        <v>4.5029598603277965E-4</v>
      </c>
      <c r="AJ17" s="179">
        <f t="shared" si="2"/>
        <v>4.5432459428255034E-4</v>
      </c>
    </row>
    <row r="18" spans="4:36" ht="11.25" customHeight="1" x14ac:dyDescent="0.2">
      <c r="D18" s="224" t="s">
        <v>46</v>
      </c>
      <c r="E18" s="215">
        <f t="shared" ref="E18:E22" si="3">SettlementDate</f>
        <v>41968</v>
      </c>
      <c r="F18" s="216">
        <f>_xll.qlCalendarAdvance(Calendar,SettlementDate,D18,"Following",,Trigger)</f>
        <v>41969</v>
      </c>
      <c r="G18" s="217" t="str">
        <f>_xll.qlMakeDatedOIS(,E18,F18,OvernightIndex,0,,,,EvaluationDate)</f>
        <v>obj_0055f#0007</v>
      </c>
      <c r="H18" s="226" t="b">
        <f>_xll.qlInstrumentSetPricingEngine(G18,OisEngine)</f>
        <v>1</v>
      </c>
      <c r="I18" s="214">
        <f>_xll.qlOvernightIndexedSwapFairRate(G18,_xll.ohTrigger(InterestRatesTrigger))</f>
        <v>-3.5716921300554816E-5</v>
      </c>
      <c r="J18" s="241">
        <f>_xll.qlDayCounterYearFraction(DayCounterOIS,E18,F18,,,Trigger)</f>
        <v>2.7777777777777779E-3</v>
      </c>
      <c r="K18" s="241">
        <f>_xll.qlDayCounterYearFraction(DayCounter1M,E18,F18,,,Trigger)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4.1207333843400022E-4</v>
      </c>
      <c r="N18" s="209">
        <f>($I18*$J18+($W$10*L18+$W$9*L18^2/2))/$K18</f>
        <v>4.3221825370034377E-4</v>
      </c>
      <c r="O18" s="209">
        <f>($I18*$J18+($W$5*L18+$W$4*L18^2/2+$W$3*L18^3/3))/$K18</f>
        <v>4.1696031385244546E-4</v>
      </c>
      <c r="P18" s="190"/>
      <c r="AF18" s="208">
        <f>_xll.qlCalendarAdvance(Calendar,AF17,"1d","mf",,Trigger)</f>
        <v>41989</v>
      </c>
      <c r="AG18" s="219">
        <f>_xll.qlDayCounterYearFraction(DayCounterON,SettlementDate,AF18,,,Trigger)</f>
        <v>5.7534246575342465E-2</v>
      </c>
      <c r="AH18" s="209">
        <f t="shared" si="0"/>
        <v>4.5400956889753494E-4</v>
      </c>
      <c r="AI18" s="209">
        <f t="shared" si="1"/>
        <v>4.4905812507786122E-4</v>
      </c>
      <c r="AJ18" s="179">
        <f t="shared" si="2"/>
        <v>4.5363608899805517E-4</v>
      </c>
    </row>
    <row r="19" spans="4:36" ht="11.25" customHeight="1" x14ac:dyDescent="0.2">
      <c r="D19" s="222" t="s">
        <v>47</v>
      </c>
      <c r="E19" s="176">
        <f>SettlementDate</f>
        <v>41968</v>
      </c>
      <c r="F19" s="218">
        <f>_xll.qlCalendarAdvance(Calendar,SettlementDate,D19,"Following",,Trigger)</f>
        <v>41975</v>
      </c>
      <c r="G19" s="219" t="str">
        <f>_xll.qlMakeDatedOIS(,E19,F19,OvernightIndex,0,,,,EvaluationDate)</f>
        <v>obj_00562#0007</v>
      </c>
      <c r="H19" s="227" t="b">
        <f>_xll.qlInstrumentSetPricingEngine(G19,OisEngine)</f>
        <v>1</v>
      </c>
      <c r="I19" s="178">
        <f>_xll.qlOvernightIndexedSwapFairRate(G19,_xll.ohTrigger(InterestRatesTrigger))</f>
        <v>3.5000000001085747E-4</v>
      </c>
      <c r="J19" s="241">
        <f>_xll.qlDayCounterYearFraction(DayCounterOIS,E19,F19,,,Trigger)</f>
        <v>1.9444444444444445E-2</v>
      </c>
      <c r="K19" s="241">
        <f>_xll.qlDayCounterYearFraction(DayCounter1M,E19,F19,,,Trigger)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7.9779025974541251E-4</v>
      </c>
      <c r="N19" s="209">
        <f t="shared" ref="N19:N22" si="4">($I19*$J19+($W$10*L19+$W$9*L19^2/2))/$K19</f>
        <v>8.142724631451481E-4</v>
      </c>
      <c r="O19" s="209">
        <f t="shared" ref="O19:O22" si="5">($I19*$J19+($W$5*L19+$W$4*L19^2/2+$W$3*L19^3/3))/$K19</f>
        <v>8.0295904751929179E-4</v>
      </c>
      <c r="P19" s="190"/>
      <c r="AF19" s="208">
        <f>_xll.qlCalendarAdvance(Calendar,AF18,"1d","mf",,Trigger)</f>
        <v>41990</v>
      </c>
      <c r="AG19" s="219">
        <f>_xll.qlDayCounterYearFraction(DayCounterON,SettlementDate,AF19,,,Trigger)</f>
        <v>6.0273972602739728E-2</v>
      </c>
      <c r="AH19" s="209">
        <f t="shared" si="0"/>
        <v>4.5400956889753494E-4</v>
      </c>
      <c r="AI19" s="209">
        <f t="shared" si="1"/>
        <v>4.4782026412294279E-4</v>
      </c>
      <c r="AJ19" s="179">
        <f t="shared" si="2"/>
        <v>4.529036352599262E-4</v>
      </c>
    </row>
    <row r="20" spans="4:36" ht="11.25" customHeight="1" x14ac:dyDescent="0.2">
      <c r="D20" s="222" t="s">
        <v>48</v>
      </c>
      <c r="E20" s="176">
        <f t="shared" si="3"/>
        <v>41968</v>
      </c>
      <c r="F20" s="218">
        <f>_xll.qlCalendarAdvance(Calendar,SettlementDate,D20,"Following",,Trigger)</f>
        <v>41982</v>
      </c>
      <c r="G20" s="219" t="str">
        <f>_xll.qlMakeDatedOIS(,E20,F20,OvernightIndex,0,,,,EvaluationDate)</f>
        <v>obj_00569#0007</v>
      </c>
      <c r="H20" s="227" t="b">
        <f>_xll.qlInstrumentSetPricingEngine(G20,OisEngine)</f>
        <v>1</v>
      </c>
      <c r="I20" s="178">
        <f>_xll.qlOvernightIndexedSwapFairRate(G20,_xll.ohTrigger(InterestRatesTrigger))</f>
        <v>1.3999999977595424E-4</v>
      </c>
      <c r="J20" s="241">
        <f>_xll.qlDayCounterYearFraction(DayCounterOIS,E20,F20,,,Trigger)</f>
        <v>3.888888888888889E-2</v>
      </c>
      <c r="K20" s="241">
        <f>_xll.qlDayCounterYearFraction(DayCounter1M,E20,F20,,,Trigger)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2" si="6">($I20*$J20+$W$13*L20)/$K20</f>
        <v>5.8779025951050925E-4</v>
      </c>
      <c r="N20" s="209">
        <f t="shared" si="4"/>
        <v>5.9999929906586901E-4</v>
      </c>
      <c r="O20" s="209">
        <f t="shared" si="5"/>
        <v>5.9263040766205442E-4</v>
      </c>
      <c r="P20" s="190"/>
      <c r="AF20" s="208">
        <f>_xll.qlCalendarAdvance(Calendar,AF19,"1d","mf",,Trigger)</f>
        <v>41991</v>
      </c>
      <c r="AG20" s="219">
        <f>_xll.qlDayCounterYearFraction(DayCounterON,SettlementDate,AF20,,,Trigger)</f>
        <v>6.3013698630136991E-2</v>
      </c>
      <c r="AH20" s="209">
        <f t="shared" si="0"/>
        <v>4.5400956889753494E-4</v>
      </c>
      <c r="AI20" s="209">
        <f t="shared" si="1"/>
        <v>4.4658240316802436E-4</v>
      </c>
      <c r="AJ20" s="179">
        <f t="shared" si="2"/>
        <v>4.5212723306816327E-4</v>
      </c>
    </row>
    <row r="21" spans="4:36" ht="11.25" customHeight="1" x14ac:dyDescent="0.2">
      <c r="D21" s="222" t="s">
        <v>49</v>
      </c>
      <c r="E21" s="176">
        <f t="shared" si="3"/>
        <v>41968</v>
      </c>
      <c r="F21" s="218">
        <f>_xll.qlCalendarAdvance(Calendar,SettlementDate,D21,"Following",,Trigger)</f>
        <v>41989</v>
      </c>
      <c r="G21" s="219" t="str">
        <f>_xll.qlMakeDatedOIS(,E21,F21,OvernightIndex,0,,,,EvaluationDate)</f>
        <v>obj_00568#0007</v>
      </c>
      <c r="H21" s="227" t="b">
        <f>_xll.qlInstrumentSetPricingEngine(G21,OisEngine)</f>
        <v>1</v>
      </c>
      <c r="I21" s="178">
        <f>_xll.qlOvernightIndexedSwapFairRate(G21,_xll.ohTrigger(InterestRatesTrigger))</f>
        <v>4.3666532953322091E-5</v>
      </c>
      <c r="J21" s="241">
        <f>_xll.qlDayCounterYearFraction(DayCounterOIS,E21,F21,,,Trigger)</f>
        <v>5.8333333333333334E-2</v>
      </c>
      <c r="K21" s="241">
        <f>_xll.qlDayCounterYearFraction(DayCounter1M,E21,F21,,,Trigger)</f>
        <v>5.8333333333333334E-2</v>
      </c>
      <c r="L21" s="241">
        <f>_xll.qlDayCounterYearFraction(DayCounterON,E21,F21,,,Trigger)</f>
        <v>5.7534246575342465E-2</v>
      </c>
      <c r="M21" s="209">
        <f t="shared" si="6"/>
        <v>4.9145679268787707E-4</v>
      </c>
      <c r="N21" s="209">
        <f t="shared" si="4"/>
        <v>4.9939266839886098E-4</v>
      </c>
      <c r="O21" s="209">
        <f t="shared" si="5"/>
        <v>4.9526030969005515E-4</v>
      </c>
      <c r="P21" s="190"/>
      <c r="AF21" s="208">
        <f>_xll.qlCalendarAdvance(Calendar,AF20,"1d","mf",,Trigger)</f>
        <v>41992</v>
      </c>
      <c r="AG21" s="219">
        <f>_xll.qlDayCounterYearFraction(DayCounterON,SettlementDate,AF21,,,Trigger)</f>
        <v>6.575342465753424E-2</v>
      </c>
      <c r="AH21" s="209">
        <f t="shared" si="0"/>
        <v>4.5400956889753494E-4</v>
      </c>
      <c r="AI21" s="209">
        <f t="shared" si="1"/>
        <v>4.4534454221310593E-4</v>
      </c>
      <c r="AJ21" s="179">
        <f t="shared" si="2"/>
        <v>4.5130688242276659E-4</v>
      </c>
    </row>
    <row r="22" spans="4:36" ht="11.25" customHeight="1" thickBot="1" x14ac:dyDescent="0.25">
      <c r="D22" s="223" t="s">
        <v>43</v>
      </c>
      <c r="E22" s="181">
        <f t="shared" si="3"/>
        <v>41968</v>
      </c>
      <c r="F22" s="220">
        <f>_xll.qlCalendarAdvance(Calendar,SettlementDate,D22,"mf",TRUE,Trigger)</f>
        <v>42002</v>
      </c>
      <c r="G22" s="221" t="str">
        <f>_xll.qlMakeDatedOIS(,E22,F22,OvernightIndex,0,,,,EvaluationDate)</f>
        <v>obj_00565#0007</v>
      </c>
      <c r="H22" s="228" t="b">
        <f>_xll.qlInstrumentSetPricingEngine(G22,OisEngine)</f>
        <v>1</v>
      </c>
      <c r="I22" s="183">
        <f>_xll.qlOvernightIndexedSwapFairRate(G22,_xll.ohTrigger(InterestRatesTrigger))</f>
        <v>-2.9999999999491219E-5</v>
      </c>
      <c r="J22" s="244">
        <f>_xll.qlDayCounterYearFraction(DayCounterOIS,E22,F22,,,Trigger)</f>
        <v>9.4444444444444442E-2</v>
      </c>
      <c r="K22" s="244">
        <f>_xll.qlDayCounterYearFraction(DayCounter1M,E22,F22,,,Trigger)</f>
        <v>9.4444444444444442E-2</v>
      </c>
      <c r="L22" s="244">
        <f>_xll.qlDayCounterYearFraction(DayCounterON,E22,F22,,,Trigger)</f>
        <v>9.3150684931506855E-2</v>
      </c>
      <c r="M22" s="211">
        <f t="shared" si="6"/>
        <v>4.1779025973506383E-4</v>
      </c>
      <c r="N22" s="211">
        <f t="shared" si="4"/>
        <v>4.1779025973506383E-4</v>
      </c>
      <c r="O22" s="211">
        <f t="shared" si="5"/>
        <v>4.1779025973506388E-4</v>
      </c>
      <c r="P22" s="190"/>
      <c r="AF22" s="208">
        <f>_xll.qlCalendarAdvance(Calendar,AF21,"1d","mf",,Trigger)</f>
        <v>41995</v>
      </c>
      <c r="AG22" s="219">
        <f>_xll.qlDayCounterYearFraction(DayCounterON,SettlementDate,AF22,,,Trigger)</f>
        <v>7.3972602739726029E-2</v>
      </c>
      <c r="AH22" s="209">
        <f t="shared" si="0"/>
        <v>4.5400956889753494E-4</v>
      </c>
      <c r="AI22" s="209">
        <f t="shared" si="1"/>
        <v>4.4163095934835069E-4</v>
      </c>
      <c r="AJ22" s="179">
        <f t="shared" si="2"/>
        <v>4.4858213976477316E-4</v>
      </c>
    </row>
    <row r="23" spans="4:36" ht="11.25" customHeight="1" thickBot="1" x14ac:dyDescent="0.25">
      <c r="P23" s="190"/>
      <c r="AF23" s="208">
        <f>_xll.qlCalendarAdvance(Calendar,AF22,"1d","mf",,Trigger)</f>
        <v>41996</v>
      </c>
      <c r="AG23" s="219">
        <f>_xll.qlDayCounterYearFraction(DayCounterON,SettlementDate,AF23,,,Trigger)</f>
        <v>7.6712328767123292E-2</v>
      </c>
      <c r="AH23" s="209">
        <f t="shared" si="0"/>
        <v>4.5400956889753494E-4</v>
      </c>
      <c r="AI23" s="209">
        <f t="shared" si="1"/>
        <v>4.4039309839343226E-4</v>
      </c>
      <c r="AJ23" s="179">
        <f t="shared" si="2"/>
        <v>4.47585995304841E-4</v>
      </c>
    </row>
    <row r="24" spans="4:36" ht="11.25" customHeight="1" thickBot="1" x14ac:dyDescent="0.25">
      <c r="D24" s="249" t="s">
        <v>147</v>
      </c>
      <c r="P24" s="190"/>
      <c r="AF24" s="210">
        <f>_xll.qlCalendarAdvance(Calendar,AF23,"1d","mf",,Trigger)</f>
        <v>41997</v>
      </c>
      <c r="AG24" s="221">
        <f>_xll.qlDayCounterYearFraction(DayCounterON,SettlementDate,AF24,,,Trigger)</f>
        <v>7.9452054794520555E-2</v>
      </c>
      <c r="AH24" s="211">
        <f t="shared" si="0"/>
        <v>4.5400956889753494E-4</v>
      </c>
      <c r="AI24" s="211">
        <f t="shared" si="1"/>
        <v>4.3915523743851383E-4</v>
      </c>
      <c r="AJ24" s="184">
        <f t="shared" si="2"/>
        <v>4.4654590239127495E-4</v>
      </c>
    </row>
    <row r="25" spans="4:36" x14ac:dyDescent="0.2">
      <c r="D25" s="253" t="s">
        <v>111</v>
      </c>
      <c r="P25" s="190"/>
    </row>
    <row r="26" spans="4:36" x14ac:dyDescent="0.2">
      <c r="D26" s="209">
        <f>IF($D$25="FLAT",M18,IF($D$25="linear",N18,O18))</f>
        <v>4.1696031385244546E-4</v>
      </c>
      <c r="P26" s="190"/>
    </row>
    <row r="27" spans="4:36" x14ac:dyDescent="0.2">
      <c r="D27" s="209">
        <f>IF($D$25="FLAT",M19,IF($D$25="linear",N19,O19))</f>
        <v>8.0295904751929179E-4</v>
      </c>
      <c r="P27" s="190"/>
    </row>
    <row r="28" spans="4:36" x14ac:dyDescent="0.2">
      <c r="D28" s="209">
        <f>IF($D$25="FLAT",M20,IF($D$25="linear",N20,O20))</f>
        <v>5.9263040766205442E-4</v>
      </c>
    </row>
    <row r="29" spans="4:36" x14ac:dyDescent="0.2">
      <c r="D29" s="209">
        <f>IF($D$25="FLAT",M21,IF($D$25="linear",N21,O21))</f>
        <v>4.9526030969005515E-4</v>
      </c>
    </row>
    <row r="30" spans="4:36" ht="12.75" customHeight="1" x14ac:dyDescent="0.2">
      <c r="D30" s="254">
        <f>IF($D$25="FLAT",M22,IF($D$25="linear",N22,O22))</f>
        <v>4.1779025973506388E-4</v>
      </c>
    </row>
    <row r="38" spans="10:14" x14ac:dyDescent="0.2">
      <c r="N38" s="251"/>
    </row>
    <row r="39" spans="10:14" x14ac:dyDescent="0.2">
      <c r="J39" s="190"/>
      <c r="K39" s="190"/>
      <c r="N39" s="251"/>
    </row>
    <row r="40" spans="10:14" x14ac:dyDescent="0.2">
      <c r="N40" s="251"/>
    </row>
    <row r="41" spans="10:14" x14ac:dyDescent="0.2">
      <c r="N41" s="251"/>
    </row>
    <row r="42" spans="10:14" x14ac:dyDescent="0.2">
      <c r="N42" s="251"/>
    </row>
    <row r="43" spans="10:14" ht="11.25" customHeight="1" x14ac:dyDescent="0.2"/>
    <row r="58" spans="10:11" x14ac:dyDescent="0.2">
      <c r="J58" s="190"/>
    </row>
    <row r="59" spans="10:11" x14ac:dyDescent="0.2">
      <c r="J59" s="190"/>
    </row>
    <row r="60" spans="10:11" x14ac:dyDescent="0.2">
      <c r="J60" s="190"/>
    </row>
    <row r="61" spans="10:11" x14ac:dyDescent="0.2">
      <c r="J61" s="190"/>
    </row>
    <row r="62" spans="10:11" x14ac:dyDescent="0.2">
      <c r="J62" s="190"/>
    </row>
    <row r="63" spans="10:11" x14ac:dyDescent="0.2">
      <c r="J63" s="190"/>
    </row>
    <row r="64" spans="10:11" x14ac:dyDescent="0.2">
      <c r="J64" s="190"/>
      <c r="K64" s="190"/>
    </row>
    <row r="65" spans="10:11" x14ac:dyDescent="0.2">
      <c r="J65" s="190"/>
      <c r="K65" s="190"/>
    </row>
    <row r="66" spans="10:11" x14ac:dyDescent="0.2">
      <c r="J66" s="190"/>
      <c r="K66" s="190"/>
    </row>
    <row r="67" spans="10:11" x14ac:dyDescent="0.2">
      <c r="J67" s="190"/>
      <c r="K67" s="190"/>
    </row>
    <row r="68" spans="10:11" x14ac:dyDescent="0.2">
      <c r="J68" s="190"/>
      <c r="K68" s="190"/>
    </row>
    <row r="69" spans="10:11" x14ac:dyDescent="0.2">
      <c r="J69" s="190"/>
      <c r="K69" s="190"/>
    </row>
    <row r="70" spans="10:11" x14ac:dyDescent="0.2">
      <c r="J70" s="190"/>
      <c r="K70" s="190"/>
    </row>
    <row r="71" spans="10:11" x14ac:dyDescent="0.2">
      <c r="J71" s="190"/>
      <c r="K71" s="190"/>
    </row>
    <row r="72" spans="10:11" x14ac:dyDescent="0.2">
      <c r="J72" s="190"/>
      <c r="K72" s="190"/>
    </row>
    <row r="73" spans="10:11" x14ac:dyDescent="0.2">
      <c r="J73" s="190"/>
      <c r="K73" s="190"/>
    </row>
    <row r="74" spans="10:11" x14ac:dyDescent="0.2">
      <c r="J74" s="190"/>
      <c r="K74" s="190"/>
    </row>
    <row r="75" spans="10:11" x14ac:dyDescent="0.2">
      <c r="J75" s="190"/>
      <c r="K75" s="190"/>
    </row>
    <row r="76" spans="10:11" x14ac:dyDescent="0.2">
      <c r="J76" s="190"/>
      <c r="K76" s="190"/>
    </row>
    <row r="77" spans="10:11" x14ac:dyDescent="0.2">
      <c r="J77" s="190"/>
      <c r="K77" s="190"/>
    </row>
    <row r="78" spans="10:11" x14ac:dyDescent="0.2">
      <c r="J78" s="190"/>
      <c r="K78" s="190"/>
    </row>
    <row r="79" spans="10:11" x14ac:dyDescent="0.2">
      <c r="J79" s="190"/>
      <c r="K79" s="190"/>
    </row>
    <row r="80" spans="10:11" x14ac:dyDescent="0.2">
      <c r="J80" s="190"/>
      <c r="K80" s="190"/>
    </row>
    <row r="81" spans="10:11" x14ac:dyDescent="0.2">
      <c r="J81" s="190"/>
      <c r="K81" s="190"/>
    </row>
    <row r="82" spans="10:11" x14ac:dyDescent="0.2">
      <c r="J82" s="190"/>
      <c r="K82" s="190"/>
    </row>
    <row r="83" spans="10:11" x14ac:dyDescent="0.2">
      <c r="J83" s="190"/>
      <c r="K83" s="190"/>
    </row>
    <row r="84" spans="10:11" x14ac:dyDescent="0.2">
      <c r="J84" s="190"/>
      <c r="K84" s="190"/>
    </row>
    <row r="85" spans="10:11" x14ac:dyDescent="0.2">
      <c r="J85" s="190"/>
      <c r="K85" s="190"/>
    </row>
    <row r="86" spans="10:11" x14ac:dyDescent="0.2">
      <c r="J86" s="190"/>
      <c r="K86" s="190"/>
    </row>
    <row r="87" spans="10:11" x14ac:dyDescent="0.2">
      <c r="J87" s="190"/>
      <c r="K87" s="190"/>
    </row>
    <row r="88" spans="10:11" x14ac:dyDescent="0.2">
      <c r="J88" s="190"/>
      <c r="K88" s="190"/>
    </row>
    <row r="89" spans="10:11" x14ac:dyDescent="0.2">
      <c r="J89" s="190"/>
      <c r="K89" s="190"/>
    </row>
    <row r="90" spans="10:11" x14ac:dyDescent="0.2">
      <c r="J90" s="190"/>
      <c r="K90" s="190"/>
    </row>
    <row r="91" spans="10:11" x14ac:dyDescent="0.2">
      <c r="J91" s="190"/>
      <c r="K91" s="190"/>
    </row>
    <row r="92" spans="10:11" x14ac:dyDescent="0.2">
      <c r="J92" s="190"/>
      <c r="K92" s="190"/>
    </row>
    <row r="93" spans="10:11" x14ac:dyDescent="0.2">
      <c r="J93" s="190"/>
      <c r="K93" s="190"/>
    </row>
    <row r="94" spans="10:11" x14ac:dyDescent="0.2">
      <c r="J94" s="190"/>
      <c r="K94" s="190"/>
    </row>
    <row r="95" spans="10:11" x14ac:dyDescent="0.2">
      <c r="J95" s="190"/>
      <c r="K95" s="190"/>
    </row>
    <row r="96" spans="10:11" x14ac:dyDescent="0.2">
      <c r="J96" s="190"/>
      <c r="K96" s="190"/>
    </row>
    <row r="97" spans="10:11" x14ac:dyDescent="0.2">
      <c r="J97" s="190"/>
      <c r="K97" s="190"/>
    </row>
    <row r="98" spans="10:11" x14ac:dyDescent="0.2">
      <c r="J98" s="190"/>
      <c r="K98" s="190"/>
    </row>
    <row r="99" spans="10:11" x14ac:dyDescent="0.2">
      <c r="J99" s="190"/>
      <c r="K99" s="190"/>
    </row>
    <row r="100" spans="10:11" x14ac:dyDescent="0.2">
      <c r="J100" s="190"/>
      <c r="K100" s="190"/>
    </row>
    <row r="101" spans="10:11" x14ac:dyDescent="0.2">
      <c r="J101" s="190"/>
      <c r="K101" s="190"/>
    </row>
    <row r="102" spans="10:11" x14ac:dyDescent="0.2">
      <c r="J102" s="190"/>
      <c r="K102" s="190"/>
    </row>
    <row r="103" spans="10:11" x14ac:dyDescent="0.2">
      <c r="J103" s="190"/>
      <c r="K103" s="190"/>
    </row>
    <row r="104" spans="10:11" x14ac:dyDescent="0.2">
      <c r="J104" s="190"/>
      <c r="K104" s="190"/>
    </row>
    <row r="105" spans="10:11" x14ac:dyDescent="0.2">
      <c r="J105" s="190"/>
      <c r="K105" s="190"/>
    </row>
    <row r="106" spans="10:11" x14ac:dyDescent="0.2">
      <c r="J106" s="190"/>
      <c r="K106" s="190"/>
    </row>
    <row r="107" spans="10:11" x14ac:dyDescent="0.2">
      <c r="J107" s="190"/>
      <c r="K107" s="190"/>
    </row>
    <row r="108" spans="10:11" x14ac:dyDescent="0.2">
      <c r="J108" s="190"/>
      <c r="K108" s="190"/>
    </row>
    <row r="109" spans="10:11" x14ac:dyDescent="0.2">
      <c r="J109" s="190"/>
      <c r="K109" s="190"/>
    </row>
    <row r="110" spans="10:11" x14ac:dyDescent="0.2">
      <c r="J110" s="190"/>
      <c r="K110" s="190"/>
    </row>
    <row r="111" spans="10:11" x14ac:dyDescent="0.2">
      <c r="J111" s="174"/>
      <c r="K111" s="190"/>
    </row>
    <row r="112" spans="10:11" x14ac:dyDescent="0.2">
      <c r="J112" s="174"/>
      <c r="K112" s="190"/>
    </row>
    <row r="113" spans="10:11" x14ac:dyDescent="0.2">
      <c r="J113" s="174"/>
      <c r="K113" s="190"/>
    </row>
    <row r="114" spans="10:11" x14ac:dyDescent="0.2">
      <c r="J114" s="174"/>
      <c r="K114" s="190"/>
    </row>
    <row r="115" spans="10:11" x14ac:dyDescent="0.2">
      <c r="J115" s="174"/>
      <c r="K115" s="190"/>
    </row>
    <row r="116" spans="10:11" x14ac:dyDescent="0.2">
      <c r="J116" s="174"/>
      <c r="K116" s="190"/>
    </row>
    <row r="117" spans="10:11" x14ac:dyDescent="0.2">
      <c r="J117" s="174"/>
      <c r="K117" s="174"/>
    </row>
    <row r="118" spans="10:11" x14ac:dyDescent="0.2">
      <c r="J118" s="174"/>
      <c r="K118" s="174"/>
    </row>
    <row r="119" spans="10:11" x14ac:dyDescent="0.2">
      <c r="J119" s="174"/>
      <c r="K119" s="174"/>
    </row>
    <row r="120" spans="10:11" x14ac:dyDescent="0.2">
      <c r="J120" s="174"/>
      <c r="K120" s="174"/>
    </row>
    <row r="121" spans="10:11" x14ac:dyDescent="0.2">
      <c r="J121" s="174"/>
      <c r="K121" s="174"/>
    </row>
    <row r="122" spans="10:11" x14ac:dyDescent="0.2">
      <c r="J122" s="174"/>
      <c r="K122" s="174"/>
    </row>
    <row r="123" spans="10:11" x14ac:dyDescent="0.2">
      <c r="J123" s="174"/>
      <c r="K123" s="174"/>
    </row>
    <row r="124" spans="10:11" x14ac:dyDescent="0.2">
      <c r="J124" s="174"/>
      <c r="K124" s="174"/>
    </row>
    <row r="125" spans="10:11" x14ac:dyDescent="0.2">
      <c r="J125" s="174"/>
      <c r="K125" s="174"/>
    </row>
    <row r="126" spans="10:11" x14ac:dyDescent="0.2">
      <c r="J126" s="174"/>
      <c r="K126" s="174"/>
    </row>
    <row r="127" spans="10:11" x14ac:dyDescent="0.2">
      <c r="K127" s="174"/>
    </row>
    <row r="128" spans="10:11" x14ac:dyDescent="0.2">
      <c r="K128" s="174"/>
    </row>
    <row r="129" spans="11:11" x14ac:dyDescent="0.2">
      <c r="K129" s="174"/>
    </row>
    <row r="130" spans="11:11" x14ac:dyDescent="0.2">
      <c r="K130" s="174"/>
    </row>
    <row r="131" spans="11:11" x14ac:dyDescent="0.2">
      <c r="K131" s="174"/>
    </row>
    <row r="132" spans="11:11" x14ac:dyDescent="0.2">
      <c r="K132" s="174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33" priority="5">
      <formula>$P$3</formula>
    </cfRule>
  </conditionalFormatting>
  <conditionalFormatting sqref="N4">
    <cfRule type="expression" dxfId="32" priority="4">
      <formula>$P$4</formula>
    </cfRule>
  </conditionalFormatting>
  <conditionalFormatting sqref="N5">
    <cfRule type="expression" dxfId="31" priority="3">
      <formula>$P$5</formula>
    </cfRule>
  </conditionalFormatting>
  <conditionalFormatting sqref="N6">
    <cfRule type="expression" dxfId="30" priority="2">
      <formula>$P$6</formula>
    </cfRule>
  </conditionalFormatting>
  <conditionalFormatting sqref="N7">
    <cfRule type="expression" dxfId="29" priority="1">
      <formula>$P$7</formula>
    </cfRule>
  </conditionalFormatting>
  <dataValidations count="4">
    <dataValidation type="list" allowBlank="1" showInputMessage="1" showErrorMessage="1" sqref="D25">
      <formula1>"flat,linear,quadratic"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9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138</v>
      </c>
      <c r="H2" s="186"/>
      <c r="I2" s="186" t="s">
        <v>82</v>
      </c>
      <c r="J2" s="186" t="s">
        <v>37</v>
      </c>
      <c r="K2" s="200"/>
      <c r="L2" s="200"/>
      <c r="M2" s="187"/>
      <c r="P2" s="186" t="s">
        <v>140</v>
      </c>
      <c r="W2" s="236" t="s">
        <v>118</v>
      </c>
      <c r="AA2" s="432" t="s">
        <v>117</v>
      </c>
      <c r="AB2" s="432"/>
      <c r="AC2" s="432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410" t="str">
        <f>$E$9&amp;"LastFixing"&amp;QuoteSuffix</f>
        <v>Euribor3MLastFixing_Quote</v>
      </c>
      <c r="E3" s="411">
        <f>_xll.qlCalendarAdvance(Calendar,_xll.qlLastFixingQuoteReferenceDate($D$3),_xll.qlInterestRateIndexFixingDays($E$9)&amp;"D","f",,LastFixingsTrigger)</f>
        <v>41967</v>
      </c>
      <c r="F3" s="411">
        <f>_xll.qlInterestRateIndexMaturity($E$9,E3)</f>
        <v>42059</v>
      </c>
      <c r="G3" s="410" t="str">
        <f>_xll.qlMakeDatedOIS(,E3,F3,OvernightIndex,0,,,,EvaluationDate)</f>
        <v>obj_004f4#0012</v>
      </c>
      <c r="H3" s="411" t="b">
        <f>_xll.qlInstrumentSetPricingEngine(G3,OisEngine)</f>
        <v>1</v>
      </c>
      <c r="I3" s="412">
        <f>_xll.qlQuoteValue($D3,AllTriggers)</f>
        <v>8.0999999999999985E-4</v>
      </c>
      <c r="J3" s="413" t="e">
        <f>_xll.qlOvernightIndexedSwapFairRate(G3,_xll.ohTrigger(H3,InterestRatesTrigger))</f>
        <v>#NUM!</v>
      </c>
      <c r="K3" s="414">
        <f>I3*_xll.qlDayCounterYearFraction(DayCounter3M,E3,F3,,,)</f>
        <v>2.0699999999999994E-4</v>
      </c>
      <c r="L3" s="414" t="e">
        <f>J3*_xll.qlDayCounterYearFraction(DayCounterOIS,E3,F3,,,)</f>
        <v>#NUM!</v>
      </c>
      <c r="M3" s="415" t="e">
        <f>K3-L3</f>
        <v>#NUM!</v>
      </c>
      <c r="P3" s="212" t="b">
        <f>IF(E14="FIX+INTERP",TRUE,FALSE)</f>
        <v>0</v>
      </c>
      <c r="R3" s="433" t="s">
        <v>111</v>
      </c>
      <c r="S3" s="192">
        <f t="array" ref="S3:S5">_xll.ohFilter(N10:N14,P10:P14)</f>
        <v>5.3378164279024665E-3</v>
      </c>
      <c r="T3" s="193">
        <f t="array" ref="T3:T5">_xll.ohFilter(M10:M14,P10:P14)</f>
        <v>3.1765809720397831E-2</v>
      </c>
      <c r="U3" s="194">
        <f t="array" ref="U3:U5">_xll.ohFilter(L10:L14,P10:P14)</f>
        <v>0.25205479452054796</v>
      </c>
      <c r="V3" s="188"/>
      <c r="W3" s="196">
        <f t="array" ref="W3:W5">MMULT(AA3:AC5,Y3:Y5)</f>
        <v>-7.0745782331488316E-5</v>
      </c>
      <c r="X3" s="197"/>
      <c r="Y3" s="177">
        <f t="array" ref="Y3:Y5">_xll.ohFilter(M3:M7,P3:P7)</f>
        <v>2.3536498459663537E-4</v>
      </c>
      <c r="AA3" s="192">
        <f t="array" ref="AA3:AC5">MINVERSE(S3:U5)</f>
        <v>246.67936960064418</v>
      </c>
      <c r="AB3" s="193">
        <v>-523.31044071648091</v>
      </c>
      <c r="AC3" s="194">
        <v>276.96386779933903</v>
      </c>
      <c r="AF3" s="205">
        <f>SettlementDate</f>
        <v>41968</v>
      </c>
      <c r="AG3" s="219">
        <f>_xll.qlDayCounterYearFraction(DayCounterON,SettlementDate,AF3,,,Trigger)</f>
        <v>0</v>
      </c>
      <c r="AH3" s="206">
        <f t="shared" ref="AH3:AH65" si="0">$W$13</f>
        <v>9.3378499323665113E-4</v>
      </c>
      <c r="AI3" s="206">
        <f t="shared" ref="AI3:AI65" si="1">$W$10+$W$9*AG3</f>
        <v>7.9468021233974114E-4</v>
      </c>
      <c r="AJ3" s="207">
        <f t="shared" ref="AJ3:AJ65" si="2">($W$5+$W$4*AG3+$W$3*AG3^2)</f>
        <v>7.9312392388250692E-4</v>
      </c>
    </row>
    <row r="4" spans="1:36" x14ac:dyDescent="0.2">
      <c r="A4" s="173">
        <v>0</v>
      </c>
      <c r="B4" s="173" t="s">
        <v>40</v>
      </c>
      <c r="C4" s="173">
        <v>3</v>
      </c>
      <c r="D4" s="175" t="str">
        <f>"FRAinterp"&amp;A4&amp;B4&amp;C4&amp;"F"</f>
        <v>FRAinterp0x3F</v>
      </c>
      <c r="E4" s="176">
        <f>SettlementDate</f>
        <v>41968</v>
      </c>
      <c r="F4" s="176">
        <f>_xll.qlInterestRateIndexMaturity($E$9,E4)</f>
        <v>42060</v>
      </c>
      <c r="G4" s="175" t="str">
        <f>_xll.qlMakeDatedOIS(,E4,F4,OvernightIndex,0,,,,EvaluationDate)</f>
        <v>obj_00582#0007</v>
      </c>
      <c r="H4" s="176" t="b">
        <f>_xll.qlInstrumentSetPricingEngine(G4,OisEngine)</f>
        <v>1</v>
      </c>
      <c r="I4" s="178">
        <f>J4+_xll.qlInterpolationInterpolate(basis3Minterpolation,E4,TRUE)</f>
        <v>8.409934179866576E-4</v>
      </c>
      <c r="J4" s="178">
        <f>_xll.qlOvernightIndexedSwapFairRate(G4,_xll.ohTrigger(H4,InterestRatesTrigger))</f>
        <v>-8.0000000000176542E-5</v>
      </c>
      <c r="K4" s="201">
        <f>I4*_xll.qlDayCounterYearFraction(DayCounter3M,E4,F4,,,)</f>
        <v>2.1492054015214581E-4</v>
      </c>
      <c r="L4" s="201">
        <f>J4*_xll.qlDayCounterYearFraction(DayCounterOIS,E4,F4,,,)</f>
        <v>-2.0444444444489559E-5</v>
      </c>
      <c r="M4" s="212">
        <f>K4-L4</f>
        <v>2.3536498459663537E-4</v>
      </c>
      <c r="P4" s="212" t="b">
        <f>IF(E14="FIX+INTERP",FALSE,TRUE)</f>
        <v>1</v>
      </c>
      <c r="R4" s="433"/>
      <c r="S4" s="192">
        <v>1.3119022219251771E-2</v>
      </c>
      <c r="T4" s="193">
        <v>5.4302871082754729E-2</v>
      </c>
      <c r="U4" s="194">
        <v>0.24931506849315066</v>
      </c>
      <c r="V4" s="189" t="s">
        <v>40</v>
      </c>
      <c r="W4" s="196">
        <v>1.1280028825843037E-3</v>
      </c>
      <c r="X4" s="189" t="s">
        <v>41</v>
      </c>
      <c r="Y4" s="177">
        <v>2.5806342502994944E-4</v>
      </c>
      <c r="AA4" s="192">
        <v>-127.73629816224394</v>
      </c>
      <c r="AB4" s="193">
        <v>222.98192166430997</v>
      </c>
      <c r="AC4" s="194">
        <v>-94.884616005841849</v>
      </c>
      <c r="AF4" s="208">
        <f>_xll.qlCalendarAdvance(Calendar,AF3,"1d","mf",,Trigger)</f>
        <v>41969</v>
      </c>
      <c r="AG4" s="219">
        <f>_xll.qlDayCounterYearFraction(DayCounterON,SettlementDate,AF4,,,Trigger)</f>
        <v>2.7397260273972603E-3</v>
      </c>
      <c r="AH4" s="209">
        <f t="shared" si="0"/>
        <v>9.3378499323665113E-4</v>
      </c>
      <c r="AI4" s="209">
        <f t="shared" si="1"/>
        <v>7.9770422931576092E-4</v>
      </c>
      <c r="AJ4" s="179">
        <f t="shared" si="2"/>
        <v>7.9621381171407718E-4</v>
      </c>
    </row>
    <row r="5" spans="1:36" x14ac:dyDescent="0.2">
      <c r="A5" s="191">
        <v>1</v>
      </c>
      <c r="B5" s="191" t="s">
        <v>40</v>
      </c>
      <c r="C5" s="173">
        <v>4</v>
      </c>
      <c r="D5" s="175" t="str">
        <f t="shared" ref="D5:D7" si="3">"FRAinterp"&amp;A5&amp;B5&amp;C5&amp;"F"</f>
        <v>FRAinterp1x4F</v>
      </c>
      <c r="E5" s="176">
        <f>_xll.qlCalendarAdvance(Calendar,E4,"1M","f")</f>
        <v>42002</v>
      </c>
      <c r="F5" s="176">
        <f>_xll.qlInterestRateIndexMaturity($E$9,E5)</f>
        <v>42093</v>
      </c>
      <c r="G5" s="175" t="str">
        <f>_xll.qlMakeDatedOIS(,E5,F5,OvernightIndex,0,,,,EvaluationDate)</f>
        <v>obj_005a0#0008</v>
      </c>
      <c r="H5" s="176" t="b">
        <f>_xll.qlInstrumentSetPricingEngine(G5,OisEngine)</f>
        <v>1</v>
      </c>
      <c r="I5" s="178">
        <f>J5+_xll.qlInterpolationInterpolate(basis3Minterpolation,E5,TRUE)</f>
        <v>9.4760437278969733E-4</v>
      </c>
      <c r="J5" s="178">
        <f>_xll.qlOvernightIndexedSwapFairRate(G5,_xll.ohTrigger(H5,InterestRatesTrigger))</f>
        <v>-7.3305880076036776E-5</v>
      </c>
      <c r="K5" s="201">
        <f>I5*_xll.qlDayCounterYearFraction(DayCounter3M,E5,F5,,,)</f>
        <v>2.3953332756628459E-4</v>
      </c>
      <c r="L5" s="201">
        <f>J5*_xll.qlDayCounterYearFraction(DayCounterOIS,E5,F5,,,)</f>
        <v>-1.8530097463664852E-5</v>
      </c>
      <c r="M5" s="212">
        <f>K5-L5</f>
        <v>2.5806342502994944E-4</v>
      </c>
      <c r="P5" s="212" t="b">
        <v>1</v>
      </c>
      <c r="R5" s="433"/>
      <c r="S5" s="192">
        <v>2.3644210921373612E-2</v>
      </c>
      <c r="T5" s="193">
        <v>7.4310377181459913E-2</v>
      </c>
      <c r="U5" s="194">
        <v>0.24657534246575341</v>
      </c>
      <c r="V5" s="191"/>
      <c r="W5" s="196">
        <v>7.9312392388250692E-4</v>
      </c>
      <c r="X5" s="189"/>
      <c r="Y5" s="177">
        <v>2.7771439461648107E-4</v>
      </c>
      <c r="AA5" s="192">
        <v>14.841684552943248</v>
      </c>
      <c r="AB5" s="193">
        <v>-17.019577967115779</v>
      </c>
      <c r="AC5" s="194">
        <v>6.0927401792973015</v>
      </c>
      <c r="AF5" s="208">
        <f>_xll.qlCalendarAdvance(Calendar,AF4,"1d","mf",,Trigger)</f>
        <v>41970</v>
      </c>
      <c r="AG5" s="219">
        <f>_xll.qlDayCounterYearFraction(DayCounterON,SettlementDate,AF5,,,Trigger)</f>
        <v>5.4794520547945206E-3</v>
      </c>
      <c r="AH5" s="209">
        <f t="shared" si="0"/>
        <v>9.3378499323665113E-4</v>
      </c>
      <c r="AI5" s="209">
        <f t="shared" si="1"/>
        <v>8.0072824629178071E-4</v>
      </c>
      <c r="AJ5" s="179">
        <f t="shared" si="2"/>
        <v>7.9930263749599696E-4</v>
      </c>
    </row>
    <row r="6" spans="1:36" x14ac:dyDescent="0.2">
      <c r="A6" s="191">
        <v>2</v>
      </c>
      <c r="B6" s="191" t="s">
        <v>40</v>
      </c>
      <c r="C6" s="232">
        <v>5</v>
      </c>
      <c r="D6" s="175" t="str">
        <f t="shared" si="3"/>
        <v>FRAinterp2x5F</v>
      </c>
      <c r="E6" s="176">
        <f>_xll.qlCalendarAdvance(Calendar,E5,"1M","f")</f>
        <v>42033</v>
      </c>
      <c r="F6" s="176">
        <f>_xll.qlInterestRateIndexMaturity($E$9,E6)</f>
        <v>42123</v>
      </c>
      <c r="G6" s="175" t="str">
        <f>_xll.qlMakeDatedOIS(,E6,F6,OvernightIndex,0,,,,EvaluationDate)</f>
        <v>obj_005a2#0009</v>
      </c>
      <c r="H6" s="176" t="b">
        <f>_xll.qlInstrumentSetPricingEngine(G6,OisEngine)</f>
        <v>1</v>
      </c>
      <c r="I6" s="178">
        <f>J6+_xll.qlInterpolationInterpolate(basis3Minterpolation,E6,TRUE)</f>
        <v>1.0517776874363234E-3</v>
      </c>
      <c r="J6" s="178">
        <f>_xll.qlOvernightIndexedSwapFairRate(G6,_xll.ohTrigger(H6,InterestRatesTrigger))</f>
        <v>-5.9079891029600873E-5</v>
      </c>
      <c r="K6" s="201">
        <f>I6*_xll.qlDayCounterYearFraction(DayCounter3M,E6,F6,,,)</f>
        <v>2.6294442185908085E-4</v>
      </c>
      <c r="L6" s="201">
        <f>J6*_xll.qlDayCounterYearFraction(DayCounterOIS,E6,F6,,,)</f>
        <v>-1.4769972757400218E-5</v>
      </c>
      <c r="M6" s="212">
        <f>K6-L6</f>
        <v>2.7771439461648107E-4</v>
      </c>
      <c r="P6" s="212" t="b">
        <v>1</v>
      </c>
      <c r="W6" s="198"/>
      <c r="X6" s="237"/>
      <c r="Y6" s="199"/>
      <c r="AF6" s="208">
        <f>_xll.qlCalendarAdvance(Calendar,AF5,"1d","mf",,Trigger)</f>
        <v>41971</v>
      </c>
      <c r="AG6" s="219">
        <f>_xll.qlDayCounterYearFraction(DayCounterON,SettlementDate,AF6,,,Trigger)</f>
        <v>8.21917808219178E-3</v>
      </c>
      <c r="AH6" s="209">
        <f t="shared" si="0"/>
        <v>9.3378499323665113E-4</v>
      </c>
      <c r="AI6" s="209">
        <f t="shared" si="1"/>
        <v>8.0375226326780049E-4</v>
      </c>
      <c r="AJ6" s="179">
        <f t="shared" si="2"/>
        <v>8.0239040122826659E-4</v>
      </c>
    </row>
    <row r="7" spans="1:36" ht="12" thickBot="1" x14ac:dyDescent="0.25">
      <c r="A7" s="191">
        <v>3</v>
      </c>
      <c r="B7" s="191" t="s">
        <v>40</v>
      </c>
      <c r="C7" s="232">
        <v>6</v>
      </c>
      <c r="D7" s="180" t="str">
        <f t="shared" si="3"/>
        <v>FRAinterp3x6F</v>
      </c>
      <c r="E7" s="181">
        <f>_xll.qlCalendarAdvance(Calendar,E6,"1M","f")</f>
        <v>42065</v>
      </c>
      <c r="F7" s="181">
        <f>_xll.qlInterestRateIndexMaturity($E$9,E7)</f>
        <v>42157</v>
      </c>
      <c r="G7" s="180" t="str">
        <f>_xll.qlMakeDatedOIS(,E7,F7,OvernightIndex,0,,,,EvaluationDate)</f>
        <v>obj_005a3#0009</v>
      </c>
      <c r="H7" s="181" t="b">
        <f>_xll.qlInstrumentSetPricingEngine(G7,OisEngine)</f>
        <v>1</v>
      </c>
      <c r="I7" s="183">
        <f>J7+_xll.qlInterpolationInterpolate(basis3Minterpolation,E7,TRUE)</f>
        <v>9.3824434497053887E-4</v>
      </c>
      <c r="J7" s="183">
        <f>_xll.qlOvernightIndexedSwapFairRate(G7,_xll.ohTrigger(H7,InterestRatesTrigger))</f>
        <v>-2.6091645714683241E-4</v>
      </c>
      <c r="K7" s="202">
        <f>I7*_xll.qlDayCounterYearFraction(DayCounter3M,E7,F7,,,)</f>
        <v>2.3977355482580437E-4</v>
      </c>
      <c r="L7" s="202">
        <f>J7*_xll.qlDayCounterYearFraction(DayCounterOIS,E7,F7,,,)</f>
        <v>-6.6678650159746056E-5</v>
      </c>
      <c r="M7" s="213">
        <f>K7-L7</f>
        <v>3.0645220498555042E-4</v>
      </c>
      <c r="P7" s="213" t="b">
        <v>0</v>
      </c>
      <c r="W7" s="198"/>
      <c r="X7" s="237"/>
      <c r="Y7" s="199"/>
      <c r="AF7" s="208">
        <f>_xll.qlCalendarAdvance(Calendar,AF6,"1d","mf",,Trigger)</f>
        <v>41974</v>
      </c>
      <c r="AG7" s="219">
        <f>_xll.qlDayCounterYearFraction(DayCounterON,SettlementDate,AF7,,,Trigger)</f>
        <v>1.643835616438356E-2</v>
      </c>
      <c r="AH7" s="209">
        <f t="shared" si="0"/>
        <v>9.3378499323665113E-4</v>
      </c>
      <c r="AI7" s="209">
        <f t="shared" si="1"/>
        <v>8.1282431419585984E-4</v>
      </c>
      <c r="AJ7" s="179">
        <f t="shared" si="2"/>
        <v>8.1164732012717344E-4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41975</v>
      </c>
      <c r="AG8" s="219">
        <f>_xll.qlDayCounterYearFraction(DayCounterON,SettlementDate,AF8,,,Trigger)</f>
        <v>1.9178082191780823E-2</v>
      </c>
      <c r="AH8" s="209">
        <f t="shared" si="0"/>
        <v>9.3378499323665113E-4</v>
      </c>
      <c r="AI8" s="209">
        <f t="shared" si="1"/>
        <v>8.1584833117187962E-4</v>
      </c>
      <c r="AJ8" s="179">
        <f t="shared" si="2"/>
        <v>8.1473083566084169E-4</v>
      </c>
    </row>
    <row r="9" spans="1:36" x14ac:dyDescent="0.2">
      <c r="D9" s="185" t="s">
        <v>136</v>
      </c>
      <c r="E9" s="230" t="s">
        <v>148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140</v>
      </c>
      <c r="R9" s="432" t="s">
        <v>112</v>
      </c>
      <c r="S9" s="239"/>
      <c r="T9" s="192">
        <f t="array" ref="T9:T10">_xll.ohFilter(M10:M14,P10:P14)</f>
        <v>3.1765809720397831E-2</v>
      </c>
      <c r="U9" s="194">
        <f t="array" ref="U9:U10">_xll.ohFilter(L10:L14,P10:P14)</f>
        <v>0.25205479452054796</v>
      </c>
      <c r="V9" s="434" t="s">
        <v>40</v>
      </c>
      <c r="W9" s="196">
        <f t="array" ref="W9:W10">MMULT(AA9:AB10,Y9:Y10)</f>
        <v>1.1037661962472224E-3</v>
      </c>
      <c r="X9" s="434" t="s">
        <v>41</v>
      </c>
      <c r="Y9" s="177">
        <f t="array" ref="Y9:Y10">_xll.ohFilter(M3:M7,P3:P7)</f>
        <v>2.3536498459663537E-4</v>
      </c>
      <c r="AA9" s="192">
        <f t="array" ref="AA9:AB10">MINVERSE(T9:U10)</f>
        <v>-43.22680077871513</v>
      </c>
      <c r="AB9" s="194">
        <v>43.701820567492234</v>
      </c>
      <c r="AF9" s="208">
        <f>_xll.qlCalendarAdvance(Calendar,AF8,"1d","mf",,Trigger)</f>
        <v>41976</v>
      </c>
      <c r="AG9" s="219">
        <f>_xll.qlDayCounterYearFraction(DayCounterON,SettlementDate,AF9,,,Trigger)</f>
        <v>2.1917808219178082E-2</v>
      </c>
      <c r="AH9" s="209">
        <f t="shared" si="0"/>
        <v>9.3378499323665113E-4</v>
      </c>
      <c r="AI9" s="209">
        <f t="shared" si="1"/>
        <v>8.188723481478994E-4</v>
      </c>
      <c r="AJ9" s="179">
        <f t="shared" si="2"/>
        <v>8.1781328914485977E-4</v>
      </c>
    </row>
    <row r="10" spans="1:36" ht="11.25" customHeight="1" x14ac:dyDescent="0.2">
      <c r="D10" s="203" t="s">
        <v>134</v>
      </c>
      <c r="E10" s="231" t="s">
        <v>16</v>
      </c>
      <c r="J10" s="240">
        <f>_xll.qlDayCounterYearFraction(DayCounterON,SettlementDate,E3,,,Trigger)</f>
        <v>-2.7397260273972603E-3</v>
      </c>
      <c r="K10" s="241">
        <f>_xll.qlDayCounterYearFraction(DayCounterON,SettlementDate,F3,,,Trigger)</f>
        <v>0.24931506849315069</v>
      </c>
      <c r="L10" s="241">
        <f>K10-J10</f>
        <v>0.25205479452054796</v>
      </c>
      <c r="M10" s="241">
        <f>(K10^2-J10^2)/2</f>
        <v>3.1075248639519607E-2</v>
      </c>
      <c r="N10" s="242">
        <f>(K10^3-J10^3)/3</f>
        <v>5.1656491447246095E-3</v>
      </c>
      <c r="P10" s="242" t="b">
        <f>P3</f>
        <v>0</v>
      </c>
      <c r="R10" s="432"/>
      <c r="S10" s="239"/>
      <c r="T10" s="192">
        <v>5.4302871082754729E-2</v>
      </c>
      <c r="U10" s="194">
        <v>0.24931506849315066</v>
      </c>
      <c r="V10" s="434"/>
      <c r="W10" s="196">
        <v>7.9468021233974114E-4</v>
      </c>
      <c r="X10" s="434"/>
      <c r="Y10" s="177">
        <v>2.5806342502994944E-4</v>
      </c>
      <c r="AA10" s="192">
        <v>9.4151524983776795</v>
      </c>
      <c r="AB10" s="194">
        <v>-5.5076267016565561</v>
      </c>
      <c r="AF10" s="208">
        <f>_xll.qlCalendarAdvance(Calendar,AF9,"1d","mf",,Trigger)</f>
        <v>41977</v>
      </c>
      <c r="AG10" s="219">
        <f>_xll.qlDayCounterYearFraction(DayCounterON,SettlementDate,AF10,,,Trigger)</f>
        <v>2.4657534246575342E-2</v>
      </c>
      <c r="AH10" s="209">
        <f t="shared" si="0"/>
        <v>9.3378499323665113E-4</v>
      </c>
      <c r="AI10" s="209">
        <f t="shared" si="1"/>
        <v>8.2189636512391918E-4</v>
      </c>
      <c r="AJ10" s="179">
        <f t="shared" si="2"/>
        <v>8.2089468057922738E-4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0.25205479452054796</v>
      </c>
      <c r="L11" s="241">
        <f>K11-J11</f>
        <v>0.25205479452054796</v>
      </c>
      <c r="M11" s="241">
        <f>(K11^2-J11^2)/2</f>
        <v>3.1765809720397831E-2</v>
      </c>
      <c r="N11" s="242">
        <f>(K11^3-J11^3)/3</f>
        <v>5.3378164279024665E-3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41978</v>
      </c>
      <c r="AG11" s="219">
        <f>_xll.qlDayCounterYearFraction(DayCounterON,SettlementDate,AF11,,,Trigger)</f>
        <v>2.7397260273972601E-2</v>
      </c>
      <c r="AH11" s="209">
        <f t="shared" si="0"/>
        <v>9.3378499323665113E-4</v>
      </c>
      <c r="AI11" s="209">
        <f t="shared" si="1"/>
        <v>8.2492038209993897E-4</v>
      </c>
      <c r="AJ11" s="179">
        <f t="shared" si="2"/>
        <v>8.2397500996394472E-4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9.3150684931506855E-2</v>
      </c>
      <c r="K12" s="241">
        <f>_xll.qlDayCounterYearFraction(DayCounterON,SettlementDate,F5,,,Trigger)</f>
        <v>0.34246575342465752</v>
      </c>
      <c r="L12" s="241">
        <f>K12-J12</f>
        <v>0.24931506849315066</v>
      </c>
      <c r="M12" s="241">
        <f>(K12^2-J12^2)/2</f>
        <v>5.4302871082754729E-2</v>
      </c>
      <c r="N12" s="242">
        <f>(K12^3-J12^3)/3</f>
        <v>1.3119022219251771E-2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41981</v>
      </c>
      <c r="AG12" s="219">
        <f>_xll.qlDayCounterYearFraction(DayCounterON,SettlementDate,AF12,,,Trigger)</f>
        <v>3.5616438356164383E-2</v>
      </c>
      <c r="AH12" s="209">
        <f t="shared" si="0"/>
        <v>9.3378499323665113E-4</v>
      </c>
      <c r="AI12" s="209">
        <f t="shared" si="1"/>
        <v>8.3399243302799842E-4</v>
      </c>
      <c r="AJ12" s="179">
        <f t="shared" si="2"/>
        <v>8.3320962582019505E-4</v>
      </c>
    </row>
    <row r="13" spans="1:36" ht="11.25" customHeight="1" thickBot="1" x14ac:dyDescent="0.25">
      <c r="D13" s="203" t="s">
        <v>142</v>
      </c>
      <c r="E13" s="409" t="s">
        <v>104</v>
      </c>
      <c r="G13" s="250" t="s">
        <v>139</v>
      </c>
      <c r="H13" s="235" t="str">
        <f>_xll.qlInterpolation(,E13,E5:E7,M5:M7)</f>
        <v>obj_00bfe#0247</v>
      </c>
      <c r="J13" s="240">
        <f>_xll.qlDayCounterYearFraction(DayCounterON,SettlementDate,E6,,,Trigger)</f>
        <v>0.17808219178082191</v>
      </c>
      <c r="K13" s="241">
        <f>_xll.qlDayCounterYearFraction(DayCounterON,SettlementDate,F6,,,Trigger)</f>
        <v>0.42465753424657532</v>
      </c>
      <c r="L13" s="241">
        <f>K13-J13</f>
        <v>0.24657534246575341</v>
      </c>
      <c r="M13" s="241">
        <f>(K13^2-J13^2)/2</f>
        <v>7.4310377181459913E-2</v>
      </c>
      <c r="N13" s="242">
        <f>(K13^3-J13^3)/3</f>
        <v>2.3644210921373612E-2</v>
      </c>
      <c r="P13" s="242" t="b">
        <f>P6</f>
        <v>1</v>
      </c>
      <c r="R13" s="229" t="s">
        <v>113</v>
      </c>
      <c r="U13" s="195">
        <f t="array" ref="U13">_xll.ohFilter(L10:L14,P10:P14)</f>
        <v>0.25205479452054796</v>
      </c>
      <c r="V13" s="229" t="s">
        <v>40</v>
      </c>
      <c r="W13" s="196">
        <f>MMULT(AA13,Y13)</f>
        <v>9.3378499323665113E-4</v>
      </c>
      <c r="X13" s="229" t="s">
        <v>41</v>
      </c>
      <c r="Y13" s="177">
        <f t="array" ref="Y13">_xll.ohFilter(M3:M7,P3:P7)</f>
        <v>2.3536498459663537E-4</v>
      </c>
      <c r="AA13" s="195">
        <f>MINVERSE(U13)</f>
        <v>3.9673913043478257</v>
      </c>
      <c r="AF13" s="208">
        <f>_xll.qlCalendarAdvance(Calendar,AF12,"1d","mf",,Trigger)</f>
        <v>41982</v>
      </c>
      <c r="AG13" s="219">
        <f>_xll.qlDayCounterYearFraction(DayCounterON,SettlementDate,AF13,,,Trigger)</f>
        <v>3.8356164383561646E-2</v>
      </c>
      <c r="AH13" s="209">
        <f t="shared" si="0"/>
        <v>9.3378499323665113E-4</v>
      </c>
      <c r="AI13" s="209">
        <f t="shared" si="1"/>
        <v>8.370164500040182E-4</v>
      </c>
      <c r="AJ13" s="179">
        <f t="shared" si="2"/>
        <v>8.3628570700631122E-4</v>
      </c>
    </row>
    <row r="14" spans="1:36" ht="11.25" customHeight="1" thickBot="1" x14ac:dyDescent="0.25">
      <c r="D14" s="203" t="s">
        <v>146</v>
      </c>
      <c r="E14" s="431" t="s">
        <v>192</v>
      </c>
      <c r="J14" s="243">
        <f>_xll.qlDayCounterYearFraction(DayCounterON,SettlementDate,E7,,,Trigger)</f>
        <v>0.26575342465753427</v>
      </c>
      <c r="K14" s="244">
        <f>_xll.qlDayCounterYearFraction(DayCounterON,SettlementDate,F7,,,Trigger)</f>
        <v>0.51780821917808217</v>
      </c>
      <c r="L14" s="244">
        <f>K14-J14</f>
        <v>0.25205479452054791</v>
      </c>
      <c r="M14" s="244">
        <f>(K14^2-J14^2)/2</f>
        <v>9.8750234565584516E-2</v>
      </c>
      <c r="N14" s="245">
        <f>(K14^3-J14^3)/3</f>
        <v>4.002290216965667E-2</v>
      </c>
      <c r="P14" s="245" t="b">
        <f>P7</f>
        <v>0</v>
      </c>
      <c r="AF14" s="208">
        <f>_xll.qlCalendarAdvance(Calendar,AF13,"1d","mf",,Trigger)</f>
        <v>41983</v>
      </c>
      <c r="AG14" s="219">
        <f>_xll.qlDayCounterYearFraction(DayCounterON,SettlementDate,AF14,,,Trigger)</f>
        <v>4.1095890410958902E-2</v>
      </c>
      <c r="AH14" s="209">
        <f t="shared" si="0"/>
        <v>9.3378499323665113E-4</v>
      </c>
      <c r="AI14" s="209">
        <f t="shared" si="1"/>
        <v>8.4004046698003799E-4</v>
      </c>
      <c r="AJ14" s="179">
        <f t="shared" si="2"/>
        <v>8.3936072614277692E-4</v>
      </c>
    </row>
    <row r="15" spans="1:36" ht="11.25" customHeight="1" thickBot="1" x14ac:dyDescent="0.25">
      <c r="D15" s="204" t="s">
        <v>150</v>
      </c>
      <c r="E15" s="256" t="b">
        <v>1</v>
      </c>
      <c r="P15" s="190"/>
      <c r="AF15" s="208">
        <f>_xll.qlCalendarAdvance(Calendar,AF14,"1d","mf",,Trigger)</f>
        <v>41984</v>
      </c>
      <c r="AG15" s="219">
        <f>_xll.qlDayCounterYearFraction(DayCounterON,SettlementDate,AF15,,,Trigger)</f>
        <v>4.3835616438356165E-2</v>
      </c>
      <c r="AH15" s="209">
        <f t="shared" si="0"/>
        <v>9.3378499323665113E-4</v>
      </c>
      <c r="AI15" s="209">
        <f t="shared" si="1"/>
        <v>8.4306448395605777E-4</v>
      </c>
      <c r="AJ15" s="179">
        <f t="shared" si="2"/>
        <v>8.4243468322959245E-4</v>
      </c>
    </row>
    <row r="16" spans="1:36" ht="11.25" customHeight="1" thickBot="1" x14ac:dyDescent="0.25">
      <c r="M16" s="246" t="s">
        <v>149</v>
      </c>
      <c r="N16" s="247"/>
      <c r="O16" s="248"/>
      <c r="P16" s="190"/>
      <c r="AF16" s="208">
        <f>_xll.qlCalendarAdvance(Calendar,AF15,"1d","mf",,Trigger)</f>
        <v>41985</v>
      </c>
      <c r="AG16" s="219">
        <f>_xll.qlDayCounterYearFraction(DayCounterON,SettlementDate,AF16,,,Trigger)</f>
        <v>4.6575342465753428E-2</v>
      </c>
      <c r="AH16" s="209">
        <f t="shared" si="0"/>
        <v>9.3378499323665113E-4</v>
      </c>
      <c r="AI16" s="209">
        <f t="shared" si="1"/>
        <v>8.4608850093207755E-4</v>
      </c>
      <c r="AJ16" s="179">
        <f t="shared" si="2"/>
        <v>8.4550757826675762E-4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143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172</v>
      </c>
      <c r="P17" s="190"/>
      <c r="AF17" s="208">
        <f>_xll.qlCalendarAdvance(Calendar,AF16,"1d","mf",,Trigger)</f>
        <v>41988</v>
      </c>
      <c r="AG17" s="219">
        <f>_xll.qlDayCounterYearFraction(DayCounterON,SettlementDate,AF17,,,Trigger)</f>
        <v>5.4794520547945202E-2</v>
      </c>
      <c r="AH17" s="209">
        <f t="shared" si="0"/>
        <v>9.3378499323665113E-4</v>
      </c>
      <c r="AI17" s="209">
        <f t="shared" si="1"/>
        <v>8.551605518601369E-4</v>
      </c>
      <c r="AJ17" s="179">
        <f t="shared" si="2"/>
        <v>8.5471989108035131E-4</v>
      </c>
    </row>
    <row r="18" spans="4:36" ht="11.25" customHeight="1" x14ac:dyDescent="0.2">
      <c r="D18" s="224" t="s">
        <v>46</v>
      </c>
      <c r="E18" s="215">
        <f t="shared" ref="E18:E24" si="4">SettlementDate</f>
        <v>41968</v>
      </c>
      <c r="F18" s="216">
        <f>_xll.qlCalendarAdvance(Calendar,SettlementDate,D18,"Following",,Trigger)</f>
        <v>41969</v>
      </c>
      <c r="G18" s="217" t="str">
        <f>_xll.qlMakeDatedOIS(,E18,F18,OvernightIndex,0,,,,EvaluationDate)</f>
        <v>obj_0055b#0007</v>
      </c>
      <c r="H18" s="226" t="b">
        <f>_xll.qlInstrumentSetPricingEngine(G18,OisEngine)</f>
        <v>1</v>
      </c>
      <c r="I18" s="214">
        <f>_xll.qlOvernightIndexedSwapFairRate(G18,_xll.ohTrigger(InterestRatesTrigger))</f>
        <v>-3.5716921300554816E-5</v>
      </c>
      <c r="J18" s="241">
        <f>_xll.qlDayCounterYearFraction(DayCounterOIS,E18,F18,,,Trigger)</f>
        <v>2.7777777777777779E-3</v>
      </c>
      <c r="K18" s="241">
        <f>_xll.qlDayCounterYearFraction(DayCounter3M,E18,F18,,,Trigger)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8.8527649668627918E-4</v>
      </c>
      <c r="N18" s="209">
        <f>($I18*$J18+($W$10*L18+$W$9*L18^2/2))/$K18</f>
        <v>7.495685567761311E-4</v>
      </c>
      <c r="O18" s="207">
        <f>($I18*$J18+($W$5*L18+$W$4*L18^2/2+$W$3*L18^3/3))/$K18</f>
        <v>7.480661588881428E-4</v>
      </c>
      <c r="P18" s="190"/>
      <c r="AF18" s="208">
        <f>_xll.qlCalendarAdvance(Calendar,AF17,"1d","mf",,Trigger)</f>
        <v>41989</v>
      </c>
      <c r="AG18" s="219">
        <f>_xll.qlDayCounterYearFraction(DayCounterON,SettlementDate,AF18,,,Trigger)</f>
        <v>5.7534246575342465E-2</v>
      </c>
      <c r="AH18" s="209">
        <f t="shared" si="0"/>
        <v>9.3378499323665113E-4</v>
      </c>
      <c r="AI18" s="209">
        <f t="shared" si="1"/>
        <v>8.5818456883615668E-4</v>
      </c>
      <c r="AJ18" s="179">
        <f t="shared" si="2"/>
        <v>8.5778853791891531E-4</v>
      </c>
    </row>
    <row r="19" spans="4:36" ht="11.25" customHeight="1" x14ac:dyDescent="0.2">
      <c r="D19" s="222" t="s">
        <v>47</v>
      </c>
      <c r="E19" s="176">
        <f>SettlementDate</f>
        <v>41968</v>
      </c>
      <c r="F19" s="218">
        <f>_xll.qlCalendarAdvance(Calendar,SettlementDate,D19,"Following",,Trigger)</f>
        <v>41975</v>
      </c>
      <c r="G19" s="219" t="str">
        <f>_xll.qlMakeDatedOIS(,E19,F19,OvernightIndex,0,,,,EvaluationDate)</f>
        <v>obj_00577#0007</v>
      </c>
      <c r="H19" s="227" t="b">
        <f>_xll.qlInstrumentSetPricingEngine(G19,OisEngine)</f>
        <v>1</v>
      </c>
      <c r="I19" s="178">
        <f>_xll.qlOvernightIndexedSwapFairRate(G19,_xll.ohTrigger(InterestRatesTrigger))</f>
        <v>3.5000000001085747E-4</v>
      </c>
      <c r="J19" s="241">
        <f>_xll.qlDayCounterYearFraction(DayCounterOIS,E19,F19,,,Trigger)</f>
        <v>1.9444444444444445E-2</v>
      </c>
      <c r="K19" s="241">
        <f>_xll.qlDayCounterYearFraction(DayCounter3M,E19,F19,,,Trigger)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1.2709934179976916E-3</v>
      </c>
      <c r="N19" s="209">
        <f t="shared" ref="N19:N24" si="5">($I19*$J19+($W$10*L19+$W$9*L19^2/2))/$K19</f>
        <v>1.1442332543453552E-3</v>
      </c>
      <c r="O19" s="179">
        <f t="shared" ref="O19:O24" si="6">($I19*$J19+($W$5*L19+$W$4*L19^2/2+$W$3*L19^3/3))/$K19</f>
        <v>1.1429189532458951E-3</v>
      </c>
      <c r="P19" s="190"/>
      <c r="AF19" s="208">
        <f>_xll.qlCalendarAdvance(Calendar,AF18,"1d","mf",,Trigger)</f>
        <v>41990</v>
      </c>
      <c r="AG19" s="219">
        <f>_xll.qlDayCounterYearFraction(DayCounterON,SettlementDate,AF19,,,Trigger)</f>
        <v>6.0273972602739728E-2</v>
      </c>
      <c r="AH19" s="209">
        <f t="shared" si="0"/>
        <v>9.3378499323665113E-4</v>
      </c>
      <c r="AI19" s="209">
        <f t="shared" si="1"/>
        <v>8.6120858581217646E-4</v>
      </c>
      <c r="AJ19" s="179">
        <f t="shared" si="2"/>
        <v>8.6085612270782894E-4</v>
      </c>
    </row>
    <row r="20" spans="4:36" ht="11.25" customHeight="1" x14ac:dyDescent="0.2">
      <c r="D20" s="222" t="s">
        <v>48</v>
      </c>
      <c r="E20" s="176">
        <f t="shared" si="4"/>
        <v>41968</v>
      </c>
      <c r="F20" s="218">
        <f>_xll.qlCalendarAdvance(Calendar,SettlementDate,D20,"Following",,Trigger)</f>
        <v>41982</v>
      </c>
      <c r="G20" s="219" t="str">
        <f>_xll.qlMakeDatedOIS(,E20,F20,OvernightIndex,0,,,,EvaluationDate)</f>
        <v>obj_00560#0007</v>
      </c>
      <c r="H20" s="227" t="b">
        <f>_xll.qlInstrumentSetPricingEngine(G20,OisEngine)</f>
        <v>1</v>
      </c>
      <c r="I20" s="178">
        <f>_xll.qlOvernightIndexedSwapFairRate(G20,_xll.ohTrigger(InterestRatesTrigger))</f>
        <v>1.3999999977595424E-4</v>
      </c>
      <c r="J20" s="241">
        <f>_xll.qlDayCounterYearFraction(DayCounterOIS,E20,F20,,,Trigger)</f>
        <v>3.888888888888889E-2</v>
      </c>
      <c r="K20" s="241">
        <f>_xll.qlDayCounterYearFraction(DayCounter3M,E20,F20,,,Trigger)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4" si="7">($I20*$J20+$W$13*L20)/$K20</f>
        <v>1.0609934177627884E-3</v>
      </c>
      <c r="N20" s="209">
        <f t="shared" si="5"/>
        <v>9.4467232641123281E-4</v>
      </c>
      <c r="O20" s="179">
        <f t="shared" si="6"/>
        <v>9.435615844661764E-4</v>
      </c>
      <c r="P20" s="190"/>
      <c r="AF20" s="208">
        <f>_xll.qlCalendarAdvance(Calendar,AF19,"1d","mf",,Trigger)</f>
        <v>41991</v>
      </c>
      <c r="AG20" s="219">
        <f>_xll.qlDayCounterYearFraction(DayCounterON,SettlementDate,AF20,,,Trigger)</f>
        <v>6.3013698630136991E-2</v>
      </c>
      <c r="AH20" s="209">
        <f t="shared" si="0"/>
        <v>9.3378499323665113E-4</v>
      </c>
      <c r="AI20" s="209">
        <f t="shared" si="1"/>
        <v>8.6423260278819625E-4</v>
      </c>
      <c r="AJ20" s="179">
        <f t="shared" si="2"/>
        <v>8.6392264544709219E-4</v>
      </c>
    </row>
    <row r="21" spans="4:36" ht="11.25" customHeight="1" x14ac:dyDescent="0.2">
      <c r="D21" s="222" t="s">
        <v>49</v>
      </c>
      <c r="E21" s="176">
        <f t="shared" si="4"/>
        <v>41968</v>
      </c>
      <c r="F21" s="218">
        <f>_xll.qlCalendarAdvance(Calendar,SettlementDate,D21,"Following",,Trigger)</f>
        <v>41989</v>
      </c>
      <c r="G21" s="219" t="str">
        <f>_xll.qlMakeDatedOIS(,E21,F21,OvernightIndex,0,,,,EvaluationDate)</f>
        <v>obj_00578#0007</v>
      </c>
      <c r="H21" s="227" t="b">
        <f>_xll.qlInstrumentSetPricingEngine(G21,OisEngine)</f>
        <v>1</v>
      </c>
      <c r="I21" s="178">
        <f>_xll.qlOvernightIndexedSwapFairRate(G21,_xll.ohTrigger(InterestRatesTrigger))</f>
        <v>4.3666532953322091E-5</v>
      </c>
      <c r="J21" s="241">
        <f>_xll.qlDayCounterYearFraction(DayCounterOIS,E21,F21,,,Trigger)</f>
        <v>5.8333333333333334E-2</v>
      </c>
      <c r="K21" s="241">
        <f>_xll.qlDayCounterYearFraction(DayCounter3M,E21,F21,,,Trigger)</f>
        <v>5.8333333333333334E-2</v>
      </c>
      <c r="L21" s="241">
        <f>_xll.qlDayCounterYearFraction(DayCounterON,E21,F21,,,Trigger)</f>
        <v>5.7534246575342465E-2</v>
      </c>
      <c r="M21" s="209">
        <f t="shared" si="7"/>
        <v>9.6465995094015603E-4</v>
      </c>
      <c r="N21" s="209">
        <f t="shared" si="5"/>
        <v>8.5877793188938133E-4</v>
      </c>
      <c r="O21" s="179">
        <f t="shared" si="6"/>
        <v>8.5785363991532104E-4</v>
      </c>
      <c r="P21" s="190"/>
      <c r="AF21" s="208">
        <f>_xll.qlCalendarAdvance(Calendar,AF20,"1d","mf",,Trigger)</f>
        <v>41992</v>
      </c>
      <c r="AG21" s="219">
        <f>_xll.qlDayCounterYearFraction(DayCounterON,SettlementDate,AF21,,,Trigger)</f>
        <v>6.575342465753424E-2</v>
      </c>
      <c r="AH21" s="209">
        <f t="shared" si="0"/>
        <v>9.3378499323665113E-4</v>
      </c>
      <c r="AI21" s="209">
        <f t="shared" si="1"/>
        <v>8.6725661976421603E-4</v>
      </c>
      <c r="AJ21" s="179">
        <f t="shared" si="2"/>
        <v>8.6698810613670518E-4</v>
      </c>
    </row>
    <row r="22" spans="4:36" ht="11.25" customHeight="1" x14ac:dyDescent="0.2">
      <c r="D22" s="222" t="s">
        <v>43</v>
      </c>
      <c r="E22" s="176">
        <f t="shared" si="4"/>
        <v>41968</v>
      </c>
      <c r="F22" s="218">
        <f>_xll.qlCalendarAdvance(Calendar,SettlementDate,D22,"mf",TRUE,Trigger)</f>
        <v>42002</v>
      </c>
      <c r="G22" s="219" t="str">
        <f>_xll.qlMakeDatedOIS(,E22,F22,OvernightIndex,0,,,,EvaluationDate)</f>
        <v>obj_00559#0007</v>
      </c>
      <c r="H22" s="227" t="b">
        <f>_xll.qlInstrumentSetPricingEngine(G22,OisEngine)</f>
        <v>1</v>
      </c>
      <c r="I22" s="178">
        <f>_xll.qlOvernightIndexedSwapFairRate(G22,_xll.ohTrigger(InterestRatesTrigger))</f>
        <v>-2.9999999999491219E-5</v>
      </c>
      <c r="J22" s="241">
        <f>_xll.qlDayCounterYearFraction(DayCounterOIS,E22,F22,,,Trigger)</f>
        <v>9.4444444444444442E-2</v>
      </c>
      <c r="K22" s="241">
        <f>_xll.qlDayCounterYearFraction(DayCounter3M,E22,F22,,,Trigger)</f>
        <v>9.4444444444444442E-2</v>
      </c>
      <c r="L22" s="241">
        <f>_xll.qlDayCounterYearFraction(DayCounterON,E22,F22,,,Trigger)</f>
        <v>9.3150684931506855E-2</v>
      </c>
      <c r="M22" s="209">
        <f t="shared" si="7"/>
        <v>8.9099341798734284E-4</v>
      </c>
      <c r="N22" s="209">
        <f t="shared" si="5"/>
        <v>8.044982474951605E-4</v>
      </c>
      <c r="O22" s="179">
        <f t="shared" si="6"/>
        <v>8.0387482804186868E-4</v>
      </c>
      <c r="P22" s="190"/>
      <c r="AF22" s="208">
        <f>_xll.qlCalendarAdvance(Calendar,AF21,"1d","mf",,Trigger)</f>
        <v>41995</v>
      </c>
      <c r="AG22" s="219">
        <f>_xll.qlDayCounterYearFraction(DayCounterON,SettlementDate,AF22,,,Trigger)</f>
        <v>7.3972602739726029E-2</v>
      </c>
      <c r="AH22" s="209">
        <f t="shared" si="0"/>
        <v>9.3378499323665113E-4</v>
      </c>
      <c r="AI22" s="209">
        <f t="shared" si="1"/>
        <v>8.7632867069227537E-4</v>
      </c>
      <c r="AJ22" s="179">
        <f t="shared" si="2"/>
        <v>8.7617811590764234E-4</v>
      </c>
    </row>
    <row r="23" spans="4:36" ht="11.25" customHeight="1" x14ac:dyDescent="0.2">
      <c r="D23" s="222" t="s">
        <v>50</v>
      </c>
      <c r="E23" s="176">
        <f t="shared" si="4"/>
        <v>41968</v>
      </c>
      <c r="F23" s="218">
        <f>_xll.qlCalendarAdvance(Calendar,SettlementDate,D23,"mf",TRUE,Trigger)</f>
        <v>42030</v>
      </c>
      <c r="G23" s="219" t="str">
        <f>_xll.qlMakeDatedOIS(,E23,F23,OvernightIndex,0,,,,EvaluationDate)</f>
        <v>obj_00571#0007</v>
      </c>
      <c r="H23" s="227" t="b">
        <f>_xll.qlInstrumentSetPricingEngine(G23,OisEngine)</f>
        <v>1</v>
      </c>
      <c r="I23" s="178">
        <f>_xll.qlOvernightIndexedSwapFairRate(G23,_xll.ohTrigger(InterestRatesTrigger))</f>
        <v>-1.1398571864771764E-4</v>
      </c>
      <c r="J23" s="241">
        <f>_xll.qlDayCounterYearFraction(DayCounterOIS,E23,F23,,,Trigger)</f>
        <v>0.17222222222222222</v>
      </c>
      <c r="K23" s="241">
        <f>_xll.qlDayCounterYearFraction(DayCounter3M,E23,F23,,,Trigger)</f>
        <v>0.17222222222222222</v>
      </c>
      <c r="L23" s="241">
        <f>_xll.qlDayCounterYearFraction(DayCounterON,E23,F23,,,Trigger)</f>
        <v>0.16986301369863013</v>
      </c>
      <c r="M23" s="209">
        <f t="shared" si="7"/>
        <v>8.0700769933911634E-4</v>
      </c>
      <c r="N23" s="209">
        <f t="shared" si="5"/>
        <v>7.622688180500567E-4</v>
      </c>
      <c r="O23" s="179">
        <f t="shared" si="6"/>
        <v>7.6209300985564227E-4</v>
      </c>
      <c r="P23" s="190"/>
      <c r="AF23" s="208">
        <f>_xll.qlCalendarAdvance(Calendar,AF22,"1d","mf",,Trigger)</f>
        <v>41996</v>
      </c>
      <c r="AG23" s="219">
        <f>_xll.qlDayCounterYearFraction(DayCounterON,SettlementDate,AF23,,,Trigger)</f>
        <v>7.6712328767123292E-2</v>
      </c>
      <c r="AH23" s="209">
        <f t="shared" si="0"/>
        <v>9.3378499323665113E-4</v>
      </c>
      <c r="AI23" s="209">
        <f t="shared" si="1"/>
        <v>8.7935268766829516E-4</v>
      </c>
      <c r="AJ23" s="179">
        <f t="shared" si="2"/>
        <v>8.7923932839865406E-4</v>
      </c>
    </row>
    <row r="24" spans="4:36" ht="11.25" customHeight="1" thickBot="1" x14ac:dyDescent="0.25">
      <c r="D24" s="223" t="s">
        <v>44</v>
      </c>
      <c r="E24" s="181">
        <f t="shared" si="4"/>
        <v>41968</v>
      </c>
      <c r="F24" s="220">
        <f>_xll.qlCalendarAdvance(Calendar,SettlementDate,D24,"mf",TRUE,Trigger)</f>
        <v>42060</v>
      </c>
      <c r="G24" s="221" t="str">
        <f>_xll.qlMakeDatedOIS(,E24,F24,OvernightIndex,0,,,,EvaluationDate)</f>
        <v>obj_0056b#0007</v>
      </c>
      <c r="H24" s="228" t="b">
        <f>_xll.qlInstrumentSetPricingEngine(G24,OisEngine)</f>
        <v>1</v>
      </c>
      <c r="I24" s="183">
        <f>_xll.qlOvernightIndexedSwapFairRate(G24,_xll.ohTrigger(InterestRatesTrigger))</f>
        <v>-8.0000000000176542E-5</v>
      </c>
      <c r="J24" s="244">
        <f>_xll.qlDayCounterYearFraction(DayCounterOIS,E24,F24,,,Trigger)</f>
        <v>0.25555555555555554</v>
      </c>
      <c r="K24" s="244">
        <f>_xll.qlDayCounterYearFraction(DayCounter3M,E24,F24,,,Trigger)</f>
        <v>0.25555555555555554</v>
      </c>
      <c r="L24" s="244">
        <f>_xll.qlDayCounterYearFraction(DayCounterON,E24,F24,,,Trigger)</f>
        <v>0.25205479452054796</v>
      </c>
      <c r="M24" s="211">
        <f t="shared" si="7"/>
        <v>8.409934179866576E-4</v>
      </c>
      <c r="N24" s="211">
        <f t="shared" si="5"/>
        <v>8.4099341798665782E-4</v>
      </c>
      <c r="O24" s="184">
        <f t="shared" si="6"/>
        <v>8.4099341798665771E-4</v>
      </c>
      <c r="P24" s="190"/>
      <c r="AF24" s="208">
        <f>_xll.qlCalendarAdvance(Calendar,AF23,"1d","mf",,Trigger)</f>
        <v>41997</v>
      </c>
      <c r="AG24" s="219">
        <f>_xll.qlDayCounterYearFraction(DayCounterON,SettlementDate,AF24,,,Trigger)</f>
        <v>7.9452054794520555E-2</v>
      </c>
      <c r="AH24" s="209">
        <f t="shared" si="0"/>
        <v>9.3378499323665113E-4</v>
      </c>
      <c r="AI24" s="209">
        <f t="shared" si="1"/>
        <v>8.8237670464431494E-4</v>
      </c>
      <c r="AJ24" s="179">
        <f t="shared" si="2"/>
        <v>8.8229947884001551E-4</v>
      </c>
    </row>
    <row r="25" spans="4:36" ht="12" thickBot="1" x14ac:dyDescent="0.25">
      <c r="P25" s="190"/>
      <c r="AF25" s="208">
        <f>_xll.qlCalendarAdvance(Calendar,AF24,"1d","mf",,Trigger)</f>
        <v>42002</v>
      </c>
      <c r="AG25" s="219">
        <f>_xll.qlDayCounterYearFraction(DayCounterON,SettlementDate,AF25,,,Trigger)</f>
        <v>9.3150684931506855E-2</v>
      </c>
      <c r="AH25" s="209">
        <f t="shared" si="0"/>
        <v>9.3378499323665113E-4</v>
      </c>
      <c r="AI25" s="209">
        <f t="shared" si="1"/>
        <v>8.9749678952441396E-4</v>
      </c>
      <c r="AJ25" s="179">
        <f t="shared" si="2"/>
        <v>8.9758430030206793E-4</v>
      </c>
    </row>
    <row r="26" spans="4:36" x14ac:dyDescent="0.2">
      <c r="D26" s="249" t="s">
        <v>147</v>
      </c>
      <c r="P26" s="190"/>
      <c r="AF26" s="208">
        <f>_xll.qlCalendarAdvance(Calendar,AF25,"1d","mf",,Trigger)</f>
        <v>42003</v>
      </c>
      <c r="AG26" s="219">
        <f>_xll.qlDayCounterYearFraction(DayCounterON,SettlementDate,AF26,,,Trigger)</f>
        <v>9.5890410958904104E-2</v>
      </c>
      <c r="AH26" s="209">
        <f t="shared" si="0"/>
        <v>9.3378499323665113E-4</v>
      </c>
      <c r="AI26" s="209">
        <f t="shared" si="1"/>
        <v>9.0052080650043374E-4</v>
      </c>
      <c r="AJ26" s="179">
        <f t="shared" si="2"/>
        <v>9.0063807844552736E-4</v>
      </c>
    </row>
    <row r="27" spans="4:36" x14ac:dyDescent="0.2">
      <c r="D27" s="253" t="s">
        <v>111</v>
      </c>
      <c r="P27" s="190"/>
      <c r="AF27" s="208">
        <f>_xll.qlCalendarAdvance(Calendar,AF26,"1d","mf",,Trigger)</f>
        <v>42004</v>
      </c>
      <c r="AG27" s="219">
        <f>_xll.qlDayCounterYearFraction(DayCounterON,SettlementDate,AF27,,,Trigger)</f>
        <v>9.8630136986301367E-2</v>
      </c>
      <c r="AH27" s="209">
        <f t="shared" si="0"/>
        <v>9.3378499323665113E-4</v>
      </c>
      <c r="AI27" s="209">
        <f t="shared" si="1"/>
        <v>9.0354482347645352E-4</v>
      </c>
      <c r="AJ27" s="179">
        <f t="shared" si="2"/>
        <v>9.0369079453933663E-4</v>
      </c>
    </row>
    <row r="28" spans="4:36" x14ac:dyDescent="0.2">
      <c r="D28" s="209">
        <f t="shared" ref="D28:D34" si="8">IF($D$27="FLAT",M18,IF($D$27="linear",N18,O18))</f>
        <v>7.480661588881428E-4</v>
      </c>
      <c r="AF28" s="208">
        <f>_xll.qlCalendarAdvance(Calendar,AF27,"1d","mf",,Trigger)</f>
        <v>42006</v>
      </c>
      <c r="AG28" s="219">
        <f>_xll.qlDayCounterYearFraction(DayCounterON,SettlementDate,AF28,,,Trigger)</f>
        <v>0.10410958904109589</v>
      </c>
      <c r="AH28" s="209">
        <f t="shared" si="0"/>
        <v>9.3378499323665113E-4</v>
      </c>
      <c r="AI28" s="209">
        <f t="shared" si="1"/>
        <v>9.0959285742849309E-4</v>
      </c>
      <c r="AJ28" s="179">
        <f t="shared" si="2"/>
        <v>9.0979304057800417E-4</v>
      </c>
    </row>
    <row r="29" spans="4:36" x14ac:dyDescent="0.2">
      <c r="D29" s="209">
        <f t="shared" si="8"/>
        <v>1.1429189532458951E-3</v>
      </c>
      <c r="AF29" s="208">
        <f>_xll.qlCalendarAdvance(Calendar,AF28,"1d","mf",,Trigger)</f>
        <v>42009</v>
      </c>
      <c r="AG29" s="219">
        <f>_xll.qlDayCounterYearFraction(DayCounterON,SettlementDate,AF29,,,Trigger)</f>
        <v>0.11232876712328767</v>
      </c>
      <c r="AH29" s="209">
        <f t="shared" si="0"/>
        <v>9.3378499323665113E-4</v>
      </c>
      <c r="AI29" s="209">
        <f t="shared" si="1"/>
        <v>9.1866490835655244E-4</v>
      </c>
      <c r="AJ29" s="179">
        <f t="shared" si="2"/>
        <v>9.1893844426362817E-4</v>
      </c>
    </row>
    <row r="30" spans="4:36" ht="12.75" customHeight="1" x14ac:dyDescent="0.2">
      <c r="D30" s="209">
        <f t="shared" si="8"/>
        <v>9.435615844661764E-4</v>
      </c>
      <c r="AF30" s="208">
        <f>_xll.qlCalendarAdvance(Calendar,AF29,"1d","mf",,Trigger)</f>
        <v>42010</v>
      </c>
      <c r="AG30" s="219">
        <f>_xll.qlDayCounterYearFraction(DayCounterON,SettlementDate,AF30,,,Trigger)</f>
        <v>0.11506849315068493</v>
      </c>
      <c r="AH30" s="209">
        <f t="shared" si="0"/>
        <v>9.3378499323665113E-4</v>
      </c>
      <c r="AI30" s="209">
        <f t="shared" si="1"/>
        <v>9.2168892533257222E-4</v>
      </c>
      <c r="AJ30" s="179">
        <f t="shared" si="2"/>
        <v>9.2198478805953553E-4</v>
      </c>
    </row>
    <row r="31" spans="4:36" x14ac:dyDescent="0.2">
      <c r="D31" s="209">
        <f t="shared" si="8"/>
        <v>8.5785363991532104E-4</v>
      </c>
      <c r="AF31" s="208">
        <f>_xll.qlCalendarAdvance(Calendar,AF30,"1d","mf",,Trigger)</f>
        <v>42011</v>
      </c>
      <c r="AG31" s="219">
        <f>_xll.qlDayCounterYearFraction(DayCounterON,SettlementDate,AF31,,,Trigger)</f>
        <v>0.11780821917808219</v>
      </c>
      <c r="AH31" s="209">
        <f t="shared" si="0"/>
        <v>9.3378499323665113E-4</v>
      </c>
      <c r="AI31" s="209">
        <f t="shared" si="1"/>
        <v>9.24712942308592E-4</v>
      </c>
      <c r="AJ31" s="179">
        <f t="shared" si="2"/>
        <v>9.2503006980579252E-4</v>
      </c>
    </row>
    <row r="32" spans="4:36" x14ac:dyDescent="0.2">
      <c r="D32" s="209">
        <f t="shared" si="8"/>
        <v>8.0387482804186868E-4</v>
      </c>
      <c r="AF32" s="208">
        <f>_xll.qlCalendarAdvance(Calendar,AF31,"1d","mf",,Trigger)</f>
        <v>42012</v>
      </c>
      <c r="AG32" s="219">
        <f>_xll.qlDayCounterYearFraction(DayCounterON,SettlementDate,AF32,,,Trigger)</f>
        <v>0.12054794520547946</v>
      </c>
      <c r="AH32" s="209">
        <f t="shared" si="0"/>
        <v>9.3378499323665113E-4</v>
      </c>
      <c r="AI32" s="209">
        <f t="shared" si="1"/>
        <v>9.2773695928461178E-4</v>
      </c>
      <c r="AJ32" s="179">
        <f t="shared" si="2"/>
        <v>9.2807428950239924E-4</v>
      </c>
    </row>
    <row r="33" spans="4:36" x14ac:dyDescent="0.2">
      <c r="D33" s="209">
        <f t="shared" si="8"/>
        <v>7.6209300985564227E-4</v>
      </c>
      <c r="AF33" s="208">
        <f>_xll.qlCalendarAdvance(Calendar,AF32,"1d","mf",,Trigger)</f>
        <v>42013</v>
      </c>
      <c r="AG33" s="219">
        <f>_xll.qlDayCounterYearFraction(DayCounterON,SettlementDate,AF33,,,Trigger)</f>
        <v>0.12328767123287671</v>
      </c>
      <c r="AH33" s="209">
        <f t="shared" si="0"/>
        <v>9.3378499323665113E-4</v>
      </c>
      <c r="AI33" s="209">
        <f t="shared" si="1"/>
        <v>9.3076097626063157E-4</v>
      </c>
      <c r="AJ33" s="179">
        <f t="shared" si="2"/>
        <v>9.311174471493556E-4</v>
      </c>
    </row>
    <row r="34" spans="4:36" x14ac:dyDescent="0.2">
      <c r="D34" s="254">
        <f t="shared" si="8"/>
        <v>8.4099341798665771E-4</v>
      </c>
      <c r="AF34" s="208">
        <f>_xll.qlCalendarAdvance(Calendar,AF33,"1d","mf",,Trigger)</f>
        <v>42016</v>
      </c>
      <c r="AG34" s="219">
        <f>_xll.qlDayCounterYearFraction(DayCounterON,SettlementDate,AF34,,,Trigger)</f>
        <v>0.13150684931506848</v>
      </c>
      <c r="AH34" s="209">
        <f t="shared" si="0"/>
        <v>9.3378499323665113E-4</v>
      </c>
      <c r="AI34" s="209">
        <f t="shared" si="1"/>
        <v>9.3983302718869091E-4</v>
      </c>
      <c r="AJ34" s="179">
        <f t="shared" si="2"/>
        <v>9.4024054779232296E-4</v>
      </c>
    </row>
    <row r="35" spans="4:36" x14ac:dyDescent="0.2">
      <c r="AF35" s="208">
        <f>_xll.qlCalendarAdvance(Calendar,AF34,"1d","mf",,Trigger)</f>
        <v>42017</v>
      </c>
      <c r="AG35" s="219">
        <f>_xll.qlDayCounterYearFraction(DayCounterON,SettlementDate,AF35,,,Trigger)</f>
        <v>0.13424657534246576</v>
      </c>
      <c r="AH35" s="209">
        <f t="shared" si="0"/>
        <v>9.3378499323665113E-4</v>
      </c>
      <c r="AI35" s="209">
        <f t="shared" si="1"/>
        <v>9.428570441647107E-4</v>
      </c>
      <c r="AJ35" s="179">
        <f t="shared" si="2"/>
        <v>9.4327945724067826E-4</v>
      </c>
    </row>
    <row r="36" spans="4:36" x14ac:dyDescent="0.2">
      <c r="AF36" s="208">
        <f>_xll.qlCalendarAdvance(Calendar,AF35,"1d","mf",,Trigger)</f>
        <v>42018</v>
      </c>
      <c r="AG36" s="219">
        <f>_xll.qlDayCounterYearFraction(DayCounterON,SettlementDate,AF36,,,Trigger)</f>
        <v>0.13698630136986301</v>
      </c>
      <c r="AH36" s="209">
        <f t="shared" si="0"/>
        <v>9.3378499323665113E-4</v>
      </c>
      <c r="AI36" s="209">
        <f t="shared" si="1"/>
        <v>9.4588106114073048E-4</v>
      </c>
      <c r="AJ36" s="179">
        <f t="shared" si="2"/>
        <v>9.4631730463938296E-4</v>
      </c>
    </row>
    <row r="37" spans="4:36" x14ac:dyDescent="0.2">
      <c r="AF37" s="208">
        <f>_xll.qlCalendarAdvance(Calendar,AF36,"1d","mf",,Trigger)</f>
        <v>42019</v>
      </c>
      <c r="AG37" s="219">
        <f>_xll.qlDayCounterYearFraction(DayCounterON,SettlementDate,AF37,,,Trigger)</f>
        <v>0.13972602739726028</v>
      </c>
      <c r="AH37" s="209">
        <f t="shared" si="0"/>
        <v>9.3378499323665113E-4</v>
      </c>
      <c r="AI37" s="209">
        <f t="shared" si="1"/>
        <v>9.4890507811675037E-4</v>
      </c>
      <c r="AJ37" s="179">
        <f t="shared" si="2"/>
        <v>9.4935408998843762E-4</v>
      </c>
    </row>
    <row r="38" spans="4:36" x14ac:dyDescent="0.2">
      <c r="AF38" s="208">
        <f>_xll.qlCalendarAdvance(Calendar,AF37,"1d","mf",,Trigger)</f>
        <v>42020</v>
      </c>
      <c r="AG38" s="219">
        <f>_xll.qlDayCounterYearFraction(DayCounterON,SettlementDate,AF38,,,Trigger)</f>
        <v>0.14246575342465753</v>
      </c>
      <c r="AH38" s="209">
        <f t="shared" si="0"/>
        <v>9.3378499323665113E-4</v>
      </c>
      <c r="AI38" s="209">
        <f t="shared" si="1"/>
        <v>9.5192909509277004E-4</v>
      </c>
      <c r="AJ38" s="179">
        <f t="shared" si="2"/>
        <v>9.5238981328784179E-4</v>
      </c>
    </row>
    <row r="39" spans="4:36" x14ac:dyDescent="0.2">
      <c r="AF39" s="208">
        <f>_xll.qlCalendarAdvance(Calendar,AF38,"1d","mf",,Trigger)</f>
        <v>42023</v>
      </c>
      <c r="AG39" s="219">
        <f>_xll.qlDayCounterYearFraction(DayCounterON,SettlementDate,AF39,,,Trigger)</f>
        <v>0.15068493150684931</v>
      </c>
      <c r="AH39" s="209">
        <f t="shared" si="0"/>
        <v>9.3378499323665113E-4</v>
      </c>
      <c r="AI39" s="209">
        <f t="shared" si="1"/>
        <v>9.610011460208295E-4</v>
      </c>
      <c r="AJ39" s="179">
        <f t="shared" si="2"/>
        <v>9.6149061088815252E-4</v>
      </c>
    </row>
    <row r="40" spans="4:36" x14ac:dyDescent="0.2">
      <c r="AF40" s="208">
        <f>_xll.qlCalendarAdvance(Calendar,AF39,"1d","mf",,Trigger)</f>
        <v>42024</v>
      </c>
      <c r="AG40" s="219">
        <f>_xll.qlDayCounterYearFraction(DayCounterON,SettlementDate,AF40,,,Trigger)</f>
        <v>0.15342465753424658</v>
      </c>
      <c r="AH40" s="209">
        <f t="shared" si="0"/>
        <v>9.3378499323665113E-4</v>
      </c>
      <c r="AI40" s="209">
        <f t="shared" si="1"/>
        <v>9.6402516299684928E-4</v>
      </c>
      <c r="AJ40" s="179">
        <f t="shared" si="2"/>
        <v>9.6452208598895553E-4</v>
      </c>
    </row>
    <row r="41" spans="4:36" x14ac:dyDescent="0.2">
      <c r="AF41" s="208">
        <f>_xll.qlCalendarAdvance(Calendar,AF40,"1d","mf",,Trigger)</f>
        <v>42025</v>
      </c>
      <c r="AG41" s="219">
        <f>_xll.qlDayCounterYearFraction(DayCounterON,SettlementDate,AF41,,,Trigger)</f>
        <v>0.15616438356164383</v>
      </c>
      <c r="AH41" s="209">
        <f t="shared" si="0"/>
        <v>9.3378499323665113E-4</v>
      </c>
      <c r="AI41" s="209">
        <f t="shared" si="1"/>
        <v>9.6704917997286906E-4</v>
      </c>
      <c r="AJ41" s="179">
        <f t="shared" si="2"/>
        <v>9.6755249904010828E-4</v>
      </c>
    </row>
    <row r="42" spans="4:36" x14ac:dyDescent="0.2">
      <c r="AF42" s="208">
        <f>_xll.qlCalendarAdvance(Calendar,AF41,"1d","mf",,Trigger)</f>
        <v>42026</v>
      </c>
      <c r="AG42" s="219">
        <f>_xll.qlDayCounterYearFraction(DayCounterON,SettlementDate,AF42,,,Trigger)</f>
        <v>0.15890410958904111</v>
      </c>
      <c r="AH42" s="209">
        <f t="shared" si="0"/>
        <v>9.3378499323665113E-4</v>
      </c>
      <c r="AI42" s="209">
        <f t="shared" si="1"/>
        <v>9.7007319694888885E-4</v>
      </c>
      <c r="AJ42" s="179">
        <f t="shared" si="2"/>
        <v>9.7058185004161065E-4</v>
      </c>
    </row>
    <row r="43" spans="4:36" ht="11.25" customHeight="1" x14ac:dyDescent="0.2">
      <c r="N43" s="251"/>
      <c r="AF43" s="208">
        <f>_xll.qlCalendarAdvance(Calendar,AF42,"1d","mf",,Trigger)</f>
        <v>42027</v>
      </c>
      <c r="AG43" s="219">
        <f>_xll.qlDayCounterYearFraction(DayCounterON,SettlementDate,AF43,,,Trigger)</f>
        <v>0.16164383561643836</v>
      </c>
      <c r="AH43" s="209">
        <f t="shared" si="0"/>
        <v>9.3378499323665113E-4</v>
      </c>
      <c r="AI43" s="209">
        <f t="shared" si="1"/>
        <v>9.7309721392490863E-4</v>
      </c>
      <c r="AJ43" s="179">
        <f t="shared" si="2"/>
        <v>9.7361013899346254E-4</v>
      </c>
    </row>
    <row r="44" spans="4:36" x14ac:dyDescent="0.2">
      <c r="J44" s="190"/>
      <c r="K44" s="190"/>
      <c r="N44" s="251"/>
      <c r="AF44" s="208">
        <f>_xll.qlCalendarAdvance(Calendar,AF43,"1d","mf",,Trigger)</f>
        <v>42030</v>
      </c>
      <c r="AG44" s="219">
        <f>_xll.qlDayCounterYearFraction(DayCounterON,SettlementDate,AF44,,,Trigger)</f>
        <v>0.16986301369863013</v>
      </c>
      <c r="AH44" s="209">
        <f t="shared" si="0"/>
        <v>9.3378499323665113E-4</v>
      </c>
      <c r="AI44" s="209">
        <f t="shared" si="1"/>
        <v>9.8216926485296787E-4</v>
      </c>
      <c r="AJ44" s="179">
        <f t="shared" si="2"/>
        <v>9.8268863355111674E-4</v>
      </c>
    </row>
    <row r="45" spans="4:36" x14ac:dyDescent="0.2">
      <c r="N45" s="251"/>
      <c r="AF45" s="208">
        <f>_xll.qlCalendarAdvance(Calendar,AF44,"1d","mf",,Trigger)</f>
        <v>42031</v>
      </c>
      <c r="AG45" s="219">
        <f>_xll.qlDayCounterYearFraction(DayCounterON,SettlementDate,AF45,,,Trigger)</f>
        <v>0.17260273972602741</v>
      </c>
      <c r="AH45" s="209">
        <f t="shared" si="0"/>
        <v>9.3378499323665113E-4</v>
      </c>
      <c r="AI45" s="209">
        <f t="shared" si="1"/>
        <v>9.8519328182898776E-4</v>
      </c>
      <c r="AJ45" s="179">
        <f t="shared" si="2"/>
        <v>9.8571267430436768E-4</v>
      </c>
    </row>
    <row r="46" spans="4:36" x14ac:dyDescent="0.2">
      <c r="N46" s="251"/>
      <c r="AF46" s="208">
        <f>_xll.qlCalendarAdvance(Calendar,AF45,"1d","mf",,Trigger)</f>
        <v>42032</v>
      </c>
      <c r="AG46" s="219">
        <f>_xll.qlDayCounterYearFraction(DayCounterON,SettlementDate,AF46,,,Trigger)</f>
        <v>0.17534246575342466</v>
      </c>
      <c r="AH46" s="209">
        <f t="shared" si="0"/>
        <v>9.3378499323665113E-4</v>
      </c>
      <c r="AI46" s="209">
        <f t="shared" si="1"/>
        <v>9.8821729880500765E-4</v>
      </c>
      <c r="AJ46" s="179">
        <f t="shared" si="2"/>
        <v>9.8873565300796793E-4</v>
      </c>
    </row>
    <row r="47" spans="4:36" x14ac:dyDescent="0.2">
      <c r="N47" s="251"/>
      <c r="AF47" s="208">
        <f>_xll.qlCalendarAdvance(Calendar,AF46,"1d","mf",,Trigger)</f>
        <v>42033</v>
      </c>
      <c r="AG47" s="219">
        <f>_xll.qlDayCounterYearFraction(DayCounterON,SettlementDate,AF47,,,Trigger)</f>
        <v>0.17808219178082191</v>
      </c>
      <c r="AH47" s="209">
        <f t="shared" si="0"/>
        <v>9.3378499323665113E-4</v>
      </c>
      <c r="AI47" s="209">
        <f t="shared" si="1"/>
        <v>9.9124131578102732E-4</v>
      </c>
      <c r="AJ47" s="179">
        <f t="shared" si="2"/>
        <v>9.9175756966191813E-4</v>
      </c>
    </row>
    <row r="48" spans="4:36" x14ac:dyDescent="0.2">
      <c r="AF48" s="208">
        <f>_xll.qlCalendarAdvance(Calendar,AF47,"1d","mf",,Trigger)</f>
        <v>42034</v>
      </c>
      <c r="AG48" s="219">
        <f>_xll.qlDayCounterYearFraction(DayCounterON,SettlementDate,AF48,,,Trigger)</f>
        <v>0.18082191780821918</v>
      </c>
      <c r="AH48" s="209">
        <f t="shared" si="0"/>
        <v>9.3378499323665113E-4</v>
      </c>
      <c r="AI48" s="209">
        <f t="shared" si="1"/>
        <v>9.9426533275704721E-4</v>
      </c>
      <c r="AJ48" s="179">
        <f t="shared" si="2"/>
        <v>9.9477842426621806E-4</v>
      </c>
    </row>
    <row r="49" spans="10:36" x14ac:dyDescent="0.2">
      <c r="AF49" s="208">
        <f>_xll.qlCalendarAdvance(Calendar,AF48,"1d","mf",,Trigger)</f>
        <v>42037</v>
      </c>
      <c r="AG49" s="219">
        <f>_xll.qlDayCounterYearFraction(DayCounterON,SettlementDate,AF49,,,Trigger)</f>
        <v>0.18904109589041096</v>
      </c>
      <c r="AH49" s="209">
        <f t="shared" si="0"/>
        <v>9.3378499323665113E-4</v>
      </c>
      <c r="AI49" s="209">
        <f t="shared" si="1"/>
        <v>1.0033373836851065E-3</v>
      </c>
      <c r="AJ49" s="179">
        <f t="shared" si="2"/>
        <v>1.0038346157812158E-3</v>
      </c>
    </row>
    <row r="50" spans="10:36" x14ac:dyDescent="0.2">
      <c r="AF50" s="208">
        <f>_xll.qlCalendarAdvance(Calendar,AF49,"1d","mf",,Trigger)</f>
        <v>42038</v>
      </c>
      <c r="AG50" s="219">
        <f>_xll.qlDayCounterYearFraction(DayCounterON,SettlementDate,AF50,,,Trigger)</f>
        <v>0.19178082191780821</v>
      </c>
      <c r="AH50" s="209">
        <f t="shared" si="0"/>
        <v>9.3378499323665113E-4</v>
      </c>
      <c r="AI50" s="209">
        <f t="shared" si="1"/>
        <v>1.0063614006611263E-3</v>
      </c>
      <c r="AJ50" s="179">
        <f t="shared" si="2"/>
        <v>1.0068512221869143E-3</v>
      </c>
    </row>
    <row r="51" spans="10:36" x14ac:dyDescent="0.2">
      <c r="AF51" s="208">
        <f>_xll.qlCalendarAdvance(Calendar,AF50,"1d","mf",,Trigger)</f>
        <v>42039</v>
      </c>
      <c r="AG51" s="219">
        <f>_xll.qlDayCounterYearFraction(DayCounterON,SettlementDate,AF51,,,Trigger)</f>
        <v>0.19452054794520549</v>
      </c>
      <c r="AH51" s="209">
        <f t="shared" si="0"/>
        <v>9.3378499323665113E-4</v>
      </c>
      <c r="AI51" s="209">
        <f t="shared" si="1"/>
        <v>1.009385417637146E-3</v>
      </c>
      <c r="AJ51" s="179">
        <f t="shared" si="2"/>
        <v>1.0098667665429625E-3</v>
      </c>
    </row>
    <row r="52" spans="10:36" x14ac:dyDescent="0.2">
      <c r="AF52" s="208">
        <f>_xll.qlCalendarAdvance(Calendar,AF51,"1d","mf",,Trigger)</f>
        <v>42040</v>
      </c>
      <c r="AG52" s="219">
        <f>_xll.qlDayCounterYearFraction(DayCounterON,SettlementDate,AF52,,,Trigger)</f>
        <v>0.19726027397260273</v>
      </c>
      <c r="AH52" s="209">
        <f t="shared" si="0"/>
        <v>9.3378499323665113E-4</v>
      </c>
      <c r="AI52" s="209">
        <f t="shared" si="1"/>
        <v>1.0124094346131659E-3</v>
      </c>
      <c r="AJ52" s="179">
        <f t="shared" si="2"/>
        <v>1.0128812488493606E-3</v>
      </c>
    </row>
    <row r="53" spans="10:36" x14ac:dyDescent="0.2">
      <c r="AF53" s="208">
        <f>_xll.qlCalendarAdvance(Calendar,AF52,"1d","mf",,Trigger)</f>
        <v>42041</v>
      </c>
      <c r="AG53" s="219">
        <f>_xll.qlDayCounterYearFraction(DayCounterON,SettlementDate,AF53,,,Trigger)</f>
        <v>0.2</v>
      </c>
      <c r="AH53" s="209">
        <f t="shared" si="0"/>
        <v>9.3378499323665113E-4</v>
      </c>
      <c r="AI53" s="209">
        <f t="shared" si="1"/>
        <v>1.0154334515891856E-3</v>
      </c>
      <c r="AJ53" s="179">
        <f t="shared" si="2"/>
        <v>1.0158946691061082E-3</v>
      </c>
    </row>
    <row r="54" spans="10:36" x14ac:dyDescent="0.2">
      <c r="AF54" s="208">
        <f>_xll.qlCalendarAdvance(Calendar,AF53,"1d","mf",,Trigger)</f>
        <v>42044</v>
      </c>
      <c r="AG54" s="219">
        <f>_xll.qlDayCounterYearFraction(DayCounterON,SettlementDate,AF54,,,Trigger)</f>
        <v>0.20821917808219179</v>
      </c>
      <c r="AH54" s="209">
        <f t="shared" si="0"/>
        <v>9.3378499323665113E-4</v>
      </c>
      <c r="AI54" s="209">
        <f t="shared" si="1"/>
        <v>1.024505502517245E-3</v>
      </c>
      <c r="AJ54" s="179">
        <f t="shared" si="2"/>
        <v>1.0249285575784492E-3</v>
      </c>
    </row>
    <row r="55" spans="10:36" x14ac:dyDescent="0.2">
      <c r="AF55" s="208">
        <f>_xll.qlCalendarAdvance(Calendar,AF54,"1d","mf",,Trigger)</f>
        <v>42045</v>
      </c>
      <c r="AG55" s="219">
        <f>_xll.qlDayCounterYearFraction(DayCounterON,SettlementDate,AF55,,,Trigger)</f>
        <v>0.21095890410958903</v>
      </c>
      <c r="AH55" s="209">
        <f t="shared" si="0"/>
        <v>9.3378499323665113E-4</v>
      </c>
      <c r="AI55" s="209">
        <f t="shared" si="1"/>
        <v>1.0275295194932647E-3</v>
      </c>
      <c r="AJ55" s="179">
        <f t="shared" si="2"/>
        <v>1.0279377296365955E-3</v>
      </c>
    </row>
    <row r="56" spans="10:36" x14ac:dyDescent="0.2">
      <c r="AF56" s="208">
        <f>_xll.qlCalendarAdvance(Calendar,AF55,"1d","mf",,Trigger)</f>
        <v>42046</v>
      </c>
      <c r="AG56" s="219">
        <f>_xll.qlDayCounterYearFraction(DayCounterON,SettlementDate,AF56,,,Trigger)</f>
        <v>0.21369863013698631</v>
      </c>
      <c r="AH56" s="209">
        <f t="shared" si="0"/>
        <v>9.3378499323665113E-4</v>
      </c>
      <c r="AI56" s="209">
        <f t="shared" si="1"/>
        <v>1.0305535364692846E-3</v>
      </c>
      <c r="AJ56" s="179">
        <f t="shared" si="2"/>
        <v>1.0309458396450916E-3</v>
      </c>
    </row>
    <row r="57" spans="10:36" x14ac:dyDescent="0.2">
      <c r="AF57" s="208">
        <f>_xll.qlCalendarAdvance(Calendar,AF56,"1d","mf",,Trigger)</f>
        <v>42047</v>
      </c>
      <c r="AG57" s="219">
        <f>_xll.qlDayCounterYearFraction(DayCounterON,SettlementDate,AF57,,,Trigger)</f>
        <v>0.21643835616438356</v>
      </c>
      <c r="AH57" s="209">
        <f t="shared" si="0"/>
        <v>9.3378499323665113E-4</v>
      </c>
      <c r="AI57" s="209">
        <f t="shared" si="1"/>
        <v>1.0335775534453043E-3</v>
      </c>
      <c r="AJ57" s="179">
        <f t="shared" si="2"/>
        <v>1.0339528876039375E-3</v>
      </c>
    </row>
    <row r="58" spans="10:36" x14ac:dyDescent="0.2">
      <c r="AF58" s="208">
        <f>_xll.qlCalendarAdvance(Calendar,AF57,"1d","mf",,Trigger)</f>
        <v>42048</v>
      </c>
      <c r="AG58" s="219">
        <f>_xll.qlDayCounterYearFraction(DayCounterON,SettlementDate,AF58,,,Trigger)</f>
        <v>0.21917808219178081</v>
      </c>
      <c r="AH58" s="209">
        <f t="shared" si="0"/>
        <v>9.3378499323665113E-4</v>
      </c>
      <c r="AI58" s="209">
        <f t="shared" si="1"/>
        <v>1.0366015704213242E-3</v>
      </c>
      <c r="AJ58" s="179">
        <f t="shared" si="2"/>
        <v>1.0369588735131331E-3</v>
      </c>
    </row>
    <row r="59" spans="10:36" x14ac:dyDescent="0.2">
      <c r="AF59" s="208">
        <f>_xll.qlCalendarAdvance(Calendar,AF58,"1d","mf",,Trigger)</f>
        <v>42051</v>
      </c>
      <c r="AG59" s="219">
        <f>_xll.qlDayCounterYearFraction(DayCounterON,SettlementDate,AF59,,,Trigger)</f>
        <v>0.22739726027397261</v>
      </c>
      <c r="AH59" s="209">
        <f t="shared" si="0"/>
        <v>9.3378499323665113E-4</v>
      </c>
      <c r="AI59" s="209">
        <f t="shared" si="1"/>
        <v>1.0456736213493834E-3</v>
      </c>
      <c r="AJ59" s="179">
        <f t="shared" si="2"/>
        <v>1.0459704589428174E-3</v>
      </c>
    </row>
    <row r="60" spans="10:36" x14ac:dyDescent="0.2">
      <c r="AF60" s="208">
        <f>_xll.qlCalendarAdvance(Calendar,AF59,"1d","mf",,Trigger)</f>
        <v>42052</v>
      </c>
      <c r="AG60" s="219">
        <f>_xll.qlDayCounterYearFraction(DayCounterON,SettlementDate,AF60,,,Trigger)</f>
        <v>0.23013698630136986</v>
      </c>
      <c r="AH60" s="209">
        <f t="shared" si="0"/>
        <v>9.3378499323665113E-4</v>
      </c>
      <c r="AI60" s="209">
        <f t="shared" si="1"/>
        <v>1.0486976383254033E-3</v>
      </c>
      <c r="AJ60" s="179">
        <f t="shared" si="2"/>
        <v>1.0489721966534117E-3</v>
      </c>
    </row>
    <row r="61" spans="10:36" x14ac:dyDescent="0.2">
      <c r="AF61" s="208">
        <f>_xll.qlCalendarAdvance(Calendar,AF60,"1d","mf",,Trigger)</f>
        <v>42053</v>
      </c>
      <c r="AG61" s="219">
        <f>_xll.qlDayCounterYearFraction(DayCounterON,SettlementDate,AF61,,,Trigger)</f>
        <v>0.23287671232876711</v>
      </c>
      <c r="AH61" s="209">
        <f t="shared" si="0"/>
        <v>9.3378499323665113E-4</v>
      </c>
      <c r="AI61" s="209">
        <f t="shared" si="1"/>
        <v>1.0517216553014232E-3</v>
      </c>
      <c r="AJ61" s="179">
        <f t="shared" si="2"/>
        <v>1.0519728723143555E-3</v>
      </c>
    </row>
    <row r="62" spans="10:36" x14ac:dyDescent="0.2">
      <c r="AF62" s="208">
        <f>_xll.qlCalendarAdvance(Calendar,AF61,"1d","mf",,Trigger)</f>
        <v>42054</v>
      </c>
      <c r="AG62" s="219">
        <f>_xll.qlDayCounterYearFraction(DayCounterON,SettlementDate,AF62,,,Trigger)</f>
        <v>0.23561643835616439</v>
      </c>
      <c r="AH62" s="209">
        <f t="shared" si="0"/>
        <v>9.3378499323665113E-4</v>
      </c>
      <c r="AI62" s="209">
        <f t="shared" si="1"/>
        <v>1.0547456722774429E-3</v>
      </c>
      <c r="AJ62" s="179">
        <f t="shared" si="2"/>
        <v>1.0549724859256491E-3</v>
      </c>
    </row>
    <row r="63" spans="10:36" x14ac:dyDescent="0.2">
      <c r="J63" s="190"/>
      <c r="AF63" s="208">
        <f>_xll.qlCalendarAdvance(Calendar,AF62,"1d","mf",,Trigger)</f>
        <v>42055</v>
      </c>
      <c r="AG63" s="219">
        <f>_xll.qlDayCounterYearFraction(DayCounterON,SettlementDate,AF63,,,Trigger)</f>
        <v>0.23835616438356164</v>
      </c>
      <c r="AH63" s="209">
        <f t="shared" si="0"/>
        <v>9.3378499323665113E-4</v>
      </c>
      <c r="AI63" s="209">
        <f t="shared" si="1"/>
        <v>1.0577696892534625E-3</v>
      </c>
      <c r="AJ63" s="179">
        <f t="shared" si="2"/>
        <v>1.0579710374872923E-3</v>
      </c>
    </row>
    <row r="64" spans="10:36" x14ac:dyDescent="0.2">
      <c r="J64" s="190"/>
      <c r="AF64" s="208">
        <f>_xll.qlCalendarAdvance(Calendar,AF63,"1d","mf",,Trigger)</f>
        <v>42058</v>
      </c>
      <c r="AG64" s="219">
        <f>_xll.qlDayCounterYearFraction(DayCounterON,SettlementDate,AF64,,,Trigger)</f>
        <v>0.24657534246575341</v>
      </c>
      <c r="AH64" s="209">
        <f t="shared" si="0"/>
        <v>9.3378499323665113E-4</v>
      </c>
      <c r="AI64" s="209">
        <f t="shared" si="1"/>
        <v>1.066841740181522E-3</v>
      </c>
      <c r="AJ64" s="179">
        <f t="shared" si="2"/>
        <v>1.0669603198743202E-3</v>
      </c>
    </row>
    <row r="65" spans="10:36" ht="12" thickBot="1" x14ac:dyDescent="0.25">
      <c r="J65" s="190"/>
      <c r="AF65" s="210">
        <f>_xll.qlCalendarAdvance(Calendar,AF64,"1d","mf",,Trigger)</f>
        <v>42059</v>
      </c>
      <c r="AG65" s="221">
        <f>_xll.qlDayCounterYearFraction(DayCounterON,SettlementDate,AF65,,,Trigger)</f>
        <v>0.24931506849315069</v>
      </c>
      <c r="AH65" s="211">
        <f t="shared" si="0"/>
        <v>9.3378499323665113E-4</v>
      </c>
      <c r="AI65" s="211">
        <f t="shared" si="1"/>
        <v>1.0698657571575419E-3</v>
      </c>
      <c r="AJ65" s="184">
        <f t="shared" si="2"/>
        <v>1.069954623237362E-3</v>
      </c>
    </row>
    <row r="66" spans="10:36" x14ac:dyDescent="0.2">
      <c r="J66" s="190"/>
    </row>
    <row r="67" spans="10:36" x14ac:dyDescent="0.2">
      <c r="J67" s="190"/>
    </row>
    <row r="68" spans="10:36" x14ac:dyDescent="0.2">
      <c r="J68" s="190"/>
    </row>
    <row r="69" spans="10:36" x14ac:dyDescent="0.2">
      <c r="J69" s="190"/>
      <c r="K69" s="190"/>
    </row>
    <row r="70" spans="10:36" x14ac:dyDescent="0.2">
      <c r="J70" s="190"/>
      <c r="K70" s="190"/>
    </row>
    <row r="71" spans="10:36" x14ac:dyDescent="0.2">
      <c r="J71" s="190"/>
      <c r="K71" s="190"/>
    </row>
    <row r="72" spans="10:36" x14ac:dyDescent="0.2">
      <c r="J72" s="190"/>
      <c r="K72" s="190"/>
    </row>
    <row r="73" spans="10:36" x14ac:dyDescent="0.2">
      <c r="J73" s="190"/>
      <c r="K73" s="190"/>
    </row>
    <row r="74" spans="10:36" x14ac:dyDescent="0.2">
      <c r="J74" s="190"/>
      <c r="K74" s="190"/>
    </row>
    <row r="75" spans="10:36" x14ac:dyDescent="0.2">
      <c r="J75" s="190"/>
      <c r="K75" s="190"/>
    </row>
    <row r="76" spans="10:36" x14ac:dyDescent="0.2">
      <c r="J76" s="190"/>
      <c r="K76" s="190"/>
    </row>
    <row r="77" spans="10:36" x14ac:dyDescent="0.2">
      <c r="J77" s="190"/>
      <c r="K77" s="190"/>
    </row>
    <row r="78" spans="10:36" x14ac:dyDescent="0.2">
      <c r="J78" s="190"/>
      <c r="K78" s="190"/>
    </row>
    <row r="79" spans="10:36" x14ac:dyDescent="0.2">
      <c r="J79" s="190"/>
      <c r="K79" s="190"/>
    </row>
    <row r="80" spans="10:36" x14ac:dyDescent="0.2">
      <c r="J80" s="190"/>
      <c r="K80" s="190"/>
    </row>
    <row r="81" spans="10:11" x14ac:dyDescent="0.2">
      <c r="J81" s="190"/>
      <c r="K81" s="190"/>
    </row>
    <row r="82" spans="10:11" x14ac:dyDescent="0.2">
      <c r="J82" s="190"/>
      <c r="K82" s="190"/>
    </row>
    <row r="83" spans="10:11" x14ac:dyDescent="0.2">
      <c r="J83" s="190"/>
      <c r="K83" s="190"/>
    </row>
    <row r="84" spans="10:11" x14ac:dyDescent="0.2">
      <c r="J84" s="190"/>
      <c r="K84" s="190"/>
    </row>
    <row r="85" spans="10:11" x14ac:dyDescent="0.2">
      <c r="J85" s="190"/>
      <c r="K85" s="190"/>
    </row>
    <row r="86" spans="10:11" x14ac:dyDescent="0.2">
      <c r="J86" s="190"/>
      <c r="K86" s="190"/>
    </row>
    <row r="87" spans="10:11" x14ac:dyDescent="0.2">
      <c r="J87" s="190"/>
      <c r="K87" s="190"/>
    </row>
    <row r="88" spans="10:11" x14ac:dyDescent="0.2">
      <c r="J88" s="190"/>
      <c r="K88" s="190"/>
    </row>
    <row r="89" spans="10:11" x14ac:dyDescent="0.2">
      <c r="J89" s="190"/>
      <c r="K89" s="190"/>
    </row>
    <row r="90" spans="10:11" x14ac:dyDescent="0.2">
      <c r="J90" s="190"/>
      <c r="K90" s="190"/>
    </row>
    <row r="91" spans="10:11" x14ac:dyDescent="0.2">
      <c r="J91" s="190"/>
      <c r="K91" s="190"/>
    </row>
    <row r="92" spans="10:11" x14ac:dyDescent="0.2">
      <c r="J92" s="190"/>
      <c r="K92" s="190"/>
    </row>
    <row r="93" spans="10:11" x14ac:dyDescent="0.2">
      <c r="J93" s="190"/>
      <c r="K93" s="190"/>
    </row>
    <row r="94" spans="10:11" x14ac:dyDescent="0.2">
      <c r="J94" s="190"/>
      <c r="K94" s="190"/>
    </row>
    <row r="95" spans="10:11" x14ac:dyDescent="0.2">
      <c r="J95" s="190"/>
      <c r="K95" s="190"/>
    </row>
    <row r="96" spans="10:11" x14ac:dyDescent="0.2">
      <c r="J96" s="190"/>
      <c r="K96" s="190"/>
    </row>
    <row r="97" spans="10:11" x14ac:dyDescent="0.2">
      <c r="J97" s="190"/>
      <c r="K97" s="190"/>
    </row>
    <row r="98" spans="10:11" x14ac:dyDescent="0.2">
      <c r="J98" s="190"/>
      <c r="K98" s="190"/>
    </row>
    <row r="99" spans="10:11" x14ac:dyDescent="0.2">
      <c r="J99" s="190"/>
      <c r="K99" s="190"/>
    </row>
    <row r="100" spans="10:11" x14ac:dyDescent="0.2">
      <c r="J100" s="190"/>
      <c r="K100" s="190"/>
    </row>
    <row r="101" spans="10:11" x14ac:dyDescent="0.2">
      <c r="J101" s="190"/>
      <c r="K101" s="190"/>
    </row>
    <row r="102" spans="10:11" x14ac:dyDescent="0.2">
      <c r="J102" s="190"/>
      <c r="K102" s="190"/>
    </row>
    <row r="103" spans="10:11" x14ac:dyDescent="0.2">
      <c r="J103" s="190"/>
      <c r="K103" s="190"/>
    </row>
    <row r="104" spans="10:11" x14ac:dyDescent="0.2">
      <c r="J104" s="190"/>
      <c r="K104" s="190"/>
    </row>
    <row r="105" spans="10:11" x14ac:dyDescent="0.2">
      <c r="J105" s="190"/>
      <c r="K105" s="190"/>
    </row>
    <row r="106" spans="10:11" x14ac:dyDescent="0.2">
      <c r="J106" s="190"/>
      <c r="K106" s="190"/>
    </row>
    <row r="107" spans="10:11" x14ac:dyDescent="0.2">
      <c r="J107" s="190"/>
      <c r="K107" s="190"/>
    </row>
    <row r="108" spans="10:11" x14ac:dyDescent="0.2">
      <c r="J108" s="190"/>
      <c r="K108" s="190"/>
    </row>
    <row r="109" spans="10:11" x14ac:dyDescent="0.2">
      <c r="J109" s="190"/>
      <c r="K109" s="190"/>
    </row>
    <row r="110" spans="10:11" x14ac:dyDescent="0.2">
      <c r="J110" s="190"/>
      <c r="K110" s="190"/>
    </row>
    <row r="111" spans="10:11" x14ac:dyDescent="0.2">
      <c r="J111" s="190"/>
      <c r="K111" s="190"/>
    </row>
    <row r="112" spans="10:11" x14ac:dyDescent="0.2">
      <c r="J112" s="190"/>
      <c r="K112" s="190"/>
    </row>
    <row r="113" spans="10:11" x14ac:dyDescent="0.2">
      <c r="J113" s="190"/>
      <c r="K113" s="190"/>
    </row>
    <row r="114" spans="10:11" x14ac:dyDescent="0.2">
      <c r="J114" s="190"/>
      <c r="K114" s="190"/>
    </row>
    <row r="115" spans="10:11" x14ac:dyDescent="0.2">
      <c r="J115" s="190"/>
      <c r="K115" s="190"/>
    </row>
    <row r="116" spans="10:11" x14ac:dyDescent="0.2">
      <c r="J116" s="174"/>
      <c r="K116" s="190"/>
    </row>
    <row r="117" spans="10:11" x14ac:dyDescent="0.2">
      <c r="J117" s="174"/>
      <c r="K117" s="190"/>
    </row>
    <row r="118" spans="10:11" x14ac:dyDescent="0.2">
      <c r="J118" s="174"/>
      <c r="K118" s="190"/>
    </row>
    <row r="119" spans="10:11" x14ac:dyDescent="0.2">
      <c r="J119" s="174"/>
      <c r="K119" s="190"/>
    </row>
    <row r="120" spans="10:11" x14ac:dyDescent="0.2">
      <c r="J120" s="174"/>
      <c r="K120" s="190"/>
    </row>
    <row r="121" spans="10:11" x14ac:dyDescent="0.2">
      <c r="J121" s="174"/>
      <c r="K121" s="190"/>
    </row>
    <row r="122" spans="10:11" x14ac:dyDescent="0.2">
      <c r="J122" s="174"/>
      <c r="K122" s="174"/>
    </row>
    <row r="123" spans="10:11" x14ac:dyDescent="0.2">
      <c r="J123" s="174"/>
      <c r="K123" s="174"/>
    </row>
    <row r="124" spans="10:11" x14ac:dyDescent="0.2">
      <c r="J124" s="174"/>
      <c r="K124" s="174"/>
    </row>
    <row r="125" spans="10:11" x14ac:dyDescent="0.2">
      <c r="J125" s="174"/>
      <c r="K125" s="174"/>
    </row>
    <row r="126" spans="10:11" x14ac:dyDescent="0.2">
      <c r="J126" s="174"/>
      <c r="K126" s="174"/>
    </row>
    <row r="127" spans="10:11" x14ac:dyDescent="0.2">
      <c r="J127" s="174"/>
      <c r="K127" s="174"/>
    </row>
    <row r="128" spans="10:11" x14ac:dyDescent="0.2">
      <c r="J128" s="174"/>
      <c r="K128" s="174"/>
    </row>
    <row r="129" spans="10:11" x14ac:dyDescent="0.2">
      <c r="J129" s="174"/>
      <c r="K129" s="174"/>
    </row>
    <row r="130" spans="10:11" x14ac:dyDescent="0.2">
      <c r="J130" s="174"/>
      <c r="K130" s="174"/>
    </row>
    <row r="131" spans="10:11" x14ac:dyDescent="0.2">
      <c r="J131" s="174"/>
      <c r="K131" s="174"/>
    </row>
    <row r="132" spans="10:11" x14ac:dyDescent="0.2">
      <c r="K132" s="174"/>
    </row>
    <row r="133" spans="10:11" x14ac:dyDescent="0.2">
      <c r="K133" s="174"/>
    </row>
    <row r="134" spans="10:11" x14ac:dyDescent="0.2">
      <c r="K134" s="174"/>
    </row>
    <row r="135" spans="10:11" x14ac:dyDescent="0.2">
      <c r="K135" s="174"/>
    </row>
    <row r="136" spans="10:11" x14ac:dyDescent="0.2">
      <c r="K136" s="174"/>
    </row>
    <row r="137" spans="10:11" x14ac:dyDescent="0.2">
      <c r="K137" s="174"/>
    </row>
  </sheetData>
  <mergeCells count="5">
    <mergeCell ref="AA2:AC2"/>
    <mergeCell ref="R3:R5"/>
    <mergeCell ref="R9:R10"/>
    <mergeCell ref="V9:V10"/>
    <mergeCell ref="X9:X10"/>
  </mergeCells>
  <dataValidations count="5">
    <dataValidation type="list" allowBlank="1" showInputMessage="1" showErrorMessage="1" sqref="D27">
      <formula1>"flat,linear,quadratic"</formula1>
    </dataValidation>
    <dataValidation type="list" allowBlank="1" showInputMessage="1" showErrorMessage="1" sqref="E14">
      <formula1>"FIX+INTERP,INTERP"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5">
      <formula1>"TRUE,FALSE"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9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138</v>
      </c>
      <c r="H2" s="186"/>
      <c r="I2" s="186" t="s">
        <v>82</v>
      </c>
      <c r="J2" s="186" t="s">
        <v>37</v>
      </c>
      <c r="K2" s="200"/>
      <c r="L2" s="200"/>
      <c r="M2" s="187"/>
      <c r="P2" s="186" t="s">
        <v>140</v>
      </c>
      <c r="W2" s="236" t="s">
        <v>118</v>
      </c>
      <c r="AA2" s="432" t="s">
        <v>117</v>
      </c>
      <c r="AB2" s="432"/>
      <c r="AC2" s="432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410" t="str">
        <f>$E$9&amp;"LastFixing"&amp;QuoteSuffix</f>
        <v>Euribor6MLastFixing_Quote</v>
      </c>
      <c r="E3" s="411">
        <f>_xll.qlCalendarAdvance(Calendar,_xll.qlLastFixingQuoteReferenceDate($D$3),_xll.qlInterestRateIndexFixingDays($E$9)&amp;"D","f",,LastFixingsTrigger)</f>
        <v>41967</v>
      </c>
      <c r="F3" s="411">
        <f>_xll.qlInterestRateIndexMaturity($E$9,E3)</f>
        <v>42149</v>
      </c>
      <c r="G3" s="410" t="str">
        <f>_xll.qlMakeDatedOIS(,E3,F3,OvernightIndex,0,,,,EvaluationDate)</f>
        <v>obj_004f5#0012</v>
      </c>
      <c r="H3" s="411" t="b">
        <f>_xll.qlInstrumentSetPricingEngine(G3,OisEngine)</f>
        <v>1</v>
      </c>
      <c r="I3" s="412">
        <f>_xll.qlQuoteValue($D3,AllTriggers)</f>
        <v>1.81E-3</v>
      </c>
      <c r="J3" s="413" t="e">
        <f>_xll.qlOvernightIndexedSwapFairRate(G3,_xll.ohTrigger(H3,InterestRatesTrigger))</f>
        <v>#NUM!</v>
      </c>
      <c r="K3" s="414">
        <f>I3*_xll.qlDayCounterYearFraction(DayCounter6M,E3,F3,,,Trigger)</f>
        <v>9.1505555555555546E-4</v>
      </c>
      <c r="L3" s="414" t="e">
        <f>J3*_xll.qlDayCounterYearFraction(DayCounterOIS,E3,F3,,,Trigger)</f>
        <v>#NUM!</v>
      </c>
      <c r="M3" s="415" t="e">
        <f>K3-L3</f>
        <v>#NUM!</v>
      </c>
      <c r="P3" s="212" t="b">
        <f>IF(E14="FRA",FALSE,IF(E14="FIX+FRA",TRUE,FALSE))</f>
        <v>0</v>
      </c>
      <c r="R3" s="433" t="s">
        <v>111</v>
      </c>
      <c r="S3" s="192">
        <f t="array" ref="S3:S5">_xll.ohFilter(M10:M14,P10:P14)</f>
        <v>4.0647690632200313E-2</v>
      </c>
      <c r="T3" s="193">
        <f t="array" ref="T3:T5">_xll.ohFilter(L10:L14,P10:P14)</f>
        <v>0.12295364984049541</v>
      </c>
      <c r="U3" s="194">
        <f t="array" ref="U3:U5">_xll.ohFilter(K10:K14,P10:P14)</f>
        <v>0.49589041095890413</v>
      </c>
      <c r="V3" s="188"/>
      <c r="W3" s="196">
        <f t="array" ref="W3:W5">MMULT(AA3:AC5,Y3:Y5)</f>
        <v>-6.0255968211626876E-3</v>
      </c>
      <c r="X3" s="197"/>
      <c r="Y3" s="177">
        <f t="array" ref="Y3:Y5">_xll.ohFilter(M3:M7,P3:P7)</f>
        <v>9.9947797086912156E-4</v>
      </c>
      <c r="AA3" s="192">
        <f t="array" ref="AA3:AC5">MINVERSE(S3:U5)</f>
        <v>126.36789707021143</v>
      </c>
      <c r="AB3" s="193">
        <v>-280.5213570656922</v>
      </c>
      <c r="AC3" s="194">
        <v>154.84778910026213</v>
      </c>
      <c r="AF3" s="205">
        <f>SettlementDate</f>
        <v>41968</v>
      </c>
      <c r="AG3" s="219">
        <f>_xll.qlDayCounterYearFraction(DayCounterON,SettlementDate,AF3,,,Trigger)</f>
        <v>0</v>
      </c>
      <c r="AH3" s="206">
        <f t="shared" ref="AH3:AH34" si="0">$W$13</f>
        <v>2.0155218749570683E-3</v>
      </c>
      <c r="AI3" s="206">
        <f t="shared" ref="AI3:AI34" si="1">$W$10+$W$9*AG3</f>
        <v>1.5381235188260461E-3</v>
      </c>
      <c r="AJ3" s="207">
        <f t="shared" ref="AJ3:AJ34" si="2">($W$5+$W$4*AG3+$W$3*AG3^2)</f>
        <v>1.1463627950499648E-3</v>
      </c>
    </row>
    <row r="4" spans="1:36" x14ac:dyDescent="0.2">
      <c r="A4" s="173">
        <v>0</v>
      </c>
      <c r="B4" s="173" t="s">
        <v>40</v>
      </c>
      <c r="C4" s="232">
        <f>A4+6</f>
        <v>6</v>
      </c>
      <c r="D4" s="175" t="str">
        <f>"FRAinterp"&amp;A4&amp;B4&amp;C4&amp;"F"</f>
        <v>FRAinterp0x6F</v>
      </c>
      <c r="E4" s="176">
        <f>SettlementDate</f>
        <v>41968</v>
      </c>
      <c r="F4" s="176">
        <f>_xll.qlInterestRateIndexMaturity($E$9,E4)</f>
        <v>42149</v>
      </c>
      <c r="G4" s="175" t="str">
        <f>_xll.qlMakeDatedOIS(,E4,F4,OvernightIndex,0,,,,EvaluationDate)</f>
        <v>obj_00587#0007</v>
      </c>
      <c r="H4" s="176" t="b">
        <f>_xll.qlInstrumentSetPricingEngine(G4,OisEngine)</f>
        <v>1</v>
      </c>
      <c r="I4" s="177">
        <f>J4+_xll.qlInterpolationInterpolate(basis6Minterpolation,E4,TRUE)</f>
        <v>1.8579119862590361E-3</v>
      </c>
      <c r="J4" s="178">
        <f>_xll.qlOvernightIndexedSwapFairRate(G4,_xll.ohTrigger(H4,InterestRatesTrigger))</f>
        <v>-1.2999999999999047E-4</v>
      </c>
      <c r="K4" s="201">
        <f>I4*_xll.qlDayCounterYearFraction(DayCounter6M,E4,F4,,,Trigger)</f>
        <v>9.3411685975801535E-4</v>
      </c>
      <c r="L4" s="201">
        <f>J4*_xll.qlDayCounterYearFraction(DayCounterOIS,E4,F4,,,Trigger)</f>
        <v>-6.5361111111106318E-5</v>
      </c>
      <c r="M4" s="212">
        <f>K4-L4</f>
        <v>9.9947797086912156E-4</v>
      </c>
      <c r="P4" s="212" t="b">
        <f>IF(E14="FRA",FALSE,IF(E14="FIX+FRA",FALSE,TRUE))</f>
        <v>1</v>
      </c>
      <c r="R4" s="433"/>
      <c r="S4" s="192">
        <v>6.8812019354766843E-2</v>
      </c>
      <c r="T4" s="193">
        <v>0.17076374554325391</v>
      </c>
      <c r="U4" s="194">
        <v>0.49863013698630138</v>
      </c>
      <c r="V4" s="189" t="s">
        <v>40</v>
      </c>
      <c r="W4" s="196">
        <v>5.4974720121090948E-3</v>
      </c>
      <c r="X4" s="189" t="s">
        <v>41</v>
      </c>
      <c r="Y4" s="177">
        <v>1.0957464642568551E-3</v>
      </c>
      <c r="AA4" s="192">
        <v>-96.247329823339186</v>
      </c>
      <c r="AB4" s="193">
        <v>187.51430899264616</v>
      </c>
      <c r="AC4" s="194">
        <v>-91.795810651852804</v>
      </c>
      <c r="AF4" s="208">
        <f>_xll.qlCalendarAdvance(Calendar,AF3,"1d","mf",,Trigger)</f>
        <v>41969</v>
      </c>
      <c r="AG4" s="219">
        <f>_xll.qlDayCounterYearFraction(DayCounterON,SettlementDate,AF4,,,Trigger)</f>
        <v>2.7397260273972603E-3</v>
      </c>
      <c r="AH4" s="209">
        <f t="shared" si="0"/>
        <v>2.0155218749570683E-3</v>
      </c>
      <c r="AI4" s="209">
        <f t="shared" si="1"/>
        <v>1.543398638783295E-3</v>
      </c>
      <c r="AJ4" s="179">
        <f t="shared" si="2"/>
        <v>1.1613791334819307E-3</v>
      </c>
    </row>
    <row r="5" spans="1:36" x14ac:dyDescent="0.2">
      <c r="A5" s="191">
        <v>1</v>
      </c>
      <c r="B5" s="191" t="s">
        <v>40</v>
      </c>
      <c r="C5" s="232">
        <f>A5+6</f>
        <v>7</v>
      </c>
      <c r="D5" s="175" t="str">
        <f t="shared" ref="D5:D7" si="3">"FRAinterp"&amp;A5&amp;B5&amp;C5&amp;"F"</f>
        <v>FRAinterp1x7F</v>
      </c>
      <c r="E5" s="176">
        <f>_xll.qlCalendarAdvance(Calendar,SettlementDate,A5&amp;"M","mf")</f>
        <v>42002</v>
      </c>
      <c r="F5" s="176">
        <f>_xll.qlInterestRateIndexMaturity($E$9,E5)</f>
        <v>42184</v>
      </c>
      <c r="G5" s="175" t="str">
        <f>_xll.qlMakeDatedOIS(,E5,F5,OvernightIndex,0,,,,EvaluationDate)</f>
        <v>obj_00592#0007</v>
      </c>
      <c r="H5" s="176" t="b">
        <f>_xll.qlInstrumentSetPricingEngine(G5,OisEngine)</f>
        <v>1</v>
      </c>
      <c r="I5" s="177">
        <f>J5+_xll.qlInterpolationInterpolate(basis6Minterpolation,E5,TRUE)</f>
        <v>1.9525772999140561E-3</v>
      </c>
      <c r="J5" s="178">
        <f>_xll.qlOvernightIndexedSwapFairRate(G5,_xll.ohTrigger(H5,InterestRatesTrigger))</f>
        <v>-2.1483328872587691E-4</v>
      </c>
      <c r="K5" s="201">
        <f>I5*_xll.qlDayCounterYearFraction(DayCounter6M,E5,F5,,,Trigger)</f>
        <v>9.8713630162321729E-4</v>
      </c>
      <c r="L5" s="201">
        <f>J5*_xll.qlDayCounterYearFraction(DayCounterOIS,E5,F5,,,Trigger)</f>
        <v>-1.0861016263363776E-4</v>
      </c>
      <c r="M5" s="212">
        <f>K5-L5</f>
        <v>1.0957464642568551E-3</v>
      </c>
      <c r="P5" s="212" t="b">
        <v>1</v>
      </c>
      <c r="R5" s="433"/>
      <c r="S5" s="192">
        <v>9.7945717882080563E-2</v>
      </c>
      <c r="T5" s="193">
        <v>0.20901482454494277</v>
      </c>
      <c r="U5" s="194">
        <v>0.49863013698630143</v>
      </c>
      <c r="V5" s="191"/>
      <c r="W5" s="196">
        <v>1.1463627950499648E-3</v>
      </c>
      <c r="X5" s="189"/>
      <c r="Y5" s="177">
        <v>1.1304827792667207E-3</v>
      </c>
      <c r="AA5" s="192">
        <v>15.522375777231426</v>
      </c>
      <c r="AB5" s="193">
        <v>-23.499190733895318</v>
      </c>
      <c r="AC5" s="194">
        <v>10.067597241154175</v>
      </c>
      <c r="AF5" s="208">
        <f>_xll.qlCalendarAdvance(Calendar,AF4,"1d","mf",,Trigger)</f>
        <v>41970</v>
      </c>
      <c r="AG5" s="219">
        <f>_xll.qlDayCounterYearFraction(DayCounterON,SettlementDate,AF5,,,Trigger)</f>
        <v>5.4794520547945206E-3</v>
      </c>
      <c r="AH5" s="209">
        <f t="shared" si="0"/>
        <v>2.0155218749570683E-3</v>
      </c>
      <c r="AI5" s="209">
        <f t="shared" si="1"/>
        <v>1.5486737587405439E-3</v>
      </c>
      <c r="AJ5" s="179">
        <f t="shared" si="2"/>
        <v>1.176305014464902E-3</v>
      </c>
    </row>
    <row r="6" spans="1:36" x14ac:dyDescent="0.2">
      <c r="A6" s="191">
        <v>2</v>
      </c>
      <c r="B6" s="191" t="s">
        <v>40</v>
      </c>
      <c r="C6" s="232">
        <f t="shared" ref="C6:C7" si="4">A6+6</f>
        <v>8</v>
      </c>
      <c r="D6" s="175" t="str">
        <f t="shared" si="3"/>
        <v>FRAinterp2x8F</v>
      </c>
      <c r="E6" s="176">
        <f>_xll.qlCalendarAdvance(Calendar,SettlementDate,A6&amp;"M","mf")</f>
        <v>42030</v>
      </c>
      <c r="F6" s="176">
        <f>_xll.qlInterestRateIndexMaturity($E$9,E6)</f>
        <v>42212</v>
      </c>
      <c r="G6" s="175" t="str">
        <f>_xll.qlMakeDatedOIS(,E6,F6,OvernightIndex,0,,,,EvaluationDate)</f>
        <v>obj_0058f#0007</v>
      </c>
      <c r="H6" s="176" t="b">
        <f>_xll.qlInstrumentSetPricingEngine(G6,OisEngine)</f>
        <v>1</v>
      </c>
      <c r="I6" s="177">
        <f>J6+_xll.qlInterpolationInterpolate(basis6Minterpolation,E6,TRUE)</f>
        <v>1.98E-3</v>
      </c>
      <c r="J6" s="178">
        <f>_xll.qlOvernightIndexedSwapFairRate(G6,_xll.ohTrigger(H6,InterestRatesTrigger))</f>
        <v>-2.5611978316494231E-4</v>
      </c>
      <c r="K6" s="201">
        <f>I6*_xll.qlDayCounterYearFraction(DayCounter6M,E6,F6,,,Trigger)</f>
        <v>1.0009999999999999E-3</v>
      </c>
      <c r="L6" s="201">
        <f>J6*_xll.qlDayCounterYearFraction(DayCounterOIS,E6,F6,,,Trigger)</f>
        <v>-1.2948277926672083E-4</v>
      </c>
      <c r="M6" s="212">
        <f>K6-L6</f>
        <v>1.1304827792667207E-3</v>
      </c>
      <c r="P6" s="212" t="b">
        <v>1</v>
      </c>
      <c r="W6" s="198"/>
      <c r="X6" s="237"/>
      <c r="Y6" s="199"/>
      <c r="AF6" s="208">
        <f>_xll.qlCalendarAdvance(Calendar,AF5,"1d","mf",,Trigger)</f>
        <v>41971</v>
      </c>
      <c r="AG6" s="219">
        <f>_xll.qlDayCounterYearFraction(DayCounterON,SettlementDate,AF6,,,Trigger)</f>
        <v>8.21917808219178E-3</v>
      </c>
      <c r="AH6" s="209">
        <f t="shared" si="0"/>
        <v>2.0155218749570683E-3</v>
      </c>
      <c r="AI6" s="209">
        <f t="shared" si="1"/>
        <v>1.5539488786977928E-3</v>
      </c>
      <c r="AJ6" s="179">
        <f t="shared" si="2"/>
        <v>1.1911404379988781E-3</v>
      </c>
    </row>
    <row r="7" spans="1:36" ht="12" thickBot="1" x14ac:dyDescent="0.25">
      <c r="A7" s="191">
        <v>3</v>
      </c>
      <c r="B7" s="191" t="s">
        <v>40</v>
      </c>
      <c r="C7" s="232">
        <f t="shared" si="4"/>
        <v>9</v>
      </c>
      <c r="D7" s="180" t="str">
        <f t="shared" si="3"/>
        <v>FRAinterp3x9F</v>
      </c>
      <c r="E7" s="181">
        <f>_xll.qlCalendarAdvance(Calendar,SettlementDate,A7&amp;"M","mf")</f>
        <v>42060</v>
      </c>
      <c r="F7" s="181">
        <f>_xll.qlInterestRateIndexMaturity($E$9,E7)</f>
        <v>42241</v>
      </c>
      <c r="G7" s="180" t="str">
        <f>_xll.qlMakeDatedOIS(,E7,F7,OvernightIndex,0,,,,EvaluationDate)</f>
        <v>obj_0057e#0007</v>
      </c>
      <c r="H7" s="181" t="b">
        <f>_xll.qlInstrumentSetPricingEngine(G7,OisEngine)</f>
        <v>1</v>
      </c>
      <c r="I7" s="182">
        <f>J7+_xll.qlInterpolationInterpolate(basis6Minterpolation,E7,TRUE)</f>
        <v>1.9599999999999999E-3</v>
      </c>
      <c r="J7" s="183">
        <f>_xll.qlOvernightIndexedSwapFairRate(G7,_xll.ohTrigger(H7,InterestRatesTrigger))</f>
        <v>-3.5149889890662513E-4</v>
      </c>
      <c r="K7" s="202">
        <f>I7*_xll.qlDayCounterYearFraction(DayCounter6M,E7,F7,,,Trigger)</f>
        <v>9.8544444444444439E-4</v>
      </c>
      <c r="L7" s="202">
        <f>J7*_xll.qlDayCounterYearFraction(DayCounterOIS,E7,F7,,,Trigger)</f>
        <v>-1.7672583528360875E-4</v>
      </c>
      <c r="M7" s="213">
        <f>K7-L7</f>
        <v>1.1621702797280531E-3</v>
      </c>
      <c r="P7" s="213" t="b">
        <f>IF(E14="FRA",TRUE,FALSE)</f>
        <v>0</v>
      </c>
      <c r="W7" s="198"/>
      <c r="X7" s="237"/>
      <c r="Y7" s="199"/>
      <c r="AF7" s="208">
        <f>_xll.qlCalendarAdvance(Calendar,AF6,"1d","mf",,Trigger)</f>
        <v>41974</v>
      </c>
      <c r="AG7" s="219">
        <f>_xll.qlDayCounterYearFraction(DayCounterON,SettlementDate,AF7,,,Trigger)</f>
        <v>1.643835616438356E-2</v>
      </c>
      <c r="AH7" s="209">
        <f t="shared" si="0"/>
        <v>2.0155218749570683E-3</v>
      </c>
      <c r="AI7" s="209">
        <f t="shared" si="1"/>
        <v>1.5697742385695392E-3</v>
      </c>
      <c r="AJ7" s="179">
        <f t="shared" si="2"/>
        <v>1.2351039639068391E-3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41975</v>
      </c>
      <c r="AG8" s="219">
        <f>_xll.qlDayCounterYearFraction(DayCounterON,SettlementDate,AF8,,,Trigger)</f>
        <v>1.9178082191780823E-2</v>
      </c>
      <c r="AH8" s="209">
        <f t="shared" si="0"/>
        <v>2.0155218749570683E-3</v>
      </c>
      <c r="AI8" s="209">
        <f t="shared" si="1"/>
        <v>1.5750493585267881E-3</v>
      </c>
      <c r="AJ8" s="179">
        <f t="shared" si="2"/>
        <v>1.2495775576448365E-3</v>
      </c>
    </row>
    <row r="9" spans="1:36" x14ac:dyDescent="0.2">
      <c r="D9" s="185" t="s">
        <v>136</v>
      </c>
      <c r="E9" s="230" t="s">
        <v>137</v>
      </c>
      <c r="I9" s="185"/>
      <c r="J9" s="186"/>
      <c r="K9" s="186" t="s">
        <v>120</v>
      </c>
      <c r="L9" s="200" t="s">
        <v>121</v>
      </c>
      <c r="M9" s="187" t="s">
        <v>122</v>
      </c>
      <c r="P9" s="187" t="s">
        <v>140</v>
      </c>
      <c r="R9" s="432" t="s">
        <v>112</v>
      </c>
      <c r="S9" s="239"/>
      <c r="T9" s="192">
        <f t="array" ref="T9:T10">_xll.ohFilter(L10:L14,P10:P14)</f>
        <v>0.12295364984049541</v>
      </c>
      <c r="U9" s="194">
        <f t="array" ref="U9:U10">_xll.ohFilter(K10:K14,P10:P14)</f>
        <v>0.49589041095890413</v>
      </c>
      <c r="V9" s="434" t="s">
        <v>40</v>
      </c>
      <c r="W9" s="196">
        <f t="array" ref="W9:W10">MMULT(AA9:AB10,Y9:Y10)</f>
        <v>1.9254187843958347E-3</v>
      </c>
      <c r="X9" s="434" t="s">
        <v>41</v>
      </c>
      <c r="Y9" s="177">
        <f t="array" ref="Y9:Y10">_xll.ohFilter(M3:M7,P3:P7)</f>
        <v>9.9947797086912156E-4</v>
      </c>
      <c r="AA9" s="192">
        <f t="array" ref="AA9:AB10">MINVERSE(T9:U10)</f>
        <v>-21.334774601649446</v>
      </c>
      <c r="AB9" s="194">
        <v>21.217550565376644</v>
      </c>
      <c r="AF9" s="208">
        <f>_xll.qlCalendarAdvance(Calendar,AF8,"1d","mf",,Trigger)</f>
        <v>41976</v>
      </c>
      <c r="AG9" s="219">
        <f>_xll.qlDayCounterYearFraction(DayCounterON,SettlementDate,AF9,,,Trigger)</f>
        <v>2.1917808219178082E-2</v>
      </c>
      <c r="AH9" s="209">
        <f t="shared" si="0"/>
        <v>2.0155218749570683E-3</v>
      </c>
      <c r="AI9" s="209">
        <f t="shared" si="1"/>
        <v>1.580324478484037E-3</v>
      </c>
      <c r="AJ9" s="179">
        <f t="shared" si="2"/>
        <v>1.2639606939338392E-3</v>
      </c>
    </row>
    <row r="10" spans="1:36" ht="11.25" customHeight="1" x14ac:dyDescent="0.2">
      <c r="D10" s="203" t="s">
        <v>134</v>
      </c>
      <c r="E10" s="231" t="s">
        <v>16</v>
      </c>
      <c r="I10" s="240">
        <f>_xll.qlDayCounterYearFraction(DayCounterON,SettlementDate,E3,,,Trigger)</f>
        <v>-2.7397260273972603E-3</v>
      </c>
      <c r="J10" s="241">
        <f>_xll.qlDayCounterYearFraction(DayCounterON,SettlementDate,F3,,,Trigger)</f>
        <v>0.49589041095890413</v>
      </c>
      <c r="K10" s="241">
        <f>J10-I10</f>
        <v>0.49863013698630138</v>
      </c>
      <c r="L10" s="241">
        <f>(J10^2-I10^2)/2</f>
        <v>0.12294989679114281</v>
      </c>
      <c r="M10" s="242">
        <f>(J10^3-I10^3)/3</f>
        <v>4.0647697487084973E-2</v>
      </c>
      <c r="P10" s="242" t="b">
        <f>P3</f>
        <v>0</v>
      </c>
      <c r="R10" s="432"/>
      <c r="S10" s="239"/>
      <c r="T10" s="192">
        <v>0.17076374554325391</v>
      </c>
      <c r="U10" s="194">
        <v>0.49863013698630138</v>
      </c>
      <c r="V10" s="434"/>
      <c r="W10" s="196">
        <v>1.5381235188260461E-3</v>
      </c>
      <c r="X10" s="434"/>
      <c r="Y10" s="177">
        <v>1.0957464642568551E-3</v>
      </c>
      <c r="AA10" s="192">
        <v>7.3064296580991259</v>
      </c>
      <c r="AB10" s="194">
        <v>-5.2607899347029763</v>
      </c>
      <c r="AF10" s="208">
        <f>_xll.qlCalendarAdvance(Calendar,AF9,"1d","mf",,Trigger)</f>
        <v>41977</v>
      </c>
      <c r="AG10" s="219">
        <f>_xll.qlDayCounterYearFraction(DayCounterON,SettlementDate,AF10,,,Trigger)</f>
        <v>2.4657534246575342E-2</v>
      </c>
      <c r="AH10" s="209">
        <f t="shared" si="0"/>
        <v>2.0155218749570683E-3</v>
      </c>
      <c r="AI10" s="209">
        <f t="shared" si="1"/>
        <v>1.5855995984412859E-3</v>
      </c>
      <c r="AJ10" s="179">
        <f t="shared" si="2"/>
        <v>1.278253372773847E-3</v>
      </c>
    </row>
    <row r="11" spans="1:36" ht="11.25" customHeight="1" x14ac:dyDescent="0.2">
      <c r="D11" s="203" t="s">
        <v>114</v>
      </c>
      <c r="E11" s="231" t="s">
        <v>16</v>
      </c>
      <c r="I11" s="240">
        <f>_xll.qlDayCounterYearFraction(DayCounterON,SettlementDate,E4,,,Trigger)</f>
        <v>0</v>
      </c>
      <c r="J11" s="241">
        <f>_xll.qlDayCounterYearFraction(DayCounterON,SettlementDate,F4,,,Trigger)</f>
        <v>0.49589041095890413</v>
      </c>
      <c r="K11" s="241">
        <f>J11-I11</f>
        <v>0.49589041095890413</v>
      </c>
      <c r="L11" s="241">
        <f>(J11^2-I11^2)/2</f>
        <v>0.12295364984049541</v>
      </c>
      <c r="M11" s="242">
        <f>(J11^3-I11^3)/3</f>
        <v>4.0647690632200313E-2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41978</v>
      </c>
      <c r="AG11" s="219">
        <f>_xll.qlDayCounterYearFraction(DayCounterON,SettlementDate,AF11,,,Trigger)</f>
        <v>2.7397260273972601E-2</v>
      </c>
      <c r="AH11" s="209">
        <f t="shared" si="0"/>
        <v>2.0155218749570683E-3</v>
      </c>
      <c r="AI11" s="209">
        <f t="shared" si="1"/>
        <v>1.5908747183985348E-3</v>
      </c>
      <c r="AJ11" s="179">
        <f t="shared" si="2"/>
        <v>1.29245559416486E-3</v>
      </c>
    </row>
    <row r="12" spans="1:36" ht="11.25" customHeight="1" x14ac:dyDescent="0.2">
      <c r="D12" s="203" t="s">
        <v>115</v>
      </c>
      <c r="E12" s="231" t="s">
        <v>116</v>
      </c>
      <c r="I12" s="240">
        <f>_xll.qlDayCounterYearFraction(DayCounterON,SettlementDate,E5,,,Trigger)</f>
        <v>9.3150684931506855E-2</v>
      </c>
      <c r="J12" s="241">
        <f>_xll.qlDayCounterYearFraction(DayCounterON,SettlementDate,F5,,,Trigger)</f>
        <v>0.59178082191780823</v>
      </c>
      <c r="K12" s="241">
        <f>J12-I12</f>
        <v>0.49863013698630138</v>
      </c>
      <c r="L12" s="241">
        <f>(J12^2-I12^2)/2</f>
        <v>0.17076374554325391</v>
      </c>
      <c r="M12" s="242">
        <f>(J12^3-I12^3)/3</f>
        <v>6.8812019354766843E-2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41981</v>
      </c>
      <c r="AG12" s="219">
        <f>_xll.qlDayCounterYearFraction(DayCounterON,SettlementDate,AF12,,,Trigger)</f>
        <v>3.5616438356164383E-2</v>
      </c>
      <c r="AH12" s="209">
        <f t="shared" si="0"/>
        <v>2.0155218749570683E-3</v>
      </c>
      <c r="AI12" s="209">
        <f t="shared" si="1"/>
        <v>1.6067000782702813E-3</v>
      </c>
      <c r="AJ12" s="179">
        <f t="shared" si="2"/>
        <v>1.3345195136439311E-3</v>
      </c>
    </row>
    <row r="13" spans="1:36" ht="11.25" customHeight="1" x14ac:dyDescent="0.2">
      <c r="D13" s="203" t="s">
        <v>142</v>
      </c>
      <c r="E13" s="409" t="s">
        <v>104</v>
      </c>
      <c r="I13" s="240">
        <f>_xll.qlDayCounterYearFraction(DayCounterON,SettlementDate,E6,,,Trigger)</f>
        <v>0.16986301369863013</v>
      </c>
      <c r="J13" s="241">
        <f>_xll.qlDayCounterYearFraction(DayCounterON,SettlementDate,F6,,,Trigger)</f>
        <v>0.66849315068493154</v>
      </c>
      <c r="K13" s="241">
        <f>J13-I13</f>
        <v>0.49863013698630143</v>
      </c>
      <c r="L13" s="241">
        <f>(J13^2-I13^2)/2</f>
        <v>0.20901482454494277</v>
      </c>
      <c r="M13" s="242">
        <f>(J13^3-I13^3)/3</f>
        <v>9.7945717882080563E-2</v>
      </c>
      <c r="P13" s="242" t="b">
        <f>P6</f>
        <v>1</v>
      </c>
      <c r="R13" s="225" t="s">
        <v>113</v>
      </c>
      <c r="U13" s="195">
        <f t="array" ref="U13">_xll.ohFilter(K10:K14,P10:P14)</f>
        <v>0.49589041095890413</v>
      </c>
      <c r="V13" s="225" t="s">
        <v>40</v>
      </c>
      <c r="W13" s="196">
        <f>MMULT(AA13,Y13)</f>
        <v>2.0155218749570683E-3</v>
      </c>
      <c r="X13" s="225" t="s">
        <v>41</v>
      </c>
      <c r="Y13" s="177">
        <f t="array" ref="Y13">_xll.ohFilter(M3:M7,P3:P7)</f>
        <v>9.9947797086912156E-4</v>
      </c>
      <c r="AA13" s="195">
        <f>MINVERSE(U13)</f>
        <v>2.0165745856353592</v>
      </c>
      <c r="AF13" s="208">
        <f>_xll.qlCalendarAdvance(Calendar,AF12,"1d","mf",,Trigger)</f>
        <v>41982</v>
      </c>
      <c r="AG13" s="219">
        <f>_xll.qlDayCounterYearFraction(DayCounterON,SettlementDate,AF13,,,Trigger)</f>
        <v>3.8356164383561646E-2</v>
      </c>
      <c r="AH13" s="209">
        <f t="shared" si="0"/>
        <v>2.0155218749570683E-3</v>
      </c>
      <c r="AI13" s="209">
        <f t="shared" si="1"/>
        <v>1.6119751982275302E-3</v>
      </c>
      <c r="AJ13" s="179">
        <f t="shared" si="2"/>
        <v>1.3483599052389653E-3</v>
      </c>
    </row>
    <row r="14" spans="1:36" ht="11.25" customHeight="1" thickBot="1" x14ac:dyDescent="0.25">
      <c r="D14" s="204" t="s">
        <v>146</v>
      </c>
      <c r="E14" s="416" t="s">
        <v>145</v>
      </c>
      <c r="I14" s="243">
        <f>_xll.qlDayCounterYearFraction(DayCounterON,SettlementDate,E7,,,Trigger)</f>
        <v>0.25205479452054796</v>
      </c>
      <c r="J14" s="244">
        <f>_xll.qlDayCounterYearFraction(DayCounterON,SettlementDate,F7,,,Trigger)</f>
        <v>0.74794520547945209</v>
      </c>
      <c r="K14" s="244">
        <f>J14-I14</f>
        <v>0.49589041095890413</v>
      </c>
      <c r="L14" s="244">
        <f>(J14^2-I14^2)/2</f>
        <v>0.24794520547945209</v>
      </c>
      <c r="M14" s="245">
        <f>(J14^3-I14^3)/3</f>
        <v>0.13413452539777612</v>
      </c>
      <c r="P14" s="245" t="b">
        <f>P7</f>
        <v>0</v>
      </c>
      <c r="AF14" s="208">
        <f>_xll.qlCalendarAdvance(Calendar,AF13,"1d","mf",,Trigger)</f>
        <v>41983</v>
      </c>
      <c r="AG14" s="219">
        <f>_xll.qlDayCounterYearFraction(DayCounterON,SettlementDate,AF14,,,Trigger)</f>
        <v>4.1095890410958902E-2</v>
      </c>
      <c r="AH14" s="209">
        <f t="shared" si="0"/>
        <v>2.0155218749570683E-3</v>
      </c>
      <c r="AI14" s="209">
        <f t="shared" si="1"/>
        <v>1.6172503181847791E-3</v>
      </c>
      <c r="AJ14" s="179">
        <f t="shared" si="2"/>
        <v>1.3621098393850047E-3</v>
      </c>
    </row>
    <row r="15" spans="1:36" ht="11.25" customHeight="1" thickBot="1" x14ac:dyDescent="0.25">
      <c r="P15" s="190"/>
      <c r="AF15" s="208">
        <f>_xll.qlCalendarAdvance(Calendar,AF14,"1d","mf",,Trigger)</f>
        <v>41984</v>
      </c>
      <c r="AG15" s="219">
        <f>_xll.qlDayCounterYearFraction(DayCounterON,SettlementDate,AF15,,,Trigger)</f>
        <v>4.3835616438356165E-2</v>
      </c>
      <c r="AH15" s="209">
        <f t="shared" si="0"/>
        <v>2.0155218749570683E-3</v>
      </c>
      <c r="AI15" s="209">
        <f t="shared" si="1"/>
        <v>1.622525438142028E-3</v>
      </c>
      <c r="AJ15" s="179">
        <f t="shared" si="2"/>
        <v>1.3757693160820494E-3</v>
      </c>
    </row>
    <row r="16" spans="1:36" ht="11.25" customHeight="1" thickBot="1" x14ac:dyDescent="0.25">
      <c r="M16" s="246" t="s">
        <v>144</v>
      </c>
      <c r="N16" s="247"/>
      <c r="O16" s="248"/>
      <c r="P16" s="190"/>
      <c r="AF16" s="208">
        <f>_xll.qlCalendarAdvance(Calendar,AF15,"1d","mf",,Trigger)</f>
        <v>41985</v>
      </c>
      <c r="AG16" s="219">
        <f>_xll.qlDayCounterYearFraction(DayCounterON,SettlementDate,AF16,,,Trigger)</f>
        <v>4.6575342465753428E-2</v>
      </c>
      <c r="AH16" s="209">
        <f t="shared" si="0"/>
        <v>2.0155218749570683E-3</v>
      </c>
      <c r="AI16" s="209">
        <f t="shared" si="1"/>
        <v>1.6278005580992769E-3</v>
      </c>
      <c r="AJ16" s="179">
        <f t="shared" si="2"/>
        <v>1.3893383353300994E-3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143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172</v>
      </c>
      <c r="P17" s="190"/>
      <c r="AF17" s="208">
        <f>_xll.qlCalendarAdvance(Calendar,AF16,"1d","mf",,Trigger)</f>
        <v>41988</v>
      </c>
      <c r="AG17" s="219">
        <f>_xll.qlDayCounterYearFraction(DayCounterON,SettlementDate,AF17,,,Trigger)</f>
        <v>5.4794520547945202E-2</v>
      </c>
      <c r="AH17" s="209">
        <f t="shared" si="0"/>
        <v>2.0155218749570683E-3</v>
      </c>
      <c r="AI17" s="209">
        <f t="shared" si="1"/>
        <v>1.6436259179710233E-3</v>
      </c>
      <c r="AJ17" s="179">
        <f t="shared" si="2"/>
        <v>1.4295026483802805E-3</v>
      </c>
    </row>
    <row r="18" spans="4:36" ht="11.25" customHeight="1" x14ac:dyDescent="0.2">
      <c r="D18" s="224" t="s">
        <v>46</v>
      </c>
      <c r="E18" s="215">
        <f t="shared" ref="E18:E27" si="5">SettlementDate</f>
        <v>41968</v>
      </c>
      <c r="F18" s="216">
        <f>_xll.qlCalendarAdvance(Calendar,SettlementDate,D18,"Following",,Trigger)</f>
        <v>41969</v>
      </c>
      <c r="G18" s="217" t="str">
        <f>_xll.qlMakeDatedOIS(,E18,F18,OvernightIndex,0,,,,EvaluationDate)</f>
        <v>obj_00584#0007</v>
      </c>
      <c r="H18" s="226" t="b">
        <f>_xll.qlInstrumentSetPricingEngine(G18,OisEngine)</f>
        <v>1</v>
      </c>
      <c r="I18" s="214">
        <f>_xll.qlOvernightIndexedSwapFairRate(G18,_xll.ohTrigger(InterestRatesTrigger))</f>
        <v>-3.5716921300554816E-5</v>
      </c>
      <c r="J18" s="241">
        <f>_xll.qlDayCounterYearFraction(DayCounterOIS,E18,F18,,,Trigger)</f>
        <v>2.7777777777777779E-3</v>
      </c>
      <c r="K18" s="241">
        <f>_xll.qlDayCounterYearFraction(DayCounter6M,E18,F18,,,Trigger)</f>
        <v>2.7777777777777779E-3</v>
      </c>
      <c r="L18" s="241">
        <f>_xll.qlDayCounterYearFraction(DayCounterON,E18,F18,,,Trigger)</f>
        <v>2.7397260273972603E-3</v>
      </c>
      <c r="M18" s="209">
        <f t="shared" ref="M18:M27" si="6">($I18*$J18+$W$13*L18)/$K18</f>
        <v>1.9521950649584714E-3</v>
      </c>
      <c r="N18" s="209">
        <f t="shared" ref="N18:N27" si="7">($I18*$J18+($W$10*L18+$W$9*L18^2/2))/$K18</f>
        <v>1.4839378413561066E-3</v>
      </c>
      <c r="O18" s="209">
        <f t="shared" ref="O18:O27" si="8">($I18*$J18+($W$5*L18+$W$4*L18^2/2+$W$3*L18^3/3))/$K18</f>
        <v>1.1023550262589275E-3</v>
      </c>
      <c r="P18" s="190"/>
      <c r="AF18" s="208">
        <f>_xll.qlCalendarAdvance(Calendar,AF17,"1d","mf",,Trigger)</f>
        <v>41989</v>
      </c>
      <c r="AG18" s="219">
        <f>_xll.qlDayCounterYearFraction(DayCounterON,SettlementDate,AF18,,,Trigger)</f>
        <v>5.7534246575342465E-2</v>
      </c>
      <c r="AH18" s="209">
        <f t="shared" si="0"/>
        <v>2.0155218749570683E-3</v>
      </c>
      <c r="AI18" s="209">
        <f t="shared" si="1"/>
        <v>1.6489010379282722E-3</v>
      </c>
      <c r="AJ18" s="179">
        <f t="shared" si="2"/>
        <v>1.4427098378323514E-3</v>
      </c>
    </row>
    <row r="19" spans="4:36" ht="11.25" customHeight="1" x14ac:dyDescent="0.2">
      <c r="D19" s="222" t="s">
        <v>47</v>
      </c>
      <c r="E19" s="176">
        <f>SettlementDate</f>
        <v>41968</v>
      </c>
      <c r="F19" s="218">
        <f>_xll.qlCalendarAdvance(Calendar,SettlementDate,D19,"Following",,Trigger)</f>
        <v>41975</v>
      </c>
      <c r="G19" s="219" t="str">
        <f>_xll.qlMakeDatedOIS(,E19,F19,OvernightIndex,0,,,,EvaluationDate)</f>
        <v>obj_0058b#0007</v>
      </c>
      <c r="H19" s="227" t="b">
        <f>_xll.qlInstrumentSetPricingEngine(G19,OisEngine)</f>
        <v>1</v>
      </c>
      <c r="I19" s="178">
        <f>_xll.qlOvernightIndexedSwapFairRate(G19,_xll.ohTrigger(InterestRatesTrigger))</f>
        <v>3.5000000001085747E-4</v>
      </c>
      <c r="J19" s="241">
        <f>_xll.qlDayCounterYearFraction(DayCounterOIS,E19,F19,,,Trigger)</f>
        <v>1.9444444444444445E-2</v>
      </c>
      <c r="K19" s="241">
        <f>_xll.qlDayCounterYearFraction(DayCounter6M,E19,F19,,,Trigger)</f>
        <v>1.9444444444444445E-2</v>
      </c>
      <c r="L19" s="241">
        <f>_xll.qlDayCounterYearFraction(DayCounterON,E19,F19,,,Trigger)</f>
        <v>1.9178082191780823E-2</v>
      </c>
      <c r="M19" s="209">
        <f t="shared" si="6"/>
        <v>2.3379119862698841E-3</v>
      </c>
      <c r="N19" s="209">
        <f t="shared" si="7"/>
        <v>1.8852633367875977E-3</v>
      </c>
      <c r="O19" s="209">
        <f t="shared" si="8"/>
        <v>1.5319239340795877E-3</v>
      </c>
      <c r="P19" s="190"/>
      <c r="AF19" s="208">
        <f>_xll.qlCalendarAdvance(Calendar,AF18,"1d","mf",,Trigger)</f>
        <v>41990</v>
      </c>
      <c r="AG19" s="219">
        <f>_xll.qlDayCounterYearFraction(DayCounterON,SettlementDate,AF19,,,Trigger)</f>
        <v>6.0273972602739728E-2</v>
      </c>
      <c r="AH19" s="209">
        <f t="shared" si="0"/>
        <v>2.0155218749570683E-3</v>
      </c>
      <c r="AI19" s="209">
        <f t="shared" si="1"/>
        <v>1.6541761578855211E-3</v>
      </c>
      <c r="AJ19" s="179">
        <f t="shared" si="2"/>
        <v>1.4558265698354277E-3</v>
      </c>
    </row>
    <row r="20" spans="4:36" ht="11.25" customHeight="1" x14ac:dyDescent="0.2">
      <c r="D20" s="222" t="s">
        <v>48</v>
      </c>
      <c r="E20" s="176">
        <f t="shared" si="5"/>
        <v>41968</v>
      </c>
      <c r="F20" s="218">
        <f>_xll.qlCalendarAdvance(Calendar,SettlementDate,D20,"Following",,Trigger)</f>
        <v>41982</v>
      </c>
      <c r="G20" s="219" t="str">
        <f>_xll.qlMakeDatedOIS(,E20,F20,OvernightIndex,0,,,,EvaluationDate)</f>
        <v>obj_00594#0007</v>
      </c>
      <c r="H20" s="227" t="b">
        <f>_xll.qlInstrumentSetPricingEngine(G20,OisEngine)</f>
        <v>1</v>
      </c>
      <c r="I20" s="178">
        <f>_xll.qlOvernightIndexedSwapFairRate(G20,_xll.ohTrigger(InterestRatesTrigger))</f>
        <v>1.3999999977595424E-4</v>
      </c>
      <c r="J20" s="241">
        <f>_xll.qlDayCounterYearFraction(DayCounterOIS,E20,F20,,,Trigger)</f>
        <v>3.888888888888889E-2</v>
      </c>
      <c r="K20" s="241">
        <f>_xll.qlDayCounterYearFraction(DayCounter6M,E20,F20,,,Trigger)</f>
        <v>3.888888888888889E-2</v>
      </c>
      <c r="L20" s="241">
        <f>_xll.qlDayCounterYearFraction(DayCounterON,E20,F20,,,Trigger)</f>
        <v>3.8356164383561646E-2</v>
      </c>
      <c r="M20" s="209">
        <f t="shared" si="6"/>
        <v>2.1279119860349808E-3</v>
      </c>
      <c r="N20" s="209">
        <f t="shared" si="7"/>
        <v>1.6934733396927863E-3</v>
      </c>
      <c r="O20" s="209">
        <f t="shared" si="8"/>
        <v>1.3717314404666297E-3</v>
      </c>
      <c r="P20" s="190"/>
      <c r="AF20" s="208">
        <f>_xll.qlCalendarAdvance(Calendar,AF19,"1d","mf",,Trigger)</f>
        <v>41991</v>
      </c>
      <c r="AG20" s="219">
        <f>_xll.qlDayCounterYearFraction(DayCounterON,SettlementDate,AF20,,,Trigger)</f>
        <v>6.3013698630136991E-2</v>
      </c>
      <c r="AH20" s="209">
        <f t="shared" si="0"/>
        <v>2.0155218749570683E-3</v>
      </c>
      <c r="AI20" s="209">
        <f t="shared" si="1"/>
        <v>1.65945127784277E-3</v>
      </c>
      <c r="AJ20" s="179">
        <f t="shared" si="2"/>
        <v>1.4688528443895091E-3</v>
      </c>
    </row>
    <row r="21" spans="4:36" ht="11.25" customHeight="1" x14ac:dyDescent="0.2">
      <c r="D21" s="222" t="s">
        <v>49</v>
      </c>
      <c r="E21" s="176">
        <f t="shared" si="5"/>
        <v>41968</v>
      </c>
      <c r="F21" s="218">
        <f>_xll.qlCalendarAdvance(Calendar,SettlementDate,D21,"Following",,Trigger)</f>
        <v>41989</v>
      </c>
      <c r="G21" s="219" t="str">
        <f>_xll.qlMakeDatedOIS(,E21,F21,OvernightIndex,0,,,,EvaluationDate)</f>
        <v>obj_00593#0007</v>
      </c>
      <c r="H21" s="227" t="b">
        <f>_xll.qlInstrumentSetPricingEngine(G21,OisEngine)</f>
        <v>1</v>
      </c>
      <c r="I21" s="178">
        <f>_xll.qlOvernightIndexedSwapFairRate(G21,_xll.ohTrigger(InterestRatesTrigger))</f>
        <v>4.3666532953322091E-5</v>
      </c>
      <c r="J21" s="241">
        <f>_xll.qlDayCounterYearFraction(DayCounterOIS,E21,F21,,,Trigger)</f>
        <v>5.8333333333333334E-2</v>
      </c>
      <c r="K21" s="241">
        <f>_xll.qlDayCounterYearFraction(DayCounter6M,E21,F21,,,Trigger)</f>
        <v>5.8333333333333334E-2</v>
      </c>
      <c r="L21" s="241">
        <f>_xll.qlDayCounterYearFraction(DayCounterON,E21,F21,,,Trigger)</f>
        <v>5.7534246575342465E-2</v>
      </c>
      <c r="M21" s="209">
        <f t="shared" si="6"/>
        <v>2.0315785192123485E-3</v>
      </c>
      <c r="N21" s="209">
        <f t="shared" si="7"/>
        <v>1.6153498760102462E-3</v>
      </c>
      <c r="O21" s="209">
        <f t="shared" si="8"/>
        <v>1.3237482479369316E-3</v>
      </c>
      <c r="P21" s="190"/>
      <c r="AF21" s="208">
        <f>_xll.qlCalendarAdvance(Calendar,AF20,"1d","mf",,Trigger)</f>
        <v>41992</v>
      </c>
      <c r="AG21" s="219">
        <f>_xll.qlDayCounterYearFraction(DayCounterON,SettlementDate,AF21,,,Trigger)</f>
        <v>6.575342465753424E-2</v>
      </c>
      <c r="AH21" s="209">
        <f t="shared" si="0"/>
        <v>2.0155218749570683E-3</v>
      </c>
      <c r="AI21" s="209">
        <f t="shared" si="1"/>
        <v>1.6647263978000187E-3</v>
      </c>
      <c r="AJ21" s="179">
        <f t="shared" si="2"/>
        <v>1.4817886614945958E-3</v>
      </c>
    </row>
    <row r="22" spans="4:36" ht="11.25" customHeight="1" x14ac:dyDescent="0.2">
      <c r="D22" s="222" t="s">
        <v>43</v>
      </c>
      <c r="E22" s="176">
        <f t="shared" si="5"/>
        <v>41968</v>
      </c>
      <c r="F22" s="218">
        <f>_xll.qlCalendarAdvance(Calendar,SettlementDate,D22,"mf",TRUE,Trigger)</f>
        <v>42002</v>
      </c>
      <c r="G22" s="219" t="str">
        <f>_xll.qlMakeDatedOIS(,E22,F22,OvernightIndex,0,,,,EvaluationDate)</f>
        <v>obj_00583#0007</v>
      </c>
      <c r="H22" s="227" t="b">
        <f>_xll.qlInstrumentSetPricingEngine(G22,OisEngine)</f>
        <v>1</v>
      </c>
      <c r="I22" s="178">
        <f>_xll.qlOvernightIndexedSwapFairRate(G22,_xll.ohTrigger(InterestRatesTrigger))</f>
        <v>-2.9999999999491219E-5</v>
      </c>
      <c r="J22" s="241">
        <f>_xll.qlDayCounterYearFraction(DayCounterOIS,E22,F22,,,Trigger)</f>
        <v>9.4444444444444442E-2</v>
      </c>
      <c r="K22" s="241">
        <f>_xll.qlDayCounterYearFraction(DayCounter6M,E22,F22,,,Trigger)</f>
        <v>9.4444444444444442E-2</v>
      </c>
      <c r="L22" s="241">
        <f>_xll.qlDayCounterYearFraction(DayCounterON,E22,F22,,,Trigger)</f>
        <v>9.3150684931506855E-2</v>
      </c>
      <c r="M22" s="209">
        <f t="shared" si="6"/>
        <v>1.9579119862595351E-3</v>
      </c>
      <c r="N22" s="209">
        <f t="shared" si="7"/>
        <v>1.5755019203176038E-3</v>
      </c>
      <c r="O22" s="209">
        <f t="shared" si="8"/>
        <v>1.336008954940966E-3</v>
      </c>
      <c r="P22" s="190"/>
      <c r="AF22" s="208">
        <f>_xll.qlCalendarAdvance(Calendar,AF21,"1d","mf",,Trigger)</f>
        <v>41995</v>
      </c>
      <c r="AG22" s="219">
        <f>_xll.qlDayCounterYearFraction(DayCounterON,SettlementDate,AF22,,,Trigger)</f>
        <v>7.3972602739726029E-2</v>
      </c>
      <c r="AH22" s="209">
        <f t="shared" si="0"/>
        <v>2.0155218749570683E-3</v>
      </c>
      <c r="AI22" s="209">
        <f t="shared" si="1"/>
        <v>1.6805517576717654E-3</v>
      </c>
      <c r="AJ22" s="179">
        <f t="shared" si="2"/>
        <v>1.5200533681158873E-3</v>
      </c>
    </row>
    <row r="23" spans="4:36" ht="11.25" customHeight="1" x14ac:dyDescent="0.2">
      <c r="D23" s="222" t="s">
        <v>50</v>
      </c>
      <c r="E23" s="176">
        <f t="shared" si="5"/>
        <v>41968</v>
      </c>
      <c r="F23" s="218">
        <f>_xll.qlCalendarAdvance(Calendar,SettlementDate,D23,"mf",TRUE,Trigger)</f>
        <v>42030</v>
      </c>
      <c r="G23" s="219" t="str">
        <f>_xll.qlMakeDatedOIS(,E23,F23,OvernightIndex,0,,,,EvaluationDate)</f>
        <v>obj_00596#0007</v>
      </c>
      <c r="H23" s="227" t="b">
        <f>_xll.qlInstrumentSetPricingEngine(G23,OisEngine)</f>
        <v>1</v>
      </c>
      <c r="I23" s="178">
        <f>_xll.qlOvernightIndexedSwapFairRate(G23,_xll.ohTrigger(InterestRatesTrigger))</f>
        <v>-1.1398571864771764E-4</v>
      </c>
      <c r="J23" s="241">
        <f>_xll.qlDayCounterYearFraction(DayCounterOIS,E23,F23,,,Trigger)</f>
        <v>0.17222222222222222</v>
      </c>
      <c r="K23" s="241">
        <f>_xll.qlDayCounterYearFraction(DayCounter6M,E23,F23,,,Trigger)</f>
        <v>0.17222222222222222</v>
      </c>
      <c r="L23" s="241">
        <f>_xll.qlDayCounterYearFraction(DayCounterON,E23,F23,,,Trigger)</f>
        <v>0.16986301369863013</v>
      </c>
      <c r="M23" s="209">
        <f t="shared" si="6"/>
        <v>1.8739262676113087E-3</v>
      </c>
      <c r="N23" s="209">
        <f t="shared" si="7"/>
        <v>1.5643562142297451E-3</v>
      </c>
      <c r="O23" s="209">
        <f t="shared" si="8"/>
        <v>1.4200268557302788E-3</v>
      </c>
      <c r="P23" s="190"/>
      <c r="AF23" s="208">
        <f>_xll.qlCalendarAdvance(Calendar,AF22,"1d","mf",,Trigger)</f>
        <v>41996</v>
      </c>
      <c r="AG23" s="219">
        <f>_xll.qlDayCounterYearFraction(DayCounterON,SettlementDate,AF23,,,Trigger)</f>
        <v>7.6712328767123292E-2</v>
      </c>
      <c r="AH23" s="209">
        <f t="shared" si="0"/>
        <v>2.0155218749570683E-3</v>
      </c>
      <c r="AI23" s="209">
        <f t="shared" si="1"/>
        <v>1.6858268776290142E-3</v>
      </c>
      <c r="AJ23" s="179">
        <f t="shared" si="2"/>
        <v>1.5326273554249949E-3</v>
      </c>
    </row>
    <row r="24" spans="4:36" ht="11.25" customHeight="1" x14ac:dyDescent="0.2">
      <c r="D24" s="222" t="s">
        <v>44</v>
      </c>
      <c r="E24" s="176">
        <f t="shared" si="5"/>
        <v>41968</v>
      </c>
      <c r="F24" s="218">
        <f>_xll.qlCalendarAdvance(Calendar,SettlementDate,D24,"mf",TRUE,Trigger)</f>
        <v>42060</v>
      </c>
      <c r="G24" s="219" t="str">
        <f>_xll.qlMakeDatedOIS(,E24,F24,OvernightIndex,0,,,,EvaluationDate)</f>
        <v>obj_0058c#0007</v>
      </c>
      <c r="H24" s="227" t="b">
        <f>_xll.qlInstrumentSetPricingEngine(G24,OisEngine)</f>
        <v>1</v>
      </c>
      <c r="I24" s="178">
        <f>_xll.qlOvernightIndexedSwapFairRate(G24,_xll.ohTrigger(InterestRatesTrigger))</f>
        <v>-8.0000000000176542E-5</v>
      </c>
      <c r="J24" s="241">
        <f>_xll.qlDayCounterYearFraction(DayCounterOIS,E24,F24,,,Trigger)</f>
        <v>0.25555555555555554</v>
      </c>
      <c r="K24" s="241">
        <f>_xll.qlDayCounterYearFraction(DayCounter6M,E24,F24,,,Trigger)</f>
        <v>0.25555555555555554</v>
      </c>
      <c r="L24" s="241">
        <f>_xll.qlDayCounterYearFraction(DayCounterON,E24,F24,,,Trigger)</f>
        <v>0.25205479452054796</v>
      </c>
      <c r="M24" s="209">
        <f t="shared" si="6"/>
        <v>1.90791198625885E-3</v>
      </c>
      <c r="N24" s="209">
        <f t="shared" si="7"/>
        <v>1.6763848034776806E-3</v>
      </c>
      <c r="O24" s="209">
        <f t="shared" si="8"/>
        <v>1.6081431436478404E-3</v>
      </c>
      <c r="P24" s="190"/>
      <c r="AF24" s="208">
        <f>_xll.qlCalendarAdvance(Calendar,AF23,"1d","mf",,Trigger)</f>
        <v>41997</v>
      </c>
      <c r="AG24" s="219">
        <f>_xll.qlDayCounterYearFraction(DayCounterON,SettlementDate,AF24,,,Trigger)</f>
        <v>7.9452054794520555E-2</v>
      </c>
      <c r="AH24" s="209">
        <f t="shared" si="0"/>
        <v>2.0155218749570683E-3</v>
      </c>
      <c r="AI24" s="209">
        <f t="shared" si="1"/>
        <v>1.6911019975862631E-3</v>
      </c>
      <c r="AJ24" s="179">
        <f t="shared" si="2"/>
        <v>1.545110885285108E-3</v>
      </c>
    </row>
    <row r="25" spans="4:36" x14ac:dyDescent="0.2">
      <c r="D25" s="222" t="s">
        <v>51</v>
      </c>
      <c r="E25" s="176">
        <f t="shared" si="5"/>
        <v>41968</v>
      </c>
      <c r="F25" s="218">
        <f>_xll.qlCalendarAdvance(Calendar,SettlementDate,D25,"mf",TRUE,Trigger)</f>
        <v>42088</v>
      </c>
      <c r="G25" s="219" t="str">
        <f>_xll.qlMakeDatedOIS(,E25,F25,OvernightIndex,0,,,,EvaluationDate)</f>
        <v>obj_00580#0007</v>
      </c>
      <c r="H25" s="227" t="b">
        <f>_xll.qlInstrumentSetPricingEngine(G25,OisEngine)</f>
        <v>1</v>
      </c>
      <c r="I25" s="178">
        <f>_xll.qlOvernightIndexedSwapFairRate(G25,_xll.ohTrigger(InterestRatesTrigger))</f>
        <v>-5.4459298270637113E-5</v>
      </c>
      <c r="J25" s="241">
        <f>_xll.qlDayCounterYearFraction(DayCounterOIS,E25,F25,,,Trigger)</f>
        <v>0.33333333333333331</v>
      </c>
      <c r="K25" s="241">
        <f>_xll.qlDayCounterYearFraction(DayCounter6M,E25,F25,,,Trigger)</f>
        <v>0.33333333333333331</v>
      </c>
      <c r="L25" s="241">
        <f>_xll.qlDayCounterYearFraction(DayCounterON,E25,F25,,,Trigger)</f>
        <v>0.32876712328767121</v>
      </c>
      <c r="M25" s="209">
        <f t="shared" si="6"/>
        <v>1.9334526879883891E-3</v>
      </c>
      <c r="N25" s="209">
        <f t="shared" si="7"/>
        <v>1.7747655177675877E-3</v>
      </c>
      <c r="O25" s="209">
        <f t="shared" si="8"/>
        <v>1.7533906219105444E-3</v>
      </c>
      <c r="P25" s="190"/>
      <c r="AF25" s="208">
        <f>_xll.qlCalendarAdvance(Calendar,AF24,"1d","mf",,Trigger)</f>
        <v>42002</v>
      </c>
      <c r="AG25" s="219">
        <f>_xll.qlDayCounterYearFraction(DayCounterON,SettlementDate,AF25,,,Trigger)</f>
        <v>9.3150684931506855E-2</v>
      </c>
      <c r="AH25" s="209">
        <f t="shared" si="0"/>
        <v>2.0155218749570683E-3</v>
      </c>
      <c r="AI25" s="209">
        <f t="shared" si="1"/>
        <v>1.7174775973725074E-3</v>
      </c>
      <c r="AJ25" s="179">
        <f t="shared" si="2"/>
        <v>1.6061716728507514E-3</v>
      </c>
    </row>
    <row r="26" spans="4:36" x14ac:dyDescent="0.2">
      <c r="D26" s="222" t="s">
        <v>52</v>
      </c>
      <c r="E26" s="176">
        <f t="shared" si="5"/>
        <v>41968</v>
      </c>
      <c r="F26" s="218">
        <f>_xll.qlCalendarAdvance(Calendar,SettlementDate,D26,"mf",TRUE,Trigger)</f>
        <v>42121</v>
      </c>
      <c r="G26" s="219" t="str">
        <f>_xll.qlMakeDatedOIS(,E26,F26,OvernightIndex,0,,,,EvaluationDate)</f>
        <v>obj_0058e#0007</v>
      </c>
      <c r="H26" s="227" t="b">
        <f>_xll.qlInstrumentSetPricingEngine(G26,OisEngine)</f>
        <v>1</v>
      </c>
      <c r="I26" s="178">
        <f>_xll.qlOvernightIndexedSwapFairRate(G26,_xll.ohTrigger(InterestRatesTrigger))</f>
        <v>-8.0000000375335389E-5</v>
      </c>
      <c r="J26" s="241">
        <f>_xll.qlDayCounterYearFraction(DayCounterOIS,E26,F26,,,Trigger)</f>
        <v>0.42499999999999999</v>
      </c>
      <c r="K26" s="241">
        <f>_xll.qlDayCounterYearFraction(DayCounter6M,E26,F26,,,Trigger)</f>
        <v>0.42499999999999999</v>
      </c>
      <c r="L26" s="241">
        <f>_xll.qlDayCounterYearFraction(DayCounterON,E26,F26,,,Trigger)</f>
        <v>0.41917808219178082</v>
      </c>
      <c r="M26" s="209">
        <f t="shared" si="6"/>
        <v>1.9079119858836911E-3</v>
      </c>
      <c r="N26" s="209">
        <f t="shared" si="7"/>
        <v>1.8350719733233229E-3</v>
      </c>
      <c r="O26" s="209">
        <f t="shared" si="8"/>
        <v>1.839000164818916E-3</v>
      </c>
      <c r="P26" s="190"/>
      <c r="AF26" s="208">
        <f>_xll.qlCalendarAdvance(Calendar,AF25,"1d","mf",,Trigger)</f>
        <v>42003</v>
      </c>
      <c r="AG26" s="219">
        <f>_xll.qlDayCounterYearFraction(DayCounterON,SettlementDate,AF26,,,Trigger)</f>
        <v>9.5890410958904104E-2</v>
      </c>
      <c r="AH26" s="209">
        <f t="shared" si="0"/>
        <v>2.0155218749570683E-3</v>
      </c>
      <c r="AI26" s="209">
        <f t="shared" si="1"/>
        <v>1.7227527173297563E-3</v>
      </c>
      <c r="AJ26" s="179">
        <f t="shared" si="2"/>
        <v>1.618112458016896E-3</v>
      </c>
    </row>
    <row r="27" spans="4:36" ht="12" thickBot="1" x14ac:dyDescent="0.25">
      <c r="D27" s="223" t="s">
        <v>45</v>
      </c>
      <c r="E27" s="181">
        <f t="shared" si="5"/>
        <v>41968</v>
      </c>
      <c r="F27" s="220">
        <f>_xll.qlCalendarAdvance(Calendar,SettlementDate,D27,"mf",TRUE,Trigger)</f>
        <v>42149</v>
      </c>
      <c r="G27" s="221" t="str">
        <f>_xll.qlMakeDatedOIS(,E27,F27,OvernightIndex,0,,,,EvaluationDate)</f>
        <v>obj_0058d#0007</v>
      </c>
      <c r="H27" s="228" t="b">
        <f>_xll.qlInstrumentSetPricingEngine(G27,OisEngine)</f>
        <v>1</v>
      </c>
      <c r="I27" s="183">
        <f>_xll.qlOvernightIndexedSwapFairRate(G27,_xll.ohTrigger(InterestRatesTrigger))</f>
        <v>-1.2999999999999047E-4</v>
      </c>
      <c r="J27" s="244">
        <f>_xll.qlDayCounterYearFraction(DayCounterOIS,E27,F27,,,Trigger)</f>
        <v>0.50277777777777777</v>
      </c>
      <c r="K27" s="244">
        <f>_xll.qlDayCounterYearFraction(DayCounter6M,E27,F27,,,Trigger)</f>
        <v>0.50277777777777777</v>
      </c>
      <c r="L27" s="244">
        <f>_xll.qlDayCounterYearFraction(DayCounterON,E27,F27,,,Trigger)</f>
        <v>0.49589041095890413</v>
      </c>
      <c r="M27" s="211">
        <f t="shared" si="6"/>
        <v>1.8579119862590359E-3</v>
      </c>
      <c r="N27" s="211">
        <f t="shared" si="7"/>
        <v>1.8579119862590359E-3</v>
      </c>
      <c r="O27" s="211">
        <f t="shared" si="8"/>
        <v>1.8579119862590328E-3</v>
      </c>
      <c r="P27" s="190"/>
      <c r="AF27" s="208">
        <f>_xll.qlCalendarAdvance(Calendar,AF26,"1d","mf",,Trigger)</f>
        <v>42004</v>
      </c>
      <c r="AG27" s="219">
        <f>_xll.qlDayCounterYearFraction(DayCounterON,SettlementDate,AF27,,,Trigger)</f>
        <v>9.8630136986301367E-2</v>
      </c>
      <c r="AH27" s="209">
        <f t="shared" si="0"/>
        <v>2.0155218749570683E-3</v>
      </c>
      <c r="AI27" s="209">
        <f t="shared" si="1"/>
        <v>1.7280278372870052E-3</v>
      </c>
      <c r="AJ27" s="179">
        <f t="shared" si="2"/>
        <v>1.6299627857340457E-3</v>
      </c>
    </row>
    <row r="28" spans="4:36" ht="12" thickBot="1" x14ac:dyDescent="0.25">
      <c r="AF28" s="208">
        <f>_xll.qlCalendarAdvance(Calendar,AF27,"1d","mf",,Trigger)</f>
        <v>42006</v>
      </c>
      <c r="AG28" s="219">
        <f>_xll.qlDayCounterYearFraction(DayCounterON,SettlementDate,AF28,,,Trigger)</f>
        <v>0.10410958904109589</v>
      </c>
      <c r="AH28" s="209">
        <f t="shared" si="0"/>
        <v>2.0155218749570683E-3</v>
      </c>
      <c r="AI28" s="209">
        <f t="shared" si="1"/>
        <v>1.738578077201503E-3</v>
      </c>
      <c r="AJ28" s="179">
        <f t="shared" si="2"/>
        <v>1.653392068821361E-3</v>
      </c>
    </row>
    <row r="29" spans="4:36" x14ac:dyDescent="0.2">
      <c r="D29" s="249" t="s">
        <v>147</v>
      </c>
      <c r="AF29" s="208">
        <f>_xll.qlCalendarAdvance(Calendar,AF28,"1d","mf",,Trigger)</f>
        <v>42009</v>
      </c>
      <c r="AG29" s="219">
        <f>_xll.qlDayCounterYearFraction(DayCounterON,SettlementDate,AF29,,,Trigger)</f>
        <v>0.11232876712328767</v>
      </c>
      <c r="AH29" s="209">
        <f t="shared" si="0"/>
        <v>2.0155218749570683E-3</v>
      </c>
      <c r="AI29" s="209">
        <f t="shared" si="1"/>
        <v>1.7544034370732494E-3</v>
      </c>
      <c r="AJ29" s="179">
        <f t="shared" si="2"/>
        <v>1.6878575625848729E-3</v>
      </c>
    </row>
    <row r="30" spans="4:36" ht="12.75" customHeight="1" x14ac:dyDescent="0.2">
      <c r="D30" s="253" t="s">
        <v>111</v>
      </c>
      <c r="AF30" s="208">
        <f>_xll.qlCalendarAdvance(Calendar,AF29,"1d","mf",,Trigger)</f>
        <v>42010</v>
      </c>
      <c r="AG30" s="219">
        <f>_xll.qlDayCounterYearFraction(DayCounterON,SettlementDate,AF30,,,Trigger)</f>
        <v>0.11506849315068493</v>
      </c>
      <c r="AH30" s="209">
        <f t="shared" si="0"/>
        <v>2.0155218749570683E-3</v>
      </c>
      <c r="AI30" s="209">
        <f t="shared" si="1"/>
        <v>1.7596785570304983E-3</v>
      </c>
      <c r="AJ30" s="179">
        <f t="shared" si="2"/>
        <v>1.6991651456080539E-3</v>
      </c>
    </row>
    <row r="31" spans="4:36" x14ac:dyDescent="0.2">
      <c r="D31" s="209">
        <f t="shared" ref="D31:D40" si="9">IF($D$30="FLAT",M18,IF($D$30="linear",N18,O18))</f>
        <v>1.1023550262589275E-3</v>
      </c>
      <c r="AF31" s="208">
        <f>_xll.qlCalendarAdvance(Calendar,AF30,"1d","mf",,Trigger)</f>
        <v>42011</v>
      </c>
      <c r="AG31" s="219">
        <f>_xll.qlDayCounterYearFraction(DayCounterON,SettlementDate,AF31,,,Trigger)</f>
        <v>0.11780821917808219</v>
      </c>
      <c r="AH31" s="209">
        <f t="shared" si="0"/>
        <v>2.0155218749570683E-3</v>
      </c>
      <c r="AI31" s="209">
        <f t="shared" si="1"/>
        <v>1.7649536769877472E-3</v>
      </c>
      <c r="AJ31" s="179">
        <f t="shared" si="2"/>
        <v>1.7103822711822406E-3</v>
      </c>
    </row>
    <row r="32" spans="4:36" x14ac:dyDescent="0.2">
      <c r="D32" s="209">
        <f t="shared" si="9"/>
        <v>1.5319239340795877E-3</v>
      </c>
      <c r="AF32" s="208">
        <f>_xll.qlCalendarAdvance(Calendar,AF31,"1d","mf",,Trigger)</f>
        <v>42012</v>
      </c>
      <c r="AG32" s="219">
        <f>_xll.qlDayCounterYearFraction(DayCounterON,SettlementDate,AF32,,,Trigger)</f>
        <v>0.12054794520547946</v>
      </c>
      <c r="AH32" s="209">
        <f t="shared" si="0"/>
        <v>2.0155218749570683E-3</v>
      </c>
      <c r="AI32" s="209">
        <f t="shared" si="1"/>
        <v>1.7702287969449961E-3</v>
      </c>
      <c r="AJ32" s="179">
        <f t="shared" si="2"/>
        <v>1.7215089393074322E-3</v>
      </c>
    </row>
    <row r="33" spans="4:36" x14ac:dyDescent="0.2">
      <c r="D33" s="209">
        <f t="shared" si="9"/>
        <v>1.3717314404666297E-3</v>
      </c>
      <c r="AF33" s="208">
        <f>_xll.qlCalendarAdvance(Calendar,AF32,"1d","mf",,Trigger)</f>
        <v>42013</v>
      </c>
      <c r="AG33" s="219">
        <f>_xll.qlDayCounterYearFraction(DayCounterON,SettlementDate,AF33,,,Trigger)</f>
        <v>0.12328767123287671</v>
      </c>
      <c r="AH33" s="209">
        <f t="shared" si="0"/>
        <v>2.0155218749570683E-3</v>
      </c>
      <c r="AI33" s="209">
        <f t="shared" si="1"/>
        <v>1.775503916902245E-3</v>
      </c>
      <c r="AJ33" s="179">
        <f t="shared" si="2"/>
        <v>1.7325451499836291E-3</v>
      </c>
    </row>
    <row r="34" spans="4:36" x14ac:dyDescent="0.2">
      <c r="D34" s="209">
        <f t="shared" si="9"/>
        <v>1.3237482479369316E-3</v>
      </c>
      <c r="AF34" s="208">
        <f>_xll.qlCalendarAdvance(Calendar,AF33,"1d","mf",,Trigger)</f>
        <v>42016</v>
      </c>
      <c r="AG34" s="219">
        <f>_xll.qlDayCounterYearFraction(DayCounterON,SettlementDate,AF34,,,Trigger)</f>
        <v>0.13150684931506848</v>
      </c>
      <c r="AH34" s="209">
        <f t="shared" si="0"/>
        <v>2.0155218749570683E-3</v>
      </c>
      <c r="AI34" s="209">
        <f t="shared" si="1"/>
        <v>1.7913292767739915E-3</v>
      </c>
      <c r="AJ34" s="179">
        <f t="shared" si="2"/>
        <v>1.7651110373182518E-3</v>
      </c>
    </row>
    <row r="35" spans="4:36" x14ac:dyDescent="0.2">
      <c r="D35" s="209">
        <f t="shared" si="9"/>
        <v>1.336008954940966E-3</v>
      </c>
      <c r="AF35" s="208">
        <f>_xll.qlCalendarAdvance(Calendar,AF34,"1d","mf",,Trigger)</f>
        <v>42017</v>
      </c>
      <c r="AG35" s="219">
        <f>_xll.qlDayCounterYearFraction(DayCounterON,SettlementDate,AF35,,,Trigger)</f>
        <v>0.13424657534246576</v>
      </c>
      <c r="AH35" s="209">
        <f t="shared" ref="AH35:AH66" si="10">$W$13</f>
        <v>2.0155218749570683E-3</v>
      </c>
      <c r="AI35" s="209">
        <f t="shared" ref="AI35:AI66" si="11">$W$10+$W$9*AG35</f>
        <v>1.7966043967312403E-3</v>
      </c>
      <c r="AJ35" s="179">
        <f t="shared" ref="AJ35:AJ66" si="12">($W$5+$W$4*AG35+$W$3*AG35^2)</f>
        <v>1.7757854181984696E-3</v>
      </c>
    </row>
    <row r="36" spans="4:36" x14ac:dyDescent="0.2">
      <c r="D36" s="209">
        <f t="shared" si="9"/>
        <v>1.4200268557302788E-3</v>
      </c>
      <c r="AF36" s="208">
        <f>_xll.qlCalendarAdvance(Calendar,AF35,"1d","mf",,Trigger)</f>
        <v>42018</v>
      </c>
      <c r="AG36" s="219">
        <f>_xll.qlDayCounterYearFraction(DayCounterON,SettlementDate,AF36,,,Trigger)</f>
        <v>0.13698630136986301</v>
      </c>
      <c r="AH36" s="209">
        <f t="shared" si="10"/>
        <v>2.0155218749570683E-3</v>
      </c>
      <c r="AI36" s="209">
        <f t="shared" si="11"/>
        <v>1.8018795166884892E-3</v>
      </c>
      <c r="AJ36" s="179">
        <f t="shared" si="12"/>
        <v>1.7863693416296927E-3</v>
      </c>
    </row>
    <row r="37" spans="4:36" x14ac:dyDescent="0.2">
      <c r="D37" s="209">
        <f t="shared" si="9"/>
        <v>1.6081431436478404E-3</v>
      </c>
      <c r="AF37" s="208">
        <f>_xll.qlCalendarAdvance(Calendar,AF36,"1d","mf",,Trigger)</f>
        <v>42019</v>
      </c>
      <c r="AG37" s="219">
        <f>_xll.qlDayCounterYearFraction(DayCounterON,SettlementDate,AF37,,,Trigger)</f>
        <v>0.13972602739726028</v>
      </c>
      <c r="AH37" s="209">
        <f t="shared" si="10"/>
        <v>2.0155218749570683E-3</v>
      </c>
      <c r="AI37" s="209">
        <f t="shared" si="11"/>
        <v>1.8071546366457381E-3</v>
      </c>
      <c r="AJ37" s="179">
        <f t="shared" si="12"/>
        <v>1.7968628076119213E-3</v>
      </c>
    </row>
    <row r="38" spans="4:36" x14ac:dyDescent="0.2">
      <c r="D38" s="209">
        <f t="shared" si="9"/>
        <v>1.7533906219105444E-3</v>
      </c>
      <c r="AF38" s="208">
        <f>_xll.qlCalendarAdvance(Calendar,AF37,"1d","mf",,Trigger)</f>
        <v>42020</v>
      </c>
      <c r="AG38" s="219">
        <f>_xll.qlDayCounterYearFraction(DayCounterON,SettlementDate,AF38,,,Trigger)</f>
        <v>0.14246575342465753</v>
      </c>
      <c r="AH38" s="209">
        <f t="shared" si="10"/>
        <v>2.0155218749570683E-3</v>
      </c>
      <c r="AI38" s="209">
        <f t="shared" si="11"/>
        <v>1.8124297566029868E-3</v>
      </c>
      <c r="AJ38" s="179">
        <f t="shared" si="12"/>
        <v>1.8072658161451551E-3</v>
      </c>
    </row>
    <row r="39" spans="4:36" x14ac:dyDescent="0.2">
      <c r="D39" s="209">
        <f t="shared" si="9"/>
        <v>1.839000164818916E-3</v>
      </c>
      <c r="AF39" s="208">
        <f>_xll.qlCalendarAdvance(Calendar,AF38,"1d","mf",,Trigger)</f>
        <v>42023</v>
      </c>
      <c r="AG39" s="219">
        <f>_xll.qlDayCounterYearFraction(DayCounterON,SettlementDate,AF39,,,Trigger)</f>
        <v>0.15068493150684931</v>
      </c>
      <c r="AH39" s="209">
        <f t="shared" si="10"/>
        <v>2.0155218749570683E-3</v>
      </c>
      <c r="AI39" s="209">
        <f t="shared" si="11"/>
        <v>1.8282551164747335E-3</v>
      </c>
      <c r="AJ39" s="179">
        <f t="shared" si="12"/>
        <v>1.8379320970508877E-3</v>
      </c>
    </row>
    <row r="40" spans="4:36" ht="12" thickBot="1" x14ac:dyDescent="0.25">
      <c r="D40" s="211">
        <f t="shared" si="9"/>
        <v>1.8579119862590328E-3</v>
      </c>
      <c r="AF40" s="208">
        <f>_xll.qlCalendarAdvance(Calendar,AF39,"1d","mf",,Trigger)</f>
        <v>42024</v>
      </c>
      <c r="AG40" s="219">
        <f>_xll.qlDayCounterYearFraction(DayCounterON,SettlementDate,AF40,,,Trigger)</f>
        <v>0.15342465753424658</v>
      </c>
      <c r="AH40" s="209">
        <f t="shared" si="10"/>
        <v>2.0155218749570683E-3</v>
      </c>
      <c r="AI40" s="209">
        <f t="shared" si="11"/>
        <v>1.8335302364319824E-3</v>
      </c>
      <c r="AJ40" s="179">
        <f t="shared" si="12"/>
        <v>1.8479732757881423E-3</v>
      </c>
    </row>
    <row r="41" spans="4:36" x14ac:dyDescent="0.2">
      <c r="AF41" s="208">
        <f>_xll.qlCalendarAdvance(Calendar,AF40,"1d","mf",,Trigger)</f>
        <v>42025</v>
      </c>
      <c r="AG41" s="219">
        <f>_xll.qlDayCounterYearFraction(DayCounterON,SettlementDate,AF41,,,Trigger)</f>
        <v>0.15616438356164383</v>
      </c>
      <c r="AH41" s="209">
        <f t="shared" si="10"/>
        <v>2.0155218749570683E-3</v>
      </c>
      <c r="AI41" s="209">
        <f t="shared" si="11"/>
        <v>1.8388053563892313E-3</v>
      </c>
      <c r="AJ41" s="179">
        <f t="shared" si="12"/>
        <v>1.8579239970764022E-3</v>
      </c>
    </row>
    <row r="42" spans="4:36" x14ac:dyDescent="0.2">
      <c r="AF42" s="208">
        <f>_xll.qlCalendarAdvance(Calendar,AF41,"1d","mf",,Trigger)</f>
        <v>42026</v>
      </c>
      <c r="AG42" s="219">
        <f>_xll.qlDayCounterYearFraction(DayCounterON,SettlementDate,AF42,,,Trigger)</f>
        <v>0.15890410958904111</v>
      </c>
      <c r="AH42" s="209">
        <f t="shared" si="10"/>
        <v>2.0155218749570683E-3</v>
      </c>
      <c r="AI42" s="209">
        <f t="shared" si="11"/>
        <v>1.8440804763464802E-3</v>
      </c>
      <c r="AJ42" s="179">
        <f t="shared" si="12"/>
        <v>1.8677842609156677E-3</v>
      </c>
    </row>
    <row r="43" spans="4:36" ht="11.25" customHeight="1" x14ac:dyDescent="0.2">
      <c r="N43" s="251"/>
      <c r="AF43" s="208">
        <f>_xll.qlCalendarAdvance(Calendar,AF42,"1d","mf",,Trigger)</f>
        <v>42027</v>
      </c>
      <c r="AG43" s="219">
        <f>_xll.qlDayCounterYearFraction(DayCounterON,SettlementDate,AF43,,,Trigger)</f>
        <v>0.16164383561643836</v>
      </c>
      <c r="AH43" s="209">
        <f t="shared" si="10"/>
        <v>2.0155218749570683E-3</v>
      </c>
      <c r="AI43" s="209">
        <f t="shared" si="11"/>
        <v>1.8493555963037291E-3</v>
      </c>
      <c r="AJ43" s="179">
        <f t="shared" si="12"/>
        <v>1.8775540673059384E-3</v>
      </c>
    </row>
    <row r="44" spans="4:36" x14ac:dyDescent="0.2">
      <c r="J44" s="190"/>
      <c r="K44" s="190"/>
      <c r="N44" s="251"/>
      <c r="AF44" s="208">
        <f>_xll.qlCalendarAdvance(Calendar,AF43,"1d","mf",,Trigger)</f>
        <v>42030</v>
      </c>
      <c r="AG44" s="219">
        <f>_xll.qlDayCounterYearFraction(DayCounterON,SettlementDate,AF44,,,Trigger)</f>
        <v>0.16986301369863013</v>
      </c>
      <c r="AH44" s="209">
        <f t="shared" si="10"/>
        <v>2.0155218749570683E-3</v>
      </c>
      <c r="AI44" s="209">
        <f t="shared" si="11"/>
        <v>1.8651809561754755E-3</v>
      </c>
      <c r="AJ44" s="179">
        <f t="shared" si="12"/>
        <v>1.9063207417827812E-3</v>
      </c>
    </row>
    <row r="45" spans="4:36" x14ac:dyDescent="0.2">
      <c r="N45" s="251"/>
      <c r="AF45" s="208">
        <f>_xll.qlCalendarAdvance(Calendar,AF44,"1d","mf",,Trigger)</f>
        <v>42031</v>
      </c>
      <c r="AG45" s="219">
        <f>_xll.qlDayCounterYearFraction(DayCounterON,SettlementDate,AF45,,,Trigger)</f>
        <v>0.17260273972602741</v>
      </c>
      <c r="AH45" s="209">
        <f t="shared" si="10"/>
        <v>2.0155218749570683E-3</v>
      </c>
      <c r="AI45" s="209">
        <f t="shared" si="11"/>
        <v>1.8704560761327244E-3</v>
      </c>
      <c r="AJ45" s="179">
        <f t="shared" si="12"/>
        <v>1.9157287183770725E-3</v>
      </c>
    </row>
    <row r="46" spans="4:36" x14ac:dyDescent="0.2">
      <c r="N46" s="251"/>
      <c r="AF46" s="208">
        <f>_xll.qlCalendarAdvance(Calendar,AF45,"1d","mf",,Trigger)</f>
        <v>42032</v>
      </c>
      <c r="AG46" s="219">
        <f>_xll.qlDayCounterYearFraction(DayCounterON,SettlementDate,AF46,,,Trigger)</f>
        <v>0.17534246575342466</v>
      </c>
      <c r="AH46" s="209">
        <f t="shared" si="10"/>
        <v>2.0155218749570683E-3</v>
      </c>
      <c r="AI46" s="209">
        <f t="shared" si="11"/>
        <v>1.8757311960899733E-3</v>
      </c>
      <c r="AJ46" s="179">
        <f t="shared" si="12"/>
        <v>1.9250462375223691E-3</v>
      </c>
    </row>
    <row r="47" spans="4:36" x14ac:dyDescent="0.2">
      <c r="N47" s="251"/>
      <c r="AF47" s="208">
        <f>_xll.qlCalendarAdvance(Calendar,AF46,"1d","mf",,Trigger)</f>
        <v>42033</v>
      </c>
      <c r="AG47" s="219">
        <f>_xll.qlDayCounterYearFraction(DayCounterON,SettlementDate,AF47,,,Trigger)</f>
        <v>0.17808219178082191</v>
      </c>
      <c r="AH47" s="209">
        <f t="shared" si="10"/>
        <v>2.0155218749570683E-3</v>
      </c>
      <c r="AI47" s="209">
        <f t="shared" si="11"/>
        <v>1.8810063160472222E-3</v>
      </c>
      <c r="AJ47" s="179">
        <f t="shared" si="12"/>
        <v>1.9342732992186713E-3</v>
      </c>
    </row>
    <row r="48" spans="4:36" x14ac:dyDescent="0.2">
      <c r="AF48" s="208">
        <f>_xll.qlCalendarAdvance(Calendar,AF47,"1d","mf",,Trigger)</f>
        <v>42034</v>
      </c>
      <c r="AG48" s="219">
        <f>_xll.qlDayCounterYearFraction(DayCounterON,SettlementDate,AF48,,,Trigger)</f>
        <v>0.18082191780821918</v>
      </c>
      <c r="AH48" s="209">
        <f t="shared" si="10"/>
        <v>2.0155218749570683E-3</v>
      </c>
      <c r="AI48" s="209">
        <f t="shared" si="11"/>
        <v>1.8862814360044711E-3</v>
      </c>
      <c r="AJ48" s="179">
        <f t="shared" si="12"/>
        <v>1.9434099034659788E-3</v>
      </c>
    </row>
    <row r="49" spans="10:36" x14ac:dyDescent="0.2">
      <c r="AF49" s="208">
        <f>_xll.qlCalendarAdvance(Calendar,AF48,"1d","mf",,Trigger)</f>
        <v>42037</v>
      </c>
      <c r="AG49" s="219">
        <f>_xll.qlDayCounterYearFraction(DayCounterON,SettlementDate,AF49,,,Trigger)</f>
        <v>0.18904109589041096</v>
      </c>
      <c r="AH49" s="209">
        <f t="shared" si="10"/>
        <v>2.0155218749570683E-3</v>
      </c>
      <c r="AI49" s="209">
        <f t="shared" si="11"/>
        <v>1.9021067958762176E-3</v>
      </c>
      <c r="AJ49" s="179">
        <f t="shared" si="12"/>
        <v>1.9702769715139318E-3</v>
      </c>
    </row>
    <row r="50" spans="10:36" x14ac:dyDescent="0.2">
      <c r="AF50" s="208">
        <f>_xll.qlCalendarAdvance(Calendar,AF49,"1d","mf",,Trigger)</f>
        <v>42038</v>
      </c>
      <c r="AG50" s="219">
        <f>_xll.qlDayCounterYearFraction(DayCounterON,SettlementDate,AF50,,,Trigger)</f>
        <v>0.19178082191780821</v>
      </c>
      <c r="AH50" s="209">
        <f t="shared" si="10"/>
        <v>2.0155218749570683E-3</v>
      </c>
      <c r="AI50" s="209">
        <f t="shared" si="11"/>
        <v>1.9073819158334664E-3</v>
      </c>
      <c r="AJ50" s="179">
        <f t="shared" si="12"/>
        <v>1.9790517459652599E-3</v>
      </c>
    </row>
    <row r="51" spans="10:36" x14ac:dyDescent="0.2">
      <c r="AF51" s="208">
        <f>_xll.qlCalendarAdvance(Calendar,AF50,"1d","mf",,Trigger)</f>
        <v>42039</v>
      </c>
      <c r="AG51" s="219">
        <f>_xll.qlDayCounterYearFraction(DayCounterON,SettlementDate,AF51,,,Trigger)</f>
        <v>0.19452054794520549</v>
      </c>
      <c r="AH51" s="209">
        <f t="shared" si="10"/>
        <v>2.0155218749570683E-3</v>
      </c>
      <c r="AI51" s="209">
        <f t="shared" si="11"/>
        <v>1.9126570357907153E-3</v>
      </c>
      <c r="AJ51" s="179">
        <f t="shared" si="12"/>
        <v>1.9877360629675933E-3</v>
      </c>
    </row>
    <row r="52" spans="10:36" x14ac:dyDescent="0.2">
      <c r="AF52" s="208">
        <f>_xll.qlCalendarAdvance(Calendar,AF51,"1d","mf",,Trigger)</f>
        <v>42040</v>
      </c>
      <c r="AG52" s="219">
        <f>_xll.qlDayCounterYearFraction(DayCounterON,SettlementDate,AF52,,,Trigger)</f>
        <v>0.19726027397260273</v>
      </c>
      <c r="AH52" s="209">
        <f t="shared" si="10"/>
        <v>2.0155218749570683E-3</v>
      </c>
      <c r="AI52" s="209">
        <f t="shared" si="11"/>
        <v>1.9179321557479642E-3</v>
      </c>
      <c r="AJ52" s="179">
        <f t="shared" si="12"/>
        <v>1.9963299225209323E-3</v>
      </c>
    </row>
    <row r="53" spans="10:36" x14ac:dyDescent="0.2">
      <c r="AF53" s="208">
        <f>_xll.qlCalendarAdvance(Calendar,AF52,"1d","mf",,Trigger)</f>
        <v>42041</v>
      </c>
      <c r="AG53" s="219">
        <f>_xll.qlDayCounterYearFraction(DayCounterON,SettlementDate,AF53,,,Trigger)</f>
        <v>0.2</v>
      </c>
      <c r="AH53" s="209">
        <f t="shared" si="10"/>
        <v>2.0155218749570683E-3</v>
      </c>
      <c r="AI53" s="209">
        <f t="shared" si="11"/>
        <v>1.9232072757052131E-3</v>
      </c>
      <c r="AJ53" s="179">
        <f t="shared" si="12"/>
        <v>2.0048333246252764E-3</v>
      </c>
    </row>
    <row r="54" spans="10:36" x14ac:dyDescent="0.2">
      <c r="AF54" s="208">
        <f>_xll.qlCalendarAdvance(Calendar,AF53,"1d","mf",,Trigger)</f>
        <v>42044</v>
      </c>
      <c r="AG54" s="219">
        <f>_xll.qlDayCounterYearFraction(DayCounterON,SettlementDate,AF54,,,Trigger)</f>
        <v>0.20821917808219179</v>
      </c>
      <c r="AH54" s="209">
        <f t="shared" si="10"/>
        <v>2.0155218749570683E-3</v>
      </c>
      <c r="AI54" s="209">
        <f t="shared" si="11"/>
        <v>1.9390326355769596E-3</v>
      </c>
      <c r="AJ54" s="179">
        <f t="shared" si="12"/>
        <v>2.02980078624434E-3</v>
      </c>
    </row>
    <row r="55" spans="10:36" x14ac:dyDescent="0.2">
      <c r="AF55" s="208">
        <f>_xll.qlCalendarAdvance(Calendar,AF54,"1d","mf",,Trigger)</f>
        <v>42045</v>
      </c>
      <c r="AG55" s="219">
        <f>_xll.qlDayCounterYearFraction(DayCounterON,SettlementDate,AF55,,,Trigger)</f>
        <v>0.21095890410958903</v>
      </c>
      <c r="AH55" s="209">
        <f t="shared" si="10"/>
        <v>2.0155218749570683E-3</v>
      </c>
      <c r="AI55" s="209">
        <f t="shared" si="11"/>
        <v>1.9443077555342085E-3</v>
      </c>
      <c r="AJ55" s="179">
        <f t="shared" si="12"/>
        <v>2.0379423585527049E-3</v>
      </c>
    </row>
    <row r="56" spans="10:36" x14ac:dyDescent="0.2">
      <c r="AF56" s="208">
        <f>_xll.qlCalendarAdvance(Calendar,AF55,"1d","mf",,Trigger)</f>
        <v>42046</v>
      </c>
      <c r="AG56" s="219">
        <f>_xll.qlDayCounterYearFraction(DayCounterON,SettlementDate,AF56,,,Trigger)</f>
        <v>0.21369863013698631</v>
      </c>
      <c r="AH56" s="209">
        <f t="shared" si="10"/>
        <v>2.0155218749570683E-3</v>
      </c>
      <c r="AI56" s="209">
        <f t="shared" si="11"/>
        <v>1.9495828754914574E-3</v>
      </c>
      <c r="AJ56" s="179">
        <f t="shared" si="12"/>
        <v>2.045993473412075E-3</v>
      </c>
    </row>
    <row r="57" spans="10:36" x14ac:dyDescent="0.2">
      <c r="AF57" s="208">
        <f>_xll.qlCalendarAdvance(Calendar,AF56,"1d","mf",,Trigger)</f>
        <v>42047</v>
      </c>
      <c r="AG57" s="219">
        <f>_xll.qlDayCounterYearFraction(DayCounterON,SettlementDate,AF57,,,Trigger)</f>
        <v>0.21643835616438356</v>
      </c>
      <c r="AH57" s="209">
        <f t="shared" si="10"/>
        <v>2.0155218749570683E-3</v>
      </c>
      <c r="AI57" s="209">
        <f t="shared" si="11"/>
        <v>1.9548579954487061E-3</v>
      </c>
      <c r="AJ57" s="179">
        <f t="shared" si="12"/>
        <v>2.0539541308224507E-3</v>
      </c>
    </row>
    <row r="58" spans="10:36" x14ac:dyDescent="0.2">
      <c r="AF58" s="208">
        <f>_xll.qlCalendarAdvance(Calendar,AF57,"1d","mf",,Trigger)</f>
        <v>42048</v>
      </c>
      <c r="AG58" s="219">
        <f>_xll.qlDayCounterYearFraction(DayCounterON,SettlementDate,AF58,,,Trigger)</f>
        <v>0.21917808219178081</v>
      </c>
      <c r="AH58" s="209">
        <f t="shared" si="10"/>
        <v>2.0155218749570683E-3</v>
      </c>
      <c r="AI58" s="209">
        <f t="shared" si="11"/>
        <v>1.9601331154059549E-3</v>
      </c>
      <c r="AJ58" s="179">
        <f t="shared" si="12"/>
        <v>2.0618243307838312E-3</v>
      </c>
    </row>
    <row r="59" spans="10:36" x14ac:dyDescent="0.2">
      <c r="AF59" s="208">
        <f>_xll.qlCalendarAdvance(Calendar,AF58,"1d","mf",,Trigger)</f>
        <v>42051</v>
      </c>
      <c r="AG59" s="219">
        <f>_xll.qlDayCounterYearFraction(DayCounterON,SettlementDate,AF59,,,Trigger)</f>
        <v>0.22739726027397261</v>
      </c>
      <c r="AH59" s="209">
        <f t="shared" si="10"/>
        <v>2.0155218749570683E-3</v>
      </c>
      <c r="AI59" s="209">
        <f t="shared" si="11"/>
        <v>1.9759584752777016E-3</v>
      </c>
      <c r="AJ59" s="179">
        <f t="shared" si="12"/>
        <v>2.0848921859740054E-3</v>
      </c>
    </row>
    <row r="60" spans="10:36" x14ac:dyDescent="0.2">
      <c r="AF60" s="208">
        <f>_xll.qlCalendarAdvance(Calendar,AF59,"1d","mf",,Trigger)</f>
        <v>42052</v>
      </c>
      <c r="AG60" s="219">
        <f>_xll.qlDayCounterYearFraction(DayCounterON,SettlementDate,AF60,,,Trigger)</f>
        <v>0.23013698630136986</v>
      </c>
      <c r="AH60" s="209">
        <f t="shared" si="10"/>
        <v>2.0155218749570683E-3</v>
      </c>
      <c r="AI60" s="209">
        <f t="shared" si="11"/>
        <v>1.9812335952349505E-3</v>
      </c>
      <c r="AJ60" s="179">
        <f t="shared" si="12"/>
        <v>2.0924005561394066E-3</v>
      </c>
    </row>
    <row r="61" spans="10:36" x14ac:dyDescent="0.2">
      <c r="AF61" s="208">
        <f>_xll.qlCalendarAdvance(Calendar,AF60,"1d","mf",,Trigger)</f>
        <v>42053</v>
      </c>
      <c r="AG61" s="219">
        <f>_xll.qlDayCounterYearFraction(DayCounterON,SettlementDate,AF61,,,Trigger)</f>
        <v>0.23287671232876711</v>
      </c>
      <c r="AH61" s="209">
        <f t="shared" si="10"/>
        <v>2.0155218749570683E-3</v>
      </c>
      <c r="AI61" s="209">
        <f t="shared" si="11"/>
        <v>1.9865087151921994E-3</v>
      </c>
      <c r="AJ61" s="179">
        <f t="shared" si="12"/>
        <v>2.0998184688558138E-3</v>
      </c>
    </row>
    <row r="62" spans="10:36" x14ac:dyDescent="0.2">
      <c r="AF62" s="208">
        <f>_xll.qlCalendarAdvance(Calendar,AF61,"1d","mf",,Trigger)</f>
        <v>42054</v>
      </c>
      <c r="AG62" s="219">
        <f>_xll.qlDayCounterYearFraction(DayCounterON,SettlementDate,AF62,,,Trigger)</f>
        <v>0.23561643835616439</v>
      </c>
      <c r="AH62" s="209">
        <f t="shared" si="10"/>
        <v>2.0155218749570683E-3</v>
      </c>
      <c r="AI62" s="209">
        <f t="shared" si="11"/>
        <v>1.9917838351494483E-3</v>
      </c>
      <c r="AJ62" s="179">
        <f t="shared" si="12"/>
        <v>2.1071459241232262E-3</v>
      </c>
    </row>
    <row r="63" spans="10:36" x14ac:dyDescent="0.2">
      <c r="J63" s="190"/>
      <c r="AF63" s="208">
        <f>_xll.qlCalendarAdvance(Calendar,AF62,"1d","mf",,Trigger)</f>
        <v>42055</v>
      </c>
      <c r="AG63" s="219">
        <f>_xll.qlDayCounterYearFraction(DayCounterON,SettlementDate,AF63,,,Trigger)</f>
        <v>0.23835616438356164</v>
      </c>
      <c r="AH63" s="209">
        <f t="shared" si="10"/>
        <v>2.0155218749570683E-3</v>
      </c>
      <c r="AI63" s="209">
        <f t="shared" si="11"/>
        <v>1.9970589551066972E-3</v>
      </c>
      <c r="AJ63" s="179">
        <f t="shared" si="12"/>
        <v>2.1143829219416438E-3</v>
      </c>
    </row>
    <row r="64" spans="10:36" x14ac:dyDescent="0.2">
      <c r="J64" s="190"/>
      <c r="AF64" s="208">
        <f>_xll.qlCalendarAdvance(Calendar,AF63,"1d","mf",,Trigger)</f>
        <v>42058</v>
      </c>
      <c r="AG64" s="219">
        <f>_xll.qlDayCounterYearFraction(DayCounterON,SettlementDate,AF64,,,Trigger)</f>
        <v>0.24657534246575341</v>
      </c>
      <c r="AH64" s="209">
        <f t="shared" si="10"/>
        <v>2.0155218749570683E-3</v>
      </c>
      <c r="AI64" s="209">
        <f t="shared" si="11"/>
        <v>2.0128843149784439E-3</v>
      </c>
      <c r="AJ64" s="179">
        <f t="shared" si="12"/>
        <v>2.1355511707029278E-3</v>
      </c>
    </row>
    <row r="65" spans="10:36" x14ac:dyDescent="0.2">
      <c r="J65" s="190"/>
      <c r="AF65" s="208">
        <f>_xll.qlCalendarAdvance(Calendar,AF64,"1d","mf",,Trigger)</f>
        <v>42059</v>
      </c>
      <c r="AG65" s="219">
        <f>_xll.qlDayCounterYearFraction(DayCounterON,SettlementDate,AF65,,,Trigger)</f>
        <v>0.24931506849315069</v>
      </c>
      <c r="AH65" s="209">
        <f t="shared" si="10"/>
        <v>2.0155218749570683E-3</v>
      </c>
      <c r="AI65" s="209">
        <f t="shared" si="11"/>
        <v>2.0181594349356928E-3</v>
      </c>
      <c r="AJ65" s="179">
        <f t="shared" si="12"/>
        <v>2.1424263387253661E-3</v>
      </c>
    </row>
    <row r="66" spans="10:36" x14ac:dyDescent="0.2">
      <c r="J66" s="190"/>
      <c r="AF66" s="208">
        <f>_xll.qlCalendarAdvance(Calendar,AF65,"1d","mf",,Trigger)</f>
        <v>42060</v>
      </c>
      <c r="AG66" s="219">
        <f>_xll.qlDayCounterYearFraction(DayCounterON,SettlementDate,AF66,,,Trigger)</f>
        <v>0.25205479452054796</v>
      </c>
      <c r="AH66" s="209">
        <f t="shared" si="10"/>
        <v>2.0155218749570683E-3</v>
      </c>
      <c r="AI66" s="209">
        <f t="shared" si="11"/>
        <v>2.0234345548929417E-3</v>
      </c>
      <c r="AJ66" s="179">
        <f t="shared" si="12"/>
        <v>2.1492110492988101E-3</v>
      </c>
    </row>
    <row r="67" spans="10:36" x14ac:dyDescent="0.2">
      <c r="J67" s="190"/>
      <c r="AF67" s="208">
        <f>_xll.qlCalendarAdvance(Calendar,AF66,"1d","mf",,Trigger)</f>
        <v>42061</v>
      </c>
      <c r="AG67" s="219">
        <f>_xll.qlDayCounterYearFraction(DayCounterON,SettlementDate,AF67,,,Trigger)</f>
        <v>0.25479452054794521</v>
      </c>
      <c r="AH67" s="209">
        <f t="shared" ref="AH67:AH98" si="13">$W$13</f>
        <v>2.0155218749570683E-3</v>
      </c>
      <c r="AI67" s="209">
        <f t="shared" ref="AI67:AI98" si="14">$W$10+$W$9*AG67</f>
        <v>2.0287096748501906E-3</v>
      </c>
      <c r="AJ67" s="179">
        <f t="shared" ref="AJ67:AJ98" si="15">($W$5+$W$4*AG67+$W$3*AG67^2)</f>
        <v>2.1559053024232592E-3</v>
      </c>
    </row>
    <row r="68" spans="10:36" x14ac:dyDescent="0.2">
      <c r="J68" s="190"/>
      <c r="AF68" s="208">
        <f>_xll.qlCalendarAdvance(Calendar,AF67,"1d","mf",,Trigger)</f>
        <v>42062</v>
      </c>
      <c r="AG68" s="219">
        <f>_xll.qlDayCounterYearFraction(DayCounterON,SettlementDate,AF68,,,Trigger)</f>
        <v>0.25753424657534246</v>
      </c>
      <c r="AH68" s="209">
        <f t="shared" si="13"/>
        <v>2.0155218749570683E-3</v>
      </c>
      <c r="AI68" s="209">
        <f t="shared" si="14"/>
        <v>2.033984794807439E-3</v>
      </c>
      <c r="AJ68" s="179">
        <f t="shared" si="15"/>
        <v>2.1625090980987136E-3</v>
      </c>
    </row>
    <row r="69" spans="10:36" x14ac:dyDescent="0.2">
      <c r="J69" s="190"/>
      <c r="K69" s="190"/>
      <c r="AF69" s="208">
        <f>_xll.qlCalendarAdvance(Calendar,AF68,"1d","mf",,Trigger)</f>
        <v>42065</v>
      </c>
      <c r="AG69" s="219">
        <f>_xll.qlDayCounterYearFraction(DayCounterON,SettlementDate,AF69,,,Trigger)</f>
        <v>0.26575342465753427</v>
      </c>
      <c r="AH69" s="209">
        <f t="shared" si="13"/>
        <v>2.0155218749570683E-3</v>
      </c>
      <c r="AI69" s="209">
        <f t="shared" si="14"/>
        <v>2.0498101546791857E-3</v>
      </c>
      <c r="AJ69" s="179">
        <f t="shared" si="15"/>
        <v>2.1817777404311081E-3</v>
      </c>
    </row>
    <row r="70" spans="10:36" x14ac:dyDescent="0.2">
      <c r="J70" s="190"/>
      <c r="K70" s="190"/>
      <c r="AF70" s="208">
        <f>_xll.qlCalendarAdvance(Calendar,AF69,"1d","mf",,Trigger)</f>
        <v>42066</v>
      </c>
      <c r="AG70" s="219">
        <f>_xll.qlDayCounterYearFraction(DayCounterON,SettlementDate,AF70,,,Trigger)</f>
        <v>0.26849315068493151</v>
      </c>
      <c r="AH70" s="209">
        <f t="shared" si="13"/>
        <v>2.0155218749570683E-3</v>
      </c>
      <c r="AI70" s="209">
        <f t="shared" si="14"/>
        <v>2.0550852746364346E-3</v>
      </c>
      <c r="AJ70" s="179">
        <f t="shared" si="15"/>
        <v>2.1880197063105828E-3</v>
      </c>
    </row>
    <row r="71" spans="10:36" x14ac:dyDescent="0.2">
      <c r="J71" s="190"/>
      <c r="K71" s="190"/>
      <c r="AF71" s="208">
        <f>_xll.qlCalendarAdvance(Calendar,AF70,"1d","mf",,Trigger)</f>
        <v>42067</v>
      </c>
      <c r="AG71" s="219">
        <f>_xll.qlDayCounterYearFraction(DayCounterON,SettlementDate,AF71,,,Trigger)</f>
        <v>0.27123287671232876</v>
      </c>
      <c r="AH71" s="209">
        <f t="shared" si="13"/>
        <v>2.0155218749570683E-3</v>
      </c>
      <c r="AI71" s="209">
        <f t="shared" si="14"/>
        <v>2.0603603945936835E-3</v>
      </c>
      <c r="AJ71" s="179">
        <f t="shared" si="15"/>
        <v>2.1941712147410634E-3</v>
      </c>
    </row>
    <row r="72" spans="10:36" x14ac:dyDescent="0.2">
      <c r="J72" s="190"/>
      <c r="K72" s="190"/>
      <c r="AF72" s="208">
        <f>_xll.qlCalendarAdvance(Calendar,AF71,"1d","mf",,Trigger)</f>
        <v>42068</v>
      </c>
      <c r="AG72" s="219">
        <f>_xll.qlDayCounterYearFraction(DayCounterON,SettlementDate,AF72,,,Trigger)</f>
        <v>0.27397260273972601</v>
      </c>
      <c r="AH72" s="209">
        <f t="shared" si="13"/>
        <v>2.0155218749570683E-3</v>
      </c>
      <c r="AI72" s="209">
        <f t="shared" si="14"/>
        <v>2.0656355145509324E-3</v>
      </c>
      <c r="AJ72" s="179">
        <f t="shared" si="15"/>
        <v>2.2002322657225493E-3</v>
      </c>
    </row>
    <row r="73" spans="10:36" x14ac:dyDescent="0.2">
      <c r="J73" s="190"/>
      <c r="K73" s="190"/>
      <c r="AF73" s="208">
        <f>_xll.qlCalendarAdvance(Calendar,AF72,"1d","mf",,Trigger)</f>
        <v>42069</v>
      </c>
      <c r="AG73" s="219">
        <f>_xll.qlDayCounterYearFraction(DayCounterON,SettlementDate,AF73,,,Trigger)</f>
        <v>0.27671232876712326</v>
      </c>
      <c r="AH73" s="209">
        <f t="shared" si="13"/>
        <v>2.0155218749570683E-3</v>
      </c>
      <c r="AI73" s="209">
        <f t="shared" si="14"/>
        <v>2.0709106345081813E-3</v>
      </c>
      <c r="AJ73" s="179">
        <f t="shared" si="15"/>
        <v>2.2062028592550404E-3</v>
      </c>
    </row>
    <row r="74" spans="10:36" x14ac:dyDescent="0.2">
      <c r="J74" s="190"/>
      <c r="K74" s="190"/>
      <c r="AF74" s="208">
        <f>_xll.qlCalendarAdvance(Calendar,AF73,"1d","mf",,Trigger)</f>
        <v>42072</v>
      </c>
      <c r="AG74" s="219">
        <f>_xll.qlDayCounterYearFraction(DayCounterON,SettlementDate,AF74,,,Trigger)</f>
        <v>0.28493150684931506</v>
      </c>
      <c r="AH74" s="209">
        <f t="shared" si="13"/>
        <v>2.0155218749570683E-3</v>
      </c>
      <c r="AI74" s="209">
        <f t="shared" si="14"/>
        <v>2.0867359943799275E-3</v>
      </c>
      <c r="AJ74" s="179">
        <f t="shared" si="15"/>
        <v>2.2235718951585451E-3</v>
      </c>
    </row>
    <row r="75" spans="10:36" x14ac:dyDescent="0.2">
      <c r="J75" s="190"/>
      <c r="K75" s="190"/>
      <c r="AF75" s="208">
        <f>_xll.qlCalendarAdvance(Calendar,AF74,"1d","mf",,Trigger)</f>
        <v>42073</v>
      </c>
      <c r="AG75" s="219">
        <f>_xll.qlDayCounterYearFraction(DayCounterON,SettlementDate,AF75,,,Trigger)</f>
        <v>0.28767123287671231</v>
      </c>
      <c r="AH75" s="209">
        <f t="shared" si="13"/>
        <v>2.0155218749570683E-3</v>
      </c>
      <c r="AI75" s="209">
        <f t="shared" si="14"/>
        <v>2.0920111143371764E-3</v>
      </c>
      <c r="AJ75" s="179">
        <f t="shared" si="15"/>
        <v>2.2291806588950569E-3</v>
      </c>
    </row>
    <row r="76" spans="10:36" x14ac:dyDescent="0.2">
      <c r="J76" s="190"/>
      <c r="K76" s="190"/>
      <c r="AF76" s="208">
        <f>_xll.qlCalendarAdvance(Calendar,AF75,"1d","mf",,Trigger)</f>
        <v>42074</v>
      </c>
      <c r="AG76" s="219">
        <f>_xll.qlDayCounterYearFraction(DayCounterON,SettlementDate,AF76,,,Trigger)</f>
        <v>0.29041095890410956</v>
      </c>
      <c r="AH76" s="209">
        <f t="shared" si="13"/>
        <v>2.0155218749570683E-3</v>
      </c>
      <c r="AI76" s="209">
        <f t="shared" si="14"/>
        <v>2.0972862342944253E-3</v>
      </c>
      <c r="AJ76" s="179">
        <f t="shared" si="15"/>
        <v>2.2346989651825747E-3</v>
      </c>
    </row>
    <row r="77" spans="10:36" x14ac:dyDescent="0.2">
      <c r="J77" s="190"/>
      <c r="K77" s="190"/>
      <c r="AF77" s="208">
        <f>_xll.qlCalendarAdvance(Calendar,AF76,"1d","mf",,Trigger)</f>
        <v>42075</v>
      </c>
      <c r="AG77" s="219">
        <f>_xll.qlDayCounterYearFraction(DayCounterON,SettlementDate,AF77,,,Trigger)</f>
        <v>0.29315068493150687</v>
      </c>
      <c r="AH77" s="209">
        <f t="shared" si="13"/>
        <v>2.0155218749570683E-3</v>
      </c>
      <c r="AI77" s="209">
        <f t="shared" si="14"/>
        <v>2.1025613542516742E-3</v>
      </c>
      <c r="AJ77" s="179">
        <f t="shared" si="15"/>
        <v>2.2401268140210973E-3</v>
      </c>
    </row>
    <row r="78" spans="10:36" x14ac:dyDescent="0.2">
      <c r="J78" s="190"/>
      <c r="K78" s="190"/>
      <c r="AF78" s="208">
        <f>_xll.qlCalendarAdvance(Calendar,AF77,"1d","mf",,Trigger)</f>
        <v>42076</v>
      </c>
      <c r="AG78" s="219">
        <f>_xll.qlDayCounterYearFraction(DayCounterON,SettlementDate,AF78,,,Trigger)</f>
        <v>0.29589041095890412</v>
      </c>
      <c r="AH78" s="209">
        <f t="shared" si="13"/>
        <v>2.0155218749570683E-3</v>
      </c>
      <c r="AI78" s="209">
        <f t="shared" si="14"/>
        <v>2.1078364742089231E-3</v>
      </c>
      <c r="AJ78" s="179">
        <f t="shared" si="15"/>
        <v>2.2454642054106251E-3</v>
      </c>
    </row>
    <row r="79" spans="10:36" x14ac:dyDescent="0.2">
      <c r="J79" s="190"/>
      <c r="K79" s="190"/>
      <c r="AF79" s="208">
        <f>_xll.qlCalendarAdvance(Calendar,AF78,"1d","mf",,Trigger)</f>
        <v>42079</v>
      </c>
      <c r="AG79" s="219">
        <f>_xll.qlDayCounterYearFraction(DayCounterON,SettlementDate,AF79,,,Trigger)</f>
        <v>0.30410958904109592</v>
      </c>
      <c r="AH79" s="209">
        <f t="shared" si="13"/>
        <v>2.0155218749570683E-3</v>
      </c>
      <c r="AI79" s="209">
        <f t="shared" si="14"/>
        <v>2.1236618340806698E-3</v>
      </c>
      <c r="AJ79" s="179">
        <f t="shared" si="15"/>
        <v>2.26093363488524E-3</v>
      </c>
    </row>
    <row r="80" spans="10:36" x14ac:dyDescent="0.2">
      <c r="J80" s="190"/>
      <c r="K80" s="190"/>
      <c r="AF80" s="208">
        <f>_xll.qlCalendarAdvance(Calendar,AF79,"1d","mf",,Trigger)</f>
        <v>42080</v>
      </c>
      <c r="AG80" s="219">
        <f>_xll.qlDayCounterYearFraction(DayCounterON,SettlementDate,AF80,,,Trigger)</f>
        <v>0.30684931506849317</v>
      </c>
      <c r="AH80" s="209">
        <f t="shared" si="13"/>
        <v>2.0155218749570683E-3</v>
      </c>
      <c r="AI80" s="209">
        <f t="shared" si="14"/>
        <v>2.1289369540379187E-3</v>
      </c>
      <c r="AJ80" s="179">
        <f t="shared" si="15"/>
        <v>2.2659091964787881E-3</v>
      </c>
    </row>
    <row r="81" spans="10:36" x14ac:dyDescent="0.2">
      <c r="J81" s="190"/>
      <c r="K81" s="190"/>
      <c r="AF81" s="208">
        <f>_xll.qlCalendarAdvance(Calendar,AF80,"1d","mf",,Trigger)</f>
        <v>42081</v>
      </c>
      <c r="AG81" s="219">
        <f>_xll.qlDayCounterYearFraction(DayCounterON,SettlementDate,AF81,,,Trigger)</f>
        <v>0.30958904109589042</v>
      </c>
      <c r="AH81" s="209">
        <f t="shared" si="13"/>
        <v>2.0155218749570683E-3</v>
      </c>
      <c r="AI81" s="209">
        <f t="shared" si="14"/>
        <v>2.1342120739951675E-3</v>
      </c>
      <c r="AJ81" s="179">
        <f t="shared" si="15"/>
        <v>2.2707943006233427E-3</v>
      </c>
    </row>
    <row r="82" spans="10:36" x14ac:dyDescent="0.2">
      <c r="J82" s="190"/>
      <c r="K82" s="190"/>
      <c r="AF82" s="208">
        <f>_xll.qlCalendarAdvance(Calendar,AF81,"1d","mf",,Trigger)</f>
        <v>42082</v>
      </c>
      <c r="AG82" s="219">
        <f>_xll.qlDayCounterYearFraction(DayCounterON,SettlementDate,AF82,,,Trigger)</f>
        <v>0.31232876712328766</v>
      </c>
      <c r="AH82" s="209">
        <f t="shared" si="13"/>
        <v>2.0155218749570683E-3</v>
      </c>
      <c r="AI82" s="209">
        <f t="shared" si="14"/>
        <v>2.1394871939524164E-3</v>
      </c>
      <c r="AJ82" s="179">
        <f t="shared" si="15"/>
        <v>2.275588947318902E-3</v>
      </c>
    </row>
    <row r="83" spans="10:36" x14ac:dyDescent="0.2">
      <c r="J83" s="190"/>
      <c r="K83" s="190"/>
      <c r="AF83" s="208">
        <f>_xll.qlCalendarAdvance(Calendar,AF82,"1d","mf",,Trigger)</f>
        <v>42083</v>
      </c>
      <c r="AG83" s="219">
        <f>_xll.qlDayCounterYearFraction(DayCounterON,SettlementDate,AF83,,,Trigger)</f>
        <v>0.31506849315068491</v>
      </c>
      <c r="AH83" s="209">
        <f t="shared" si="13"/>
        <v>2.0155218749570683E-3</v>
      </c>
      <c r="AI83" s="209">
        <f t="shared" si="14"/>
        <v>2.1447623139096653E-3</v>
      </c>
      <c r="AJ83" s="179">
        <f t="shared" si="15"/>
        <v>2.2802931365654665E-3</v>
      </c>
    </row>
    <row r="84" spans="10:36" x14ac:dyDescent="0.2">
      <c r="J84" s="190"/>
      <c r="K84" s="190"/>
      <c r="AF84" s="208">
        <f>_xll.qlCalendarAdvance(Calendar,AF83,"1d","mf",,Trigger)</f>
        <v>42086</v>
      </c>
      <c r="AG84" s="219">
        <f>_xll.qlDayCounterYearFraction(DayCounterON,SettlementDate,AF84,,,Trigger)</f>
        <v>0.32328767123287672</v>
      </c>
      <c r="AH84" s="209">
        <f t="shared" si="13"/>
        <v>2.0155218749570683E-3</v>
      </c>
      <c r="AI84" s="209">
        <f t="shared" si="14"/>
        <v>2.160587673781412E-3</v>
      </c>
      <c r="AJ84" s="179">
        <f t="shared" si="15"/>
        <v>2.2938629596111915E-3</v>
      </c>
    </row>
    <row r="85" spans="10:36" x14ac:dyDescent="0.2">
      <c r="J85" s="190"/>
      <c r="K85" s="190"/>
      <c r="AF85" s="208">
        <f>_xll.qlCalendarAdvance(Calendar,AF84,"1d","mf",,Trigger)</f>
        <v>42087</v>
      </c>
      <c r="AG85" s="219">
        <f>_xll.qlDayCounterYearFraction(DayCounterON,SettlementDate,AF85,,,Trigger)</f>
        <v>0.32602739726027397</v>
      </c>
      <c r="AH85" s="209">
        <f t="shared" si="13"/>
        <v>2.0155218749570683E-3</v>
      </c>
      <c r="AI85" s="209">
        <f t="shared" si="14"/>
        <v>2.1658627937386609E-3</v>
      </c>
      <c r="AJ85" s="179">
        <f t="shared" si="15"/>
        <v>2.2982053190617772E-3</v>
      </c>
    </row>
    <row r="86" spans="10:36" x14ac:dyDescent="0.2">
      <c r="J86" s="190"/>
      <c r="K86" s="190"/>
      <c r="AF86" s="208">
        <f>_xll.qlCalendarAdvance(Calendar,AF85,"1d","mf",,Trigger)</f>
        <v>42088</v>
      </c>
      <c r="AG86" s="219">
        <f>_xll.qlDayCounterYearFraction(DayCounterON,SettlementDate,AF86,,,Trigger)</f>
        <v>0.32876712328767121</v>
      </c>
      <c r="AH86" s="209">
        <f t="shared" si="13"/>
        <v>2.0155218749570683E-3</v>
      </c>
      <c r="AI86" s="209">
        <f t="shared" si="14"/>
        <v>2.1711379136959094E-3</v>
      </c>
      <c r="AJ86" s="179">
        <f t="shared" si="15"/>
        <v>2.3024572210633681E-3</v>
      </c>
    </row>
    <row r="87" spans="10:36" x14ac:dyDescent="0.2">
      <c r="J87" s="190"/>
      <c r="K87" s="190"/>
      <c r="AF87" s="208">
        <f>_xll.qlCalendarAdvance(Calendar,AF86,"1d","mf",,Trigger)</f>
        <v>42089</v>
      </c>
      <c r="AG87" s="219">
        <f>_xll.qlDayCounterYearFraction(DayCounterON,SettlementDate,AF87,,,Trigger)</f>
        <v>0.33150684931506852</v>
      </c>
      <c r="AH87" s="209">
        <f t="shared" si="13"/>
        <v>2.0155218749570683E-3</v>
      </c>
      <c r="AI87" s="209">
        <f t="shared" si="14"/>
        <v>2.1764130336531587E-3</v>
      </c>
      <c r="AJ87" s="179">
        <f t="shared" si="15"/>
        <v>2.3066186656159646E-3</v>
      </c>
    </row>
    <row r="88" spans="10:36" x14ac:dyDescent="0.2">
      <c r="J88" s="190"/>
      <c r="K88" s="190"/>
      <c r="AF88" s="208">
        <f>_xll.qlCalendarAdvance(Calendar,AF87,"1d","mf",,Trigger)</f>
        <v>42090</v>
      </c>
      <c r="AG88" s="219">
        <f>_xll.qlDayCounterYearFraction(DayCounterON,SettlementDate,AF88,,,Trigger)</f>
        <v>0.33424657534246577</v>
      </c>
      <c r="AH88" s="209">
        <f t="shared" si="13"/>
        <v>2.0155218749570683E-3</v>
      </c>
      <c r="AI88" s="209">
        <f t="shared" si="14"/>
        <v>2.1816881536104076E-3</v>
      </c>
      <c r="AJ88" s="179">
        <f t="shared" si="15"/>
        <v>2.3106896527195653E-3</v>
      </c>
    </row>
    <row r="89" spans="10:36" x14ac:dyDescent="0.2">
      <c r="J89" s="190"/>
      <c r="K89" s="190"/>
      <c r="AF89" s="208">
        <f>_xll.qlCalendarAdvance(Calendar,AF88,"1d","mf",,Trigger)</f>
        <v>42093</v>
      </c>
      <c r="AG89" s="219">
        <f>_xll.qlDayCounterYearFraction(DayCounterON,SettlementDate,AF89,,,Trigger)</f>
        <v>0.34246575342465752</v>
      </c>
      <c r="AH89" s="209">
        <f t="shared" si="13"/>
        <v>2.0155218749570683E-3</v>
      </c>
      <c r="AI89" s="209">
        <f t="shared" si="14"/>
        <v>2.1975135134821538E-3</v>
      </c>
      <c r="AJ89" s="179">
        <f t="shared" si="15"/>
        <v>2.3223598693364006E-3</v>
      </c>
    </row>
    <row r="90" spans="10:36" x14ac:dyDescent="0.2">
      <c r="J90" s="190"/>
      <c r="K90" s="190"/>
      <c r="AF90" s="208">
        <f>_xll.qlCalendarAdvance(Calendar,AF89,"1d","mf",,Trigger)</f>
        <v>42094</v>
      </c>
      <c r="AG90" s="219">
        <f>_xll.qlDayCounterYearFraction(DayCounterON,SettlementDate,AF90,,,Trigger)</f>
        <v>0.34520547945205482</v>
      </c>
      <c r="AH90" s="209">
        <f t="shared" si="13"/>
        <v>2.0155218749570683E-3</v>
      </c>
      <c r="AI90" s="209">
        <f t="shared" si="14"/>
        <v>2.2027886334394027E-3</v>
      </c>
      <c r="AJ90" s="179">
        <f t="shared" si="15"/>
        <v>2.326069026644023E-3</v>
      </c>
    </row>
    <row r="91" spans="10:36" x14ac:dyDescent="0.2">
      <c r="J91" s="190"/>
      <c r="K91" s="190"/>
      <c r="AF91" s="208">
        <f>_xll.qlCalendarAdvance(Calendar,AF90,"1d","mf",,Trigger)</f>
        <v>42095</v>
      </c>
      <c r="AG91" s="219">
        <f>_xll.qlDayCounterYearFraction(DayCounterON,SettlementDate,AF91,,,Trigger)</f>
        <v>0.34794520547945207</v>
      </c>
      <c r="AH91" s="209">
        <f t="shared" si="13"/>
        <v>2.0155218749570683E-3</v>
      </c>
      <c r="AI91" s="209">
        <f t="shared" si="14"/>
        <v>2.2080637533966516E-3</v>
      </c>
      <c r="AJ91" s="179">
        <f t="shared" si="15"/>
        <v>2.329687726502651E-3</v>
      </c>
    </row>
    <row r="92" spans="10:36" x14ac:dyDescent="0.2">
      <c r="J92" s="190"/>
      <c r="K92" s="190"/>
      <c r="AF92" s="208">
        <f>_xll.qlCalendarAdvance(Calendar,AF91,"1d","mf",,Trigger)</f>
        <v>42096</v>
      </c>
      <c r="AG92" s="219">
        <f>_xll.qlDayCounterYearFraction(DayCounterON,SettlementDate,AF92,,,Trigger)</f>
        <v>0.35068493150684932</v>
      </c>
      <c r="AH92" s="209">
        <f t="shared" si="13"/>
        <v>2.0155218749570683E-3</v>
      </c>
      <c r="AI92" s="209">
        <f t="shared" si="14"/>
        <v>2.2133388733539005E-3</v>
      </c>
      <c r="AJ92" s="179">
        <f t="shared" si="15"/>
        <v>2.3332159689122838E-3</v>
      </c>
    </row>
    <row r="93" spans="10:36" x14ac:dyDescent="0.2">
      <c r="J93" s="190"/>
      <c r="K93" s="190"/>
      <c r="AF93" s="208">
        <f>_xll.qlCalendarAdvance(Calendar,AF92,"1d","mf",,Trigger)</f>
        <v>42101</v>
      </c>
      <c r="AG93" s="219">
        <f>_xll.qlDayCounterYearFraction(DayCounterON,SettlementDate,AF93,,,Trigger)</f>
        <v>0.36438356164383562</v>
      </c>
      <c r="AH93" s="209">
        <f t="shared" si="13"/>
        <v>2.0155218749570683E-3</v>
      </c>
      <c r="AI93" s="209">
        <f t="shared" si="14"/>
        <v>2.2397144731401445E-3</v>
      </c>
      <c r="AJ93" s="179">
        <f t="shared" si="15"/>
        <v>2.3495003192255267E-3</v>
      </c>
    </row>
    <row r="94" spans="10:36" x14ac:dyDescent="0.2">
      <c r="J94" s="190"/>
      <c r="K94" s="190"/>
      <c r="AF94" s="208">
        <f>_xll.qlCalendarAdvance(Calendar,AF93,"1d","mf",,Trigger)</f>
        <v>42102</v>
      </c>
      <c r="AG94" s="219">
        <f>_xll.qlDayCounterYearFraction(DayCounterON,SettlementDate,AF94,,,Trigger)</f>
        <v>0.36712328767123287</v>
      </c>
      <c r="AH94" s="209">
        <f t="shared" si="13"/>
        <v>2.0155218749570683E-3</v>
      </c>
      <c r="AI94" s="209">
        <f t="shared" si="14"/>
        <v>2.2449895930973934E-3</v>
      </c>
      <c r="AJ94" s="179">
        <f t="shared" si="15"/>
        <v>2.3524858169411906E-3</v>
      </c>
    </row>
    <row r="95" spans="10:36" x14ac:dyDescent="0.2">
      <c r="J95" s="190"/>
      <c r="K95" s="190"/>
      <c r="AF95" s="208">
        <f>_xll.qlCalendarAdvance(Calendar,AF94,"1d","mf",,Trigger)</f>
        <v>42103</v>
      </c>
      <c r="AG95" s="219">
        <f>_xll.qlDayCounterYearFraction(DayCounterON,SettlementDate,AF95,,,Trigger)</f>
        <v>0.36986301369863012</v>
      </c>
      <c r="AH95" s="209">
        <f t="shared" si="13"/>
        <v>2.0155218749570683E-3</v>
      </c>
      <c r="AI95" s="209">
        <f t="shared" si="14"/>
        <v>2.2502647130546423E-3</v>
      </c>
      <c r="AJ95" s="179">
        <f t="shared" si="15"/>
        <v>2.3553808572078609E-3</v>
      </c>
    </row>
    <row r="96" spans="10:36" x14ac:dyDescent="0.2">
      <c r="J96" s="190"/>
      <c r="K96" s="190"/>
      <c r="AF96" s="208">
        <f>_xll.qlCalendarAdvance(Calendar,AF95,"1d","mf",,Trigger)</f>
        <v>42104</v>
      </c>
      <c r="AG96" s="219">
        <f>_xll.qlDayCounterYearFraction(DayCounterON,SettlementDate,AF96,,,Trigger)</f>
        <v>0.37260273972602742</v>
      </c>
      <c r="AH96" s="209">
        <f t="shared" si="13"/>
        <v>2.0155218749570683E-3</v>
      </c>
      <c r="AI96" s="209">
        <f t="shared" si="14"/>
        <v>2.2555398330118912E-3</v>
      </c>
      <c r="AJ96" s="179">
        <f t="shared" si="15"/>
        <v>2.3581854400255356E-3</v>
      </c>
    </row>
    <row r="97" spans="10:36" x14ac:dyDescent="0.2">
      <c r="J97" s="190"/>
      <c r="K97" s="190"/>
      <c r="AF97" s="208">
        <f>_xll.qlCalendarAdvance(Calendar,AF96,"1d","mf",,Trigger)</f>
        <v>42107</v>
      </c>
      <c r="AG97" s="219">
        <f>_xll.qlDayCounterYearFraction(DayCounterON,SettlementDate,AF97,,,Trigger)</f>
        <v>0.38082191780821917</v>
      </c>
      <c r="AH97" s="209">
        <f t="shared" si="13"/>
        <v>2.0155218749570683E-3</v>
      </c>
      <c r="AI97" s="209">
        <f t="shared" si="14"/>
        <v>2.2713651928836379E-3</v>
      </c>
      <c r="AJ97" s="179">
        <f t="shared" si="15"/>
        <v>2.3660564437845912E-3</v>
      </c>
    </row>
    <row r="98" spans="10:36" x14ac:dyDescent="0.2">
      <c r="J98" s="190"/>
      <c r="K98" s="190"/>
      <c r="AF98" s="208">
        <f>_xll.qlCalendarAdvance(Calendar,AF97,"1d","mf",,Trigger)</f>
        <v>42108</v>
      </c>
      <c r="AG98" s="219">
        <f>_xll.qlDayCounterYearFraction(DayCounterON,SettlementDate,AF98,,,Trigger)</f>
        <v>0.38356164383561642</v>
      </c>
      <c r="AH98" s="209">
        <f t="shared" si="13"/>
        <v>2.0155218749570683E-3</v>
      </c>
      <c r="AI98" s="209">
        <f t="shared" si="14"/>
        <v>2.2766403128408868E-3</v>
      </c>
      <c r="AJ98" s="179">
        <f t="shared" si="15"/>
        <v>2.3684991968062875E-3</v>
      </c>
    </row>
    <row r="99" spans="10:36" x14ac:dyDescent="0.2">
      <c r="J99" s="190"/>
      <c r="K99" s="190"/>
      <c r="AF99" s="208">
        <f>_xll.qlCalendarAdvance(Calendar,AF98,"1d","mf",,Trigger)</f>
        <v>42109</v>
      </c>
      <c r="AG99" s="219">
        <f>_xll.qlDayCounterYearFraction(DayCounterON,SettlementDate,AF99,,,Trigger)</f>
        <v>0.38630136986301372</v>
      </c>
      <c r="AH99" s="209">
        <f t="shared" ref="AH99:AH132" si="16">$W$13</f>
        <v>2.0155218749570683E-3</v>
      </c>
      <c r="AI99" s="209">
        <f t="shared" ref="AI99:AI132" si="17">$W$10+$W$9*AG99</f>
        <v>2.2819154327981357E-3</v>
      </c>
      <c r="AJ99" s="179">
        <f t="shared" ref="AJ99:AJ132" si="18">($W$5+$W$4*AG99+$W$3*AG99^2)</f>
        <v>2.3708514923789885E-3</v>
      </c>
    </row>
    <row r="100" spans="10:36" x14ac:dyDescent="0.2">
      <c r="J100" s="190"/>
      <c r="K100" s="190"/>
      <c r="AF100" s="208">
        <f>_xll.qlCalendarAdvance(Calendar,AF99,"1d","mf",,Trigger)</f>
        <v>42110</v>
      </c>
      <c r="AG100" s="219">
        <f>_xll.qlDayCounterYearFraction(DayCounterON,SettlementDate,AF100,,,Trigger)</f>
        <v>0.38904109589041097</v>
      </c>
      <c r="AH100" s="209">
        <f t="shared" si="16"/>
        <v>2.0155218749570683E-3</v>
      </c>
      <c r="AI100" s="209">
        <f t="shared" si="17"/>
        <v>2.2871905527553846E-3</v>
      </c>
      <c r="AJ100" s="179">
        <f t="shared" si="18"/>
        <v>2.3731133305026951E-3</v>
      </c>
    </row>
    <row r="101" spans="10:36" x14ac:dyDescent="0.2">
      <c r="J101" s="190"/>
      <c r="K101" s="190"/>
      <c r="AF101" s="208">
        <f>_xll.qlCalendarAdvance(Calendar,AF100,"1d","mf",,Trigger)</f>
        <v>42111</v>
      </c>
      <c r="AG101" s="219">
        <f>_xll.qlDayCounterYearFraction(DayCounterON,SettlementDate,AF101,,,Trigger)</f>
        <v>0.39178082191780822</v>
      </c>
      <c r="AH101" s="209">
        <f t="shared" si="16"/>
        <v>2.0155218749570683E-3</v>
      </c>
      <c r="AI101" s="209">
        <f t="shared" si="17"/>
        <v>2.2924656727126335E-3</v>
      </c>
      <c r="AJ101" s="179">
        <f t="shared" si="18"/>
        <v>2.3752847111774061E-3</v>
      </c>
    </row>
    <row r="102" spans="10:36" x14ac:dyDescent="0.2">
      <c r="J102" s="190"/>
      <c r="K102" s="190"/>
      <c r="AF102" s="208">
        <f>_xll.qlCalendarAdvance(Calendar,AF101,"1d","mf",,Trigger)</f>
        <v>42114</v>
      </c>
      <c r="AG102" s="219">
        <f>_xll.qlDayCounterYearFraction(DayCounterON,SettlementDate,AF102,,,Trigger)</f>
        <v>0.4</v>
      </c>
      <c r="AH102" s="209">
        <f t="shared" si="16"/>
        <v>2.0155218749570683E-3</v>
      </c>
      <c r="AI102" s="209">
        <f t="shared" si="17"/>
        <v>2.3082910325843801E-3</v>
      </c>
      <c r="AJ102" s="179">
        <f t="shared" si="18"/>
        <v>2.3812561085075727E-3</v>
      </c>
    </row>
    <row r="103" spans="10:36" x14ac:dyDescent="0.2">
      <c r="J103" s="190"/>
      <c r="K103" s="190"/>
      <c r="AF103" s="208">
        <f>_xll.qlCalendarAdvance(Calendar,AF102,"1d","mf",,Trigger)</f>
        <v>42115</v>
      </c>
      <c r="AG103" s="219">
        <f>_xll.qlDayCounterYearFraction(DayCounterON,SettlementDate,AF103,,,Trigger)</f>
        <v>0.40273972602739727</v>
      </c>
      <c r="AH103" s="209">
        <f t="shared" si="16"/>
        <v>2.0155218749570683E-3</v>
      </c>
      <c r="AI103" s="209">
        <f t="shared" si="17"/>
        <v>2.313566152541629E-3</v>
      </c>
      <c r="AJ103" s="179">
        <f t="shared" si="18"/>
        <v>2.3830656593863053E-3</v>
      </c>
    </row>
    <row r="104" spans="10:36" x14ac:dyDescent="0.2">
      <c r="J104" s="190"/>
      <c r="K104" s="190"/>
      <c r="AF104" s="208">
        <f>_xll.qlCalendarAdvance(Calendar,AF103,"1d","mf",,Trigger)</f>
        <v>42116</v>
      </c>
      <c r="AG104" s="219">
        <f>_xll.qlDayCounterYearFraction(DayCounterON,SettlementDate,AF104,,,Trigger)</f>
        <v>0.40547945205479452</v>
      </c>
      <c r="AH104" s="209">
        <f t="shared" si="16"/>
        <v>2.0155218749570683E-3</v>
      </c>
      <c r="AI104" s="209">
        <f t="shared" si="17"/>
        <v>2.3188412724988779E-3</v>
      </c>
      <c r="AJ104" s="179">
        <f t="shared" si="18"/>
        <v>2.384784752816043E-3</v>
      </c>
    </row>
    <row r="105" spans="10:36" x14ac:dyDescent="0.2">
      <c r="J105" s="190"/>
      <c r="K105" s="190"/>
      <c r="AF105" s="208">
        <f>_xll.qlCalendarAdvance(Calendar,AF104,"1d","mf",,Trigger)</f>
        <v>42117</v>
      </c>
      <c r="AG105" s="219">
        <f>_xll.qlDayCounterYearFraction(DayCounterON,SettlementDate,AF105,,,Trigger)</f>
        <v>0.40821917808219177</v>
      </c>
      <c r="AH105" s="209">
        <f t="shared" si="16"/>
        <v>2.0155218749570683E-3</v>
      </c>
      <c r="AI105" s="209">
        <f t="shared" si="17"/>
        <v>2.3241163924561264E-3</v>
      </c>
      <c r="AJ105" s="179">
        <f t="shared" si="18"/>
        <v>2.386413388796786E-3</v>
      </c>
    </row>
    <row r="106" spans="10:36" x14ac:dyDescent="0.2">
      <c r="J106" s="190"/>
      <c r="K106" s="190"/>
      <c r="AF106" s="208">
        <f>_xll.qlCalendarAdvance(Calendar,AF105,"1d","mf",,Trigger)</f>
        <v>42118</v>
      </c>
      <c r="AG106" s="219">
        <f>_xll.qlDayCounterYearFraction(DayCounterON,SettlementDate,AF106,,,Trigger)</f>
        <v>0.41095890410958902</v>
      </c>
      <c r="AH106" s="209">
        <f t="shared" si="16"/>
        <v>2.0155218749570683E-3</v>
      </c>
      <c r="AI106" s="209">
        <f t="shared" si="17"/>
        <v>2.3293915124133753E-3</v>
      </c>
      <c r="AJ106" s="179">
        <f t="shared" si="18"/>
        <v>2.387951567328535E-3</v>
      </c>
    </row>
    <row r="107" spans="10:36" x14ac:dyDescent="0.2">
      <c r="J107" s="190"/>
      <c r="K107" s="190"/>
      <c r="AF107" s="208">
        <f>_xll.qlCalendarAdvance(Calendar,AF106,"1d","mf",,Trigger)</f>
        <v>42121</v>
      </c>
      <c r="AG107" s="219">
        <f>_xll.qlDayCounterYearFraction(DayCounterON,SettlementDate,AF107,,,Trigger)</f>
        <v>0.41917808219178082</v>
      </c>
      <c r="AH107" s="209">
        <f t="shared" si="16"/>
        <v>2.0155218749570683E-3</v>
      </c>
      <c r="AI107" s="209">
        <f t="shared" si="17"/>
        <v>2.345216872285122E-3</v>
      </c>
      <c r="AJ107" s="179">
        <f t="shared" si="18"/>
        <v>2.3920233582298113E-3</v>
      </c>
    </row>
    <row r="108" spans="10:36" x14ac:dyDescent="0.2">
      <c r="J108" s="190"/>
      <c r="K108" s="190"/>
      <c r="AF108" s="208">
        <f>_xll.qlCalendarAdvance(Calendar,AF107,"1d","mf",,Trigger)</f>
        <v>42122</v>
      </c>
      <c r="AG108" s="219">
        <f>_xll.qlDayCounterYearFraction(DayCounterON,SettlementDate,AF108,,,Trigger)</f>
        <v>0.42191780821917807</v>
      </c>
      <c r="AH108" s="209">
        <f t="shared" si="16"/>
        <v>2.0155218749570683E-3</v>
      </c>
      <c r="AI108" s="209">
        <f t="shared" si="17"/>
        <v>2.3504919922423709E-3</v>
      </c>
      <c r="AJ108" s="179">
        <f t="shared" si="18"/>
        <v>2.3931997069655811E-3</v>
      </c>
    </row>
    <row r="109" spans="10:36" x14ac:dyDescent="0.2">
      <c r="J109" s="190"/>
      <c r="K109" s="190"/>
      <c r="AF109" s="208">
        <f>_xll.qlCalendarAdvance(Calendar,AF108,"1d","mf",,Trigger)</f>
        <v>42123</v>
      </c>
      <c r="AG109" s="219">
        <f>_xll.qlDayCounterYearFraction(DayCounterON,SettlementDate,AF109,,,Trigger)</f>
        <v>0.42465753424657532</v>
      </c>
      <c r="AH109" s="209">
        <f t="shared" si="16"/>
        <v>2.0155218749570683E-3</v>
      </c>
      <c r="AI109" s="209">
        <f t="shared" si="17"/>
        <v>2.3557671121996198E-3</v>
      </c>
      <c r="AJ109" s="179">
        <f t="shared" si="18"/>
        <v>2.3942855982523551E-3</v>
      </c>
    </row>
    <row r="110" spans="10:36" x14ac:dyDescent="0.2">
      <c r="J110" s="190"/>
      <c r="K110" s="190"/>
      <c r="AF110" s="208">
        <f>_xll.qlCalendarAdvance(Calendar,AF109,"1d","mf",,Trigger)</f>
        <v>42124</v>
      </c>
      <c r="AG110" s="219">
        <f>_xll.qlDayCounterYearFraction(DayCounterON,SettlementDate,AF110,,,Trigger)</f>
        <v>0.42739726027397262</v>
      </c>
      <c r="AH110" s="209">
        <f t="shared" si="16"/>
        <v>2.0155218749570683E-3</v>
      </c>
      <c r="AI110" s="209">
        <f t="shared" si="17"/>
        <v>2.3610422321568686E-3</v>
      </c>
      <c r="AJ110" s="179">
        <f t="shared" si="18"/>
        <v>2.3952810320901352E-3</v>
      </c>
    </row>
    <row r="111" spans="10:36" x14ac:dyDescent="0.2">
      <c r="J111" s="190"/>
      <c r="K111" s="190"/>
      <c r="AF111" s="208">
        <f>_xll.qlCalendarAdvance(Calendar,AF110,"1d","mf",,Trigger)</f>
        <v>42128</v>
      </c>
      <c r="AG111" s="219">
        <f>_xll.qlDayCounterYearFraction(DayCounterON,SettlementDate,AF111,,,Trigger)</f>
        <v>0.43835616438356162</v>
      </c>
      <c r="AH111" s="209">
        <f t="shared" si="16"/>
        <v>2.0155218749570683E-3</v>
      </c>
      <c r="AI111" s="209">
        <f t="shared" si="17"/>
        <v>2.3821427119858638E-3</v>
      </c>
      <c r="AJ111" s="179">
        <f t="shared" si="18"/>
        <v>2.3983581929513074E-3</v>
      </c>
    </row>
    <row r="112" spans="10:36" x14ac:dyDescent="0.2">
      <c r="J112" s="190"/>
      <c r="K112" s="190"/>
      <c r="AF112" s="208">
        <f>_xll.qlCalendarAdvance(Calendar,AF111,"1d","mf",,Trigger)</f>
        <v>42129</v>
      </c>
      <c r="AG112" s="219">
        <f>_xll.qlDayCounterYearFraction(DayCounterON,SettlementDate,AF112,,,Trigger)</f>
        <v>0.44109589041095892</v>
      </c>
      <c r="AH112" s="209">
        <f t="shared" si="16"/>
        <v>2.0155218749570683E-3</v>
      </c>
      <c r="AI112" s="209">
        <f t="shared" si="17"/>
        <v>2.3874178319431127E-3</v>
      </c>
      <c r="AJ112" s="179">
        <f t="shared" si="18"/>
        <v>2.3989013395441135E-3</v>
      </c>
    </row>
    <row r="113" spans="10:36" x14ac:dyDescent="0.2">
      <c r="J113" s="190"/>
      <c r="K113" s="190"/>
      <c r="AF113" s="208">
        <f>_xll.qlCalendarAdvance(Calendar,AF112,"1d","mf",,Trigger)</f>
        <v>42130</v>
      </c>
      <c r="AG113" s="219">
        <f>_xll.qlDayCounterYearFraction(DayCounterON,SettlementDate,AF113,,,Trigger)</f>
        <v>0.44383561643835617</v>
      </c>
      <c r="AH113" s="209">
        <f t="shared" si="16"/>
        <v>2.0155218749570683E-3</v>
      </c>
      <c r="AI113" s="209">
        <f t="shared" si="17"/>
        <v>2.3926929519003616E-3</v>
      </c>
      <c r="AJ113" s="179">
        <f t="shared" si="18"/>
        <v>2.3993540286879247E-3</v>
      </c>
    </row>
    <row r="114" spans="10:36" x14ac:dyDescent="0.2">
      <c r="J114" s="190"/>
      <c r="K114" s="190"/>
      <c r="AF114" s="208">
        <f>_xll.qlCalendarAdvance(Calendar,AF113,"1d","mf",,Trigger)</f>
        <v>42131</v>
      </c>
      <c r="AG114" s="219">
        <f>_xll.qlDayCounterYearFraction(DayCounterON,SettlementDate,AF114,,,Trigger)</f>
        <v>0.44657534246575342</v>
      </c>
      <c r="AH114" s="209">
        <f t="shared" si="16"/>
        <v>2.0155218749570683E-3</v>
      </c>
      <c r="AI114" s="209">
        <f t="shared" si="17"/>
        <v>2.3979680718576105E-3</v>
      </c>
      <c r="AJ114" s="179">
        <f t="shared" si="18"/>
        <v>2.3997162603827411E-3</v>
      </c>
    </row>
    <row r="115" spans="10:36" x14ac:dyDescent="0.2">
      <c r="J115" s="190"/>
      <c r="K115" s="190"/>
      <c r="AF115" s="208">
        <f>_xll.qlCalendarAdvance(Calendar,AF114,"1d","mf",,Trigger)</f>
        <v>42132</v>
      </c>
      <c r="AG115" s="219">
        <f>_xll.qlDayCounterYearFraction(DayCounterON,SettlementDate,AF115,,,Trigger)</f>
        <v>0.44931506849315067</v>
      </c>
      <c r="AH115" s="209">
        <f t="shared" si="16"/>
        <v>2.0155218749570683E-3</v>
      </c>
      <c r="AI115" s="209">
        <f t="shared" si="17"/>
        <v>2.4032431918148594E-3</v>
      </c>
      <c r="AJ115" s="179">
        <f t="shared" si="18"/>
        <v>2.3999880346285635E-3</v>
      </c>
    </row>
    <row r="116" spans="10:36" x14ac:dyDescent="0.2">
      <c r="J116" s="174"/>
      <c r="K116" s="190"/>
      <c r="AF116" s="208">
        <f>_xll.qlCalendarAdvance(Calendar,AF115,"1d","mf",,Trigger)</f>
        <v>42135</v>
      </c>
      <c r="AG116" s="219">
        <f>_xll.qlDayCounterYearFraction(DayCounterON,SettlementDate,AF116,,,Trigger)</f>
        <v>0.45753424657534247</v>
      </c>
      <c r="AH116" s="209">
        <f t="shared" si="16"/>
        <v>2.0155218749570683E-3</v>
      </c>
      <c r="AI116" s="209">
        <f t="shared" si="17"/>
        <v>2.419068551686606E-3</v>
      </c>
      <c r="AJ116" s="179">
        <f t="shared" si="18"/>
        <v>2.4002606126720602E-3</v>
      </c>
    </row>
    <row r="117" spans="10:36" x14ac:dyDescent="0.2">
      <c r="J117" s="174"/>
      <c r="K117" s="190"/>
      <c r="AF117" s="208">
        <f>_xll.qlCalendarAdvance(Calendar,AF116,"1d","mf",,Trigger)</f>
        <v>42136</v>
      </c>
      <c r="AG117" s="219">
        <f>_xll.qlDayCounterYearFraction(DayCounterON,SettlementDate,AF117,,,Trigger)</f>
        <v>0.46027397260273972</v>
      </c>
      <c r="AH117" s="209">
        <f t="shared" si="16"/>
        <v>2.0155218749570683E-3</v>
      </c>
      <c r="AI117" s="209">
        <f t="shared" si="17"/>
        <v>2.4243436716438549E-3</v>
      </c>
      <c r="AJ117" s="179">
        <f t="shared" si="18"/>
        <v>2.4001705571219029E-3</v>
      </c>
    </row>
    <row r="118" spans="10:36" x14ac:dyDescent="0.2">
      <c r="J118" s="174"/>
      <c r="K118" s="190"/>
      <c r="AF118" s="208">
        <f>_xll.qlCalendarAdvance(Calendar,AF117,"1d","mf",,Trigger)</f>
        <v>42137</v>
      </c>
      <c r="AG118" s="219">
        <f>_xll.qlDayCounterYearFraction(DayCounterON,SettlementDate,AF118,,,Trigger)</f>
        <v>0.46301369863013697</v>
      </c>
      <c r="AH118" s="209">
        <f t="shared" si="16"/>
        <v>2.0155218749570683E-3</v>
      </c>
      <c r="AI118" s="209">
        <f t="shared" si="17"/>
        <v>2.4296187916011038E-3</v>
      </c>
      <c r="AJ118" s="179">
        <f t="shared" si="18"/>
        <v>2.3999900441227517E-3</v>
      </c>
    </row>
    <row r="119" spans="10:36" x14ac:dyDescent="0.2">
      <c r="J119" s="174"/>
      <c r="K119" s="190"/>
      <c r="AF119" s="208">
        <f>_xll.qlCalendarAdvance(Calendar,AF118,"1d","mf",,Trigger)</f>
        <v>42138</v>
      </c>
      <c r="AG119" s="219">
        <f>_xll.qlDayCounterYearFraction(DayCounterON,SettlementDate,AF119,,,Trigger)</f>
        <v>0.46575342465753422</v>
      </c>
      <c r="AH119" s="209">
        <f t="shared" si="16"/>
        <v>2.0155218749570683E-3</v>
      </c>
      <c r="AI119" s="209">
        <f t="shared" si="17"/>
        <v>2.4348939115583527E-3</v>
      </c>
      <c r="AJ119" s="179">
        <f t="shared" si="18"/>
        <v>2.3997190736746049E-3</v>
      </c>
    </row>
    <row r="120" spans="10:36" x14ac:dyDescent="0.2">
      <c r="J120" s="174"/>
      <c r="K120" s="190"/>
      <c r="AF120" s="208">
        <f>_xll.qlCalendarAdvance(Calendar,AF119,"1d","mf",,Trigger)</f>
        <v>42139</v>
      </c>
      <c r="AG120" s="219">
        <f>_xll.qlDayCounterYearFraction(DayCounterON,SettlementDate,AF120,,,Trigger)</f>
        <v>0.46849315068493153</v>
      </c>
      <c r="AH120" s="209">
        <f t="shared" si="16"/>
        <v>2.0155218749570683E-3</v>
      </c>
      <c r="AI120" s="209">
        <f t="shared" si="17"/>
        <v>2.4401690315156016E-3</v>
      </c>
      <c r="AJ120" s="179">
        <f t="shared" si="18"/>
        <v>2.3993576457774636E-3</v>
      </c>
    </row>
    <row r="121" spans="10:36" x14ac:dyDescent="0.2">
      <c r="J121" s="174"/>
      <c r="K121" s="190"/>
      <c r="AF121" s="208">
        <f>_xll.qlCalendarAdvance(Calendar,AF120,"1d","mf",,Trigger)</f>
        <v>42142</v>
      </c>
      <c r="AG121" s="219">
        <f>_xll.qlDayCounterYearFraction(DayCounterON,SettlementDate,AF121,,,Trigger)</f>
        <v>0.47671232876712327</v>
      </c>
      <c r="AH121" s="209">
        <f t="shared" si="16"/>
        <v>2.0155218749570683E-3</v>
      </c>
      <c r="AI121" s="209">
        <f t="shared" si="17"/>
        <v>2.4559943913873483E-3</v>
      </c>
      <c r="AJ121" s="179">
        <f t="shared" si="18"/>
        <v>2.3977306173920713E-3</v>
      </c>
    </row>
    <row r="122" spans="10:36" x14ac:dyDescent="0.2">
      <c r="J122" s="174"/>
      <c r="K122" s="174"/>
      <c r="AF122" s="208">
        <f>_xll.qlCalendarAdvance(Calendar,AF121,"1d","mf",,Trigger)</f>
        <v>42143</v>
      </c>
      <c r="AG122" s="219">
        <f>_xll.qlDayCounterYearFraction(DayCounterON,SettlementDate,AF122,,,Trigger)</f>
        <v>0.47945205479452052</v>
      </c>
      <c r="AH122" s="209">
        <f t="shared" si="16"/>
        <v>2.0155218749570683E-3</v>
      </c>
      <c r="AI122" s="209">
        <f t="shared" si="17"/>
        <v>2.4612695113445972E-3</v>
      </c>
      <c r="AJ122" s="179">
        <f t="shared" si="18"/>
        <v>2.3970073596989508E-3</v>
      </c>
    </row>
    <row r="123" spans="10:36" x14ac:dyDescent="0.2">
      <c r="J123" s="174"/>
      <c r="K123" s="174"/>
      <c r="AF123" s="208">
        <f>_xll.qlCalendarAdvance(Calendar,AF122,"1d","mf",,Trigger)</f>
        <v>42144</v>
      </c>
      <c r="AG123" s="219">
        <f>_xll.qlDayCounterYearFraction(DayCounterON,SettlementDate,AF123,,,Trigger)</f>
        <v>0.48219178082191783</v>
      </c>
      <c r="AH123" s="209">
        <f t="shared" si="16"/>
        <v>2.0155218749570683E-3</v>
      </c>
      <c r="AI123" s="209">
        <f t="shared" si="17"/>
        <v>2.4665446313018461E-3</v>
      </c>
      <c r="AJ123" s="179">
        <f t="shared" si="18"/>
        <v>2.3961936445568354E-3</v>
      </c>
    </row>
    <row r="124" spans="10:36" x14ac:dyDescent="0.2">
      <c r="J124" s="174"/>
      <c r="K124" s="174"/>
      <c r="AF124" s="208">
        <f>_xll.qlCalendarAdvance(Calendar,AF123,"1d","mf",,Trigger)</f>
        <v>42145</v>
      </c>
      <c r="AG124" s="219">
        <f>_xll.qlDayCounterYearFraction(DayCounterON,SettlementDate,AF124,,,Trigger)</f>
        <v>0.48493150684931507</v>
      </c>
      <c r="AH124" s="209">
        <f t="shared" si="16"/>
        <v>2.0155218749570683E-3</v>
      </c>
      <c r="AI124" s="209">
        <f t="shared" si="17"/>
        <v>2.471819751259095E-3</v>
      </c>
      <c r="AJ124" s="179">
        <f t="shared" si="18"/>
        <v>2.3952894719657253E-3</v>
      </c>
    </row>
    <row r="125" spans="10:36" x14ac:dyDescent="0.2">
      <c r="J125" s="174"/>
      <c r="K125" s="174"/>
      <c r="AF125" s="208">
        <f>_xll.qlCalendarAdvance(Calendar,AF124,"1d","mf",,Trigger)</f>
        <v>42146</v>
      </c>
      <c r="AG125" s="219">
        <f>_xll.qlDayCounterYearFraction(DayCounterON,SettlementDate,AF125,,,Trigger)</f>
        <v>0.48767123287671232</v>
      </c>
      <c r="AH125" s="209">
        <f t="shared" si="16"/>
        <v>2.0155218749570683E-3</v>
      </c>
      <c r="AI125" s="209">
        <f t="shared" si="17"/>
        <v>2.4770948712163434E-3</v>
      </c>
      <c r="AJ125" s="179">
        <f t="shared" si="18"/>
        <v>2.3942948419256212E-3</v>
      </c>
    </row>
    <row r="126" spans="10:36" x14ac:dyDescent="0.2">
      <c r="J126" s="174"/>
      <c r="K126" s="174"/>
      <c r="AF126" s="208">
        <f>_xll.qlCalendarAdvance(Calendar,AF125,"1d","mf",,Trigger)</f>
        <v>42149</v>
      </c>
      <c r="AG126" s="219">
        <f>_xll.qlDayCounterYearFraction(DayCounterON,SettlementDate,AF126,,,Trigger)</f>
        <v>0.49589041095890413</v>
      </c>
      <c r="AH126" s="209">
        <f t="shared" si="16"/>
        <v>2.0155218749570683E-3</v>
      </c>
      <c r="AI126" s="209">
        <f t="shared" si="17"/>
        <v>2.4929202310880901E-3</v>
      </c>
      <c r="AJ126" s="179">
        <f t="shared" si="18"/>
        <v>2.3907682071113386E-3</v>
      </c>
    </row>
    <row r="127" spans="10:36" x14ac:dyDescent="0.2">
      <c r="J127" s="174"/>
      <c r="K127" s="174"/>
      <c r="AF127" s="208">
        <f>_xll.qlCalendarAdvance(Calendar,AF126,"1d","mf",,Trigger)</f>
        <v>42150</v>
      </c>
      <c r="AG127" s="219">
        <f>_xll.qlDayCounterYearFraction(DayCounterON,SettlementDate,AF127,,,Trigger)</f>
        <v>0.49863013698630138</v>
      </c>
      <c r="AH127" s="209">
        <f t="shared" si="16"/>
        <v>2.0155218749570683E-3</v>
      </c>
      <c r="AI127" s="209">
        <f t="shared" si="17"/>
        <v>2.498195351045339E-3</v>
      </c>
      <c r="AJ127" s="179">
        <f t="shared" si="18"/>
        <v>2.3894117472752548E-3</v>
      </c>
    </row>
    <row r="128" spans="10:36" x14ac:dyDescent="0.2">
      <c r="J128" s="174"/>
      <c r="K128" s="174"/>
      <c r="AF128" s="208">
        <f>_xll.qlCalendarAdvance(Calendar,AF127,"1d","mf",,Trigger)</f>
        <v>42151</v>
      </c>
      <c r="AG128" s="219">
        <f>_xll.qlDayCounterYearFraction(DayCounterON,SettlementDate,AF128,,,Trigger)</f>
        <v>0.50136986301369868</v>
      </c>
      <c r="AH128" s="209">
        <f t="shared" si="16"/>
        <v>2.0155218749570683E-3</v>
      </c>
      <c r="AI128" s="209">
        <f t="shared" si="17"/>
        <v>2.5034704710025879E-3</v>
      </c>
      <c r="AJ128" s="179">
        <f t="shared" si="18"/>
        <v>2.3879648299901766E-3</v>
      </c>
    </row>
    <row r="129" spans="10:36" x14ac:dyDescent="0.2">
      <c r="J129" s="174"/>
      <c r="K129" s="174"/>
      <c r="AF129" s="208">
        <f>_xll.qlCalendarAdvance(Calendar,AF128,"1d","mf",,Trigger)</f>
        <v>42152</v>
      </c>
      <c r="AG129" s="219">
        <f>_xll.qlDayCounterYearFraction(DayCounterON,SettlementDate,AF129,,,Trigger)</f>
        <v>0.50410958904109593</v>
      </c>
      <c r="AH129" s="209">
        <f t="shared" si="16"/>
        <v>2.0155218749570683E-3</v>
      </c>
      <c r="AI129" s="209">
        <f t="shared" si="17"/>
        <v>2.5087455909598368E-3</v>
      </c>
      <c r="AJ129" s="179">
        <f t="shared" si="18"/>
        <v>2.3864274552561032E-3</v>
      </c>
    </row>
    <row r="130" spans="10:36" x14ac:dyDescent="0.2">
      <c r="J130" s="174"/>
      <c r="K130" s="174"/>
      <c r="AF130" s="208">
        <f>_xll.qlCalendarAdvance(Calendar,AF129,"1d","mf",,Trigger)</f>
        <v>42153</v>
      </c>
      <c r="AG130" s="219">
        <f>_xll.qlDayCounterYearFraction(DayCounterON,SettlementDate,AF130,,,Trigger)</f>
        <v>0.50684931506849318</v>
      </c>
      <c r="AH130" s="209">
        <f t="shared" si="16"/>
        <v>2.0155218749570683E-3</v>
      </c>
      <c r="AI130" s="209">
        <f t="shared" si="17"/>
        <v>2.5140207109170857E-3</v>
      </c>
      <c r="AJ130" s="179">
        <f t="shared" si="18"/>
        <v>2.3847996230730358E-3</v>
      </c>
    </row>
    <row r="131" spans="10:36" x14ac:dyDescent="0.2">
      <c r="J131" s="174"/>
      <c r="K131" s="174"/>
      <c r="AF131" s="208">
        <f>_xll.qlCalendarAdvance(Calendar,AF130,"1d","mf",,Trigger)</f>
        <v>42156</v>
      </c>
      <c r="AG131" s="219">
        <f>_xll.qlDayCounterYearFraction(DayCounterON,SettlementDate,AF131,,,Trigger)</f>
        <v>0.51506849315068493</v>
      </c>
      <c r="AH131" s="209">
        <f t="shared" si="16"/>
        <v>2.0155218749570683E-3</v>
      </c>
      <c r="AI131" s="209">
        <f t="shared" si="17"/>
        <v>2.5298460707888319E-3</v>
      </c>
      <c r="AJ131" s="179">
        <f t="shared" si="18"/>
        <v>2.3793733818298643E-3</v>
      </c>
    </row>
    <row r="132" spans="10:36" ht="12" thickBot="1" x14ac:dyDescent="0.25">
      <c r="K132" s="174"/>
      <c r="AF132" s="210">
        <f>_xll.qlCalendarAdvance(Calendar,AF131,"1d","mf",,Trigger)</f>
        <v>42157</v>
      </c>
      <c r="AG132" s="221">
        <f>_xll.qlDayCounterYearFraction(DayCounterON,SettlementDate,AF132,,,Trigger)</f>
        <v>0.51780821917808217</v>
      </c>
      <c r="AH132" s="211">
        <f t="shared" si="16"/>
        <v>2.0155218749570683E-3</v>
      </c>
      <c r="AI132" s="211">
        <f t="shared" si="17"/>
        <v>2.5351211907460808E-3</v>
      </c>
      <c r="AJ132" s="184">
        <f t="shared" si="18"/>
        <v>2.3773837198508177E-3</v>
      </c>
    </row>
    <row r="133" spans="10:36" x14ac:dyDescent="0.2">
      <c r="K133" s="174"/>
    </row>
    <row r="134" spans="10:36" x14ac:dyDescent="0.2">
      <c r="K134" s="174"/>
    </row>
    <row r="135" spans="10:36" x14ac:dyDescent="0.2">
      <c r="K135" s="174"/>
    </row>
    <row r="136" spans="10:36" x14ac:dyDescent="0.2">
      <c r="K136" s="174"/>
    </row>
    <row r="137" spans="10:36" x14ac:dyDescent="0.2">
      <c r="K137" s="174"/>
    </row>
  </sheetData>
  <mergeCells count="5">
    <mergeCell ref="R3:R5"/>
    <mergeCell ref="R9:R10"/>
    <mergeCell ref="X9:X10"/>
    <mergeCell ref="AA2:AC2"/>
    <mergeCell ref="V9:V10"/>
  </mergeCells>
  <conditionalFormatting sqref="M3">
    <cfRule type="expression" dxfId="28" priority="5">
      <formula>$P$3</formula>
    </cfRule>
  </conditionalFormatting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D30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bestFit="1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3.6640625" style="173" customWidth="1"/>
    <col min="23" max="23" width="10.83203125" style="173" customWidth="1"/>
    <col min="24" max="24" width="3.1640625" style="173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10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138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135</v>
      </c>
      <c r="P2" s="186" t="s">
        <v>140</v>
      </c>
      <c r="W2" s="236" t="s">
        <v>118</v>
      </c>
      <c r="AA2" s="432" t="s">
        <v>117</v>
      </c>
      <c r="AB2" s="432"/>
      <c r="AC2" s="432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Euribor1YLastFixing_Quote</v>
      </c>
      <c r="E3" s="176">
        <f>_xll.qlCalendarAdvance(Calendar,_xll.qlLastFixingQuoteReferenceDate($D$3),_xll.qlInterestRateIndexFixingDays($E$9)&amp;"D","f",,LastFixingsTrigger)</f>
        <v>41967</v>
      </c>
      <c r="F3" s="176">
        <f>_xll.qlInterestRateIndexMaturity($E$9,E3)</f>
        <v>42332</v>
      </c>
      <c r="G3" s="175" t="str">
        <f>_xll.qlMakeDatedOIS(,E3,F3,OvernightIndex,0,,,,EvaluationDate)</f>
        <v>obj_004f3#0012</v>
      </c>
      <c r="H3" s="176" t="b">
        <f>_xll.qlInstrumentSetPricingEngine(G3,OisEngine)</f>
        <v>1</v>
      </c>
      <c r="I3" s="177">
        <f>_xll.qlQuoteValue($D3,AllTriggers)</f>
        <v>3.3599999999999997E-3</v>
      </c>
      <c r="J3" s="178" t="e">
        <f>_xll.qlOvernightIndexedSwapFairRate(G3,_xll.ohTrigger(H3,InterestRatesTrigger))</f>
        <v>#NUM!</v>
      </c>
      <c r="K3" s="201">
        <f>I3*_xll.qlDayCounterYearFraction(DayCounter1M,E3,F3,,,Trigger)</f>
        <v>3.4066666666666664E-3</v>
      </c>
      <c r="L3" s="201" t="e">
        <f>J3*_xll.qlDayCounterYearFraction(DayCounterOIS,E3,F3,,,Trigger)</f>
        <v>#NUM!</v>
      </c>
      <c r="M3" s="212" t="e">
        <f>K3-L3</f>
        <v>#NUM!</v>
      </c>
      <c r="N3" s="212" t="e">
        <f>M3</f>
        <v>#NUM!</v>
      </c>
      <c r="P3" s="212" t="b">
        <f>IF(E14="FRA",FALSE,IF(E14="FIX+FRA",TRUE,FALSE))</f>
        <v>0</v>
      </c>
      <c r="R3" s="433" t="s">
        <v>111</v>
      </c>
      <c r="S3" s="192">
        <f t="array" ref="S3:S5">_xll.ohFilter(N10:N14,P10:P14)</f>
        <v>0.33333333333333331</v>
      </c>
      <c r="T3" s="193">
        <f t="array" ref="T3:T5">_xll.ohFilter(M10:M14,P10:P14)</f>
        <v>0.5</v>
      </c>
      <c r="U3" s="194">
        <f t="array" ref="U3:U5">_xll.ohFilter(L10:L14,P10:P14)</f>
        <v>1</v>
      </c>
      <c r="V3" s="188"/>
      <c r="W3" s="196">
        <f t="array" ref="W3:W5">MMULT(AA3:AC5,Y3:Y5)</f>
        <v>1.2727212051118902E-4</v>
      </c>
      <c r="X3" s="197"/>
      <c r="Y3" s="177">
        <f t="array" ref="Y3:Y5">_xll.ohFilter(N3:N7,P3:P7)</f>
        <v>3.685575509204655E-3</v>
      </c>
      <c r="AA3" s="192">
        <f t="array" ref="AA3:AC5">MINVERSE(S3:U5)</f>
        <v>7.9486924656672819</v>
      </c>
      <c r="AB3" s="193">
        <v>-16.119415447135335</v>
      </c>
      <c r="AC3" s="194">
        <v>8.1483986017372683</v>
      </c>
      <c r="AF3" s="205">
        <f>SettlementDate</f>
        <v>41968</v>
      </c>
      <c r="AG3" s="217">
        <f>_xll.qlDayCounterYearFraction(DayCounterON,SettlementDate,AF3,,,Trigger)</f>
        <v>0</v>
      </c>
      <c r="AH3" s="206">
        <f t="shared" ref="AH3:AH66" si="0">$W$13</f>
        <v>3.685575509204655E-3</v>
      </c>
      <c r="AI3" s="206">
        <f t="shared" ref="AI3:AI24" si="1">$W$10+$W$9*AG3</f>
        <v>3.4633970279370832E-3</v>
      </c>
      <c r="AJ3" s="207">
        <f t="shared" ref="AJ3:AJ24" si="2">($W$5+$W$4*AG3+$W$3*AG3^2)</f>
        <v>3.5006488221141045E-3</v>
      </c>
    </row>
    <row r="4" spans="1:36" x14ac:dyDescent="0.2">
      <c r="A4" s="173">
        <v>0</v>
      </c>
      <c r="B4" s="173" t="s">
        <v>40</v>
      </c>
      <c r="C4" s="173">
        <f>A4+12</f>
        <v>12</v>
      </c>
      <c r="D4" s="175" t="str">
        <f>Currency&amp;A4&amp;B4&amp;C4&amp;"F"&amp;QuoteSuffix</f>
        <v>EUR0x12F_Quote</v>
      </c>
      <c r="E4" s="176">
        <f>_xll.qlCalendarAdvance(Calendar,SettlementDate,A4&amp;"M","mf")</f>
        <v>41968</v>
      </c>
      <c r="F4" s="176">
        <f>_xll.qlInterestRateIndexMaturity($E$9,E4)</f>
        <v>42333</v>
      </c>
      <c r="G4" s="175" t="str">
        <f>_xll.qlMakeDatedOIS(,E4,F4,OvernightIndex,0,,,,EvaluationDate)</f>
        <v>obj_0056a#0007</v>
      </c>
      <c r="H4" s="176" t="b">
        <f>_xll.qlInstrumentSetPricingEngine(G4,OisEngine)</f>
        <v>1</v>
      </c>
      <c r="I4" s="177">
        <f>SynthFra!H2</f>
        <v>3.2750881734620665E-3</v>
      </c>
      <c r="J4" s="178">
        <f>_xll.qlOvernightIndexedSwapFairRate(G4,_xll.ohTrigger(H4,InterestRatesTrigger))</f>
        <v>-3.6000000000005889E-4</v>
      </c>
      <c r="K4" s="201">
        <f>I4*_xll.qlDayCounterYearFraction(DayCounter1M,E4,F4,,,Trigger)</f>
        <v>3.3205755092045952E-3</v>
      </c>
      <c r="L4" s="201">
        <f>J4*_xll.qlDayCounterYearFraction(DayCounterOIS,E4,F4,,,Trigger)</f>
        <v>-3.6500000000005972E-4</v>
      </c>
      <c r="M4" s="212">
        <f>K4-L4</f>
        <v>3.685575509204655E-3</v>
      </c>
      <c r="N4" s="212">
        <f>_xll.qlInterpolationInterpolate($H$13,E4,TRUE,Trigger)</f>
        <v>3.685575509204655E-3</v>
      </c>
      <c r="P4" s="212" t="b">
        <f>IF(E14="FRA",TRUE,IF(E14="FIX+FRA",FALSE,TRUE))</f>
        <v>1</v>
      </c>
      <c r="R4" s="433"/>
      <c r="S4" s="192">
        <v>0.64891974729467705</v>
      </c>
      <c r="T4" s="193">
        <v>0.75205479452054802</v>
      </c>
      <c r="U4" s="194">
        <v>1</v>
      </c>
      <c r="V4" s="189" t="s">
        <v>40</v>
      </c>
      <c r="W4" s="196">
        <v>2.8500529384031109E-4</v>
      </c>
      <c r="X4" s="189" t="s">
        <v>41</v>
      </c>
      <c r="Y4" s="177">
        <v>3.7975778120902248E-3</v>
      </c>
      <c r="AA4" s="192">
        <v>-13.919589816155906</v>
      </c>
      <c r="AB4" s="193">
        <v>24.149782699802209</v>
      </c>
      <c r="AC4" s="194">
        <v>-10.202241536969677</v>
      </c>
      <c r="AF4" s="208">
        <f>_xll.qlCalendarAdvance(Calendar,AF3,"1d","mf",,Trigger)</f>
        <v>41969</v>
      </c>
      <c r="AG4" s="219">
        <f>_xll.qlDayCounterYearFraction(DayCounterON,SettlementDate,AF4,,,Trigger)</f>
        <v>2.7397260273972603E-3</v>
      </c>
      <c r="AH4" s="209">
        <f t="shared" si="0"/>
        <v>3.685575509204655E-3</v>
      </c>
      <c r="AI4" s="209">
        <f t="shared" si="1"/>
        <v>3.464614444272796E-3</v>
      </c>
      <c r="AJ4" s="179">
        <f t="shared" si="2"/>
        <v>3.5014306138526838E-3</v>
      </c>
    </row>
    <row r="5" spans="1:36" x14ac:dyDescent="0.2">
      <c r="A5" s="191">
        <v>3</v>
      </c>
      <c r="B5" s="191" t="s">
        <v>40</v>
      </c>
      <c r="C5" s="173">
        <f t="shared" ref="C5:C7" si="3">A5+12</f>
        <v>15</v>
      </c>
      <c r="D5" s="175" t="str">
        <f>Currency&amp;A5&amp;B5&amp;C5&amp;"F"&amp;QuoteSuffix</f>
        <v>EUR3x15F_Quote</v>
      </c>
      <c r="E5" s="176">
        <f>_xll.qlCalendarAdvance(Calendar,SettlementDate,A5&amp;"M","mf")</f>
        <v>42060</v>
      </c>
      <c r="F5" s="176">
        <f>_xll.qlInterestRateIndexMaturity($E$9,E5)</f>
        <v>42425</v>
      </c>
      <c r="G5" s="175" t="str">
        <f>_xll.qlMakeDatedOIS(,E5,F5,OvernightIndex,0,,,,EvaluationDate)</f>
        <v>obj_0057a#0007</v>
      </c>
      <c r="H5" s="176" t="b">
        <f>_xll.qlInstrumentSetPricingEngine(G5,OisEngine)</f>
        <v>1</v>
      </c>
      <c r="I5" s="177">
        <f>SynthFra!H5</f>
        <v>3.2649459469648659E-3</v>
      </c>
      <c r="J5" s="178">
        <f>_xll.qlOvernightIndexedSwapFairRate(G5,_xll.ohTrigger(H5,InterestRatesTrigger))</f>
        <v>-4.8061025126110943E-4</v>
      </c>
      <c r="K5" s="201">
        <f>I5*_xll.qlDayCounterYearFraction(DayCounter1M,E5,F5,,,Trigger)</f>
        <v>3.3102924184504889E-3</v>
      </c>
      <c r="L5" s="201">
        <f>J5*_xll.qlDayCounterYearFraction(DayCounterOIS,E5,F5,,,Trigger)</f>
        <v>-4.8728539363973594E-4</v>
      </c>
      <c r="M5" s="212">
        <f>K5-L5</f>
        <v>3.7975778120902248E-3</v>
      </c>
      <c r="N5" s="212">
        <f>_xll.qlInterpolationInterpolate($H$13,E5,TRUE,Trigger)</f>
        <v>3.7975778120902248E-3</v>
      </c>
      <c r="P5" s="212" t="b">
        <v>1</v>
      </c>
      <c r="R5" s="433"/>
      <c r="S5" s="192">
        <v>1.0812729315171314</v>
      </c>
      <c r="T5" s="193">
        <v>0.99999249390129463</v>
      </c>
      <c r="U5" s="194">
        <v>1.0027397260273971</v>
      </c>
      <c r="V5" s="191"/>
      <c r="W5" s="196">
        <v>3.5006488221141045E-3</v>
      </c>
      <c r="X5" s="189"/>
      <c r="Y5" s="177">
        <v>3.9328586942128044E-3</v>
      </c>
      <c r="AA5" s="192">
        <v>5.3102307528555261</v>
      </c>
      <c r="AB5" s="193">
        <v>-6.7017528675226616</v>
      </c>
      <c r="AC5" s="194">
        <v>2.3849879012390836</v>
      </c>
      <c r="AF5" s="208">
        <f>_xll.qlCalendarAdvance(Calendar,AF4,"1d","mf",,Trigger)</f>
        <v>41970</v>
      </c>
      <c r="AG5" s="219">
        <f>_xll.qlDayCounterYearFraction(DayCounterON,SettlementDate,AF5,,,Trigger)</f>
        <v>5.4794520547945206E-3</v>
      </c>
      <c r="AH5" s="209">
        <f t="shared" si="0"/>
        <v>3.685575509204655E-3</v>
      </c>
      <c r="AI5" s="209">
        <f t="shared" si="1"/>
        <v>3.4658318606085084E-3</v>
      </c>
      <c r="AJ5" s="179">
        <f t="shared" si="2"/>
        <v>3.5022143162254612E-3</v>
      </c>
    </row>
    <row r="6" spans="1:36" x14ac:dyDescent="0.2">
      <c r="A6" s="191">
        <v>6</v>
      </c>
      <c r="B6" s="191" t="s">
        <v>40</v>
      </c>
      <c r="C6" s="173">
        <f t="shared" si="3"/>
        <v>18</v>
      </c>
      <c r="D6" s="175" t="str">
        <f>Currency&amp;A6&amp;B6&amp;C6&amp;"F"&amp;QuoteSuffix</f>
        <v>EUR6x18F_Quote</v>
      </c>
      <c r="E6" s="176">
        <f>_xll.qlCalendarAdvance(Calendar,SettlementDate,A6&amp;"M","mf")</f>
        <v>42149</v>
      </c>
      <c r="F6" s="176">
        <f>_xll.qlInterestRateIndexMaturity($E$9,E6)</f>
        <v>42515</v>
      </c>
      <c r="G6" s="175" t="str">
        <f>_xll.qlMakeDatedOIS(,E6,F6,OvernightIndex,0,,,,EvaluationDate)</f>
        <v>obj_0057b#0007</v>
      </c>
      <c r="H6" s="176" t="b">
        <f>_xll.qlInstrumentSetPricingEngine(G6,OisEngine)</f>
        <v>1</v>
      </c>
      <c r="I6" s="177">
        <f>SynthFra!H8</f>
        <v>3.3050478895100166E-3</v>
      </c>
      <c r="J6" s="178">
        <f>_xll.qlOvernightIndexedSwapFairRate(G6,_xll.ohTrigger(H6,InterestRatesTrigger))</f>
        <v>-5.6333771135503761E-4</v>
      </c>
      <c r="K6" s="201">
        <f>I6*_xll.qlDayCounterYearFraction(DayCounter1M,E6,F6,,,Trigger)</f>
        <v>3.36013202100185E-3</v>
      </c>
      <c r="L6" s="201">
        <f>J6*_xll.qlDayCounterYearFraction(DayCounterOIS,E6,F6,,,Trigger)</f>
        <v>-5.7272667321095483E-4</v>
      </c>
      <c r="M6" s="212">
        <f>K6-L6</f>
        <v>3.9328586942128044E-3</v>
      </c>
      <c r="N6" s="212">
        <f>_xll.qlInterpolationInterpolate($H$13,E6,TRUE,Trigger)</f>
        <v>3.9328586942128044E-3</v>
      </c>
      <c r="P6" s="212" t="b">
        <v>1</v>
      </c>
      <c r="W6" s="198"/>
      <c r="X6" s="237"/>
      <c r="Y6" s="199"/>
      <c r="AF6" s="208">
        <f>_xll.qlCalendarAdvance(Calendar,AF5,"1d","mf",,Trigger)</f>
        <v>41971</v>
      </c>
      <c r="AG6" s="219">
        <f>_xll.qlDayCounterYearFraction(DayCounterON,SettlementDate,AF6,,,Trigger)</f>
        <v>8.21917808219178E-3</v>
      </c>
      <c r="AH6" s="209">
        <f t="shared" si="0"/>
        <v>3.685575509204655E-3</v>
      </c>
      <c r="AI6" s="209">
        <f t="shared" si="1"/>
        <v>3.4670492769442213E-3</v>
      </c>
      <c r="AJ6" s="179">
        <f t="shared" si="2"/>
        <v>3.5029999292324359E-3</v>
      </c>
    </row>
    <row r="7" spans="1:36" ht="12" thickBot="1" x14ac:dyDescent="0.25">
      <c r="A7" s="191">
        <v>12</v>
      </c>
      <c r="B7" s="191" t="s">
        <v>40</v>
      </c>
      <c r="C7" s="173">
        <f t="shared" si="3"/>
        <v>24</v>
      </c>
      <c r="D7" s="180" t="str">
        <f>Currency&amp;A7&amp;B7&amp;C7&amp;"F"&amp;QuoteSuffix</f>
        <v>EUR12x24F_Quote</v>
      </c>
      <c r="E7" s="181">
        <f>_xll.qlCalendarAdvance(Calendar,SettlementDate,A7&amp;"M","mf")</f>
        <v>42333</v>
      </c>
      <c r="F7" s="181">
        <f>_xll.qlInterestRateIndexMaturity($E$9,E7)</f>
        <v>42699</v>
      </c>
      <c r="G7" s="180" t="str">
        <f>_xll.qlMakeDatedOIS(,E7,F7,OvernightIndex,0,,,,EvaluationDate)</f>
        <v>obj_0056e#0007</v>
      </c>
      <c r="H7" s="181" t="b">
        <f>_xll.qlInstrumentSetPricingEngine(G7,OisEngine)</f>
        <v>1</v>
      </c>
      <c r="I7" s="182">
        <f>SynthFra!H14</f>
        <v>3.7899999999996947E-3</v>
      </c>
      <c r="J7" s="183">
        <f>_xll.qlOvernightIndexedSwapFairRate(G7,_xll.ohTrigger(H7,InterestRatesTrigger))</f>
        <v>-3.6000000000030539E-4</v>
      </c>
      <c r="K7" s="202">
        <f>I7*_xll.qlDayCounterYearFraction(DayCounter1M,E7,F7,,,Trigger)</f>
        <v>3.8531666666663561E-3</v>
      </c>
      <c r="L7" s="202">
        <f>J7*_xll.qlDayCounterYearFraction(DayCounterOIS,E7,F7,,,Trigger)</f>
        <v>-3.6600000000031047E-4</v>
      </c>
      <c r="M7" s="213">
        <f>K7-L7</f>
        <v>4.2191666666666662E-3</v>
      </c>
      <c r="N7" s="213">
        <f>_xll.qlInterpolationInterpolate($H$13,E7,TRUE,Trigger)</f>
        <v>4.2191666666666662E-3</v>
      </c>
      <c r="P7" s="213" t="b">
        <v>0</v>
      </c>
      <c r="W7" s="198"/>
      <c r="X7" s="237"/>
      <c r="Y7" s="199"/>
      <c r="AF7" s="208">
        <f>_xll.qlCalendarAdvance(Calendar,AF6,"1d","mf",,Trigger)</f>
        <v>41974</v>
      </c>
      <c r="AG7" s="219">
        <f>_xll.qlDayCounterYearFraction(DayCounterON,SettlementDate,AF7,,,Trigger)</f>
        <v>1.643835616438356E-2</v>
      </c>
      <c r="AH7" s="209">
        <f t="shared" si="0"/>
        <v>3.685575509204655E-3</v>
      </c>
      <c r="AI7" s="209">
        <f t="shared" si="1"/>
        <v>3.4707015259513594E-3</v>
      </c>
      <c r="AJ7" s="179">
        <f t="shared" si="2"/>
        <v>3.5053682320585495E-3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41975</v>
      </c>
      <c r="AG8" s="219">
        <f>_xll.qlDayCounterYearFraction(DayCounterON,SettlementDate,AF8,,,Trigger)</f>
        <v>1.9178082191780823E-2</v>
      </c>
      <c r="AH8" s="209">
        <f t="shared" si="0"/>
        <v>3.685575509204655E-3</v>
      </c>
      <c r="AI8" s="209">
        <f t="shared" si="1"/>
        <v>3.4719189422870722E-3</v>
      </c>
      <c r="AJ8" s="179">
        <f t="shared" si="2"/>
        <v>3.5061614876023169E-3</v>
      </c>
    </row>
    <row r="9" spans="1:36" x14ac:dyDescent="0.2">
      <c r="D9" s="185" t="s">
        <v>136</v>
      </c>
      <c r="E9" s="230" t="s">
        <v>171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140</v>
      </c>
      <c r="R9" s="432" t="s">
        <v>112</v>
      </c>
      <c r="S9" s="239"/>
      <c r="T9" s="192">
        <f t="array" ref="T9:T10">_xll.ohFilter(M10:M14,P10:P14)</f>
        <v>0.5</v>
      </c>
      <c r="U9" s="194">
        <f t="array" ref="U9:U10">_xll.ohFilter(L10:L14,P10:P14)</f>
        <v>1</v>
      </c>
      <c r="V9" s="434" t="s">
        <v>40</v>
      </c>
      <c r="W9" s="196">
        <f t="array" ref="W9:W10">MMULT(AA9:AB10,Y9:Y10)</f>
        <v>4.4435696253514179E-4</v>
      </c>
      <c r="X9" s="434" t="s">
        <v>41</v>
      </c>
      <c r="Y9" s="177">
        <f t="array" ref="Y9:Y10">_xll.ohFilter(N3:N7,P3:P7)</f>
        <v>3.685575509204655E-3</v>
      </c>
      <c r="AA9" s="192">
        <f t="array" ref="AA9:AB10">MINVERSE(T9:U10)</f>
        <v>-3.9673913043478244</v>
      </c>
      <c r="AB9" s="194">
        <v>3.9673913043478244</v>
      </c>
      <c r="AF9" s="208">
        <f>_xll.qlCalendarAdvance(Calendar,AF8,"1d","mf",,Trigger)</f>
        <v>41976</v>
      </c>
      <c r="AG9" s="219">
        <f>_xll.qlDayCounterYearFraction(DayCounterON,SettlementDate,AF9,,,Trigger)</f>
        <v>2.1917808219178082E-2</v>
      </c>
      <c r="AH9" s="209">
        <f t="shared" si="0"/>
        <v>3.685575509204655E-3</v>
      </c>
      <c r="AI9" s="209">
        <f t="shared" si="1"/>
        <v>3.473136358622785E-3</v>
      </c>
      <c r="AJ9" s="179">
        <f t="shared" si="2"/>
        <v>3.5069566537802815E-3</v>
      </c>
    </row>
    <row r="10" spans="1:36" ht="11.25" customHeight="1" x14ac:dyDescent="0.2">
      <c r="D10" s="203" t="s">
        <v>153</v>
      </c>
      <c r="E10" s="231" t="s">
        <v>16</v>
      </c>
      <c r="J10" s="240">
        <f>_xll.qlDayCounterYearFraction(DayCounterON,SettlementDate,E3,,,Trigger)</f>
        <v>-2.7397260273972603E-3</v>
      </c>
      <c r="K10" s="241">
        <f>_xll.qlDayCounterYearFraction(DayCounterON,SettlementDate,F3,,,Trigger)</f>
        <v>0.99726027397260275</v>
      </c>
      <c r="L10" s="241">
        <f>K10-J10</f>
        <v>1</v>
      </c>
      <c r="M10" s="241">
        <f>(K10^2-J10^2)/2</f>
        <v>0.49726027397260275</v>
      </c>
      <c r="N10" s="242">
        <f>(K10^3-J10^3)/3</f>
        <v>0.33060111340464127</v>
      </c>
      <c r="P10" s="242" t="b">
        <f>P3</f>
        <v>0</v>
      </c>
      <c r="R10" s="432"/>
      <c r="S10" s="239"/>
      <c r="T10" s="192">
        <v>0.75205479452054802</v>
      </c>
      <c r="U10" s="194">
        <v>1</v>
      </c>
      <c r="V10" s="434"/>
      <c r="W10" s="196">
        <v>3.4633970279370832E-3</v>
      </c>
      <c r="X10" s="434"/>
      <c r="Y10" s="177">
        <v>3.7975778120902248E-3</v>
      </c>
      <c r="AA10" s="192">
        <v>2.9836956521739122</v>
      </c>
      <c r="AB10" s="194">
        <v>-1.9836956521739124</v>
      </c>
      <c r="AF10" s="208">
        <f>_xll.qlCalendarAdvance(Calendar,AF9,"1d","mf",,Trigger)</f>
        <v>41977</v>
      </c>
      <c r="AG10" s="219">
        <f>_xll.qlDayCounterYearFraction(DayCounterON,SettlementDate,AF10,,,Trigger)</f>
        <v>2.4657534246575342E-2</v>
      </c>
      <c r="AH10" s="209">
        <f t="shared" si="0"/>
        <v>3.685575509204655E-3</v>
      </c>
      <c r="AI10" s="209">
        <f t="shared" si="1"/>
        <v>3.4743537749584975E-3</v>
      </c>
      <c r="AJ10" s="179">
        <f t="shared" si="2"/>
        <v>3.5077537305924444E-3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1</v>
      </c>
      <c r="L11" s="241">
        <f>K11-J11</f>
        <v>1</v>
      </c>
      <c r="M11" s="241">
        <f>(K11^2-J11^2)/2</f>
        <v>0.5</v>
      </c>
      <c r="N11" s="242">
        <f>(K11^3-J11^3)/3</f>
        <v>0.33333333333333331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41978</v>
      </c>
      <c r="AG11" s="219">
        <f>_xll.qlDayCounterYearFraction(DayCounterON,SettlementDate,AF11,,,Trigger)</f>
        <v>2.7397260273972601E-2</v>
      </c>
      <c r="AH11" s="209">
        <f t="shared" si="0"/>
        <v>3.685575509204655E-3</v>
      </c>
      <c r="AI11" s="209">
        <f t="shared" si="1"/>
        <v>3.4755711912942103E-3</v>
      </c>
      <c r="AJ11" s="179">
        <f t="shared" si="2"/>
        <v>3.5085527180388053E-3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0.25205479452054796</v>
      </c>
      <c r="K12" s="241">
        <f>_xll.qlDayCounterYearFraction(DayCounterON,SettlementDate,F5,,,Trigger)</f>
        <v>1.252054794520548</v>
      </c>
      <c r="L12" s="241">
        <f>K12-J12</f>
        <v>1</v>
      </c>
      <c r="M12" s="241">
        <f>(K12^2-J12^2)/2</f>
        <v>0.75205479452054802</v>
      </c>
      <c r="N12" s="242">
        <f>(K12^3-J12^3)/3</f>
        <v>0.64891974729467705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41981</v>
      </c>
      <c r="AG12" s="219">
        <f>_xll.qlDayCounterYearFraction(DayCounterON,SettlementDate,AF12,,,Trigger)</f>
        <v>3.5616438356164383E-2</v>
      </c>
      <c r="AH12" s="209">
        <f t="shared" si="0"/>
        <v>3.685575509204655E-3</v>
      </c>
      <c r="AI12" s="209">
        <f t="shared" si="1"/>
        <v>3.4792234403013484E-3</v>
      </c>
      <c r="AJ12" s="179">
        <f t="shared" si="2"/>
        <v>3.5109611441830756E-3</v>
      </c>
    </row>
    <row r="13" spans="1:36" ht="11.25" customHeight="1" thickBot="1" x14ac:dyDescent="0.25">
      <c r="D13" s="203" t="s">
        <v>142</v>
      </c>
      <c r="E13" s="231" t="s">
        <v>141</v>
      </c>
      <c r="G13" s="250" t="s">
        <v>139</v>
      </c>
      <c r="H13" s="235" t="str">
        <f>_xll.qlInterpolation(,E13,E4:E7,M4:M7)</f>
        <v>obj_005ed#0209</v>
      </c>
      <c r="J13" s="240">
        <f>_xll.qlDayCounterYearFraction(DayCounterON,SettlementDate,E6,,,Trigger)</f>
        <v>0.49589041095890413</v>
      </c>
      <c r="K13" s="241">
        <f>_xll.qlDayCounterYearFraction(DayCounterON,SettlementDate,F6,,,Trigger)</f>
        <v>1.4986301369863013</v>
      </c>
      <c r="L13" s="241">
        <f>K13-J13</f>
        <v>1.0027397260273971</v>
      </c>
      <c r="M13" s="241">
        <f>(K13^2-J13^2)/2</f>
        <v>0.99999249390129463</v>
      </c>
      <c r="N13" s="242">
        <f>(K13^3-J13^3)/3</f>
        <v>1.0812729315171314</v>
      </c>
      <c r="P13" s="242" t="b">
        <f>P6</f>
        <v>1</v>
      </c>
      <c r="R13" s="327" t="s">
        <v>113</v>
      </c>
      <c r="U13" s="195">
        <f t="array" ref="U13">_xll.ohFilter(L10:L14,P10:P14)</f>
        <v>1</v>
      </c>
      <c r="V13" s="327" t="s">
        <v>40</v>
      </c>
      <c r="W13" s="196">
        <f>MMULT(AA13,Y13)</f>
        <v>3.685575509204655E-3</v>
      </c>
      <c r="X13" s="327" t="s">
        <v>41</v>
      </c>
      <c r="Y13" s="177">
        <f>_xll.ohFilter(N3:N7,P3:P7)</f>
        <v>3.685575509204655E-3</v>
      </c>
      <c r="AA13" s="195">
        <f>MINVERSE(U13)</f>
        <v>1</v>
      </c>
      <c r="AF13" s="208">
        <f>_xll.qlCalendarAdvance(Calendar,AF12,"1d","mf",,Trigger)</f>
        <v>41982</v>
      </c>
      <c r="AG13" s="219">
        <f>_xll.qlDayCounterYearFraction(DayCounterON,SettlementDate,AF13,,,Trigger)</f>
        <v>3.8356164383561646E-2</v>
      </c>
      <c r="AH13" s="209">
        <f t="shared" si="0"/>
        <v>3.685575509204655E-3</v>
      </c>
      <c r="AI13" s="209">
        <f t="shared" si="1"/>
        <v>3.4804408566370612E-3</v>
      </c>
      <c r="AJ13" s="179">
        <f t="shared" si="2"/>
        <v>3.5117677741662284E-3</v>
      </c>
    </row>
    <row r="14" spans="1:36" ht="11.25" customHeight="1" thickBot="1" x14ac:dyDescent="0.25">
      <c r="D14" s="204" t="s">
        <v>146</v>
      </c>
      <c r="E14" s="252" t="s">
        <v>96</v>
      </c>
      <c r="J14" s="243">
        <f>_xll.qlDayCounterYearFraction(DayCounterON,SettlementDate,E7,,,Trigger)</f>
        <v>1</v>
      </c>
      <c r="K14" s="244">
        <f>_xll.qlDayCounterYearFraction(DayCounterON,SettlementDate,F7,,,Trigger)</f>
        <v>2.0027397260273974</v>
      </c>
      <c r="L14" s="244">
        <f>K14-J14</f>
        <v>1.0027397260273974</v>
      </c>
      <c r="M14" s="244">
        <f>(K14^2-J14^2)/2</f>
        <v>1.5054832051041473</v>
      </c>
      <c r="N14" s="245">
        <f>(K14^3-J14^3)/3</f>
        <v>2.3443072564952181</v>
      </c>
      <c r="P14" s="245" t="b">
        <f>P7</f>
        <v>0</v>
      </c>
      <c r="AF14" s="208">
        <f>_xll.qlCalendarAdvance(Calendar,AF13,"1d","mf",,Trigger)</f>
        <v>41983</v>
      </c>
      <c r="AG14" s="219">
        <f>_xll.qlDayCounterYearFraction(DayCounterON,SettlementDate,AF14,,,Trigger)</f>
        <v>4.1095890410958902E-2</v>
      </c>
      <c r="AH14" s="209">
        <f t="shared" si="0"/>
        <v>3.685575509204655E-3</v>
      </c>
      <c r="AI14" s="209">
        <f t="shared" si="1"/>
        <v>3.481658272972774E-3</v>
      </c>
      <c r="AJ14" s="179">
        <f t="shared" si="2"/>
        <v>3.5125763147835789E-3</v>
      </c>
    </row>
    <row r="15" spans="1:36" ht="11.25" customHeight="1" thickBot="1" x14ac:dyDescent="0.25">
      <c r="P15" s="190"/>
      <c r="AF15" s="208">
        <f>_xll.qlCalendarAdvance(Calendar,AF14,"1d","mf",,Trigger)</f>
        <v>41984</v>
      </c>
      <c r="AG15" s="219">
        <f>_xll.qlDayCounterYearFraction(DayCounterON,SettlementDate,AF15,,,Trigger)</f>
        <v>4.3835616438356165E-2</v>
      </c>
      <c r="AH15" s="209">
        <f t="shared" si="0"/>
        <v>3.685575509204655E-3</v>
      </c>
      <c r="AI15" s="209">
        <f t="shared" si="1"/>
        <v>3.4828756893084869E-3</v>
      </c>
      <c r="AJ15" s="179">
        <f t="shared" si="2"/>
        <v>3.5133867660351275E-3</v>
      </c>
    </row>
    <row r="16" spans="1:36" ht="11.25" customHeight="1" thickBot="1" x14ac:dyDescent="0.25">
      <c r="M16" s="246" t="s">
        <v>186</v>
      </c>
      <c r="N16" s="247"/>
      <c r="O16" s="248"/>
      <c r="P16" s="190"/>
      <c r="AF16" s="208">
        <f>_xll.qlCalendarAdvance(Calendar,AF15,"1d","mf",,Trigger)</f>
        <v>41985</v>
      </c>
      <c r="AG16" s="219">
        <f>_xll.qlDayCounterYearFraction(DayCounterON,SettlementDate,AF16,,,Trigger)</f>
        <v>4.6575342465753428E-2</v>
      </c>
      <c r="AH16" s="209">
        <f t="shared" si="0"/>
        <v>3.685575509204655E-3</v>
      </c>
      <c r="AI16" s="209">
        <f t="shared" si="1"/>
        <v>3.4840931056441993E-3</v>
      </c>
      <c r="AJ16" s="179">
        <f t="shared" si="2"/>
        <v>3.5141991279208744E-3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143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172</v>
      </c>
      <c r="P17" s="190"/>
      <c r="AF17" s="208">
        <f>_xll.qlCalendarAdvance(Calendar,AF16,"1d","mf",,Trigger)</f>
        <v>41988</v>
      </c>
      <c r="AG17" s="219">
        <f>_xll.qlDayCounterYearFraction(DayCounterON,SettlementDate,AF17,,,Trigger)</f>
        <v>5.4794520547945202E-2</v>
      </c>
      <c r="AH17" s="209">
        <f t="shared" si="0"/>
        <v>3.685575509204655E-3</v>
      </c>
      <c r="AI17" s="209">
        <f t="shared" si="1"/>
        <v>3.4877453546513374E-3</v>
      </c>
      <c r="AJ17" s="179">
        <f t="shared" si="2"/>
        <v>3.5166476773833013E-3</v>
      </c>
    </row>
    <row r="18" spans="4:36" ht="11.25" customHeight="1" x14ac:dyDescent="0.2">
      <c r="D18" s="224" t="s">
        <v>46</v>
      </c>
      <c r="E18" s="215">
        <f t="shared" ref="E18:E33" si="4">SettlementDate</f>
        <v>41968</v>
      </c>
      <c r="F18" s="216">
        <f>_xll.qlCalendarAdvance(Calendar,SettlementDate,D18,"Following",,Trigger)</f>
        <v>41969</v>
      </c>
      <c r="G18" s="217" t="str">
        <f>_xll.qlMakeDatedOIS(,E18,F18,OvernightIndex,0,,,,EvaluationDate)</f>
        <v>obj_00572#0007</v>
      </c>
      <c r="H18" s="226" t="b">
        <f>_xll.qlInstrumentSetPricingEngine(G18,OisEngine)</f>
        <v>1</v>
      </c>
      <c r="I18" s="214">
        <f>_xll.qlOvernightIndexedSwapFairRate(G18,_xll.ohTrigger(InterestRatesTrigger))</f>
        <v>-3.5716921300554816E-5</v>
      </c>
      <c r="J18" s="241">
        <f>_xll.qlDayCounterYearFraction(DayCounterOIS,E18,F18,,,Trigger)</f>
        <v>2.7777777777777779E-3</v>
      </c>
      <c r="K18" s="241">
        <f>_xll.qlDayCounterYearFraction(DayCounter1M,E18,F18,,,Trigger)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3.5993712521615704E-3</v>
      </c>
      <c r="N18" s="209">
        <f>($I18*$J18+($W$10*L18+$W$9*L18^2/2))/$K18</f>
        <v>3.3808366814330843E-3</v>
      </c>
      <c r="O18" s="209">
        <f>($I18*$J18+($W$5*L18+$W$4*L18^2/2+$W$3*L18^3/3))/$K18</f>
        <v>3.4173631914528593E-3</v>
      </c>
      <c r="P18" s="190"/>
      <c r="AF18" s="208">
        <f>_xll.qlCalendarAdvance(Calendar,AF17,"1d","mf",,Trigger)</f>
        <v>41989</v>
      </c>
      <c r="AG18" s="219">
        <f>_xll.qlDayCounterYearFraction(DayCounterON,SettlementDate,AF18,,,Trigger)</f>
        <v>5.7534246575342465E-2</v>
      </c>
      <c r="AH18" s="209">
        <f t="shared" si="0"/>
        <v>3.685575509204655E-3</v>
      </c>
      <c r="AI18" s="209">
        <f t="shared" si="1"/>
        <v>3.4889627709870502E-3</v>
      </c>
      <c r="AJ18" s="179">
        <f t="shared" si="2"/>
        <v>3.5174676818058399E-3</v>
      </c>
    </row>
    <row r="19" spans="4:36" ht="11.25" customHeight="1" x14ac:dyDescent="0.2">
      <c r="D19" s="222" t="s">
        <v>47</v>
      </c>
      <c r="E19" s="176">
        <f>SettlementDate</f>
        <v>41968</v>
      </c>
      <c r="F19" s="218">
        <f>_xll.qlCalendarAdvance(Calendar,SettlementDate,D19,"Following",,Trigger)</f>
        <v>41975</v>
      </c>
      <c r="G19" s="219" t="str">
        <f>_xll.qlMakeDatedOIS(,E19,F19,OvernightIndex,0,,,,EvaluationDate)</f>
        <v>obj_00576#0007</v>
      </c>
      <c r="H19" s="227" t="b">
        <f>_xll.qlInstrumentSetPricingEngine(G19,OisEngine)</f>
        <v>1</v>
      </c>
      <c r="I19" s="178">
        <f>_xll.qlOvernightIndexedSwapFairRate(G19,_xll.ohTrigger(InterestRatesTrigger))</f>
        <v>3.5000000001085747E-4</v>
      </c>
      <c r="J19" s="241">
        <f>_xll.qlDayCounterYearFraction(DayCounterOIS,E19,F19,,,Trigger)</f>
        <v>1.9444444444444445E-2</v>
      </c>
      <c r="K19" s="241">
        <f>_xll.qlDayCounterYearFraction(DayCounter1M,E19,F19,,,Trigger)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3.9850881734729829E-3</v>
      </c>
      <c r="N19" s="209">
        <f t="shared" ref="N19:N22" si="5">($I19*$J19+($W$10*L19+$W$9*L19^2/2))/$K19</f>
        <v>3.7701558209433175E-3</v>
      </c>
      <c r="O19" s="209">
        <f t="shared" ref="O19:O22" si="6">($I19*$J19+($W$5*L19+$W$4*L19^2/2+$W$3*L19^3/3))/$K19</f>
        <v>3.8054056085497201E-3</v>
      </c>
      <c r="P19" s="190"/>
      <c r="AF19" s="208">
        <f>_xll.qlCalendarAdvance(Calendar,AF18,"1d","mf",,Trigger)</f>
        <v>41990</v>
      </c>
      <c r="AG19" s="219">
        <f>_xll.qlDayCounterYearFraction(DayCounterON,SettlementDate,AF19,,,Trigger)</f>
        <v>6.0273972602739728E-2</v>
      </c>
      <c r="AH19" s="209">
        <f t="shared" si="0"/>
        <v>3.685575509204655E-3</v>
      </c>
      <c r="AI19" s="209">
        <f t="shared" si="1"/>
        <v>3.490180187322763E-3</v>
      </c>
      <c r="AJ19" s="179">
        <f t="shared" si="2"/>
        <v>3.5182895968625763E-3</v>
      </c>
    </row>
    <row r="20" spans="4:36" ht="11.25" customHeight="1" x14ac:dyDescent="0.2">
      <c r="D20" s="222" t="s">
        <v>48</v>
      </c>
      <c r="E20" s="176">
        <f t="shared" si="4"/>
        <v>41968</v>
      </c>
      <c r="F20" s="218">
        <f>_xll.qlCalendarAdvance(Calendar,SettlementDate,D20,"Following",,Trigger)</f>
        <v>41982</v>
      </c>
      <c r="G20" s="219" t="str">
        <f>_xll.qlMakeDatedOIS(,E20,F20,OvernightIndex,0,,,,EvaluationDate)</f>
        <v>obj_0056f#0007</v>
      </c>
      <c r="H20" s="227" t="b">
        <f>_xll.qlInstrumentSetPricingEngine(G20,OisEngine)</f>
        <v>1</v>
      </c>
      <c r="I20" s="178">
        <f>_xll.qlOvernightIndexedSwapFairRate(G20,_xll.ohTrigger(InterestRatesTrigger))</f>
        <v>1.3999999977595424E-4</v>
      </c>
      <c r="J20" s="241">
        <f>_xll.qlDayCounterYearFraction(DayCounterOIS,E20,F20,,,Trigger)</f>
        <v>3.888888888888889E-2</v>
      </c>
      <c r="K20" s="241">
        <f>_xll.qlDayCounterYearFraction(DayCounter1M,E20,F20,,,Trigger)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2" si="7">($I20*$J20+$W$13*L20)/$K20</f>
        <v>3.7750881732380799E-3</v>
      </c>
      <c r="N20" s="209">
        <f t="shared" si="5"/>
        <v>3.5643584086070389E-3</v>
      </c>
      <c r="O20" s="209">
        <f t="shared" si="6"/>
        <v>3.5981472677249294E-3</v>
      </c>
      <c r="P20" s="190"/>
      <c r="AF20" s="208">
        <f>_xll.qlCalendarAdvance(Calendar,AF19,"1d","mf",,Trigger)</f>
        <v>41991</v>
      </c>
      <c r="AG20" s="219">
        <f>_xll.qlDayCounterYearFraction(DayCounterON,SettlementDate,AF20,,,Trigger)</f>
        <v>6.3013698630136991E-2</v>
      </c>
      <c r="AH20" s="209">
        <f t="shared" si="0"/>
        <v>3.685575509204655E-3</v>
      </c>
      <c r="AI20" s="209">
        <f t="shared" si="1"/>
        <v>3.4913976036584759E-3</v>
      </c>
      <c r="AJ20" s="179">
        <f t="shared" si="2"/>
        <v>3.5191134225535103E-3</v>
      </c>
    </row>
    <row r="21" spans="4:36" ht="11.25" customHeight="1" x14ac:dyDescent="0.2">
      <c r="D21" s="222" t="s">
        <v>49</v>
      </c>
      <c r="E21" s="176">
        <f t="shared" si="4"/>
        <v>41968</v>
      </c>
      <c r="F21" s="218">
        <f>_xll.qlCalendarAdvance(Calendar,SettlementDate,D21,"Following",,Trigger)</f>
        <v>41989</v>
      </c>
      <c r="G21" s="219" t="str">
        <f>_xll.qlMakeDatedOIS(,E21,F21,OvernightIndex,0,,,,EvaluationDate)</f>
        <v>obj_00563#0007</v>
      </c>
      <c r="H21" s="227" t="b">
        <f>_xll.qlInstrumentSetPricingEngine(G21,OisEngine)</f>
        <v>1</v>
      </c>
      <c r="I21" s="178">
        <f>_xll.qlOvernightIndexedSwapFairRate(G21,_xll.ohTrigger(InterestRatesTrigger))</f>
        <v>4.3666532953322091E-5</v>
      </c>
      <c r="J21" s="241">
        <f>_xll.qlDayCounterYearFraction(DayCounterOIS,E21,F21,,,Trigger)</f>
        <v>5.8333333333333334E-2</v>
      </c>
      <c r="K21" s="241">
        <f>_xll.qlDayCounterYearFraction(DayCounter1M,E21,F21,,,Trigger)</f>
        <v>5.8333333333333334E-2</v>
      </c>
      <c r="L21" s="241">
        <f>_xll.qlDayCounterYearFraction(DayCounterON,E21,F21,,,Trigger)</f>
        <v>5.7534246575342465E-2</v>
      </c>
      <c r="M21" s="209">
        <f t="shared" si="7"/>
        <v>3.6787547064154476E-3</v>
      </c>
      <c r="N21" s="209">
        <f t="shared" si="5"/>
        <v>3.4722275296830318E-3</v>
      </c>
      <c r="O21" s="209">
        <f t="shared" si="6"/>
        <v>3.5045862398441464E-3</v>
      </c>
      <c r="P21" s="190"/>
      <c r="AF21" s="208">
        <f>_xll.qlCalendarAdvance(Calendar,AF20,"1d","mf",,Trigger)</f>
        <v>41992</v>
      </c>
      <c r="AG21" s="219">
        <f>_xll.qlDayCounterYearFraction(DayCounterON,SettlementDate,AF21,,,Trigger)</f>
        <v>6.575342465753424E-2</v>
      </c>
      <c r="AH21" s="209">
        <f t="shared" si="0"/>
        <v>3.685575509204655E-3</v>
      </c>
      <c r="AI21" s="209">
        <f t="shared" si="1"/>
        <v>3.4926150199941883E-3</v>
      </c>
      <c r="AJ21" s="179">
        <f t="shared" si="2"/>
        <v>3.5199391588786426E-3</v>
      </c>
    </row>
    <row r="22" spans="4:36" ht="11.25" customHeight="1" x14ac:dyDescent="0.2">
      <c r="D22" s="222" t="s">
        <v>43</v>
      </c>
      <c r="E22" s="176">
        <f t="shared" si="4"/>
        <v>41968</v>
      </c>
      <c r="F22" s="218">
        <f>_xll.qlCalendarAdvance(Calendar,SettlementDate,D22,"mf",TRUE,Trigger)</f>
        <v>42002</v>
      </c>
      <c r="G22" s="219" t="str">
        <f>_xll.qlMakeDatedOIS(,E22,F22,OvernightIndex,0,,,,EvaluationDate)</f>
        <v>obj_00566#0007</v>
      </c>
      <c r="H22" s="219" t="b">
        <f>_xll.qlInstrumentSetPricingEngine(G22,OisEngine)</f>
        <v>1</v>
      </c>
      <c r="I22" s="178">
        <f>_xll.qlOvernightIndexedSwapFairRate(G22,_xll.ohTrigger(InterestRatesTrigger))</f>
        <v>-2.9999999999491219E-5</v>
      </c>
      <c r="J22" s="241">
        <f>_xll.qlDayCounterYearFraction(DayCounterOIS,E22,F22,,,Trigger)</f>
        <v>9.4444444444444442E-2</v>
      </c>
      <c r="K22" s="241">
        <f>_xll.qlDayCounterYearFraction(DayCounter1M,E22,F22,,,Trigger)</f>
        <v>9.4444444444444442E-2</v>
      </c>
      <c r="L22" s="241">
        <f>_xll.qlDayCounterYearFraction(DayCounterON,E22,F22,,,Trigger)</f>
        <v>9.3150684931506855E-2</v>
      </c>
      <c r="M22" s="209">
        <f t="shared" si="7"/>
        <v>3.6050881734626347E-3</v>
      </c>
      <c r="N22" s="209">
        <f t="shared" si="5"/>
        <v>3.4063658028276652E-3</v>
      </c>
      <c r="O22" s="179">
        <f t="shared" si="6"/>
        <v>3.4361501820512142E-3</v>
      </c>
      <c r="P22" s="190"/>
      <c r="AF22" s="208">
        <f>_xll.qlCalendarAdvance(Calendar,AF21,"1d","mf",,Trigger)</f>
        <v>41995</v>
      </c>
      <c r="AG22" s="219">
        <f>_xll.qlDayCounterYearFraction(DayCounterON,SettlementDate,AF22,,,Trigger)</f>
        <v>7.3972602739726029E-2</v>
      </c>
      <c r="AH22" s="209">
        <f t="shared" si="0"/>
        <v>3.685575509204655E-3</v>
      </c>
      <c r="AI22" s="209">
        <f t="shared" si="1"/>
        <v>3.4962672690013264E-3</v>
      </c>
      <c r="AJ22" s="179">
        <f t="shared" si="2"/>
        <v>3.522427831659227E-3</v>
      </c>
    </row>
    <row r="23" spans="4:36" ht="11.25" customHeight="1" x14ac:dyDescent="0.2">
      <c r="D23" s="222" t="s">
        <v>50</v>
      </c>
      <c r="E23" s="176">
        <f t="shared" si="4"/>
        <v>41968</v>
      </c>
      <c r="F23" s="218">
        <f>_xll.qlCalendarAdvance(Calendar,SettlementDate,D23,"mf",TRUE,Trigger)</f>
        <v>42030</v>
      </c>
      <c r="G23" s="219" t="str">
        <f>_xll.qlMakeDatedOIS(,E23,F23,OvernightIndex,0,,,,EvaluationDate)</f>
        <v>obj_00567#0007</v>
      </c>
      <c r="H23" s="219" t="b">
        <f>_xll.qlInstrumentSetPricingEngine(G23,OisEngine)</f>
        <v>1</v>
      </c>
      <c r="I23" s="178">
        <f>_xll.qlOvernightIndexedSwapFairRate(G23,_xll.ohTrigger(InterestRatesTrigger))</f>
        <v>-1.1398571864771764E-4</v>
      </c>
      <c r="J23" s="241">
        <f>_xll.qlDayCounterYearFraction(DayCounterOIS,E23,F23,,,Trigger)</f>
        <v>0.17222222222222222</v>
      </c>
      <c r="K23" s="241">
        <f>_xll.qlDayCounterYearFraction(DayCounter1M,E23,F23,,,Trigger)</f>
        <v>0.17222222222222222</v>
      </c>
      <c r="L23" s="241">
        <f>_xll.qlDayCounterYearFraction(DayCounterON,E23,F23,,,Trigger)</f>
        <v>0.16986301369863013</v>
      </c>
      <c r="M23" s="209">
        <f t="shared" ref="M23:M33" si="8">($I23*$J23+$W$13*L23)/$K23</f>
        <v>3.5211024548144078E-3</v>
      </c>
      <c r="N23" s="209">
        <f t="shared" ref="N23:N33" si="9">($I23*$J23+($W$10*L23+$W$9*L23^2/2))/$K23</f>
        <v>3.3391904357739366E-3</v>
      </c>
      <c r="O23" s="179">
        <f t="shared" ref="O23:O33" si="10">($I23*$J23+($W$5*L23+$W$4*L23^2/2+$W$3*L23^3/3))/$K23</f>
        <v>3.3637906624377992E-3</v>
      </c>
      <c r="P23" s="190"/>
      <c r="AF23" s="208">
        <f>_xll.qlCalendarAdvance(Calendar,AF22,"1d","mf",,Trigger)</f>
        <v>41996</v>
      </c>
      <c r="AG23" s="219">
        <f>_xll.qlDayCounterYearFraction(DayCounterON,SettlementDate,AF23,,,Trigger)</f>
        <v>7.6712328767123292E-2</v>
      </c>
      <c r="AH23" s="209">
        <f t="shared" si="0"/>
        <v>3.685575509204655E-3</v>
      </c>
      <c r="AI23" s="209">
        <f t="shared" si="1"/>
        <v>3.4974846853370392E-3</v>
      </c>
      <c r="AJ23" s="179">
        <f t="shared" si="2"/>
        <v>3.5232612105211506E-3</v>
      </c>
    </row>
    <row r="24" spans="4:36" ht="11.25" customHeight="1" x14ac:dyDescent="0.2">
      <c r="D24" s="222" t="s">
        <v>44</v>
      </c>
      <c r="E24" s="176">
        <f t="shared" si="4"/>
        <v>41968</v>
      </c>
      <c r="F24" s="218">
        <f>_xll.qlCalendarAdvance(Calendar,SettlementDate,D24,"mf",TRUE,Trigger)</f>
        <v>42060</v>
      </c>
      <c r="G24" s="219" t="str">
        <f>_xll.qlMakeDatedOIS(,E24,F24,OvernightIndex,0,,,,EvaluationDate)</f>
        <v>obj_00574#0007</v>
      </c>
      <c r="H24" s="219" t="b">
        <f>_xll.qlInstrumentSetPricingEngine(G24,OisEngine)</f>
        <v>1</v>
      </c>
      <c r="I24" s="178">
        <f>_xll.qlOvernightIndexedSwapFairRate(G24,_xll.ohTrigger(InterestRatesTrigger))</f>
        <v>-8.0000000000176542E-5</v>
      </c>
      <c r="J24" s="241">
        <f>_xll.qlDayCounterYearFraction(DayCounterOIS,E24,F24,,,Trigger)</f>
        <v>0.25555555555555554</v>
      </c>
      <c r="K24" s="241">
        <f>_xll.qlDayCounterYearFraction(DayCounter1M,E24,F24,,,Trigger)</f>
        <v>0.25555555555555554</v>
      </c>
      <c r="L24" s="241">
        <f>_xll.qlDayCounterYearFraction(DayCounterON,E24,F24,,,Trigger)</f>
        <v>0.25205479452054796</v>
      </c>
      <c r="M24" s="209">
        <f t="shared" si="8"/>
        <v>3.5550881734619493E-3</v>
      </c>
      <c r="N24" s="209">
        <f t="shared" si="9"/>
        <v>3.3911872454155845E-3</v>
      </c>
      <c r="O24" s="179">
        <f t="shared" si="10"/>
        <v>3.4107795166351128E-3</v>
      </c>
      <c r="P24" s="190"/>
      <c r="AF24" s="208">
        <f>_xll.qlCalendarAdvance(Calendar,AF23,"1d","mf",,Trigger)</f>
        <v>41997</v>
      </c>
      <c r="AG24" s="219">
        <f>_xll.qlDayCounterYearFraction(DayCounterON,SettlementDate,AF24,,,Trigger)</f>
        <v>7.9452054794520555E-2</v>
      </c>
      <c r="AH24" s="209">
        <f t="shared" si="0"/>
        <v>3.685575509204655E-3</v>
      </c>
      <c r="AI24" s="209">
        <f t="shared" si="1"/>
        <v>3.4987021016727521E-3</v>
      </c>
      <c r="AJ24" s="179">
        <f t="shared" si="2"/>
        <v>3.5240965000172728E-3</v>
      </c>
    </row>
    <row r="25" spans="4:36" x14ac:dyDescent="0.2">
      <c r="D25" s="222" t="s">
        <v>51</v>
      </c>
      <c r="E25" s="176">
        <f t="shared" si="4"/>
        <v>41968</v>
      </c>
      <c r="F25" s="218">
        <f>_xll.qlCalendarAdvance(Calendar,SettlementDate,D25,"mf",TRUE,Trigger)</f>
        <v>42088</v>
      </c>
      <c r="G25" s="219" t="str">
        <f>_xll.qlMakeDatedOIS(,E25,F25,OvernightIndex,0,,,,EvaluationDate)</f>
        <v>obj_0055c#0007</v>
      </c>
      <c r="H25" s="219" t="b">
        <f>_xll.qlInstrumentSetPricingEngine(G25,OisEngine)</f>
        <v>1</v>
      </c>
      <c r="I25" s="178">
        <f>_xll.qlOvernightIndexedSwapFairRate(G25,_xll.ohTrigger(InterestRatesTrigger))</f>
        <v>-5.4459298270637113E-5</v>
      </c>
      <c r="J25" s="241">
        <f>_xll.qlDayCounterYearFraction(DayCounterOIS,E25,F25,,,Trigger)</f>
        <v>0.33333333333333331</v>
      </c>
      <c r="K25" s="241">
        <f>_xll.qlDayCounterYearFraction(DayCounter1M,E25,F25,,,Trigger)</f>
        <v>0.33333333333333331</v>
      </c>
      <c r="L25" s="241">
        <f>_xll.qlDayCounterYearFraction(DayCounterON,E25,F25,,,Trigger)</f>
        <v>0.32876712328767121</v>
      </c>
      <c r="M25" s="209">
        <f t="shared" si="8"/>
        <v>3.5806288751914885E-3</v>
      </c>
      <c r="N25" s="209">
        <f t="shared" si="9"/>
        <v>3.4335382987396223E-3</v>
      </c>
      <c r="O25" s="179">
        <f t="shared" si="10"/>
        <v>3.4489665390227435E-3</v>
      </c>
      <c r="P25" s="190"/>
      <c r="AF25" s="208">
        <f>_xll.qlCalendarAdvance(Calendar,AF24,"1d","mf",,Trigger)</f>
        <v>42002</v>
      </c>
      <c r="AG25" s="219">
        <f>_xll.qlDayCounterYearFraction(DayCounterON,SettlementDate,AF25,,,Trigger)</f>
        <v>9.3150684931506855E-2</v>
      </c>
      <c r="AH25" s="209">
        <f t="shared" si="0"/>
        <v>3.685575509204655E-3</v>
      </c>
      <c r="AI25" s="209">
        <f t="shared" ref="AI25:AI88" si="11">$W$10+$W$9*AG25</f>
        <v>3.5047891833513154E-3</v>
      </c>
      <c r="AJ25" s="179">
        <f t="shared" ref="AJ25:AJ88" si="12">($W$5+$W$4*AG25+$W$3*AG25^2)</f>
        <v>3.5283016070108519E-3</v>
      </c>
    </row>
    <row r="26" spans="4:36" x14ac:dyDescent="0.2">
      <c r="D26" s="222" t="s">
        <v>52</v>
      </c>
      <c r="E26" s="176">
        <f t="shared" si="4"/>
        <v>41968</v>
      </c>
      <c r="F26" s="218">
        <f>_xll.qlCalendarAdvance(Calendar,SettlementDate,D26,"mf",TRUE,Trigger)</f>
        <v>42121</v>
      </c>
      <c r="G26" s="219" t="str">
        <f>_xll.qlMakeDatedOIS(,E26,F26,OvernightIndex,0,,,,EvaluationDate)</f>
        <v>obj_0055d#0007</v>
      </c>
      <c r="H26" s="219" t="b">
        <f>_xll.qlInstrumentSetPricingEngine(G26,OisEngine)</f>
        <v>1</v>
      </c>
      <c r="I26" s="178">
        <f>_xll.qlOvernightIndexedSwapFairRate(G26,_xll.ohTrigger(InterestRatesTrigger))</f>
        <v>-8.0000000375335389E-5</v>
      </c>
      <c r="J26" s="241">
        <f>_xll.qlDayCounterYearFraction(DayCounterOIS,E26,F26,,,Trigger)</f>
        <v>0.42499999999999999</v>
      </c>
      <c r="K26" s="241">
        <f>_xll.qlDayCounterYearFraction(DayCounter1M,E26,F26,,,Trigger)</f>
        <v>0.42499999999999999</v>
      </c>
      <c r="L26" s="241">
        <f>_xll.qlDayCounterYearFraction(DayCounterON,E26,F26,,,Trigger)</f>
        <v>0.41917808219178082</v>
      </c>
      <c r="M26" s="209">
        <f t="shared" si="8"/>
        <v>3.5550881730867902E-3</v>
      </c>
      <c r="N26" s="209">
        <f t="shared" si="9"/>
        <v>3.4278097967284401E-3</v>
      </c>
      <c r="O26" s="179">
        <f t="shared" si="10"/>
        <v>3.4389626658302514E-3</v>
      </c>
      <c r="P26" s="190"/>
      <c r="AF26" s="208">
        <f>_xll.qlCalendarAdvance(Calendar,AF25,"1d","mf",,Trigger)</f>
        <v>42003</v>
      </c>
      <c r="AG26" s="219">
        <f>_xll.qlDayCounterYearFraction(DayCounterON,SettlementDate,AF26,,,Trigger)</f>
        <v>9.5890410958904104E-2</v>
      </c>
      <c r="AH26" s="209">
        <f t="shared" si="0"/>
        <v>3.685575509204655E-3</v>
      </c>
      <c r="AI26" s="209">
        <f t="shared" si="11"/>
        <v>3.5060065996870282E-3</v>
      </c>
      <c r="AJ26" s="179">
        <f t="shared" si="12"/>
        <v>3.5291483603121618E-3</v>
      </c>
    </row>
    <row r="27" spans="4:36" x14ac:dyDescent="0.2">
      <c r="D27" s="222" t="s">
        <v>45</v>
      </c>
      <c r="E27" s="176">
        <f t="shared" si="4"/>
        <v>41968</v>
      </c>
      <c r="F27" s="218">
        <f>_xll.qlCalendarAdvance(Calendar,SettlementDate,D27,"mf",TRUE,Trigger)</f>
        <v>42149</v>
      </c>
      <c r="G27" s="219" t="str">
        <f>_xll.qlMakeDatedOIS(,E27,F27,OvernightIndex,0,,,,EvaluationDate)</f>
        <v>obj_00570#0007</v>
      </c>
      <c r="H27" s="219" t="b">
        <f>_xll.qlInstrumentSetPricingEngine(G27,OisEngine)</f>
        <v>1</v>
      </c>
      <c r="I27" s="178">
        <f>_xll.qlOvernightIndexedSwapFairRate(G27,_xll.ohTrigger(InterestRatesTrigger))</f>
        <v>-1.2999999999999047E-4</v>
      </c>
      <c r="J27" s="241">
        <f>_xll.qlDayCounterYearFraction(DayCounterOIS,E27,F27,,,Trigger)</f>
        <v>0.50277777777777777</v>
      </c>
      <c r="K27" s="241">
        <f>_xll.qlDayCounterYearFraction(DayCounter1M,E27,F27,,,Trigger)</f>
        <v>0.50277777777777777</v>
      </c>
      <c r="L27" s="241">
        <f>_xll.qlDayCounterYearFraction(DayCounterON,E27,F27,,,Trigger)</f>
        <v>0.49589041095890413</v>
      </c>
      <c r="M27" s="209">
        <f t="shared" si="8"/>
        <v>3.5050881734621348E-3</v>
      </c>
      <c r="N27" s="209">
        <f t="shared" si="9"/>
        <v>3.3946201486982847E-3</v>
      </c>
      <c r="O27" s="179">
        <f t="shared" si="10"/>
        <v>3.4026818733985179E-3</v>
      </c>
      <c r="P27" s="190"/>
      <c r="AF27" s="208">
        <f>_xll.qlCalendarAdvance(Calendar,AF26,"1d","mf",,Trigger)</f>
        <v>42004</v>
      </c>
      <c r="AG27" s="219">
        <f>_xll.qlDayCounterYearFraction(DayCounterON,SettlementDate,AF27,,,Trigger)</f>
        <v>9.8630136986301367E-2</v>
      </c>
      <c r="AH27" s="209">
        <f t="shared" si="0"/>
        <v>3.685575509204655E-3</v>
      </c>
      <c r="AI27" s="209">
        <f t="shared" si="11"/>
        <v>3.5072240160227411E-3</v>
      </c>
      <c r="AJ27" s="179">
        <f t="shared" si="12"/>
        <v>3.5299970242476694E-3</v>
      </c>
    </row>
    <row r="28" spans="4:36" x14ac:dyDescent="0.2">
      <c r="D28" s="222" t="s">
        <v>53</v>
      </c>
      <c r="E28" s="176">
        <f t="shared" si="4"/>
        <v>41968</v>
      </c>
      <c r="F28" s="218">
        <f>_xll.qlCalendarAdvance(Calendar,SettlementDate,D28,"mf",TRUE,Trigger)</f>
        <v>42180</v>
      </c>
      <c r="G28" s="219" t="str">
        <f>_xll.qlMakeDatedOIS(,E28,F28,OvernightIndex,0,,,,EvaluationDate)</f>
        <v>obj_00573#0007</v>
      </c>
      <c r="H28" s="219" t="b">
        <f>_xll.qlInstrumentSetPricingEngine(G28,OisEngine)</f>
        <v>1</v>
      </c>
      <c r="I28" s="178">
        <f>_xll.qlOvernightIndexedSwapFairRate(G28,_xll.ohTrigger(InterestRatesTrigger))</f>
        <v>-1.8000000000027429E-4</v>
      </c>
      <c r="J28" s="241">
        <f>_xll.qlDayCounterYearFraction(DayCounterOIS,E28,F28,,,Trigger)</f>
        <v>0.58888888888888891</v>
      </c>
      <c r="K28" s="241">
        <f>_xll.qlDayCounterYearFraction(DayCounter1M,E28,F28,,,Trigger)</f>
        <v>0.58888888888888891</v>
      </c>
      <c r="L28" s="241">
        <f>_xll.qlDayCounterYearFraction(DayCounterON,E28,F28,,,Trigger)</f>
        <v>0.58082191780821912</v>
      </c>
      <c r="M28" s="209">
        <f t="shared" si="8"/>
        <v>3.4550881734618506E-3</v>
      </c>
      <c r="N28" s="209">
        <f t="shared" si="9"/>
        <v>3.3632316093919097E-3</v>
      </c>
      <c r="O28" s="179">
        <f t="shared" si="10"/>
        <v>3.3684454422143444E-3</v>
      </c>
      <c r="AF28" s="208">
        <f>_xll.qlCalendarAdvance(Calendar,AF27,"1d","mf",,Trigger)</f>
        <v>42006</v>
      </c>
      <c r="AG28" s="219">
        <f>_xll.qlDayCounterYearFraction(DayCounterON,SettlementDate,AF28,,,Trigger)</f>
        <v>0.10410958904109589</v>
      </c>
      <c r="AH28" s="209">
        <f t="shared" si="0"/>
        <v>3.685575509204655E-3</v>
      </c>
      <c r="AI28" s="209">
        <f t="shared" si="11"/>
        <v>3.5096588486941663E-3</v>
      </c>
      <c r="AJ28" s="179">
        <f t="shared" si="12"/>
        <v>3.5317000840212787E-3</v>
      </c>
    </row>
    <row r="29" spans="4:36" x14ac:dyDescent="0.2">
      <c r="D29" s="222" t="s">
        <v>54</v>
      </c>
      <c r="E29" s="176">
        <f t="shared" si="4"/>
        <v>41968</v>
      </c>
      <c r="F29" s="218">
        <f>_xll.qlCalendarAdvance(Calendar,SettlementDate,D29,"mf",TRUE,Trigger)</f>
        <v>42212</v>
      </c>
      <c r="G29" s="219" t="str">
        <f>_xll.qlMakeDatedOIS(,E29,F29,OvernightIndex,0,,,,EvaluationDate)</f>
        <v>obj_00561#0007</v>
      </c>
      <c r="H29" s="219" t="b">
        <f>_xll.qlInstrumentSetPricingEngine(G29,OisEngine)</f>
        <v>1</v>
      </c>
      <c r="I29" s="178">
        <f>_xll.qlOvernightIndexedSwapFairRate(G29,_xll.ohTrigger(InterestRatesTrigger))</f>
        <v>-2.2000000009228662E-4</v>
      </c>
      <c r="J29" s="241">
        <f>_xll.qlDayCounterYearFraction(DayCounterOIS,E29,F29,,,Trigger)</f>
        <v>0.67777777777777781</v>
      </c>
      <c r="K29" s="241">
        <f>_xll.qlDayCounterYearFraction(DayCounter1M,E29,F29,,,Trigger)</f>
        <v>0.67777777777777781</v>
      </c>
      <c r="L29" s="241">
        <f>_xll.qlDayCounterYearFraction(DayCounterON,E29,F29,,,Trigger)</f>
        <v>0.66849315068493154</v>
      </c>
      <c r="M29" s="209">
        <f t="shared" si="8"/>
        <v>3.4150881733698386E-3</v>
      </c>
      <c r="N29" s="209">
        <f t="shared" si="9"/>
        <v>3.3424434396936106E-3</v>
      </c>
      <c r="O29" s="179">
        <f t="shared" si="10"/>
        <v>3.3453506920969049E-3</v>
      </c>
      <c r="AF29" s="208">
        <f>_xll.qlCalendarAdvance(Calendar,AF28,"1d","mf",,Trigger)</f>
        <v>42009</v>
      </c>
      <c r="AG29" s="219">
        <f>_xll.qlDayCounterYearFraction(DayCounterON,SettlementDate,AF29,,,Trigger)</f>
        <v>0.11232876712328767</v>
      </c>
      <c r="AH29" s="209">
        <f t="shared" si="0"/>
        <v>3.685575509204655E-3</v>
      </c>
      <c r="AI29" s="209">
        <f t="shared" si="11"/>
        <v>3.5133110977013048E-3</v>
      </c>
      <c r="AJ29" s="179">
        <f t="shared" si="12"/>
        <v>3.5342690034381773E-3</v>
      </c>
    </row>
    <row r="30" spans="4:36" ht="12.75" customHeight="1" x14ac:dyDescent="0.2">
      <c r="D30" s="222" t="s">
        <v>55</v>
      </c>
      <c r="E30" s="176">
        <f t="shared" si="4"/>
        <v>41968</v>
      </c>
      <c r="F30" s="218">
        <f>_xll.qlCalendarAdvance(Calendar,SettlementDate,D30,"mf",TRUE,Trigger)</f>
        <v>42241</v>
      </c>
      <c r="G30" s="219" t="str">
        <f>_xll.qlMakeDatedOIS(,E30,F30,OvernightIndex,0,,,,EvaluationDate)</f>
        <v>obj_0055e#0007</v>
      </c>
      <c r="H30" s="219" t="b">
        <f>_xll.qlInstrumentSetPricingEngine(G30,OisEngine)</f>
        <v>1</v>
      </c>
      <c r="I30" s="178">
        <f>_xll.qlOvernightIndexedSwapFairRate(G30,_xll.ohTrigger(InterestRatesTrigger))</f>
        <v>-2.5999999999988792E-4</v>
      </c>
      <c r="J30" s="241">
        <f>_xll.qlDayCounterYearFraction(DayCounterOIS,E30,F30,,,Trigger)</f>
        <v>0.7583333333333333</v>
      </c>
      <c r="K30" s="241">
        <f>_xll.qlDayCounterYearFraction(DayCounter1M,E30,F30,,,Trigger)</f>
        <v>0.7583333333333333</v>
      </c>
      <c r="L30" s="241">
        <f>_xll.qlDayCounterYearFraction(DayCounterON,E30,F30,,,Trigger)</f>
        <v>0.74794520547945209</v>
      </c>
      <c r="M30" s="209">
        <f t="shared" si="8"/>
        <v>3.3750881734622377E-3</v>
      </c>
      <c r="N30" s="209">
        <f t="shared" si="9"/>
        <v>3.319854161080312E-3</v>
      </c>
      <c r="O30" s="179">
        <f t="shared" si="10"/>
        <v>3.3212266769342964E-3</v>
      </c>
      <c r="AF30" s="208">
        <f>_xll.qlCalendarAdvance(Calendar,AF29,"1d","mf",,Trigger)</f>
        <v>42010</v>
      </c>
      <c r="AG30" s="219">
        <f>_xll.qlDayCounterYearFraction(DayCounterON,SettlementDate,AF30,,,Trigger)</f>
        <v>0.11506849315068493</v>
      </c>
      <c r="AH30" s="209">
        <f t="shared" si="0"/>
        <v>3.685575509204655E-3</v>
      </c>
      <c r="AI30" s="209">
        <f t="shared" si="11"/>
        <v>3.5145285140370172E-3</v>
      </c>
      <c r="AJ30" s="179">
        <f t="shared" si="12"/>
        <v>3.5351291311788722E-3</v>
      </c>
    </row>
    <row r="31" spans="4:36" x14ac:dyDescent="0.2">
      <c r="D31" s="222" t="s">
        <v>56</v>
      </c>
      <c r="E31" s="176">
        <f t="shared" si="4"/>
        <v>41968</v>
      </c>
      <c r="F31" s="218">
        <f>_xll.qlCalendarAdvance(Calendar,SettlementDate,D31,"mf",TRUE,Trigger)</f>
        <v>42272</v>
      </c>
      <c r="G31" s="219" t="str">
        <f>_xll.qlMakeDatedOIS(,E31,F31,OvernightIndex,0,,,,EvaluationDate)</f>
        <v>obj_0055a#0007</v>
      </c>
      <c r="H31" s="219" t="b">
        <f>_xll.qlInstrumentSetPricingEngine(G31,OisEngine)</f>
        <v>1</v>
      </c>
      <c r="I31" s="178">
        <f>_xll.qlOvernightIndexedSwapFairRate(G31,_xll.ohTrigger(InterestRatesTrigger))</f>
        <v>-3.1000000000016399E-4</v>
      </c>
      <c r="J31" s="241">
        <f>_xll.qlDayCounterYearFraction(DayCounterOIS,E31,F31,,,Trigger)</f>
        <v>0.84444444444444444</v>
      </c>
      <c r="K31" s="241">
        <f>_xll.qlDayCounterYearFraction(DayCounter1M,E31,F31,,,Trigger)</f>
        <v>0.84444444444444444</v>
      </c>
      <c r="L31" s="241">
        <f>_xll.qlDayCounterYearFraction(DayCounterON,E31,F31,,,Trigger)</f>
        <v>0.83287671232876714</v>
      </c>
      <c r="M31" s="209">
        <f t="shared" si="8"/>
        <v>3.3250881734619617E-3</v>
      </c>
      <c r="N31" s="209">
        <f t="shared" si="9"/>
        <v>3.2884656217739448E-3</v>
      </c>
      <c r="O31" s="179">
        <f t="shared" si="10"/>
        <v>3.28878174012796E-3</v>
      </c>
      <c r="AF31" s="208">
        <f>_xll.qlCalendarAdvance(Calendar,AF30,"1d","mf",,Trigger)</f>
        <v>42011</v>
      </c>
      <c r="AG31" s="219">
        <f>_xll.qlDayCounterYearFraction(DayCounterON,SettlementDate,AF31,,,Trigger)</f>
        <v>0.11780821917808219</v>
      </c>
      <c r="AH31" s="209">
        <f t="shared" si="0"/>
        <v>3.685575509204655E-3</v>
      </c>
      <c r="AI31" s="209">
        <f t="shared" si="11"/>
        <v>3.5157459303727301E-3</v>
      </c>
      <c r="AJ31" s="179">
        <f t="shared" si="12"/>
        <v>3.5359911695537656E-3</v>
      </c>
    </row>
    <row r="32" spans="4:36" x14ac:dyDescent="0.2">
      <c r="D32" s="222" t="s">
        <v>57</v>
      </c>
      <c r="E32" s="176">
        <f t="shared" si="4"/>
        <v>41968</v>
      </c>
      <c r="F32" s="218">
        <f>_xll.qlCalendarAdvance(Calendar,SettlementDate,D32,"mf",TRUE,Trigger)</f>
        <v>42303</v>
      </c>
      <c r="G32" s="219" t="str">
        <f>_xll.qlMakeDatedOIS(,E32,F32,OvernightIndex,0,,,,EvaluationDate)</f>
        <v>obj_0056d#0007</v>
      </c>
      <c r="H32" s="219" t="b">
        <f>_xll.qlInstrumentSetPricingEngine(G32,OisEngine)</f>
        <v>1</v>
      </c>
      <c r="I32" s="178">
        <f>_xll.qlOvernightIndexedSwapFairRate(G32,_xll.ohTrigger(InterestRatesTrigger))</f>
        <v>-3.379343152240126E-4</v>
      </c>
      <c r="J32" s="241">
        <f>_xll.qlDayCounterYearFraction(DayCounterOIS,E32,F32,,,Trigger)</f>
        <v>0.93055555555555558</v>
      </c>
      <c r="K32" s="241">
        <f>_xll.qlDayCounterYearFraction(DayCounter1M,E32,F32,,,Trigger)</f>
        <v>0.93055555555555558</v>
      </c>
      <c r="L32" s="241">
        <f>_xll.qlDayCounterYearFraction(DayCounterON,E32,F32,,,Trigger)</f>
        <v>0.9178082191780822</v>
      </c>
      <c r="M32" s="209">
        <f t="shared" si="8"/>
        <v>3.2971538582381127E-3</v>
      </c>
      <c r="N32" s="209">
        <f t="shared" si="9"/>
        <v>3.2791427672440063E-3</v>
      </c>
      <c r="O32" s="179">
        <f t="shared" si="10"/>
        <v>3.2790061438123185E-3</v>
      </c>
      <c r="AF32" s="208">
        <f>_xll.qlCalendarAdvance(Calendar,AF31,"1d","mf",,Trigger)</f>
        <v>42012</v>
      </c>
      <c r="AG32" s="219">
        <f>_xll.qlDayCounterYearFraction(DayCounterON,SettlementDate,AF32,,,Trigger)</f>
        <v>0.12054794520547946</v>
      </c>
      <c r="AH32" s="209">
        <f t="shared" si="0"/>
        <v>3.685575509204655E-3</v>
      </c>
      <c r="AI32" s="209">
        <f t="shared" si="11"/>
        <v>3.5169633467084429E-3</v>
      </c>
      <c r="AJ32" s="179">
        <f t="shared" si="12"/>
        <v>3.5368551185628572E-3</v>
      </c>
    </row>
    <row r="33" spans="4:36" ht="12" thickBot="1" x14ac:dyDescent="0.25">
      <c r="D33" s="223" t="s">
        <v>58</v>
      </c>
      <c r="E33" s="181">
        <f t="shared" si="4"/>
        <v>41968</v>
      </c>
      <c r="F33" s="220">
        <f>_xll.qlCalendarAdvance(Calendar,SettlementDate,D33,"mf",TRUE,Trigger)</f>
        <v>42333</v>
      </c>
      <c r="G33" s="221" t="str">
        <f>_xll.qlMakeDatedOIS(,E33,F33,OvernightIndex,0,,,,EvaluationDate)</f>
        <v>obj_0056c#0007</v>
      </c>
      <c r="H33" s="221" t="b">
        <f>_xll.qlInstrumentSetPricingEngine(G33,OisEngine)</f>
        <v>1</v>
      </c>
      <c r="I33" s="183">
        <f>_xll.qlOvernightIndexedSwapFairRate(G33,_xll.ohTrigger(InterestRatesTrigger))</f>
        <v>-3.6000000000005889E-4</v>
      </c>
      <c r="J33" s="244">
        <f>_xll.qlDayCounterYearFraction(DayCounterOIS,E33,F33,,,Trigger)</f>
        <v>1.0138888888888888</v>
      </c>
      <c r="K33" s="244">
        <f>_xll.qlDayCounterYearFraction(DayCounter1M,E33,F33,,,Trigger)</f>
        <v>1.0138888888888888</v>
      </c>
      <c r="L33" s="244">
        <f>_xll.qlDayCounterYearFraction(DayCounterON,E33,F33,,,Trigger)</f>
        <v>1</v>
      </c>
      <c r="M33" s="211">
        <f t="shared" si="8"/>
        <v>3.2750881734620665E-3</v>
      </c>
      <c r="N33" s="211">
        <f t="shared" si="9"/>
        <v>3.2750881734620657E-3</v>
      </c>
      <c r="O33" s="184">
        <f t="shared" si="10"/>
        <v>3.2750881734620678E-3</v>
      </c>
      <c r="AF33" s="208">
        <f>_xll.qlCalendarAdvance(Calendar,AF32,"1d","mf",,Trigger)</f>
        <v>42013</v>
      </c>
      <c r="AG33" s="219">
        <f>_xll.qlDayCounterYearFraction(DayCounterON,SettlementDate,AF33,,,Trigger)</f>
        <v>0.12328767123287671</v>
      </c>
      <c r="AH33" s="209">
        <f t="shared" si="0"/>
        <v>3.685575509204655E-3</v>
      </c>
      <c r="AI33" s="209">
        <f t="shared" si="11"/>
        <v>3.5181807630441553E-3</v>
      </c>
      <c r="AJ33" s="179">
        <f t="shared" si="12"/>
        <v>3.5377209782061466E-3</v>
      </c>
    </row>
    <row r="34" spans="4:36" ht="12" thickBot="1" x14ac:dyDescent="0.25">
      <c r="D34" s="328"/>
      <c r="E34" s="345"/>
      <c r="F34" s="346"/>
      <c r="G34" s="191"/>
      <c r="H34" s="191"/>
      <c r="I34" s="347"/>
      <c r="J34" s="348"/>
      <c r="K34" s="348"/>
      <c r="L34" s="348"/>
      <c r="M34" s="190"/>
      <c r="N34" s="190"/>
      <c r="O34" s="190"/>
      <c r="AF34" s="208">
        <f>_xll.qlCalendarAdvance(Calendar,AF33,"1d","mf",,Trigger)</f>
        <v>42016</v>
      </c>
      <c r="AG34" s="219">
        <f>_xll.qlDayCounterYearFraction(DayCounterON,SettlementDate,AF34,,,Trigger)</f>
        <v>0.13150684931506848</v>
      </c>
      <c r="AH34" s="209">
        <f t="shared" si="0"/>
        <v>3.685575509204655E-3</v>
      </c>
      <c r="AI34" s="209">
        <f t="shared" si="11"/>
        <v>3.5218330120512938E-3</v>
      </c>
      <c r="AJ34" s="179">
        <f t="shared" si="12"/>
        <v>3.5403300209412019E-3</v>
      </c>
    </row>
    <row r="35" spans="4:36" x14ac:dyDescent="0.2">
      <c r="D35" s="249" t="s">
        <v>147</v>
      </c>
      <c r="AF35" s="208">
        <f>_xll.qlCalendarAdvance(Calendar,AF34,"1d","mf",,Trigger)</f>
        <v>42017</v>
      </c>
      <c r="AG35" s="219">
        <f>_xll.qlDayCounterYearFraction(DayCounterON,SettlementDate,AF35,,,Trigger)</f>
        <v>0.13424657534246576</v>
      </c>
      <c r="AH35" s="209">
        <f t="shared" si="0"/>
        <v>3.685575509204655E-3</v>
      </c>
      <c r="AI35" s="209">
        <f t="shared" si="11"/>
        <v>3.5230504283870062E-3</v>
      </c>
      <c r="AJ35" s="179">
        <f t="shared" si="12"/>
        <v>3.541203523121283E-3</v>
      </c>
    </row>
    <row r="36" spans="4:36" x14ac:dyDescent="0.2">
      <c r="D36" s="253" t="s">
        <v>111</v>
      </c>
      <c r="AF36" s="208">
        <f>_xll.qlCalendarAdvance(Calendar,AF35,"1d","mf",,Trigger)</f>
        <v>42018</v>
      </c>
      <c r="AG36" s="219">
        <f>_xll.qlDayCounterYearFraction(DayCounterON,SettlementDate,AF36,,,Trigger)</f>
        <v>0.13698630136986301</v>
      </c>
      <c r="AH36" s="209">
        <f t="shared" si="0"/>
        <v>3.685575509204655E-3</v>
      </c>
      <c r="AI36" s="209">
        <f t="shared" si="11"/>
        <v>3.5242678447227191E-3</v>
      </c>
      <c r="AJ36" s="179">
        <f t="shared" si="12"/>
        <v>3.5420789359355618E-3</v>
      </c>
    </row>
    <row r="37" spans="4:36" x14ac:dyDescent="0.2">
      <c r="D37" s="206">
        <f t="shared" ref="D37:D52" si="13">IF($D$36="FLAT",M18,IF($D$36="linear",N18,O18))</f>
        <v>3.4173631914528593E-3</v>
      </c>
      <c r="AF37" s="208">
        <f>_xll.qlCalendarAdvance(Calendar,AF36,"1d","mf",,Trigger)</f>
        <v>42019</v>
      </c>
      <c r="AG37" s="219">
        <f>_xll.qlDayCounterYearFraction(DayCounterON,SettlementDate,AF37,,,Trigger)</f>
        <v>0.13972602739726028</v>
      </c>
      <c r="AH37" s="209">
        <f t="shared" si="0"/>
        <v>3.685575509204655E-3</v>
      </c>
      <c r="AI37" s="209">
        <f t="shared" si="11"/>
        <v>3.5254852610584319E-3</v>
      </c>
      <c r="AJ37" s="179">
        <f t="shared" si="12"/>
        <v>3.5429562593840389E-3</v>
      </c>
    </row>
    <row r="38" spans="4:36" x14ac:dyDescent="0.2">
      <c r="D38" s="209">
        <f t="shared" si="13"/>
        <v>3.8054056085497201E-3</v>
      </c>
      <c r="F38" s="174"/>
      <c r="AF38" s="208">
        <f>_xll.qlCalendarAdvance(Calendar,AF37,"1d","mf",,Trigger)</f>
        <v>42020</v>
      </c>
      <c r="AG38" s="219">
        <f>_xll.qlDayCounterYearFraction(DayCounterON,SettlementDate,AF38,,,Trigger)</f>
        <v>0.14246575342465753</v>
      </c>
      <c r="AH38" s="209">
        <f t="shared" si="0"/>
        <v>3.685575509204655E-3</v>
      </c>
      <c r="AI38" s="209">
        <f t="shared" si="11"/>
        <v>3.5267026773941443E-3</v>
      </c>
      <c r="AJ38" s="179">
        <f t="shared" si="12"/>
        <v>3.5438354934667136E-3</v>
      </c>
    </row>
    <row r="39" spans="4:36" x14ac:dyDescent="0.2">
      <c r="D39" s="209">
        <f t="shared" si="13"/>
        <v>3.5981472677249294E-3</v>
      </c>
      <c r="F39" s="174"/>
      <c r="AF39" s="208">
        <f>_xll.qlCalendarAdvance(Calendar,AF38,"1d","mf",,Trigger)</f>
        <v>42023</v>
      </c>
      <c r="AG39" s="219">
        <f>_xll.qlDayCounterYearFraction(DayCounterON,SettlementDate,AF39,,,Trigger)</f>
        <v>0.15068493150684931</v>
      </c>
      <c r="AH39" s="209">
        <f t="shared" si="0"/>
        <v>3.685575509204655E-3</v>
      </c>
      <c r="AI39" s="209">
        <f t="shared" si="11"/>
        <v>3.5303549264012828E-3</v>
      </c>
      <c r="AJ39" s="179">
        <f t="shared" si="12"/>
        <v>3.5464846595199264E-3</v>
      </c>
    </row>
    <row r="40" spans="4:36" x14ac:dyDescent="0.2">
      <c r="D40" s="209">
        <f t="shared" si="13"/>
        <v>3.5045862398441464E-3</v>
      </c>
      <c r="F40" s="174"/>
      <c r="AF40" s="208">
        <f>_xll.qlCalendarAdvance(Calendar,AF39,"1d","mf",,Trigger)</f>
        <v>42024</v>
      </c>
      <c r="AG40" s="219">
        <f>_xll.qlDayCounterYearFraction(DayCounterON,SettlementDate,AF40,,,Trigger)</f>
        <v>0.15342465753424658</v>
      </c>
      <c r="AH40" s="209">
        <f t="shared" si="0"/>
        <v>3.685575509204655E-3</v>
      </c>
      <c r="AI40" s="209">
        <f t="shared" si="11"/>
        <v>3.5315723427369952E-3</v>
      </c>
      <c r="AJ40" s="179">
        <f t="shared" si="12"/>
        <v>3.547371536139393E-3</v>
      </c>
    </row>
    <row r="41" spans="4:36" x14ac:dyDescent="0.2">
      <c r="D41" s="209">
        <f t="shared" si="13"/>
        <v>3.4361501820512142E-3</v>
      </c>
      <c r="F41" s="174"/>
      <c r="AF41" s="208">
        <f>_xll.qlCalendarAdvance(Calendar,AF40,"1d","mf",,Trigger)</f>
        <v>42025</v>
      </c>
      <c r="AG41" s="219">
        <f>_xll.qlDayCounterYearFraction(DayCounterON,SettlementDate,AF41,,,Trigger)</f>
        <v>0.15616438356164383</v>
      </c>
      <c r="AH41" s="209">
        <f t="shared" si="0"/>
        <v>3.685575509204655E-3</v>
      </c>
      <c r="AI41" s="209">
        <f t="shared" si="11"/>
        <v>3.5327897590727081E-3</v>
      </c>
      <c r="AJ41" s="179">
        <f t="shared" si="12"/>
        <v>3.5482603233930573E-3</v>
      </c>
    </row>
    <row r="42" spans="4:36" x14ac:dyDescent="0.2">
      <c r="D42" s="209">
        <f t="shared" si="13"/>
        <v>3.3637906624377992E-3</v>
      </c>
      <c r="F42" s="174"/>
      <c r="AF42" s="208">
        <f>_xll.qlCalendarAdvance(Calendar,AF41,"1d","mf",,Trigger)</f>
        <v>42026</v>
      </c>
      <c r="AG42" s="219">
        <f>_xll.qlDayCounterYearFraction(DayCounterON,SettlementDate,AF42,,,Trigger)</f>
        <v>0.15890410958904111</v>
      </c>
      <c r="AH42" s="209">
        <f t="shared" si="0"/>
        <v>3.685575509204655E-3</v>
      </c>
      <c r="AI42" s="209">
        <f t="shared" si="11"/>
        <v>3.5340071754084209E-3</v>
      </c>
      <c r="AJ42" s="179">
        <f t="shared" si="12"/>
        <v>3.5491510212809201E-3</v>
      </c>
    </row>
    <row r="43" spans="4:36" ht="11.25" customHeight="1" x14ac:dyDescent="0.2">
      <c r="D43" s="209">
        <f t="shared" si="13"/>
        <v>3.4107795166351128E-3</v>
      </c>
      <c r="F43" s="174"/>
      <c r="AF43" s="208">
        <f>_xll.qlCalendarAdvance(Calendar,AF42,"1d","mf",,Trigger)</f>
        <v>42027</v>
      </c>
      <c r="AG43" s="219">
        <f>_xll.qlDayCounterYearFraction(DayCounterON,SettlementDate,AF43,,,Trigger)</f>
        <v>0.16164383561643836</v>
      </c>
      <c r="AH43" s="209">
        <f t="shared" si="0"/>
        <v>3.685575509204655E-3</v>
      </c>
      <c r="AI43" s="209">
        <f t="shared" si="11"/>
        <v>3.5352245917441337E-3</v>
      </c>
      <c r="AJ43" s="179">
        <f t="shared" si="12"/>
        <v>3.5500436298029807E-3</v>
      </c>
    </row>
    <row r="44" spans="4:36" x14ac:dyDescent="0.2">
      <c r="D44" s="209">
        <f t="shared" si="13"/>
        <v>3.4489665390227435E-3</v>
      </c>
      <c r="F44" s="174"/>
      <c r="AF44" s="208">
        <f>_xll.qlCalendarAdvance(Calendar,AF43,"1d","mf",,Trigger)</f>
        <v>42030</v>
      </c>
      <c r="AG44" s="219">
        <f>_xll.qlDayCounterYearFraction(DayCounterON,SettlementDate,AF44,,,Trigger)</f>
        <v>0.16986301369863013</v>
      </c>
      <c r="AH44" s="209">
        <f t="shared" si="0"/>
        <v>3.685575509204655E-3</v>
      </c>
      <c r="AI44" s="209">
        <f t="shared" si="11"/>
        <v>3.5388768407512718E-3</v>
      </c>
      <c r="AJ44" s="179">
        <f t="shared" si="12"/>
        <v>3.5527329191743502E-3</v>
      </c>
    </row>
    <row r="45" spans="4:36" x14ac:dyDescent="0.2">
      <c r="D45" s="209">
        <f t="shared" si="13"/>
        <v>3.4389626658302514E-3</v>
      </c>
      <c r="F45" s="174"/>
      <c r="AF45" s="208">
        <f>_xll.qlCalendarAdvance(Calendar,AF44,"1d","mf",,Trigger)</f>
        <v>42031</v>
      </c>
      <c r="AG45" s="219">
        <f>_xll.qlDayCounterYearFraction(DayCounterON,SettlementDate,AF45,,,Trigger)</f>
        <v>0.17260273972602741</v>
      </c>
      <c r="AH45" s="209">
        <f t="shared" si="0"/>
        <v>3.685575509204655E-3</v>
      </c>
      <c r="AI45" s="209">
        <f t="shared" si="11"/>
        <v>3.5400942570869842E-3</v>
      </c>
      <c r="AJ45" s="179">
        <f t="shared" si="12"/>
        <v>3.5536331702332026E-3</v>
      </c>
    </row>
    <row r="46" spans="4:36" x14ac:dyDescent="0.2">
      <c r="D46" s="209">
        <f t="shared" si="13"/>
        <v>3.4026818733985179E-3</v>
      </c>
      <c r="F46" s="174"/>
      <c r="AF46" s="208">
        <f>_xll.qlCalendarAdvance(Calendar,AF45,"1d","mf",,Trigger)</f>
        <v>42032</v>
      </c>
      <c r="AG46" s="219">
        <f>_xll.qlDayCounterYearFraction(DayCounterON,SettlementDate,AF46,,,Trigger)</f>
        <v>0.17534246575342466</v>
      </c>
      <c r="AH46" s="209">
        <f t="shared" si="0"/>
        <v>3.685575509204655E-3</v>
      </c>
      <c r="AI46" s="209">
        <f t="shared" si="11"/>
        <v>3.5413116734226971E-3</v>
      </c>
      <c r="AJ46" s="179">
        <f t="shared" si="12"/>
        <v>3.5545353319262531E-3</v>
      </c>
    </row>
    <row r="47" spans="4:36" x14ac:dyDescent="0.2">
      <c r="D47" s="209">
        <f t="shared" si="13"/>
        <v>3.3684454422143444E-3</v>
      </c>
      <c r="F47" s="174"/>
      <c r="AF47" s="208">
        <f>_xll.qlCalendarAdvance(Calendar,AF46,"1d","mf",,Trigger)</f>
        <v>42033</v>
      </c>
      <c r="AG47" s="219">
        <f>_xll.qlDayCounterYearFraction(DayCounterON,SettlementDate,AF47,,,Trigger)</f>
        <v>0.17808219178082191</v>
      </c>
      <c r="AH47" s="209">
        <f t="shared" si="0"/>
        <v>3.685575509204655E-3</v>
      </c>
      <c r="AI47" s="209">
        <f t="shared" si="11"/>
        <v>3.5425290897584099E-3</v>
      </c>
      <c r="AJ47" s="179">
        <f t="shared" si="12"/>
        <v>3.5554394042535014E-3</v>
      </c>
    </row>
    <row r="48" spans="4:36" x14ac:dyDescent="0.2">
      <c r="D48" s="209">
        <f t="shared" si="13"/>
        <v>3.3453506920969049E-3</v>
      </c>
      <c r="F48" s="174"/>
      <c r="AF48" s="208">
        <f>_xll.qlCalendarAdvance(Calendar,AF47,"1d","mf",,Trigger)</f>
        <v>42034</v>
      </c>
      <c r="AG48" s="219">
        <f>_xll.qlDayCounterYearFraction(DayCounterON,SettlementDate,AF48,,,Trigger)</f>
        <v>0.18082191780821918</v>
      </c>
      <c r="AH48" s="209">
        <f t="shared" si="0"/>
        <v>3.685575509204655E-3</v>
      </c>
      <c r="AI48" s="209">
        <f t="shared" si="11"/>
        <v>3.5437465060941227E-3</v>
      </c>
      <c r="AJ48" s="179">
        <f t="shared" si="12"/>
        <v>3.5563453872149479E-3</v>
      </c>
    </row>
    <row r="49" spans="4:36" x14ac:dyDescent="0.2">
      <c r="D49" s="209">
        <f t="shared" si="13"/>
        <v>3.3212266769342964E-3</v>
      </c>
      <c r="F49" s="174"/>
      <c r="N49" s="251"/>
      <c r="AF49" s="208">
        <f>_xll.qlCalendarAdvance(Calendar,AF48,"1d","mf",,Trigger)</f>
        <v>42037</v>
      </c>
      <c r="AG49" s="219">
        <f>_xll.qlDayCounterYearFraction(DayCounterON,SettlementDate,AF49,,,Trigger)</f>
        <v>0.18904109589041096</v>
      </c>
      <c r="AH49" s="209">
        <f t="shared" si="0"/>
        <v>3.685575509204655E-3</v>
      </c>
      <c r="AI49" s="209">
        <f t="shared" si="11"/>
        <v>3.5473987551012608E-3</v>
      </c>
      <c r="AJ49" s="179">
        <f t="shared" si="12"/>
        <v>3.5590747999044744E-3</v>
      </c>
    </row>
    <row r="50" spans="4:36" x14ac:dyDescent="0.2">
      <c r="D50" s="209">
        <f t="shared" si="13"/>
        <v>3.28878174012796E-3</v>
      </c>
      <c r="F50" s="174"/>
      <c r="J50" s="190"/>
      <c r="K50" s="190"/>
      <c r="N50" s="251"/>
      <c r="AF50" s="208">
        <f>_xll.qlCalendarAdvance(Calendar,AF49,"1d","mf",,Trigger)</f>
        <v>42038</v>
      </c>
      <c r="AG50" s="219">
        <f>_xll.qlDayCounterYearFraction(DayCounterON,SettlementDate,AF50,,,Trigger)</f>
        <v>0.19178082191780821</v>
      </c>
      <c r="AH50" s="209">
        <f t="shared" si="0"/>
        <v>3.685575509204655E-3</v>
      </c>
      <c r="AI50" s="209">
        <f t="shared" si="11"/>
        <v>3.5486161714369732E-3</v>
      </c>
      <c r="AJ50" s="179">
        <f t="shared" si="12"/>
        <v>3.5599884254027122E-3</v>
      </c>
    </row>
    <row r="51" spans="4:36" x14ac:dyDescent="0.2">
      <c r="D51" s="209">
        <f t="shared" si="13"/>
        <v>3.2790061438123185E-3</v>
      </c>
      <c r="F51" s="174"/>
      <c r="N51" s="251"/>
      <c r="AF51" s="208">
        <f>_xll.qlCalendarAdvance(Calendar,AF50,"1d","mf",,Trigger)</f>
        <v>42039</v>
      </c>
      <c r="AG51" s="219">
        <f>_xll.qlDayCounterYearFraction(DayCounterON,SettlementDate,AF51,,,Trigger)</f>
        <v>0.19452054794520549</v>
      </c>
      <c r="AH51" s="209">
        <f t="shared" si="0"/>
        <v>3.685575509204655E-3</v>
      </c>
      <c r="AI51" s="209">
        <f t="shared" si="11"/>
        <v>3.5498335877726861E-3</v>
      </c>
      <c r="AJ51" s="179">
        <f t="shared" si="12"/>
        <v>3.5609039615351486E-3</v>
      </c>
    </row>
    <row r="52" spans="4:36" x14ac:dyDescent="0.2">
      <c r="D52" s="254">
        <f t="shared" si="13"/>
        <v>3.2750881734620678E-3</v>
      </c>
      <c r="F52" s="174"/>
      <c r="N52" s="251"/>
      <c r="AF52" s="208">
        <f>_xll.qlCalendarAdvance(Calendar,AF51,"1d","mf",,Trigger)</f>
        <v>42040</v>
      </c>
      <c r="AG52" s="219">
        <f>_xll.qlDayCounterYearFraction(DayCounterON,SettlementDate,AF52,,,Trigger)</f>
        <v>0.19726027397260273</v>
      </c>
      <c r="AH52" s="209">
        <f t="shared" si="0"/>
        <v>3.685575509204655E-3</v>
      </c>
      <c r="AI52" s="209">
        <f t="shared" si="11"/>
        <v>3.5510510041083989E-3</v>
      </c>
      <c r="AJ52" s="179">
        <f t="shared" si="12"/>
        <v>3.5618214083017823E-3</v>
      </c>
    </row>
    <row r="53" spans="4:36" x14ac:dyDescent="0.2">
      <c r="F53" s="174"/>
      <c r="N53" s="251"/>
      <c r="AF53" s="208">
        <f>_xll.qlCalendarAdvance(Calendar,AF52,"1d","mf",,Trigger)</f>
        <v>42041</v>
      </c>
      <c r="AG53" s="219">
        <f>_xll.qlDayCounterYearFraction(DayCounterON,SettlementDate,AF53,,,Trigger)</f>
        <v>0.2</v>
      </c>
      <c r="AH53" s="209">
        <f t="shared" si="0"/>
        <v>3.685575509204655E-3</v>
      </c>
      <c r="AI53" s="209">
        <f t="shared" si="11"/>
        <v>3.5522684204441117E-3</v>
      </c>
      <c r="AJ53" s="179">
        <f t="shared" si="12"/>
        <v>3.5627407657026142E-3</v>
      </c>
    </row>
    <row r="54" spans="4:36" x14ac:dyDescent="0.2">
      <c r="AF54" s="208">
        <f>_xll.qlCalendarAdvance(Calendar,AF53,"1d","mf",,Trigger)</f>
        <v>42044</v>
      </c>
      <c r="AG54" s="219">
        <f>_xll.qlDayCounterYearFraction(DayCounterON,SettlementDate,AF54,,,Trigger)</f>
        <v>0.20821917808219179</v>
      </c>
      <c r="AH54" s="209">
        <f t="shared" si="0"/>
        <v>3.685575509204655E-3</v>
      </c>
      <c r="AI54" s="209">
        <f t="shared" si="11"/>
        <v>3.5559206694512498E-3</v>
      </c>
      <c r="AJ54" s="179">
        <f t="shared" si="12"/>
        <v>3.5655103017102978E-3</v>
      </c>
    </row>
    <row r="55" spans="4:36" x14ac:dyDescent="0.2">
      <c r="AF55" s="208">
        <f>_xll.qlCalendarAdvance(Calendar,AF54,"1d","mf",,Trigger)</f>
        <v>42045</v>
      </c>
      <c r="AG55" s="219">
        <f>_xll.qlDayCounterYearFraction(DayCounterON,SettlementDate,AF55,,,Trigger)</f>
        <v>0.21095890410958903</v>
      </c>
      <c r="AH55" s="209">
        <f t="shared" si="0"/>
        <v>3.685575509204655E-3</v>
      </c>
      <c r="AI55" s="209">
        <f t="shared" si="11"/>
        <v>3.5571380857869622E-3</v>
      </c>
      <c r="AJ55" s="179">
        <f t="shared" si="12"/>
        <v>3.5664373016479215E-3</v>
      </c>
    </row>
    <row r="56" spans="4:36" x14ac:dyDescent="0.2">
      <c r="AF56" s="208">
        <f>_xll.qlCalendarAdvance(Calendar,AF55,"1d","mf",,Trigger)</f>
        <v>42046</v>
      </c>
      <c r="AG56" s="219">
        <f>_xll.qlDayCounterYearFraction(DayCounterON,SettlementDate,AF56,,,Trigger)</f>
        <v>0.21369863013698631</v>
      </c>
      <c r="AH56" s="209">
        <f t="shared" si="0"/>
        <v>3.685575509204655E-3</v>
      </c>
      <c r="AI56" s="209">
        <f t="shared" si="11"/>
        <v>3.5583555021226751E-3</v>
      </c>
      <c r="AJ56" s="179">
        <f t="shared" si="12"/>
        <v>3.5673662122197433E-3</v>
      </c>
    </row>
    <row r="57" spans="4:36" x14ac:dyDescent="0.2">
      <c r="AF57" s="208">
        <f>_xll.qlCalendarAdvance(Calendar,AF56,"1d","mf",,Trigger)</f>
        <v>42047</v>
      </c>
      <c r="AG57" s="219">
        <f>_xll.qlDayCounterYearFraction(DayCounterON,SettlementDate,AF57,,,Trigger)</f>
        <v>0.21643835616438356</v>
      </c>
      <c r="AH57" s="209">
        <f t="shared" si="0"/>
        <v>3.685575509204655E-3</v>
      </c>
      <c r="AI57" s="209">
        <f t="shared" si="11"/>
        <v>3.5595729184583879E-3</v>
      </c>
      <c r="AJ57" s="179">
        <f t="shared" si="12"/>
        <v>3.5682970334257628E-3</v>
      </c>
    </row>
    <row r="58" spans="4:36" x14ac:dyDescent="0.2">
      <c r="AF58" s="208">
        <f>_xll.qlCalendarAdvance(Calendar,AF57,"1d","mf",,Trigger)</f>
        <v>42048</v>
      </c>
      <c r="AG58" s="219">
        <f>_xll.qlDayCounterYearFraction(DayCounterON,SettlementDate,AF58,,,Trigger)</f>
        <v>0.21917808219178081</v>
      </c>
      <c r="AH58" s="209">
        <f t="shared" si="0"/>
        <v>3.685575509204655E-3</v>
      </c>
      <c r="AI58" s="209">
        <f t="shared" si="11"/>
        <v>3.5607903347941007E-3</v>
      </c>
      <c r="AJ58" s="179">
        <f t="shared" si="12"/>
        <v>3.5692297652659805E-3</v>
      </c>
    </row>
    <row r="59" spans="4:36" x14ac:dyDescent="0.2">
      <c r="AF59" s="208">
        <f>_xll.qlCalendarAdvance(Calendar,AF58,"1d","mf",,Trigger)</f>
        <v>42051</v>
      </c>
      <c r="AG59" s="219">
        <f>_xll.qlDayCounterYearFraction(DayCounterON,SettlementDate,AF59,,,Trigger)</f>
        <v>0.22739726027397261</v>
      </c>
      <c r="AH59" s="209">
        <f t="shared" si="0"/>
        <v>3.685575509204655E-3</v>
      </c>
      <c r="AI59" s="209">
        <f t="shared" si="11"/>
        <v>3.5644425838012388E-3</v>
      </c>
      <c r="AJ59" s="179">
        <f t="shared" si="12"/>
        <v>3.5720394245918213E-3</v>
      </c>
    </row>
    <row r="60" spans="4:36" x14ac:dyDescent="0.2">
      <c r="AF60" s="208">
        <f>_xll.qlCalendarAdvance(Calendar,AF59,"1d","mf",,Trigger)</f>
        <v>42052</v>
      </c>
      <c r="AG60" s="219">
        <f>_xll.qlDayCounterYearFraction(DayCounterON,SettlementDate,AF60,,,Trigger)</f>
        <v>0.23013698630136986</v>
      </c>
      <c r="AH60" s="209">
        <f t="shared" si="0"/>
        <v>3.685575509204655E-3</v>
      </c>
      <c r="AI60" s="209">
        <f t="shared" si="11"/>
        <v>3.5656600001369517E-3</v>
      </c>
      <c r="AJ60" s="179">
        <f t="shared" si="12"/>
        <v>3.5729797989688308E-3</v>
      </c>
    </row>
    <row r="61" spans="4:36" x14ac:dyDescent="0.2">
      <c r="AF61" s="208">
        <f>_xll.qlCalendarAdvance(Calendar,AF60,"1d","mf",,Trigger)</f>
        <v>42053</v>
      </c>
      <c r="AG61" s="219">
        <f>_xll.qlDayCounterYearFraction(DayCounterON,SettlementDate,AF61,,,Trigger)</f>
        <v>0.23287671232876711</v>
      </c>
      <c r="AH61" s="209">
        <f t="shared" si="0"/>
        <v>3.685575509204655E-3</v>
      </c>
      <c r="AI61" s="209">
        <f t="shared" si="11"/>
        <v>3.5668774164726641E-3</v>
      </c>
      <c r="AJ61" s="179">
        <f t="shared" si="12"/>
        <v>3.573922083980038E-3</v>
      </c>
    </row>
    <row r="62" spans="4:36" x14ac:dyDescent="0.2">
      <c r="AF62" s="208">
        <f>_xll.qlCalendarAdvance(Calendar,AF61,"1d","mf",,Trigger)</f>
        <v>42054</v>
      </c>
      <c r="AG62" s="219">
        <f>_xll.qlDayCounterYearFraction(DayCounterON,SettlementDate,AF62,,,Trigger)</f>
        <v>0.23561643835616439</v>
      </c>
      <c r="AH62" s="209">
        <f t="shared" si="0"/>
        <v>3.685575509204655E-3</v>
      </c>
      <c r="AI62" s="209">
        <f t="shared" si="11"/>
        <v>3.5680948328083769E-3</v>
      </c>
      <c r="AJ62" s="179">
        <f t="shared" si="12"/>
        <v>3.5748662796254434E-3</v>
      </c>
    </row>
    <row r="63" spans="4:36" x14ac:dyDescent="0.2">
      <c r="AF63" s="208">
        <f>_xll.qlCalendarAdvance(Calendar,AF62,"1d","mf",,Trigger)</f>
        <v>42055</v>
      </c>
      <c r="AG63" s="219">
        <f>_xll.qlDayCounterYearFraction(DayCounterON,SettlementDate,AF63,,,Trigger)</f>
        <v>0.23835616438356164</v>
      </c>
      <c r="AH63" s="209">
        <f t="shared" si="0"/>
        <v>3.685575509204655E-3</v>
      </c>
      <c r="AI63" s="209">
        <f t="shared" si="11"/>
        <v>3.5693122491440897E-3</v>
      </c>
      <c r="AJ63" s="179">
        <f t="shared" si="12"/>
        <v>3.5758123859050465E-3</v>
      </c>
    </row>
    <row r="64" spans="4:36" x14ac:dyDescent="0.2">
      <c r="AF64" s="208">
        <f>_xll.qlCalendarAdvance(Calendar,AF63,"1d","mf",,Trigger)</f>
        <v>42058</v>
      </c>
      <c r="AG64" s="219">
        <f>_xll.qlDayCounterYearFraction(DayCounterON,SettlementDate,AF64,,,Trigger)</f>
        <v>0.24657534246575341</v>
      </c>
      <c r="AH64" s="209">
        <f t="shared" si="0"/>
        <v>3.685575509204655E-3</v>
      </c>
      <c r="AI64" s="209">
        <f t="shared" si="11"/>
        <v>3.5729644981512278E-3</v>
      </c>
      <c r="AJ64" s="179">
        <f t="shared" si="12"/>
        <v>3.5786621685490443E-3</v>
      </c>
    </row>
    <row r="65" spans="10:36" x14ac:dyDescent="0.2">
      <c r="AF65" s="208">
        <f>_xll.qlCalendarAdvance(Calendar,AF64,"1d","mf",,Trigger)</f>
        <v>42059</v>
      </c>
      <c r="AG65" s="219">
        <f>_xll.qlDayCounterYearFraction(DayCounterON,SettlementDate,AF65,,,Trigger)</f>
        <v>0.24931506849315069</v>
      </c>
      <c r="AH65" s="209">
        <f t="shared" si="0"/>
        <v>3.685575509204655E-3</v>
      </c>
      <c r="AI65" s="209">
        <f t="shared" si="11"/>
        <v>3.5741819144869407E-3</v>
      </c>
      <c r="AJ65" s="179">
        <f t="shared" si="12"/>
        <v>3.5796159173654397E-3</v>
      </c>
    </row>
    <row r="66" spans="10:36" x14ac:dyDescent="0.2">
      <c r="AF66" s="208">
        <f>_xll.qlCalendarAdvance(Calendar,AF65,"1d","mf",,Trigger)</f>
        <v>42060</v>
      </c>
      <c r="AG66" s="219">
        <f>_xll.qlDayCounterYearFraction(DayCounterON,SettlementDate,AF66,,,Trigger)</f>
        <v>0.25205479452054796</v>
      </c>
      <c r="AH66" s="209">
        <f t="shared" si="0"/>
        <v>3.685575509204655E-3</v>
      </c>
      <c r="AI66" s="209">
        <f t="shared" si="11"/>
        <v>3.5753993308226531E-3</v>
      </c>
      <c r="AJ66" s="179">
        <f t="shared" si="12"/>
        <v>3.5805715768160323E-3</v>
      </c>
    </row>
    <row r="67" spans="10:36" x14ac:dyDescent="0.2">
      <c r="AF67" s="208">
        <f>_xll.qlCalendarAdvance(Calendar,AF66,"1d","mf",,Trigger)</f>
        <v>42061</v>
      </c>
      <c r="AG67" s="219">
        <f>_xll.qlDayCounterYearFraction(DayCounterON,SettlementDate,AF67,,,Trigger)</f>
        <v>0.25479452054794521</v>
      </c>
      <c r="AH67" s="209">
        <f t="shared" ref="AH67:AH130" si="14">$W$13</f>
        <v>3.685575509204655E-3</v>
      </c>
      <c r="AI67" s="209">
        <f t="shared" si="11"/>
        <v>3.5766167471583659E-3</v>
      </c>
      <c r="AJ67" s="179">
        <f t="shared" si="12"/>
        <v>3.5815291469008235E-3</v>
      </c>
    </row>
    <row r="68" spans="10:36" x14ac:dyDescent="0.2">
      <c r="AF68" s="208">
        <f>_xll.qlCalendarAdvance(Calendar,AF67,"1d","mf",,Trigger)</f>
        <v>42062</v>
      </c>
      <c r="AG68" s="219">
        <f>_xll.qlDayCounterYearFraction(DayCounterON,SettlementDate,AF68,,,Trigger)</f>
        <v>0.25753424657534246</v>
      </c>
      <c r="AH68" s="209">
        <f t="shared" si="14"/>
        <v>3.685575509204655E-3</v>
      </c>
      <c r="AI68" s="209">
        <f t="shared" si="11"/>
        <v>3.5778341634940787E-3</v>
      </c>
      <c r="AJ68" s="179">
        <f t="shared" si="12"/>
        <v>3.5824886276198124E-3</v>
      </c>
    </row>
    <row r="69" spans="10:36" x14ac:dyDescent="0.2">
      <c r="J69" s="190"/>
      <c r="AF69" s="208">
        <f>_xll.qlCalendarAdvance(Calendar,AF68,"1d","mf",,Trigger)</f>
        <v>42065</v>
      </c>
      <c r="AG69" s="219">
        <f>_xll.qlDayCounterYearFraction(DayCounterON,SettlementDate,AF69,,,Trigger)</f>
        <v>0.26575342465753427</v>
      </c>
      <c r="AH69" s="209">
        <f t="shared" si="14"/>
        <v>3.685575509204655E-3</v>
      </c>
      <c r="AI69" s="209">
        <f t="shared" si="11"/>
        <v>3.5814864125012168E-3</v>
      </c>
      <c r="AJ69" s="179">
        <f t="shared" si="12"/>
        <v>3.585378533581967E-3</v>
      </c>
    </row>
    <row r="70" spans="10:36" x14ac:dyDescent="0.2">
      <c r="J70" s="190"/>
      <c r="AF70" s="208">
        <f>_xll.qlCalendarAdvance(Calendar,AF69,"1d","mf",,Trigger)</f>
        <v>42066</v>
      </c>
      <c r="AG70" s="219">
        <f>_xll.qlDayCounterYearFraction(DayCounterON,SettlementDate,AF70,,,Trigger)</f>
        <v>0.26849315068493151</v>
      </c>
      <c r="AH70" s="209">
        <f t="shared" si="14"/>
        <v>3.685575509204655E-3</v>
      </c>
      <c r="AI70" s="209">
        <f t="shared" si="11"/>
        <v>3.5827038288369297E-3</v>
      </c>
      <c r="AJ70" s="179">
        <f t="shared" si="12"/>
        <v>3.5863456568377477E-3</v>
      </c>
    </row>
    <row r="71" spans="10:36" x14ac:dyDescent="0.2">
      <c r="J71" s="190"/>
      <c r="AF71" s="208">
        <f>_xll.qlCalendarAdvance(Calendar,AF70,"1d","mf",,Trigger)</f>
        <v>42067</v>
      </c>
      <c r="AG71" s="219">
        <f>_xll.qlDayCounterYearFraction(DayCounterON,SettlementDate,AF71,,,Trigger)</f>
        <v>0.27123287671232876</v>
      </c>
      <c r="AH71" s="209">
        <f t="shared" si="14"/>
        <v>3.685575509204655E-3</v>
      </c>
      <c r="AI71" s="209">
        <f t="shared" si="11"/>
        <v>3.5839212451726421E-3</v>
      </c>
      <c r="AJ71" s="179">
        <f t="shared" si="12"/>
        <v>3.5873146907277266E-3</v>
      </c>
    </row>
    <row r="72" spans="10:36" x14ac:dyDescent="0.2">
      <c r="J72" s="190"/>
      <c r="AF72" s="208">
        <f>_xll.qlCalendarAdvance(Calendar,AF71,"1d","mf",,Trigger)</f>
        <v>42068</v>
      </c>
      <c r="AG72" s="219">
        <f>_xll.qlDayCounterYearFraction(DayCounterON,SettlementDate,AF72,,,Trigger)</f>
        <v>0.27397260273972601</v>
      </c>
      <c r="AH72" s="209">
        <f t="shared" si="14"/>
        <v>3.685575509204655E-3</v>
      </c>
      <c r="AI72" s="209">
        <f t="shared" si="11"/>
        <v>3.5851386615083549E-3</v>
      </c>
      <c r="AJ72" s="179">
        <f t="shared" si="12"/>
        <v>3.5882856352519032E-3</v>
      </c>
    </row>
    <row r="73" spans="10:36" x14ac:dyDescent="0.2">
      <c r="J73" s="190"/>
      <c r="AF73" s="208">
        <f>_xll.qlCalendarAdvance(Calendar,AF72,"1d","mf",,Trigger)</f>
        <v>42069</v>
      </c>
      <c r="AG73" s="219">
        <f>_xll.qlDayCounterYearFraction(DayCounterON,SettlementDate,AF73,,,Trigger)</f>
        <v>0.27671232876712326</v>
      </c>
      <c r="AH73" s="209">
        <f t="shared" si="14"/>
        <v>3.685575509204655E-3</v>
      </c>
      <c r="AI73" s="209">
        <f t="shared" si="11"/>
        <v>3.5863560778440677E-3</v>
      </c>
      <c r="AJ73" s="179">
        <f t="shared" si="12"/>
        <v>3.589258490410278E-3</v>
      </c>
    </row>
    <row r="74" spans="10:36" x14ac:dyDescent="0.2">
      <c r="J74" s="190"/>
      <c r="AF74" s="208">
        <f>_xll.qlCalendarAdvance(Calendar,AF73,"1d","mf",,Trigger)</f>
        <v>42072</v>
      </c>
      <c r="AG74" s="219">
        <f>_xll.qlDayCounterYearFraction(DayCounterON,SettlementDate,AF74,,,Trigger)</f>
        <v>0.28493150684931506</v>
      </c>
      <c r="AH74" s="209">
        <f t="shared" si="14"/>
        <v>3.685575509204655E-3</v>
      </c>
      <c r="AI74" s="209">
        <f t="shared" si="11"/>
        <v>3.5900083268512058E-3</v>
      </c>
      <c r="AJ74" s="179">
        <f t="shared" si="12"/>
        <v>3.5921885196905897E-3</v>
      </c>
    </row>
    <row r="75" spans="10:36" x14ac:dyDescent="0.2">
      <c r="J75" s="190"/>
      <c r="K75" s="190"/>
      <c r="AF75" s="208">
        <f>_xll.qlCalendarAdvance(Calendar,AF74,"1d","mf",,Trigger)</f>
        <v>42073</v>
      </c>
      <c r="AG75" s="219">
        <f>_xll.qlDayCounterYearFraction(DayCounterON,SettlementDate,AF75,,,Trigger)</f>
        <v>0.28767123287671231</v>
      </c>
      <c r="AH75" s="209">
        <f t="shared" si="14"/>
        <v>3.685575509204655E-3</v>
      </c>
      <c r="AI75" s="209">
        <f t="shared" si="11"/>
        <v>3.5912257431869187E-3</v>
      </c>
      <c r="AJ75" s="179">
        <f t="shared" si="12"/>
        <v>3.5931690173857563E-3</v>
      </c>
    </row>
    <row r="76" spans="10:36" x14ac:dyDescent="0.2">
      <c r="J76" s="190"/>
      <c r="K76" s="190"/>
      <c r="AF76" s="208">
        <f>_xll.qlCalendarAdvance(Calendar,AF75,"1d","mf",,Trigger)</f>
        <v>42074</v>
      </c>
      <c r="AG76" s="219">
        <f>_xll.qlDayCounterYearFraction(DayCounterON,SettlementDate,AF76,,,Trigger)</f>
        <v>0.29041095890410956</v>
      </c>
      <c r="AH76" s="209">
        <f t="shared" si="14"/>
        <v>3.685575509204655E-3</v>
      </c>
      <c r="AI76" s="209">
        <f t="shared" si="11"/>
        <v>3.5924431595226311E-3</v>
      </c>
      <c r="AJ76" s="179">
        <f t="shared" si="12"/>
        <v>3.5941514257151201E-3</v>
      </c>
    </row>
    <row r="77" spans="10:36" x14ac:dyDescent="0.2">
      <c r="J77" s="190"/>
      <c r="K77" s="190"/>
      <c r="AF77" s="208">
        <f>_xll.qlCalendarAdvance(Calendar,AF76,"1d","mf",,Trigger)</f>
        <v>42075</v>
      </c>
      <c r="AG77" s="219">
        <f>_xll.qlDayCounterYearFraction(DayCounterON,SettlementDate,AF77,,,Trigger)</f>
        <v>0.29315068493150687</v>
      </c>
      <c r="AH77" s="209">
        <f t="shared" si="14"/>
        <v>3.685575509204655E-3</v>
      </c>
      <c r="AI77" s="209">
        <f t="shared" si="11"/>
        <v>3.5936605758583439E-3</v>
      </c>
      <c r="AJ77" s="179">
        <f t="shared" si="12"/>
        <v>3.5951357446786826E-3</v>
      </c>
    </row>
    <row r="78" spans="10:36" x14ac:dyDescent="0.2">
      <c r="J78" s="190"/>
      <c r="K78" s="190"/>
      <c r="AF78" s="208">
        <f>_xll.qlCalendarAdvance(Calendar,AF77,"1d","mf",,Trigger)</f>
        <v>42076</v>
      </c>
      <c r="AG78" s="219">
        <f>_xll.qlDayCounterYearFraction(DayCounterON,SettlementDate,AF78,,,Trigger)</f>
        <v>0.29589041095890412</v>
      </c>
      <c r="AH78" s="209">
        <f t="shared" si="14"/>
        <v>3.685575509204655E-3</v>
      </c>
      <c r="AI78" s="209">
        <f t="shared" si="11"/>
        <v>3.5948779921940567E-3</v>
      </c>
      <c r="AJ78" s="179">
        <f t="shared" si="12"/>
        <v>3.5961219742764432E-3</v>
      </c>
    </row>
    <row r="79" spans="10:36" x14ac:dyDescent="0.2">
      <c r="J79" s="190"/>
      <c r="K79" s="190"/>
      <c r="AF79" s="208">
        <f>_xll.qlCalendarAdvance(Calendar,AF78,"1d","mf",,Trigger)</f>
        <v>42079</v>
      </c>
      <c r="AG79" s="219">
        <f>_xll.qlDayCounterYearFraction(DayCounterON,SettlementDate,AF79,,,Trigger)</f>
        <v>0.30410958904109592</v>
      </c>
      <c r="AH79" s="209">
        <f t="shared" si="14"/>
        <v>3.685575509204655E-3</v>
      </c>
      <c r="AI79" s="209">
        <f t="shared" si="11"/>
        <v>3.5985302412011948E-3</v>
      </c>
      <c r="AJ79" s="179">
        <f t="shared" si="12"/>
        <v>3.599092126874912E-3</v>
      </c>
    </row>
    <row r="80" spans="10:36" x14ac:dyDescent="0.2">
      <c r="J80" s="190"/>
      <c r="K80" s="190"/>
      <c r="AF80" s="208">
        <f>_xll.qlCalendarAdvance(Calendar,AF79,"1d","mf",,Trigger)</f>
        <v>42080</v>
      </c>
      <c r="AG80" s="219">
        <f>_xll.qlDayCounterYearFraction(DayCounterON,SettlementDate,AF80,,,Trigger)</f>
        <v>0.30684931506849317</v>
      </c>
      <c r="AH80" s="209">
        <f t="shared" si="14"/>
        <v>3.685575509204655E-3</v>
      </c>
      <c r="AI80" s="209">
        <f t="shared" si="11"/>
        <v>3.5997476575369077E-3</v>
      </c>
      <c r="AJ80" s="179">
        <f t="shared" si="12"/>
        <v>3.600085999009464E-3</v>
      </c>
    </row>
    <row r="81" spans="10:36" x14ac:dyDescent="0.2">
      <c r="J81" s="190"/>
      <c r="K81" s="190"/>
      <c r="AF81" s="208">
        <f>_xll.qlCalendarAdvance(Calendar,AF80,"1d","mf",,Trigger)</f>
        <v>42081</v>
      </c>
      <c r="AG81" s="219">
        <f>_xll.qlDayCounterYearFraction(DayCounterON,SettlementDate,AF81,,,Trigger)</f>
        <v>0.30958904109589042</v>
      </c>
      <c r="AH81" s="209">
        <f t="shared" si="14"/>
        <v>3.685575509204655E-3</v>
      </c>
      <c r="AI81" s="209">
        <f t="shared" si="11"/>
        <v>3.6009650738726201E-3</v>
      </c>
      <c r="AJ81" s="179">
        <f t="shared" si="12"/>
        <v>3.6010817817782141E-3</v>
      </c>
    </row>
    <row r="82" spans="10:36" x14ac:dyDescent="0.2">
      <c r="J82" s="190"/>
      <c r="K82" s="190"/>
      <c r="AF82" s="208">
        <f>_xll.qlCalendarAdvance(Calendar,AF81,"1d","mf",,Trigger)</f>
        <v>42082</v>
      </c>
      <c r="AG82" s="219">
        <f>_xll.qlDayCounterYearFraction(DayCounterON,SettlementDate,AF82,,,Trigger)</f>
        <v>0.31232876712328766</v>
      </c>
      <c r="AH82" s="209">
        <f t="shared" si="14"/>
        <v>3.685575509204655E-3</v>
      </c>
      <c r="AI82" s="209">
        <f t="shared" si="11"/>
        <v>3.6021824902083329E-3</v>
      </c>
      <c r="AJ82" s="179">
        <f t="shared" si="12"/>
        <v>3.6020794751811624E-3</v>
      </c>
    </row>
    <row r="83" spans="10:36" x14ac:dyDescent="0.2">
      <c r="J83" s="190"/>
      <c r="K83" s="190"/>
      <c r="AF83" s="208">
        <f>_xll.qlCalendarAdvance(Calendar,AF82,"1d","mf",,Trigger)</f>
        <v>42083</v>
      </c>
      <c r="AG83" s="219">
        <f>_xll.qlDayCounterYearFraction(DayCounterON,SettlementDate,AF83,,,Trigger)</f>
        <v>0.31506849315068491</v>
      </c>
      <c r="AH83" s="209">
        <f t="shared" si="14"/>
        <v>3.685575509204655E-3</v>
      </c>
      <c r="AI83" s="209">
        <f t="shared" si="11"/>
        <v>3.6033999065440457E-3</v>
      </c>
      <c r="AJ83" s="179">
        <f t="shared" si="12"/>
        <v>3.6030790792183085E-3</v>
      </c>
    </row>
    <row r="84" spans="10:36" x14ac:dyDescent="0.2">
      <c r="J84" s="190"/>
      <c r="K84" s="190"/>
      <c r="AF84" s="208">
        <f>_xll.qlCalendarAdvance(Calendar,AF83,"1d","mf",,Trigger)</f>
        <v>42086</v>
      </c>
      <c r="AG84" s="219">
        <f>_xll.qlDayCounterYearFraction(DayCounterON,SettlementDate,AF84,,,Trigger)</f>
        <v>0.32328767123287672</v>
      </c>
      <c r="AH84" s="209">
        <f t="shared" si="14"/>
        <v>3.685575509204655E-3</v>
      </c>
      <c r="AI84" s="209">
        <f t="shared" si="11"/>
        <v>3.6070521555511838E-3</v>
      </c>
      <c r="AJ84" s="179">
        <f t="shared" si="12"/>
        <v>3.6060893551349339E-3</v>
      </c>
    </row>
    <row r="85" spans="10:36" x14ac:dyDescent="0.2">
      <c r="J85" s="190"/>
      <c r="K85" s="190"/>
      <c r="AF85" s="208">
        <f>_xll.qlCalendarAdvance(Calendar,AF84,"1d","mf",,Trigger)</f>
        <v>42087</v>
      </c>
      <c r="AG85" s="219">
        <f>_xll.qlDayCounterYearFraction(DayCounterON,SettlementDate,AF85,,,Trigger)</f>
        <v>0.32602739726027397</v>
      </c>
      <c r="AH85" s="209">
        <f t="shared" si="14"/>
        <v>3.685575509204655E-3</v>
      </c>
      <c r="AI85" s="209">
        <f t="shared" si="11"/>
        <v>3.6082695718868967E-3</v>
      </c>
      <c r="AJ85" s="179">
        <f t="shared" si="12"/>
        <v>3.6070966017088717E-3</v>
      </c>
    </row>
    <row r="86" spans="10:36" x14ac:dyDescent="0.2">
      <c r="J86" s="190"/>
      <c r="K86" s="190"/>
      <c r="AF86" s="208">
        <f>_xll.qlCalendarAdvance(Calendar,AF85,"1d","mf",,Trigger)</f>
        <v>42088</v>
      </c>
      <c r="AG86" s="219">
        <f>_xll.qlDayCounterYearFraction(DayCounterON,SettlementDate,AF86,,,Trigger)</f>
        <v>0.32876712328767121</v>
      </c>
      <c r="AH86" s="209">
        <f t="shared" si="14"/>
        <v>3.685575509204655E-3</v>
      </c>
      <c r="AI86" s="209">
        <f t="shared" si="11"/>
        <v>3.6094869882226091E-3</v>
      </c>
      <c r="AJ86" s="179">
        <f t="shared" si="12"/>
        <v>3.6081057589170077E-3</v>
      </c>
    </row>
    <row r="87" spans="10:36" x14ac:dyDescent="0.2">
      <c r="J87" s="190"/>
      <c r="K87" s="190"/>
      <c r="AF87" s="208">
        <f>_xll.qlCalendarAdvance(Calendar,AF86,"1d","mf",,Trigger)</f>
        <v>42089</v>
      </c>
      <c r="AG87" s="219">
        <f>_xll.qlDayCounterYearFraction(DayCounterON,SettlementDate,AF87,,,Trigger)</f>
        <v>0.33150684931506852</v>
      </c>
      <c r="AH87" s="209">
        <f t="shared" si="14"/>
        <v>3.685575509204655E-3</v>
      </c>
      <c r="AI87" s="209">
        <f t="shared" si="11"/>
        <v>3.6107044045583219E-3</v>
      </c>
      <c r="AJ87" s="179">
        <f t="shared" si="12"/>
        <v>3.6091168267593414E-3</v>
      </c>
    </row>
    <row r="88" spans="10:36" x14ac:dyDescent="0.2">
      <c r="J88" s="190"/>
      <c r="K88" s="190"/>
      <c r="AF88" s="208">
        <f>_xll.qlCalendarAdvance(Calendar,AF87,"1d","mf",,Trigger)</f>
        <v>42090</v>
      </c>
      <c r="AG88" s="219">
        <f>_xll.qlDayCounterYearFraction(DayCounterON,SettlementDate,AF88,,,Trigger)</f>
        <v>0.33424657534246577</v>
      </c>
      <c r="AH88" s="209">
        <f t="shared" si="14"/>
        <v>3.685575509204655E-3</v>
      </c>
      <c r="AI88" s="209">
        <f t="shared" si="11"/>
        <v>3.6119218208940347E-3</v>
      </c>
      <c r="AJ88" s="179">
        <f t="shared" si="12"/>
        <v>3.6101298052358729E-3</v>
      </c>
    </row>
    <row r="89" spans="10:36" x14ac:dyDescent="0.2">
      <c r="J89" s="190"/>
      <c r="K89" s="190"/>
      <c r="AF89" s="208">
        <f>_xll.qlCalendarAdvance(Calendar,AF88,"1d","mf",,Trigger)</f>
        <v>42093</v>
      </c>
      <c r="AG89" s="219">
        <f>_xll.qlDayCounterYearFraction(DayCounterON,SettlementDate,AF89,,,Trigger)</f>
        <v>0.34246575342465752</v>
      </c>
      <c r="AH89" s="209">
        <f t="shared" si="14"/>
        <v>3.685575509204655E-3</v>
      </c>
      <c r="AI89" s="209">
        <f t="shared" ref="AI89:AI139" si="15">$W$10+$W$9*AG89</f>
        <v>3.6155740699011728E-3</v>
      </c>
      <c r="AJ89" s="179">
        <f t="shared" ref="AJ89:AJ139" si="16">($W$5+$W$4*AG89+$W$3*AG89^2)</f>
        <v>3.6131802044706558E-3</v>
      </c>
    </row>
    <row r="90" spans="10:36" x14ac:dyDescent="0.2">
      <c r="J90" s="190"/>
      <c r="K90" s="190"/>
      <c r="AF90" s="208">
        <f>_xll.qlCalendarAdvance(Calendar,AF89,"1d","mf",,Trigger)</f>
        <v>42094</v>
      </c>
      <c r="AG90" s="219">
        <f>_xll.qlDayCounterYearFraction(DayCounterON,SettlementDate,AF90,,,Trigger)</f>
        <v>0.34520547945205482</v>
      </c>
      <c r="AH90" s="209">
        <f t="shared" si="14"/>
        <v>3.685575509204655E-3</v>
      </c>
      <c r="AI90" s="209">
        <f t="shared" si="15"/>
        <v>3.6167914862368857E-3</v>
      </c>
      <c r="AJ90" s="179">
        <f t="shared" si="16"/>
        <v>3.6142008254839791E-3</v>
      </c>
    </row>
    <row r="91" spans="10:36" x14ac:dyDescent="0.2">
      <c r="J91" s="190"/>
      <c r="K91" s="190"/>
      <c r="AF91" s="208">
        <f>_xll.qlCalendarAdvance(Calendar,AF90,"1d","mf",,Trigger)</f>
        <v>42095</v>
      </c>
      <c r="AG91" s="219">
        <f>_xll.qlDayCounterYearFraction(DayCounterON,SettlementDate,AF91,,,Trigger)</f>
        <v>0.34794520547945207</v>
      </c>
      <c r="AH91" s="209">
        <f t="shared" si="14"/>
        <v>3.685575509204655E-3</v>
      </c>
      <c r="AI91" s="209">
        <f t="shared" si="15"/>
        <v>3.6180089025725981E-3</v>
      </c>
      <c r="AJ91" s="179">
        <f t="shared" si="16"/>
        <v>3.6152233571315005E-3</v>
      </c>
    </row>
    <row r="92" spans="10:36" x14ac:dyDescent="0.2">
      <c r="J92" s="190"/>
      <c r="K92" s="190"/>
      <c r="AF92" s="208">
        <f>_xll.qlCalendarAdvance(Calendar,AF91,"1d","mf",,Trigger)</f>
        <v>42096</v>
      </c>
      <c r="AG92" s="219">
        <f>_xll.qlDayCounterYearFraction(DayCounterON,SettlementDate,AF92,,,Trigger)</f>
        <v>0.35068493150684932</v>
      </c>
      <c r="AH92" s="209">
        <f t="shared" si="14"/>
        <v>3.685575509204655E-3</v>
      </c>
      <c r="AI92" s="209">
        <f t="shared" si="15"/>
        <v>3.6192263189083109E-3</v>
      </c>
      <c r="AJ92" s="179">
        <f t="shared" si="16"/>
        <v>3.61624779941322E-3</v>
      </c>
    </row>
    <row r="93" spans="10:36" x14ac:dyDescent="0.2">
      <c r="J93" s="190"/>
      <c r="K93" s="190"/>
      <c r="AF93" s="208">
        <f>_xll.qlCalendarAdvance(Calendar,AF92,"1d","mf",,Trigger)</f>
        <v>42101</v>
      </c>
      <c r="AG93" s="219">
        <f>_xll.qlDayCounterYearFraction(DayCounterON,SettlementDate,AF93,,,Trigger)</f>
        <v>0.36438356164383562</v>
      </c>
      <c r="AH93" s="209">
        <f t="shared" si="14"/>
        <v>3.685575509204655E-3</v>
      </c>
      <c r="AI93" s="209">
        <f t="shared" si="15"/>
        <v>3.6253134005868747E-3</v>
      </c>
      <c r="AJ93" s="179">
        <f t="shared" si="16"/>
        <v>3.6213986703347864E-3</v>
      </c>
    </row>
    <row r="94" spans="10:36" x14ac:dyDescent="0.2">
      <c r="J94" s="190"/>
      <c r="K94" s="190"/>
      <c r="AF94" s="208">
        <f>_xll.qlCalendarAdvance(Calendar,AF93,"1d","mf",,Trigger)</f>
        <v>42102</v>
      </c>
      <c r="AG94" s="219">
        <f>_xll.qlDayCounterYearFraction(DayCounterON,SettlementDate,AF94,,,Trigger)</f>
        <v>0.36712328767123287</v>
      </c>
      <c r="AH94" s="209">
        <f t="shared" si="14"/>
        <v>3.685575509204655E-3</v>
      </c>
      <c r="AI94" s="209">
        <f t="shared" si="15"/>
        <v>3.6265308169225875E-3</v>
      </c>
      <c r="AJ94" s="179">
        <f t="shared" si="16"/>
        <v>3.6224345764216933E-3</v>
      </c>
    </row>
    <row r="95" spans="10:36" x14ac:dyDescent="0.2">
      <c r="J95" s="190"/>
      <c r="K95" s="190"/>
      <c r="AF95" s="208">
        <f>_xll.qlCalendarAdvance(Calendar,AF94,"1d","mf",,Trigger)</f>
        <v>42103</v>
      </c>
      <c r="AG95" s="219">
        <f>_xll.qlDayCounterYearFraction(DayCounterON,SettlementDate,AF95,,,Trigger)</f>
        <v>0.36986301369863012</v>
      </c>
      <c r="AH95" s="209">
        <f t="shared" si="14"/>
        <v>3.685575509204655E-3</v>
      </c>
      <c r="AI95" s="209">
        <f t="shared" si="15"/>
        <v>3.6277482332582999E-3</v>
      </c>
      <c r="AJ95" s="179">
        <f t="shared" si="16"/>
        <v>3.6234723931427987E-3</v>
      </c>
    </row>
    <row r="96" spans="10:36" x14ac:dyDescent="0.2">
      <c r="J96" s="190"/>
      <c r="K96" s="190"/>
      <c r="AF96" s="208">
        <f>_xll.qlCalendarAdvance(Calendar,AF95,"1d","mf",,Trigger)</f>
        <v>42104</v>
      </c>
      <c r="AG96" s="219">
        <f>_xll.qlDayCounterYearFraction(DayCounterON,SettlementDate,AF96,,,Trigger)</f>
        <v>0.37260273972602742</v>
      </c>
      <c r="AH96" s="209">
        <f t="shared" si="14"/>
        <v>3.685575509204655E-3</v>
      </c>
      <c r="AI96" s="209">
        <f t="shared" si="15"/>
        <v>3.6289656495940128E-3</v>
      </c>
      <c r="AJ96" s="179">
        <f t="shared" si="16"/>
        <v>3.6245121204981014E-3</v>
      </c>
    </row>
    <row r="97" spans="10:36" x14ac:dyDescent="0.2">
      <c r="J97" s="190"/>
      <c r="K97" s="190"/>
      <c r="AF97" s="208">
        <f>_xll.qlCalendarAdvance(Calendar,AF96,"1d","mf",,Trigger)</f>
        <v>42107</v>
      </c>
      <c r="AG97" s="219">
        <f>_xll.qlDayCounterYearFraction(DayCounterON,SettlementDate,AF97,,,Trigger)</f>
        <v>0.38082191780821917</v>
      </c>
      <c r="AH97" s="209">
        <f t="shared" si="14"/>
        <v>3.685575509204655E-3</v>
      </c>
      <c r="AI97" s="209">
        <f t="shared" si="15"/>
        <v>3.6326178986011508E-3</v>
      </c>
      <c r="AJ97" s="179">
        <f t="shared" si="16"/>
        <v>3.6276427663691985E-3</v>
      </c>
    </row>
    <row r="98" spans="10:36" x14ac:dyDescent="0.2">
      <c r="J98" s="190"/>
      <c r="K98" s="190"/>
      <c r="AF98" s="208">
        <f>_xll.qlCalendarAdvance(Calendar,AF97,"1d","mf",,Trigger)</f>
        <v>42108</v>
      </c>
      <c r="AG98" s="219">
        <f>_xll.qlDayCounterYearFraction(DayCounterON,SettlementDate,AF98,,,Trigger)</f>
        <v>0.38356164383561642</v>
      </c>
      <c r="AH98" s="209">
        <f t="shared" si="14"/>
        <v>3.685575509204655E-3</v>
      </c>
      <c r="AI98" s="209">
        <f t="shared" si="15"/>
        <v>3.6338353149368637E-3</v>
      </c>
      <c r="AJ98" s="179">
        <f t="shared" si="16"/>
        <v>3.6286901362612934E-3</v>
      </c>
    </row>
    <row r="99" spans="10:36" x14ac:dyDescent="0.2">
      <c r="J99" s="190"/>
      <c r="K99" s="190"/>
      <c r="AF99" s="208">
        <f>_xll.qlCalendarAdvance(Calendar,AF98,"1d","mf",,Trigger)</f>
        <v>42109</v>
      </c>
      <c r="AG99" s="219">
        <f>_xll.qlDayCounterYearFraction(DayCounterON,SettlementDate,AF99,,,Trigger)</f>
        <v>0.38630136986301372</v>
      </c>
      <c r="AH99" s="209">
        <f t="shared" si="14"/>
        <v>3.685575509204655E-3</v>
      </c>
      <c r="AI99" s="209">
        <f t="shared" si="15"/>
        <v>3.6350527312725765E-3</v>
      </c>
      <c r="AJ99" s="179">
        <f t="shared" si="16"/>
        <v>3.6297394167875857E-3</v>
      </c>
    </row>
    <row r="100" spans="10:36" x14ac:dyDescent="0.2">
      <c r="J100" s="190"/>
      <c r="K100" s="190"/>
      <c r="AF100" s="208">
        <f>_xll.qlCalendarAdvance(Calendar,AF99,"1d","mf",,Trigger)</f>
        <v>42110</v>
      </c>
      <c r="AG100" s="219">
        <f>_xll.qlDayCounterYearFraction(DayCounterON,SettlementDate,AF100,,,Trigger)</f>
        <v>0.38904109589041097</v>
      </c>
      <c r="AH100" s="209">
        <f t="shared" si="14"/>
        <v>3.685575509204655E-3</v>
      </c>
      <c r="AI100" s="209">
        <f t="shared" si="15"/>
        <v>3.6362701476082889E-3</v>
      </c>
      <c r="AJ100" s="179">
        <f t="shared" si="16"/>
        <v>3.6307906079480765E-3</v>
      </c>
    </row>
    <row r="101" spans="10:36" x14ac:dyDescent="0.2">
      <c r="J101" s="190"/>
      <c r="K101" s="190"/>
      <c r="AF101" s="208">
        <f>_xll.qlCalendarAdvance(Calendar,AF100,"1d","mf",,Trigger)</f>
        <v>42111</v>
      </c>
      <c r="AG101" s="219">
        <f>_xll.qlDayCounterYearFraction(DayCounterON,SettlementDate,AF101,,,Trigger)</f>
        <v>0.39178082191780822</v>
      </c>
      <c r="AH101" s="209">
        <f t="shared" si="14"/>
        <v>3.685575509204655E-3</v>
      </c>
      <c r="AI101" s="209">
        <f t="shared" si="15"/>
        <v>3.6374875639440018E-3</v>
      </c>
      <c r="AJ101" s="179">
        <f t="shared" si="16"/>
        <v>3.6318437097427655E-3</v>
      </c>
    </row>
    <row r="102" spans="10:36" x14ac:dyDescent="0.2">
      <c r="J102" s="190"/>
      <c r="K102" s="190"/>
      <c r="AF102" s="208">
        <f>_xll.qlCalendarAdvance(Calendar,AF101,"1d","mf",,Trigger)</f>
        <v>42114</v>
      </c>
      <c r="AG102" s="219">
        <f>_xll.qlDayCounterYearFraction(DayCounterON,SettlementDate,AF102,,,Trigger)</f>
        <v>0.4</v>
      </c>
      <c r="AH102" s="209">
        <f t="shared" si="14"/>
        <v>3.685575509204655E-3</v>
      </c>
      <c r="AI102" s="209">
        <f t="shared" si="15"/>
        <v>3.6411398129511398E-3</v>
      </c>
      <c r="AJ102" s="179">
        <f t="shared" si="16"/>
        <v>3.6350144789320188E-3</v>
      </c>
    </row>
    <row r="103" spans="10:36" x14ac:dyDescent="0.2">
      <c r="J103" s="190"/>
      <c r="K103" s="190"/>
      <c r="AF103" s="208">
        <f>_xll.qlCalendarAdvance(Calendar,AF102,"1d","mf",,Trigger)</f>
        <v>42115</v>
      </c>
      <c r="AG103" s="219">
        <f>_xll.qlDayCounterYearFraction(DayCounterON,SettlementDate,AF103,,,Trigger)</f>
        <v>0.40273972602739727</v>
      </c>
      <c r="AH103" s="209">
        <f t="shared" si="14"/>
        <v>3.685575509204655E-3</v>
      </c>
      <c r="AI103" s="209">
        <f t="shared" si="15"/>
        <v>3.6423572292868527E-3</v>
      </c>
      <c r="AJ103" s="179">
        <f t="shared" si="16"/>
        <v>3.6360752232634996E-3</v>
      </c>
    </row>
    <row r="104" spans="10:36" x14ac:dyDescent="0.2">
      <c r="J104" s="190"/>
      <c r="K104" s="190"/>
      <c r="AF104" s="208">
        <f>_xll.qlCalendarAdvance(Calendar,AF103,"1d","mf",,Trigger)</f>
        <v>42116</v>
      </c>
      <c r="AG104" s="219">
        <f>_xll.qlDayCounterYearFraction(DayCounterON,SettlementDate,AF104,,,Trigger)</f>
        <v>0.40547945205479452</v>
      </c>
      <c r="AH104" s="209">
        <f t="shared" si="14"/>
        <v>3.685575509204655E-3</v>
      </c>
      <c r="AI104" s="209">
        <f t="shared" si="15"/>
        <v>3.6435746456225655E-3</v>
      </c>
      <c r="AJ104" s="179">
        <f t="shared" si="16"/>
        <v>3.6371378782291781E-3</v>
      </c>
    </row>
    <row r="105" spans="10:36" x14ac:dyDescent="0.2">
      <c r="J105" s="190"/>
      <c r="K105" s="190"/>
      <c r="AF105" s="208">
        <f>_xll.qlCalendarAdvance(Calendar,AF104,"1d","mf",,Trigger)</f>
        <v>42117</v>
      </c>
      <c r="AG105" s="219">
        <f>_xll.qlDayCounterYearFraction(DayCounterON,SettlementDate,AF105,,,Trigger)</f>
        <v>0.40821917808219177</v>
      </c>
      <c r="AH105" s="209">
        <f t="shared" si="14"/>
        <v>3.685575509204655E-3</v>
      </c>
      <c r="AI105" s="209">
        <f t="shared" si="15"/>
        <v>3.6447920619582779E-3</v>
      </c>
      <c r="AJ105" s="179">
        <f t="shared" si="16"/>
        <v>3.6382024438290548E-3</v>
      </c>
    </row>
    <row r="106" spans="10:36" x14ac:dyDescent="0.2">
      <c r="J106" s="190"/>
      <c r="K106" s="190"/>
      <c r="AF106" s="208">
        <f>_xll.qlCalendarAdvance(Calendar,AF105,"1d","mf",,Trigger)</f>
        <v>42118</v>
      </c>
      <c r="AG106" s="219">
        <f>_xll.qlDayCounterYearFraction(DayCounterON,SettlementDate,AF106,,,Trigger)</f>
        <v>0.41095890410958902</v>
      </c>
      <c r="AH106" s="209">
        <f t="shared" si="14"/>
        <v>3.685575509204655E-3</v>
      </c>
      <c r="AI106" s="209">
        <f t="shared" si="15"/>
        <v>3.6460094782939908E-3</v>
      </c>
      <c r="AJ106" s="179">
        <f t="shared" si="16"/>
        <v>3.6392689200631292E-3</v>
      </c>
    </row>
    <row r="107" spans="10:36" x14ac:dyDescent="0.2">
      <c r="J107" s="190"/>
      <c r="K107" s="190"/>
      <c r="AF107" s="208">
        <f>_xll.qlCalendarAdvance(Calendar,AF106,"1d","mf",,Trigger)</f>
        <v>42121</v>
      </c>
      <c r="AG107" s="219">
        <f>_xll.qlDayCounterYearFraction(DayCounterON,SettlementDate,AF107,,,Trigger)</f>
        <v>0.41917808219178082</v>
      </c>
      <c r="AH107" s="209">
        <f t="shared" si="14"/>
        <v>3.685575509204655E-3</v>
      </c>
      <c r="AI107" s="209">
        <f t="shared" si="15"/>
        <v>3.6496617273011288E-3</v>
      </c>
      <c r="AJ107" s="179">
        <f t="shared" si="16"/>
        <v>3.6424798125705401E-3</v>
      </c>
    </row>
    <row r="108" spans="10:36" x14ac:dyDescent="0.2">
      <c r="J108" s="190"/>
      <c r="K108" s="190"/>
      <c r="AF108" s="208">
        <f>_xll.qlCalendarAdvance(Calendar,AF107,"1d","mf",,Trigger)</f>
        <v>42122</v>
      </c>
      <c r="AG108" s="219">
        <f>_xll.qlDayCounterYearFraction(DayCounterON,SettlementDate,AF108,,,Trigger)</f>
        <v>0.42191780821917807</v>
      </c>
      <c r="AH108" s="209">
        <f t="shared" si="14"/>
        <v>3.685575509204655E-3</v>
      </c>
      <c r="AI108" s="209">
        <f t="shared" si="15"/>
        <v>3.6508791436368417E-3</v>
      </c>
      <c r="AJ108" s="179">
        <f t="shared" si="16"/>
        <v>3.6435539313414062E-3</v>
      </c>
    </row>
    <row r="109" spans="10:36" x14ac:dyDescent="0.2">
      <c r="J109" s="190"/>
      <c r="K109" s="190"/>
      <c r="AF109" s="208">
        <f>_xll.qlCalendarAdvance(Calendar,AF108,"1d","mf",,Trigger)</f>
        <v>42123</v>
      </c>
      <c r="AG109" s="219">
        <f>_xll.qlDayCounterYearFraction(DayCounterON,SettlementDate,AF109,,,Trigger)</f>
        <v>0.42465753424657532</v>
      </c>
      <c r="AH109" s="209">
        <f t="shared" si="14"/>
        <v>3.685575509204655E-3</v>
      </c>
      <c r="AI109" s="209">
        <f t="shared" si="15"/>
        <v>3.6520965599725545E-3</v>
      </c>
      <c r="AJ109" s="179">
        <f t="shared" si="16"/>
        <v>3.6446299607464706E-3</v>
      </c>
    </row>
    <row r="110" spans="10:36" x14ac:dyDescent="0.2">
      <c r="J110" s="190"/>
      <c r="K110" s="190"/>
      <c r="AF110" s="208">
        <f>_xll.qlCalendarAdvance(Calendar,AF109,"1d","mf",,Trigger)</f>
        <v>42124</v>
      </c>
      <c r="AG110" s="219">
        <f>_xll.qlDayCounterYearFraction(DayCounterON,SettlementDate,AF110,,,Trigger)</f>
        <v>0.42739726027397262</v>
      </c>
      <c r="AH110" s="209">
        <f t="shared" si="14"/>
        <v>3.685575509204655E-3</v>
      </c>
      <c r="AI110" s="209">
        <f t="shared" si="15"/>
        <v>3.6533139763082669E-3</v>
      </c>
      <c r="AJ110" s="179">
        <f t="shared" si="16"/>
        <v>3.6457079007857322E-3</v>
      </c>
    </row>
    <row r="111" spans="10:36" x14ac:dyDescent="0.2">
      <c r="J111" s="190"/>
      <c r="K111" s="190"/>
      <c r="AF111" s="208">
        <f>_xll.qlCalendarAdvance(Calendar,AF110,"1d","mf",,Trigger)</f>
        <v>42128</v>
      </c>
      <c r="AG111" s="219">
        <f>_xll.qlDayCounterYearFraction(DayCounterON,SettlementDate,AF111,,,Trigger)</f>
        <v>0.43835616438356162</v>
      </c>
      <c r="AH111" s="209">
        <f t="shared" si="14"/>
        <v>3.685575509204655E-3</v>
      </c>
      <c r="AI111" s="209">
        <f t="shared" si="15"/>
        <v>3.6581836416511178E-3</v>
      </c>
      <c r="AJ111" s="179">
        <f t="shared" si="16"/>
        <v>3.6500387672847604E-3</v>
      </c>
    </row>
    <row r="112" spans="10:36" x14ac:dyDescent="0.2">
      <c r="J112" s="190"/>
      <c r="K112" s="190"/>
      <c r="AF112" s="208">
        <f>_xll.qlCalendarAdvance(Calendar,AF111,"1d","mf",,Trigger)</f>
        <v>42129</v>
      </c>
      <c r="AG112" s="219">
        <f>_xll.qlDayCounterYearFraction(DayCounterON,SettlementDate,AF112,,,Trigger)</f>
        <v>0.44109589041095892</v>
      </c>
      <c r="AH112" s="209">
        <f t="shared" si="14"/>
        <v>3.685575509204655E-3</v>
      </c>
      <c r="AI112" s="209">
        <f t="shared" si="15"/>
        <v>3.6594010579868307E-3</v>
      </c>
      <c r="AJ112" s="179">
        <f t="shared" si="16"/>
        <v>3.651126260495012E-3</v>
      </c>
    </row>
    <row r="113" spans="10:36" x14ac:dyDescent="0.2">
      <c r="J113" s="190"/>
      <c r="K113" s="190"/>
      <c r="AF113" s="208">
        <f>_xll.qlCalendarAdvance(Calendar,AF112,"1d","mf",,Trigger)</f>
        <v>42130</v>
      </c>
      <c r="AG113" s="219">
        <f>_xll.qlDayCounterYearFraction(DayCounterON,SettlementDate,AF113,,,Trigger)</f>
        <v>0.44383561643835617</v>
      </c>
      <c r="AH113" s="209">
        <f t="shared" si="14"/>
        <v>3.685575509204655E-3</v>
      </c>
      <c r="AI113" s="209">
        <f t="shared" si="15"/>
        <v>3.6606184743225435E-3</v>
      </c>
      <c r="AJ113" s="179">
        <f t="shared" si="16"/>
        <v>3.6522156643394618E-3</v>
      </c>
    </row>
    <row r="114" spans="10:36" x14ac:dyDescent="0.2">
      <c r="J114" s="190"/>
      <c r="K114" s="190"/>
      <c r="AF114" s="208">
        <f>_xll.qlCalendarAdvance(Calendar,AF113,"1d","mf",,Trigger)</f>
        <v>42131</v>
      </c>
      <c r="AG114" s="219">
        <f>_xll.qlDayCounterYearFraction(DayCounterON,SettlementDate,AF114,,,Trigger)</f>
        <v>0.44657534246575342</v>
      </c>
      <c r="AH114" s="209">
        <f t="shared" si="14"/>
        <v>3.685575509204655E-3</v>
      </c>
      <c r="AI114" s="209">
        <f t="shared" si="15"/>
        <v>3.6618358906582559E-3</v>
      </c>
      <c r="AJ114" s="179">
        <f t="shared" si="16"/>
        <v>3.6533069788181097E-3</v>
      </c>
    </row>
    <row r="115" spans="10:36" x14ac:dyDescent="0.2">
      <c r="J115" s="190"/>
      <c r="K115" s="190"/>
      <c r="AF115" s="208">
        <f>_xll.qlCalendarAdvance(Calendar,AF114,"1d","mf",,Trigger)</f>
        <v>42132</v>
      </c>
      <c r="AG115" s="219">
        <f>_xll.qlDayCounterYearFraction(DayCounterON,SettlementDate,AF115,,,Trigger)</f>
        <v>0.44931506849315067</v>
      </c>
      <c r="AH115" s="209">
        <f t="shared" si="14"/>
        <v>3.685575509204655E-3</v>
      </c>
      <c r="AI115" s="209">
        <f t="shared" si="15"/>
        <v>3.6630533069939688E-3</v>
      </c>
      <c r="AJ115" s="179">
        <f t="shared" si="16"/>
        <v>3.6544002039309554E-3</v>
      </c>
    </row>
    <row r="116" spans="10:36" x14ac:dyDescent="0.2">
      <c r="J116" s="190"/>
      <c r="K116" s="190"/>
      <c r="AF116" s="208">
        <f>_xll.qlCalendarAdvance(Calendar,AF115,"1d","mf",,Trigger)</f>
        <v>42135</v>
      </c>
      <c r="AG116" s="219">
        <f>_xll.qlDayCounterYearFraction(DayCounterON,SettlementDate,AF116,,,Trigger)</f>
        <v>0.45753424657534247</v>
      </c>
      <c r="AH116" s="209">
        <f t="shared" si="14"/>
        <v>3.685575509204655E-3</v>
      </c>
      <c r="AI116" s="209">
        <f t="shared" si="15"/>
        <v>3.6667055560011068E-3</v>
      </c>
      <c r="AJ116" s="179">
        <f t="shared" si="16"/>
        <v>3.6576913430746805E-3</v>
      </c>
    </row>
    <row r="117" spans="10:36" x14ac:dyDescent="0.2">
      <c r="J117" s="190"/>
      <c r="K117" s="190"/>
      <c r="AF117" s="208">
        <f>_xll.qlCalendarAdvance(Calendar,AF116,"1d","mf",,Trigger)</f>
        <v>42136</v>
      </c>
      <c r="AG117" s="219">
        <f>_xll.qlDayCounterYearFraction(DayCounterON,SettlementDate,AF117,,,Trigger)</f>
        <v>0.46027397260273972</v>
      </c>
      <c r="AH117" s="209">
        <f t="shared" si="14"/>
        <v>3.685575509204655E-3</v>
      </c>
      <c r="AI117" s="209">
        <f t="shared" si="15"/>
        <v>3.6679229723368197E-3</v>
      </c>
      <c r="AJ117" s="179">
        <f t="shared" si="16"/>
        <v>3.6587922107243179E-3</v>
      </c>
    </row>
    <row r="118" spans="10:36" x14ac:dyDescent="0.2">
      <c r="J118" s="190"/>
      <c r="K118" s="190"/>
      <c r="AF118" s="208">
        <f>_xll.qlCalendarAdvance(Calendar,AF117,"1d","mf",,Trigger)</f>
        <v>42137</v>
      </c>
      <c r="AG118" s="219">
        <f>_xll.qlDayCounterYearFraction(DayCounterON,SettlementDate,AF118,,,Trigger)</f>
        <v>0.46301369863013697</v>
      </c>
      <c r="AH118" s="209">
        <f t="shared" si="14"/>
        <v>3.685575509204655E-3</v>
      </c>
      <c r="AI118" s="209">
        <f t="shared" si="15"/>
        <v>3.6691403886725325E-3</v>
      </c>
      <c r="AJ118" s="179">
        <f t="shared" si="16"/>
        <v>3.6598949890081535E-3</v>
      </c>
    </row>
    <row r="119" spans="10:36" x14ac:dyDescent="0.2">
      <c r="J119" s="190"/>
      <c r="K119" s="190"/>
      <c r="AF119" s="208">
        <f>_xll.qlCalendarAdvance(Calendar,AF118,"1d","mf",,Trigger)</f>
        <v>42138</v>
      </c>
      <c r="AG119" s="219">
        <f>_xll.qlDayCounterYearFraction(DayCounterON,SettlementDate,AF119,,,Trigger)</f>
        <v>0.46575342465753422</v>
      </c>
      <c r="AH119" s="209">
        <f t="shared" si="14"/>
        <v>3.685575509204655E-3</v>
      </c>
      <c r="AI119" s="209">
        <f t="shared" si="15"/>
        <v>3.6703578050082449E-3</v>
      </c>
      <c r="AJ119" s="179">
        <f t="shared" si="16"/>
        <v>3.6609996779261868E-3</v>
      </c>
    </row>
    <row r="120" spans="10:36" x14ac:dyDescent="0.2">
      <c r="J120" s="190"/>
      <c r="K120" s="190"/>
      <c r="AF120" s="208">
        <f>_xll.qlCalendarAdvance(Calendar,AF119,"1d","mf",,Trigger)</f>
        <v>42139</v>
      </c>
      <c r="AG120" s="219">
        <f>_xll.qlDayCounterYearFraction(DayCounterON,SettlementDate,AF120,,,Trigger)</f>
        <v>0.46849315068493153</v>
      </c>
      <c r="AH120" s="209">
        <f t="shared" si="14"/>
        <v>3.685575509204655E-3</v>
      </c>
      <c r="AI120" s="209">
        <f t="shared" si="15"/>
        <v>3.6715752213439578E-3</v>
      </c>
      <c r="AJ120" s="179">
        <f t="shared" si="16"/>
        <v>3.6621062774784179E-3</v>
      </c>
    </row>
    <row r="121" spans="10:36" x14ac:dyDescent="0.2">
      <c r="J121" s="190"/>
      <c r="K121" s="190"/>
      <c r="AF121" s="208">
        <f>_xll.qlCalendarAdvance(Calendar,AF120,"1d","mf",,Trigger)</f>
        <v>42142</v>
      </c>
      <c r="AG121" s="219">
        <f>_xll.qlDayCounterYearFraction(DayCounterON,SettlementDate,AF121,,,Trigger)</f>
        <v>0.47671232876712327</v>
      </c>
      <c r="AH121" s="209">
        <f t="shared" si="14"/>
        <v>3.685575509204655E-3</v>
      </c>
      <c r="AI121" s="209">
        <f t="shared" si="15"/>
        <v>3.6752274703510958E-3</v>
      </c>
      <c r="AJ121" s="179">
        <f t="shared" si="16"/>
        <v>3.6654375399403005E-3</v>
      </c>
    </row>
    <row r="122" spans="10:36" x14ac:dyDescent="0.2">
      <c r="J122" s="174"/>
      <c r="K122" s="190"/>
      <c r="AF122" s="208">
        <f>_xll.qlCalendarAdvance(Calendar,AF121,"1d","mf",,Trigger)</f>
        <v>42143</v>
      </c>
      <c r="AG122" s="219">
        <f>_xll.qlDayCounterYearFraction(DayCounterON,SettlementDate,AF122,,,Trigger)</f>
        <v>0.47945205479452052</v>
      </c>
      <c r="AH122" s="209">
        <f t="shared" si="14"/>
        <v>3.685575509204655E-3</v>
      </c>
      <c r="AI122" s="209">
        <f t="shared" si="15"/>
        <v>3.6764448866868087E-3</v>
      </c>
      <c r="AJ122" s="179">
        <f t="shared" si="16"/>
        <v>3.6665517820293233E-3</v>
      </c>
    </row>
    <row r="123" spans="10:36" x14ac:dyDescent="0.2">
      <c r="J123" s="174"/>
      <c r="K123" s="190"/>
      <c r="AF123" s="208">
        <f>_xll.qlCalendarAdvance(Calendar,AF122,"1d","mf",,Trigger)</f>
        <v>42144</v>
      </c>
      <c r="AG123" s="219">
        <f>_xll.qlDayCounterYearFraction(DayCounterON,SettlementDate,AF123,,,Trigger)</f>
        <v>0.48219178082191783</v>
      </c>
      <c r="AH123" s="209">
        <f t="shared" si="14"/>
        <v>3.685575509204655E-3</v>
      </c>
      <c r="AI123" s="209">
        <f t="shared" si="15"/>
        <v>3.6776623030225215E-3</v>
      </c>
      <c r="AJ123" s="179">
        <f t="shared" si="16"/>
        <v>3.6676679347525444E-3</v>
      </c>
    </row>
    <row r="124" spans="10:36" x14ac:dyDescent="0.2">
      <c r="J124" s="174"/>
      <c r="K124" s="190"/>
      <c r="AF124" s="208">
        <f>_xll.qlCalendarAdvance(Calendar,AF123,"1d","mf",,Trigger)</f>
        <v>42145</v>
      </c>
      <c r="AG124" s="219">
        <f>_xll.qlDayCounterYearFraction(DayCounterON,SettlementDate,AF124,,,Trigger)</f>
        <v>0.48493150684931507</v>
      </c>
      <c r="AH124" s="209">
        <f t="shared" si="14"/>
        <v>3.685575509204655E-3</v>
      </c>
      <c r="AI124" s="209">
        <f t="shared" si="15"/>
        <v>3.6788797193582344E-3</v>
      </c>
      <c r="AJ124" s="179">
        <f t="shared" si="16"/>
        <v>3.6687859981099635E-3</v>
      </c>
    </row>
    <row r="125" spans="10:36" x14ac:dyDescent="0.2">
      <c r="J125" s="174"/>
      <c r="K125" s="190"/>
      <c r="AF125" s="208">
        <f>_xll.qlCalendarAdvance(Calendar,AF124,"1d","mf",,Trigger)</f>
        <v>42146</v>
      </c>
      <c r="AG125" s="219">
        <f>_xll.qlDayCounterYearFraction(DayCounterON,SettlementDate,AF125,,,Trigger)</f>
        <v>0.48767123287671232</v>
      </c>
      <c r="AH125" s="209">
        <f t="shared" si="14"/>
        <v>3.685575509204655E-3</v>
      </c>
      <c r="AI125" s="209">
        <f t="shared" si="15"/>
        <v>3.6800971356939468E-3</v>
      </c>
      <c r="AJ125" s="179">
        <f t="shared" si="16"/>
        <v>3.6699059721015809E-3</v>
      </c>
    </row>
    <row r="126" spans="10:36" x14ac:dyDescent="0.2">
      <c r="J126" s="174"/>
      <c r="K126" s="190"/>
      <c r="AF126" s="208">
        <f>_xll.qlCalendarAdvance(Calendar,AF125,"1d","mf",,Trigger)</f>
        <v>42149</v>
      </c>
      <c r="AG126" s="219">
        <f>_xll.qlDayCounterYearFraction(DayCounterON,SettlementDate,AF126,,,Trigger)</f>
        <v>0.49589041095890413</v>
      </c>
      <c r="AH126" s="209">
        <f t="shared" si="14"/>
        <v>3.685575509204655E-3</v>
      </c>
      <c r="AI126" s="209">
        <f t="shared" si="15"/>
        <v>3.6837493847010848E-3</v>
      </c>
      <c r="AJ126" s="179">
        <f t="shared" si="16"/>
        <v>3.6732773578816197E-3</v>
      </c>
    </row>
    <row r="127" spans="10:36" x14ac:dyDescent="0.2">
      <c r="J127" s="174"/>
      <c r="K127" s="190"/>
      <c r="AF127" s="208">
        <f>_xll.qlCalendarAdvance(Calendar,AF126,"1d","mf",,Trigger)</f>
        <v>42150</v>
      </c>
      <c r="AG127" s="219">
        <f>_xll.qlDayCounterYearFraction(DayCounterON,SettlementDate,AF127,,,Trigger)</f>
        <v>0.49863013698630138</v>
      </c>
      <c r="AH127" s="209">
        <f t="shared" si="14"/>
        <v>3.685575509204655E-3</v>
      </c>
      <c r="AI127" s="209">
        <f t="shared" si="15"/>
        <v>3.6849668010367977E-3</v>
      </c>
      <c r="AJ127" s="179">
        <f t="shared" si="16"/>
        <v>3.6744049744100284E-3</v>
      </c>
    </row>
    <row r="128" spans="10:36" x14ac:dyDescent="0.2">
      <c r="J128" s="174"/>
      <c r="K128" s="174"/>
      <c r="AF128" s="208">
        <f>_xll.qlCalendarAdvance(Calendar,AF127,"1d","mf",,Trigger)</f>
        <v>42151</v>
      </c>
      <c r="AG128" s="219">
        <f>_xll.qlDayCounterYearFraction(DayCounterON,SettlementDate,AF128,,,Trigger)</f>
        <v>0.50136986301369868</v>
      </c>
      <c r="AH128" s="209">
        <f t="shared" si="14"/>
        <v>3.685575509204655E-3</v>
      </c>
      <c r="AI128" s="209">
        <f t="shared" si="15"/>
        <v>3.6861842173725105E-3</v>
      </c>
      <c r="AJ128" s="179">
        <f t="shared" si="16"/>
        <v>3.6755345015726357E-3</v>
      </c>
    </row>
    <row r="129" spans="10:36" x14ac:dyDescent="0.2">
      <c r="J129" s="174"/>
      <c r="K129" s="174"/>
      <c r="AF129" s="208">
        <f>_xll.qlCalendarAdvance(Calendar,AF128,"1d","mf",,Trigger)</f>
        <v>42152</v>
      </c>
      <c r="AG129" s="219">
        <f>_xll.qlDayCounterYearFraction(DayCounterON,SettlementDate,AF129,,,Trigger)</f>
        <v>0.50410958904109593</v>
      </c>
      <c r="AH129" s="209">
        <f t="shared" si="14"/>
        <v>3.685575509204655E-3</v>
      </c>
      <c r="AI129" s="209">
        <f t="shared" si="15"/>
        <v>3.6874016337082234E-3</v>
      </c>
      <c r="AJ129" s="179">
        <f t="shared" si="16"/>
        <v>3.6766659393694403E-3</v>
      </c>
    </row>
    <row r="130" spans="10:36" x14ac:dyDescent="0.2">
      <c r="J130" s="174"/>
      <c r="K130" s="174"/>
      <c r="AF130" s="208">
        <f>_xll.qlCalendarAdvance(Calendar,AF129,"1d","mf",,Trigger)</f>
        <v>42153</v>
      </c>
      <c r="AG130" s="219">
        <f>_xll.qlDayCounterYearFraction(DayCounterON,SettlementDate,AF130,,,Trigger)</f>
        <v>0.50684931506849318</v>
      </c>
      <c r="AH130" s="209">
        <f t="shared" si="14"/>
        <v>3.685575509204655E-3</v>
      </c>
      <c r="AI130" s="209">
        <f t="shared" si="15"/>
        <v>3.6886190500439358E-3</v>
      </c>
      <c r="AJ130" s="179">
        <f t="shared" si="16"/>
        <v>3.677799287800443E-3</v>
      </c>
    </row>
    <row r="131" spans="10:36" x14ac:dyDescent="0.2">
      <c r="J131" s="174"/>
      <c r="K131" s="174"/>
      <c r="AF131" s="208">
        <f>_xll.qlCalendarAdvance(Calendar,AF130,"1d","mf",,Trigger)</f>
        <v>42156</v>
      </c>
      <c r="AG131" s="219">
        <f>_xll.qlDayCounterYearFraction(DayCounterON,SettlementDate,AF131,,,Trigger)</f>
        <v>0.51506849315068493</v>
      </c>
      <c r="AH131" s="209">
        <f t="shared" ref="AH131:AH194" si="17">$W$13</f>
        <v>3.685575509204655E-3</v>
      </c>
      <c r="AI131" s="209">
        <f t="shared" si="15"/>
        <v>3.6922712990510738E-3</v>
      </c>
      <c r="AJ131" s="179">
        <f t="shared" si="16"/>
        <v>3.681210796898639E-3</v>
      </c>
    </row>
    <row r="132" spans="10:36" x14ac:dyDescent="0.2">
      <c r="J132" s="174"/>
      <c r="K132" s="174"/>
      <c r="AF132" s="208">
        <f>_xll.qlCalendarAdvance(Calendar,AF131,"1d","mf",,Trigger)</f>
        <v>42157</v>
      </c>
      <c r="AG132" s="219">
        <f>_xll.qlDayCounterYearFraction(DayCounterON,SettlementDate,AF132,,,Trigger)</f>
        <v>0.51780821917808217</v>
      </c>
      <c r="AH132" s="209">
        <f t="shared" si="17"/>
        <v>3.685575509204655E-3</v>
      </c>
      <c r="AI132" s="209">
        <f t="shared" si="15"/>
        <v>3.6934887153867867E-3</v>
      </c>
      <c r="AJ132" s="179">
        <f t="shared" si="16"/>
        <v>3.6823517878664339E-3</v>
      </c>
    </row>
    <row r="133" spans="10:36" x14ac:dyDescent="0.2">
      <c r="J133" s="174"/>
      <c r="K133" s="174"/>
      <c r="AF133" s="208">
        <f>_xll.qlCalendarAdvance(Calendar,AF132,"1d","mf",,Trigger)</f>
        <v>42158</v>
      </c>
      <c r="AG133" s="219">
        <f>_xll.qlDayCounterYearFraction(DayCounterON,SettlementDate,AF133,,,Trigger)</f>
        <v>0.52054794520547942</v>
      </c>
      <c r="AH133" s="209">
        <f t="shared" si="17"/>
        <v>3.685575509204655E-3</v>
      </c>
      <c r="AI133" s="209">
        <f t="shared" si="15"/>
        <v>3.6947061317224995E-3</v>
      </c>
      <c r="AJ133" s="179">
        <f t="shared" si="16"/>
        <v>3.6834946894684258E-3</v>
      </c>
    </row>
    <row r="134" spans="10:36" x14ac:dyDescent="0.2">
      <c r="J134" s="174"/>
      <c r="K134" s="174"/>
      <c r="AF134" s="208">
        <f>_xll.qlCalendarAdvance(Calendar,AF133,"1d","mf",,Trigger)</f>
        <v>42159</v>
      </c>
      <c r="AG134" s="219">
        <f>_xll.qlDayCounterYearFraction(DayCounterON,SettlementDate,AF134,,,Trigger)</f>
        <v>0.52328767123287667</v>
      </c>
      <c r="AH134" s="209">
        <f t="shared" si="17"/>
        <v>3.685575509204655E-3</v>
      </c>
      <c r="AI134" s="209">
        <f t="shared" si="15"/>
        <v>3.6959235480582124E-3</v>
      </c>
      <c r="AJ134" s="179">
        <f t="shared" si="16"/>
        <v>3.6846395017046166E-3</v>
      </c>
    </row>
    <row r="135" spans="10:36" x14ac:dyDescent="0.2">
      <c r="J135" s="174"/>
      <c r="K135" s="174"/>
      <c r="AF135" s="208">
        <f>_xll.qlCalendarAdvance(Calendar,AF134,"1d","mf",,Trigger)</f>
        <v>42160</v>
      </c>
      <c r="AG135" s="219">
        <f>_xll.qlDayCounterYearFraction(DayCounterON,SettlementDate,AF135,,,Trigger)</f>
        <v>0.52602739726027392</v>
      </c>
      <c r="AH135" s="209">
        <f t="shared" si="17"/>
        <v>3.685575509204655E-3</v>
      </c>
      <c r="AI135" s="209">
        <f t="shared" si="15"/>
        <v>3.6971409643939248E-3</v>
      </c>
      <c r="AJ135" s="179">
        <f t="shared" si="16"/>
        <v>3.6857862245750052E-3</v>
      </c>
    </row>
    <row r="136" spans="10:36" x14ac:dyDescent="0.2">
      <c r="J136" s="174"/>
      <c r="K136" s="174"/>
      <c r="AF136" s="208">
        <f>_xll.qlCalendarAdvance(Calendar,AF135,"1d","mf",,Trigger)</f>
        <v>42163</v>
      </c>
      <c r="AG136" s="219">
        <f>_xll.qlDayCounterYearFraction(DayCounterON,SettlementDate,AF136,,,Trigger)</f>
        <v>0.53424657534246578</v>
      </c>
      <c r="AH136" s="209">
        <f t="shared" si="17"/>
        <v>3.685575509204655E-3</v>
      </c>
      <c r="AI136" s="209">
        <f t="shared" si="15"/>
        <v>3.7007932134010633E-3</v>
      </c>
      <c r="AJ136" s="179">
        <f t="shared" si="16"/>
        <v>3.6892378569913578E-3</v>
      </c>
    </row>
    <row r="137" spans="10:36" x14ac:dyDescent="0.2">
      <c r="J137" s="174"/>
      <c r="K137" s="174"/>
      <c r="AF137" s="208">
        <f>_xll.qlCalendarAdvance(Calendar,AF136,"1d","mf",,Trigger)</f>
        <v>42164</v>
      </c>
      <c r="AG137" s="219">
        <f>_xll.qlDayCounterYearFraction(DayCounterON,SettlementDate,AF137,,,Trigger)</f>
        <v>0.53698630136986303</v>
      </c>
      <c r="AH137" s="209">
        <f t="shared" si="17"/>
        <v>3.685575509204655E-3</v>
      </c>
      <c r="AI137" s="209">
        <f t="shared" si="15"/>
        <v>3.7020106297367757E-3</v>
      </c>
      <c r="AJ137" s="179">
        <f t="shared" si="16"/>
        <v>3.6903922223985382E-3</v>
      </c>
    </row>
    <row r="138" spans="10:36" x14ac:dyDescent="0.2">
      <c r="K138" s="174"/>
      <c r="AF138" s="208">
        <f>_xll.qlCalendarAdvance(Calendar,AF137,"1d","mf",,Trigger)</f>
        <v>42165</v>
      </c>
      <c r="AG138" s="219">
        <f>_xll.qlDayCounterYearFraction(DayCounterON,SettlementDate,AF138,,,Trigger)</f>
        <v>0.53972602739726028</v>
      </c>
      <c r="AH138" s="209">
        <f t="shared" si="17"/>
        <v>3.685575509204655E-3</v>
      </c>
      <c r="AI138" s="209">
        <f t="shared" si="15"/>
        <v>3.7032280460724885E-3</v>
      </c>
      <c r="AJ138" s="179">
        <f t="shared" si="16"/>
        <v>3.6915484984399163E-3</v>
      </c>
    </row>
    <row r="139" spans="10:36" x14ac:dyDescent="0.2">
      <c r="K139" s="174"/>
      <c r="AF139" s="208">
        <f>_xll.qlCalendarAdvance(Calendar,AF138,"1d","mf",,Trigger)</f>
        <v>42166</v>
      </c>
      <c r="AG139" s="219">
        <f>_xll.qlDayCounterYearFraction(DayCounterON,SettlementDate,AF139,,,Trigger)</f>
        <v>0.54246575342465753</v>
      </c>
      <c r="AH139" s="209">
        <f t="shared" si="17"/>
        <v>3.685575509204655E-3</v>
      </c>
      <c r="AI139" s="209">
        <f t="shared" si="15"/>
        <v>3.7044454624082014E-3</v>
      </c>
      <c r="AJ139" s="179">
        <f t="shared" si="16"/>
        <v>3.6927066851154926E-3</v>
      </c>
    </row>
    <row r="140" spans="10:36" x14ac:dyDescent="0.2">
      <c r="K140" s="174"/>
      <c r="AF140" s="208">
        <f>_xll.qlCalendarAdvance(Calendar,AF139,"1d","mf",,Trigger)</f>
        <v>42167</v>
      </c>
      <c r="AG140" s="219">
        <f>_xll.qlDayCounterYearFraction(DayCounterON,SettlementDate,AF140,,,Trigger)</f>
        <v>0.54520547945205478</v>
      </c>
      <c r="AH140" s="209">
        <f t="shared" si="17"/>
        <v>3.685575509204655E-3</v>
      </c>
      <c r="AI140" s="209">
        <f t="shared" ref="AI140:AI203" si="18">$W$10+$W$9*AG140</f>
        <v>3.7056628787439138E-3</v>
      </c>
      <c r="AJ140" s="179">
        <f t="shared" ref="AJ140:AJ203" si="19">($W$5+$W$4*AG140+$W$3*AG140^2)</f>
        <v>3.693866782425267E-3</v>
      </c>
    </row>
    <row r="141" spans="10:36" x14ac:dyDescent="0.2">
      <c r="K141" s="174"/>
      <c r="AF141" s="208">
        <f>_xll.qlCalendarAdvance(Calendar,AF140,"1d","mf",,Trigger)</f>
        <v>42170</v>
      </c>
      <c r="AG141" s="219">
        <f>_xll.qlDayCounterYearFraction(DayCounterON,SettlementDate,AF141,,,Trigger)</f>
        <v>0.55342465753424652</v>
      </c>
      <c r="AH141" s="209">
        <f t="shared" si="17"/>
        <v>3.685575509204655E-3</v>
      </c>
      <c r="AI141" s="209">
        <f t="shared" si="18"/>
        <v>3.7093151277510523E-3</v>
      </c>
      <c r="AJ141" s="179">
        <f t="shared" si="19"/>
        <v>3.6973585381597767E-3</v>
      </c>
    </row>
    <row r="142" spans="10:36" x14ac:dyDescent="0.2">
      <c r="K142" s="174"/>
      <c r="AF142" s="208">
        <f>_xll.qlCalendarAdvance(Calendar,AF141,"1d","mf",,Trigger)</f>
        <v>42171</v>
      </c>
      <c r="AG142" s="219">
        <f>_xll.qlDayCounterYearFraction(DayCounterON,SettlementDate,AF142,,,Trigger)</f>
        <v>0.55616438356164388</v>
      </c>
      <c r="AH142" s="209">
        <f t="shared" si="17"/>
        <v>3.685575509204655E-3</v>
      </c>
      <c r="AI142" s="209">
        <f t="shared" si="18"/>
        <v>3.7105325440867647E-3</v>
      </c>
      <c r="AJ142" s="179">
        <f t="shared" si="19"/>
        <v>3.6985262780063429E-3</v>
      </c>
    </row>
    <row r="143" spans="10:36" x14ac:dyDescent="0.2">
      <c r="K143" s="174"/>
      <c r="AF143" s="208">
        <f>_xll.qlCalendarAdvance(Calendar,AF142,"1d","mf",,Trigger)</f>
        <v>42172</v>
      </c>
      <c r="AG143" s="219">
        <f>_xll.qlDayCounterYearFraction(DayCounterON,SettlementDate,AF143,,,Trigger)</f>
        <v>0.55890410958904113</v>
      </c>
      <c r="AH143" s="209">
        <f t="shared" si="17"/>
        <v>3.685575509204655E-3</v>
      </c>
      <c r="AI143" s="209">
        <f t="shared" si="18"/>
        <v>3.7117499604224775E-3</v>
      </c>
      <c r="AJ143" s="179">
        <f t="shared" si="19"/>
        <v>3.6996959284871069E-3</v>
      </c>
    </row>
    <row r="144" spans="10:36" x14ac:dyDescent="0.2">
      <c r="AF144" s="208">
        <f>_xll.qlCalendarAdvance(Calendar,AF143,"1d","mf",,Trigger)</f>
        <v>42173</v>
      </c>
      <c r="AG144" s="219">
        <f>_xll.qlDayCounterYearFraction(DayCounterON,SettlementDate,AF144,,,Trigger)</f>
        <v>0.56164383561643838</v>
      </c>
      <c r="AH144" s="209">
        <f t="shared" si="17"/>
        <v>3.685575509204655E-3</v>
      </c>
      <c r="AI144" s="209">
        <f t="shared" si="18"/>
        <v>3.7129673767581904E-3</v>
      </c>
      <c r="AJ144" s="179">
        <f t="shared" si="19"/>
        <v>3.7008674896020681E-3</v>
      </c>
    </row>
    <row r="145" spans="32:36" x14ac:dyDescent="0.2">
      <c r="AF145" s="208">
        <f>_xll.qlCalendarAdvance(Calendar,AF144,"1d","mf",,Trigger)</f>
        <v>42174</v>
      </c>
      <c r="AG145" s="219">
        <f>_xll.qlDayCounterYearFraction(DayCounterON,SettlementDate,AF145,,,Trigger)</f>
        <v>0.56438356164383563</v>
      </c>
      <c r="AH145" s="209">
        <f t="shared" si="17"/>
        <v>3.685575509204655E-3</v>
      </c>
      <c r="AI145" s="209">
        <f t="shared" si="18"/>
        <v>3.7141847930939028E-3</v>
      </c>
      <c r="AJ145" s="179">
        <f t="shared" si="19"/>
        <v>3.702040961351228E-3</v>
      </c>
    </row>
    <row r="146" spans="32:36" x14ac:dyDescent="0.2">
      <c r="AF146" s="208">
        <f>_xll.qlCalendarAdvance(Calendar,AF145,"1d","mf",,Trigger)</f>
        <v>42177</v>
      </c>
      <c r="AG146" s="219">
        <f>_xll.qlDayCounterYearFraction(DayCounterON,SettlementDate,AF146,,,Trigger)</f>
        <v>0.57260273972602738</v>
      </c>
      <c r="AH146" s="209">
        <f t="shared" si="17"/>
        <v>3.685575509204655E-3</v>
      </c>
      <c r="AI146" s="209">
        <f t="shared" si="18"/>
        <v>3.7178370421010413E-3</v>
      </c>
      <c r="AJ146" s="179">
        <f t="shared" si="19"/>
        <v>3.7055728404038956E-3</v>
      </c>
    </row>
    <row r="147" spans="32:36" x14ac:dyDescent="0.2">
      <c r="AF147" s="208">
        <f>_xll.qlCalendarAdvance(Calendar,AF146,"1d","mf",,Trigger)</f>
        <v>42178</v>
      </c>
      <c r="AG147" s="219">
        <f>_xll.qlDayCounterYearFraction(DayCounterON,SettlementDate,AF147,,,Trigger)</f>
        <v>0.57534246575342463</v>
      </c>
      <c r="AH147" s="209">
        <f t="shared" si="17"/>
        <v>3.685575509204655E-3</v>
      </c>
      <c r="AI147" s="209">
        <f t="shared" si="18"/>
        <v>3.7190544584367537E-3</v>
      </c>
      <c r="AJ147" s="179">
        <f t="shared" si="19"/>
        <v>3.7067539546898468E-3</v>
      </c>
    </row>
    <row r="148" spans="32:36" x14ac:dyDescent="0.2">
      <c r="AF148" s="208">
        <f>_xll.qlCalendarAdvance(Calendar,AF147,"1d","mf",,Trigger)</f>
        <v>42179</v>
      </c>
      <c r="AG148" s="219">
        <f>_xll.qlDayCounterYearFraction(DayCounterON,SettlementDate,AF148,,,Trigger)</f>
        <v>0.57808219178082187</v>
      </c>
      <c r="AH148" s="209">
        <f t="shared" si="17"/>
        <v>3.685575509204655E-3</v>
      </c>
      <c r="AI148" s="209">
        <f t="shared" si="18"/>
        <v>3.7202718747724665E-3</v>
      </c>
      <c r="AJ148" s="179">
        <f t="shared" si="19"/>
        <v>3.7079369796099962E-3</v>
      </c>
    </row>
    <row r="149" spans="32:36" x14ac:dyDescent="0.2">
      <c r="AF149" s="208">
        <f>_xll.qlCalendarAdvance(Calendar,AF148,"1d","mf",,Trigger)</f>
        <v>42180</v>
      </c>
      <c r="AG149" s="219">
        <f>_xll.qlDayCounterYearFraction(DayCounterON,SettlementDate,AF149,,,Trigger)</f>
        <v>0.58082191780821912</v>
      </c>
      <c r="AH149" s="209">
        <f t="shared" si="17"/>
        <v>3.685575509204655E-3</v>
      </c>
      <c r="AI149" s="209">
        <f t="shared" si="18"/>
        <v>3.7214892911081794E-3</v>
      </c>
      <c r="AJ149" s="179">
        <f t="shared" si="19"/>
        <v>3.7091219151643442E-3</v>
      </c>
    </row>
    <row r="150" spans="32:36" x14ac:dyDescent="0.2">
      <c r="AF150" s="208">
        <f>_xll.qlCalendarAdvance(Calendar,AF149,"1d","mf",,Trigger)</f>
        <v>42181</v>
      </c>
      <c r="AG150" s="219">
        <f>_xll.qlDayCounterYearFraction(DayCounterON,SettlementDate,AF150,,,Trigger)</f>
        <v>0.58356164383561648</v>
      </c>
      <c r="AH150" s="209">
        <f t="shared" si="17"/>
        <v>3.685575509204655E-3</v>
      </c>
      <c r="AI150" s="209">
        <f t="shared" si="18"/>
        <v>3.7227067074438918E-3</v>
      </c>
      <c r="AJ150" s="179">
        <f t="shared" si="19"/>
        <v>3.7103087613528894E-3</v>
      </c>
    </row>
    <row r="151" spans="32:36" x14ac:dyDescent="0.2">
      <c r="AF151" s="208">
        <f>_xll.qlCalendarAdvance(Calendar,AF150,"1d","mf",,Trigger)</f>
        <v>42184</v>
      </c>
      <c r="AG151" s="219">
        <f>_xll.qlDayCounterYearFraction(DayCounterON,SettlementDate,AF151,,,Trigger)</f>
        <v>0.59178082191780823</v>
      </c>
      <c r="AH151" s="209">
        <f t="shared" si="17"/>
        <v>3.685575509204655E-3</v>
      </c>
      <c r="AI151" s="209">
        <f t="shared" si="18"/>
        <v>3.7263589564510303E-3</v>
      </c>
      <c r="AJ151" s="179">
        <f t="shared" si="19"/>
        <v>3.7138807637237133E-3</v>
      </c>
    </row>
    <row r="152" spans="32:36" x14ac:dyDescent="0.2">
      <c r="AF152" s="208">
        <f>_xll.qlCalendarAdvance(Calendar,AF151,"1d","mf",,Trigger)</f>
        <v>42185</v>
      </c>
      <c r="AG152" s="219">
        <f>_xll.qlDayCounterYearFraction(DayCounterON,SettlementDate,AF152,,,Trigger)</f>
        <v>0.59452054794520548</v>
      </c>
      <c r="AH152" s="209">
        <f t="shared" si="17"/>
        <v>3.685575509204655E-3</v>
      </c>
      <c r="AI152" s="209">
        <f t="shared" si="18"/>
        <v>3.7275763727867427E-3</v>
      </c>
      <c r="AJ152" s="179">
        <f t="shared" si="19"/>
        <v>3.7150752524490508E-3</v>
      </c>
    </row>
    <row r="153" spans="32:36" x14ac:dyDescent="0.2">
      <c r="AF153" s="208">
        <f>_xll.qlCalendarAdvance(Calendar,AF152,"1d","mf",,Trigger)</f>
        <v>42186</v>
      </c>
      <c r="AG153" s="219">
        <f>_xll.qlDayCounterYearFraction(DayCounterON,SettlementDate,AF153,,,Trigger)</f>
        <v>0.59726027397260273</v>
      </c>
      <c r="AH153" s="209">
        <f t="shared" si="17"/>
        <v>3.685575509204655E-3</v>
      </c>
      <c r="AI153" s="209">
        <f t="shared" si="18"/>
        <v>3.7287937891224555E-3</v>
      </c>
      <c r="AJ153" s="179">
        <f t="shared" si="19"/>
        <v>3.716271651808586E-3</v>
      </c>
    </row>
    <row r="154" spans="32:36" x14ac:dyDescent="0.2">
      <c r="AF154" s="208">
        <f>_xll.qlCalendarAdvance(Calendar,AF153,"1d","mf",,Trigger)</f>
        <v>42187</v>
      </c>
      <c r="AG154" s="219">
        <f>_xll.qlDayCounterYearFraction(DayCounterON,SettlementDate,AF154,,,Trigger)</f>
        <v>0.6</v>
      </c>
      <c r="AH154" s="209">
        <f t="shared" si="17"/>
        <v>3.685575509204655E-3</v>
      </c>
      <c r="AI154" s="209">
        <f t="shared" si="18"/>
        <v>3.7300112054581684E-3</v>
      </c>
      <c r="AJ154" s="179">
        <f t="shared" si="19"/>
        <v>3.7174699618023194E-3</v>
      </c>
    </row>
    <row r="155" spans="32:36" x14ac:dyDescent="0.2">
      <c r="AF155" s="208">
        <f>_xll.qlCalendarAdvance(Calendar,AF154,"1d","mf",,Trigger)</f>
        <v>42188</v>
      </c>
      <c r="AG155" s="219">
        <f>_xll.qlDayCounterYearFraction(DayCounterON,SettlementDate,AF155,,,Trigger)</f>
        <v>0.60273972602739723</v>
      </c>
      <c r="AH155" s="209">
        <f t="shared" si="17"/>
        <v>3.685575509204655E-3</v>
      </c>
      <c r="AI155" s="209">
        <f t="shared" si="18"/>
        <v>3.7312286217938808E-3</v>
      </c>
      <c r="AJ155" s="179">
        <f t="shared" si="19"/>
        <v>3.71867018243025E-3</v>
      </c>
    </row>
    <row r="156" spans="32:36" x14ac:dyDescent="0.2">
      <c r="AF156" s="208">
        <f>_xll.qlCalendarAdvance(Calendar,AF155,"1d","mf",,Trigger)</f>
        <v>42191</v>
      </c>
      <c r="AG156" s="219">
        <f>_xll.qlDayCounterYearFraction(DayCounterON,SettlementDate,AF156,,,Trigger)</f>
        <v>0.61095890410958908</v>
      </c>
      <c r="AH156" s="209">
        <f t="shared" si="17"/>
        <v>3.685575509204655E-3</v>
      </c>
      <c r="AI156" s="209">
        <f t="shared" si="18"/>
        <v>3.7348808708010193E-3</v>
      </c>
      <c r="AJ156" s="179">
        <f t="shared" si="19"/>
        <v>3.7222823081192315E-3</v>
      </c>
    </row>
    <row r="157" spans="32:36" x14ac:dyDescent="0.2">
      <c r="AF157" s="208">
        <f>_xll.qlCalendarAdvance(Calendar,AF156,"1d","mf",,Trigger)</f>
        <v>42192</v>
      </c>
      <c r="AG157" s="219">
        <f>_xll.qlDayCounterYearFraction(DayCounterON,SettlementDate,AF157,,,Trigger)</f>
        <v>0.61369863013698633</v>
      </c>
      <c r="AH157" s="209">
        <f t="shared" si="17"/>
        <v>3.685575509204655E-3</v>
      </c>
      <c r="AI157" s="209">
        <f t="shared" si="18"/>
        <v>3.7360982871367317E-3</v>
      </c>
      <c r="AJ157" s="179">
        <f t="shared" si="19"/>
        <v>3.7234901712839548E-3</v>
      </c>
    </row>
    <row r="158" spans="32:36" x14ac:dyDescent="0.2">
      <c r="AF158" s="208">
        <f>_xll.qlCalendarAdvance(Calendar,AF157,"1d","mf",,Trigger)</f>
        <v>42193</v>
      </c>
      <c r="AG158" s="219">
        <f>_xll.qlDayCounterYearFraction(DayCounterON,SettlementDate,AF158,,,Trigger)</f>
        <v>0.61643835616438358</v>
      </c>
      <c r="AH158" s="209">
        <f t="shared" si="17"/>
        <v>3.685575509204655E-3</v>
      </c>
      <c r="AI158" s="209">
        <f t="shared" si="18"/>
        <v>3.7373157034724445E-3</v>
      </c>
      <c r="AJ158" s="179">
        <f t="shared" si="19"/>
        <v>3.7246999450828754E-3</v>
      </c>
    </row>
    <row r="159" spans="32:36" x14ac:dyDescent="0.2">
      <c r="AF159" s="208">
        <f>_xll.qlCalendarAdvance(Calendar,AF158,"1d","mf",,Trigger)</f>
        <v>42194</v>
      </c>
      <c r="AG159" s="219">
        <f>_xll.qlDayCounterYearFraction(DayCounterON,SettlementDate,AF159,,,Trigger)</f>
        <v>0.61917808219178083</v>
      </c>
      <c r="AH159" s="209">
        <f t="shared" si="17"/>
        <v>3.685575509204655E-3</v>
      </c>
      <c r="AI159" s="209">
        <f t="shared" si="18"/>
        <v>3.7385331198081574E-3</v>
      </c>
      <c r="AJ159" s="179">
        <f t="shared" si="19"/>
        <v>3.7259116295159942E-3</v>
      </c>
    </row>
    <row r="160" spans="32:36" x14ac:dyDescent="0.2">
      <c r="AF160" s="208">
        <f>_xll.qlCalendarAdvance(Calendar,AF159,"1d","mf",,Trigger)</f>
        <v>42195</v>
      </c>
      <c r="AG160" s="219">
        <f>_xll.qlDayCounterYearFraction(DayCounterON,SettlementDate,AF160,,,Trigger)</f>
        <v>0.62191780821917808</v>
      </c>
      <c r="AH160" s="209">
        <f t="shared" si="17"/>
        <v>3.685575509204655E-3</v>
      </c>
      <c r="AI160" s="209">
        <f t="shared" si="18"/>
        <v>3.7397505361438702E-3</v>
      </c>
      <c r="AJ160" s="179">
        <f t="shared" si="19"/>
        <v>3.7271252245833111E-3</v>
      </c>
    </row>
    <row r="161" spans="32:36" x14ac:dyDescent="0.2">
      <c r="AF161" s="208">
        <f>_xll.qlCalendarAdvance(Calendar,AF160,"1d","mf",,Trigger)</f>
        <v>42198</v>
      </c>
      <c r="AG161" s="219">
        <f>_xll.qlDayCounterYearFraction(DayCounterON,SettlementDate,AF161,,,Trigger)</f>
        <v>0.63013698630136983</v>
      </c>
      <c r="AH161" s="209">
        <f t="shared" si="17"/>
        <v>3.685575509204655E-3</v>
      </c>
      <c r="AI161" s="209">
        <f t="shared" si="18"/>
        <v>3.7434027851510083E-3</v>
      </c>
      <c r="AJ161" s="179">
        <f t="shared" si="19"/>
        <v>3.7307774735904492E-3</v>
      </c>
    </row>
    <row r="162" spans="32:36" x14ac:dyDescent="0.2">
      <c r="AF162" s="208">
        <f>_xll.qlCalendarAdvance(Calendar,AF161,"1d","mf",,Trigger)</f>
        <v>42199</v>
      </c>
      <c r="AG162" s="219">
        <f>_xll.qlDayCounterYearFraction(DayCounterON,SettlementDate,AF162,,,Trigger)</f>
        <v>0.63287671232876708</v>
      </c>
      <c r="AH162" s="209">
        <f t="shared" si="17"/>
        <v>3.685575509204655E-3</v>
      </c>
      <c r="AI162" s="209">
        <f t="shared" si="18"/>
        <v>3.7446202014867207E-3</v>
      </c>
      <c r="AJ162" s="179">
        <f t="shared" si="19"/>
        <v>3.7319987111945579E-3</v>
      </c>
    </row>
    <row r="163" spans="32:36" x14ac:dyDescent="0.2">
      <c r="AF163" s="208">
        <f>_xll.qlCalendarAdvance(Calendar,AF162,"1d","mf",,Trigger)</f>
        <v>42200</v>
      </c>
      <c r="AG163" s="219">
        <f>_xll.qlDayCounterYearFraction(DayCounterON,SettlementDate,AF163,,,Trigger)</f>
        <v>0.63561643835616444</v>
      </c>
      <c r="AH163" s="209">
        <f t="shared" si="17"/>
        <v>3.685575509204655E-3</v>
      </c>
      <c r="AI163" s="209">
        <f t="shared" si="18"/>
        <v>3.7458376178224335E-3</v>
      </c>
      <c r="AJ163" s="179">
        <f t="shared" si="19"/>
        <v>3.7332218594328644E-3</v>
      </c>
    </row>
    <row r="164" spans="32:36" x14ac:dyDescent="0.2">
      <c r="AF164" s="208">
        <f>_xll.qlCalendarAdvance(Calendar,AF163,"1d","mf",,Trigger)</f>
        <v>42201</v>
      </c>
      <c r="AG164" s="219">
        <f>_xll.qlDayCounterYearFraction(DayCounterON,SettlementDate,AF164,,,Trigger)</f>
        <v>0.63835616438356169</v>
      </c>
      <c r="AH164" s="209">
        <f t="shared" si="17"/>
        <v>3.685575509204655E-3</v>
      </c>
      <c r="AI164" s="209">
        <f t="shared" si="18"/>
        <v>3.7470550341581464E-3</v>
      </c>
      <c r="AJ164" s="179">
        <f t="shared" si="19"/>
        <v>3.734446918305369E-3</v>
      </c>
    </row>
    <row r="165" spans="32:36" x14ac:dyDescent="0.2">
      <c r="AF165" s="208">
        <f>_xll.qlCalendarAdvance(Calendar,AF164,"1d","mf",,Trigger)</f>
        <v>42202</v>
      </c>
      <c r="AG165" s="219">
        <f>_xll.qlDayCounterYearFraction(DayCounterON,SettlementDate,AF165,,,Trigger)</f>
        <v>0.64109589041095894</v>
      </c>
      <c r="AH165" s="209">
        <f t="shared" si="17"/>
        <v>3.685575509204655E-3</v>
      </c>
      <c r="AI165" s="209">
        <f t="shared" si="18"/>
        <v>3.7482724504938592E-3</v>
      </c>
      <c r="AJ165" s="179">
        <f t="shared" si="19"/>
        <v>3.7356738878120718E-3</v>
      </c>
    </row>
    <row r="166" spans="32:36" x14ac:dyDescent="0.2">
      <c r="AF166" s="208">
        <f>_xll.qlCalendarAdvance(Calendar,AF165,"1d","mf",,Trigger)</f>
        <v>42205</v>
      </c>
      <c r="AG166" s="219">
        <f>_xll.qlDayCounterYearFraction(DayCounterON,SettlementDate,AF166,,,Trigger)</f>
        <v>0.64931506849315068</v>
      </c>
      <c r="AH166" s="209">
        <f t="shared" si="17"/>
        <v>3.685575509204655E-3</v>
      </c>
      <c r="AI166" s="209">
        <f t="shared" si="18"/>
        <v>3.7519246995009973E-3</v>
      </c>
      <c r="AJ166" s="179">
        <f t="shared" si="19"/>
        <v>3.7393662601373666E-3</v>
      </c>
    </row>
    <row r="167" spans="32:36" x14ac:dyDescent="0.2">
      <c r="AF167" s="208">
        <f>_xll.qlCalendarAdvance(Calendar,AF166,"1d","mf",,Trigger)</f>
        <v>42206</v>
      </c>
      <c r="AG167" s="219">
        <f>_xll.qlDayCounterYearFraction(DayCounterON,SettlementDate,AF167,,,Trigger)</f>
        <v>0.65205479452054793</v>
      </c>
      <c r="AH167" s="209">
        <f t="shared" si="17"/>
        <v>3.685575509204655E-3</v>
      </c>
      <c r="AI167" s="209">
        <f t="shared" si="18"/>
        <v>3.7531421158367101E-3</v>
      </c>
      <c r="AJ167" s="179">
        <f t="shared" si="19"/>
        <v>3.7406008721808611E-3</v>
      </c>
    </row>
    <row r="168" spans="32:36" x14ac:dyDescent="0.2">
      <c r="AF168" s="208">
        <f>_xll.qlCalendarAdvance(Calendar,AF167,"1d","mf",,Trigger)</f>
        <v>42207</v>
      </c>
      <c r="AG168" s="219">
        <f>_xll.qlDayCounterYearFraction(DayCounterON,SettlementDate,AF168,,,Trigger)</f>
        <v>0.65479452054794518</v>
      </c>
      <c r="AH168" s="209">
        <f t="shared" si="17"/>
        <v>3.685575509204655E-3</v>
      </c>
      <c r="AI168" s="209">
        <f t="shared" si="18"/>
        <v>3.7543595321724225E-3</v>
      </c>
      <c r="AJ168" s="179">
        <f t="shared" si="19"/>
        <v>3.7418373948585534E-3</v>
      </c>
    </row>
    <row r="169" spans="32:36" x14ac:dyDescent="0.2">
      <c r="AF169" s="208">
        <f>_xll.qlCalendarAdvance(Calendar,AF168,"1d","mf",,Trigger)</f>
        <v>42208</v>
      </c>
      <c r="AG169" s="219">
        <f>_xll.qlDayCounterYearFraction(DayCounterON,SettlementDate,AF169,,,Trigger)</f>
        <v>0.65753424657534243</v>
      </c>
      <c r="AH169" s="209">
        <f t="shared" si="17"/>
        <v>3.685575509204655E-3</v>
      </c>
      <c r="AI169" s="209">
        <f t="shared" si="18"/>
        <v>3.7555769485081354E-3</v>
      </c>
      <c r="AJ169" s="179">
        <f t="shared" si="19"/>
        <v>3.743075828170443E-3</v>
      </c>
    </row>
    <row r="170" spans="32:36" x14ac:dyDescent="0.2">
      <c r="AF170" s="208">
        <f>_xll.qlCalendarAdvance(Calendar,AF169,"1d","mf",,Trigger)</f>
        <v>42209</v>
      </c>
      <c r="AG170" s="219">
        <f>_xll.qlDayCounterYearFraction(DayCounterON,SettlementDate,AF170,,,Trigger)</f>
        <v>0.66027397260273968</v>
      </c>
      <c r="AH170" s="209">
        <f t="shared" si="17"/>
        <v>3.685575509204655E-3</v>
      </c>
      <c r="AI170" s="209">
        <f t="shared" si="18"/>
        <v>3.7567943648438482E-3</v>
      </c>
      <c r="AJ170" s="179">
        <f t="shared" si="19"/>
        <v>3.7443161721165312E-3</v>
      </c>
    </row>
    <row r="171" spans="32:36" x14ac:dyDescent="0.2">
      <c r="AF171" s="208">
        <f>_xll.qlCalendarAdvance(Calendar,AF170,"1d","mf",,Trigger)</f>
        <v>42212</v>
      </c>
      <c r="AG171" s="219">
        <f>_xll.qlDayCounterYearFraction(DayCounterON,SettlementDate,AF171,,,Trigger)</f>
        <v>0.66849315068493154</v>
      </c>
      <c r="AH171" s="209">
        <f t="shared" si="17"/>
        <v>3.685575509204655E-3</v>
      </c>
      <c r="AI171" s="209">
        <f t="shared" si="18"/>
        <v>3.7604466138509863E-3</v>
      </c>
      <c r="AJ171" s="179">
        <f t="shared" si="19"/>
        <v>3.7480486677599839E-3</v>
      </c>
    </row>
    <row r="172" spans="32:36" x14ac:dyDescent="0.2">
      <c r="AF172" s="208">
        <f>_xll.qlCalendarAdvance(Calendar,AF171,"1d","mf",,Trigger)</f>
        <v>42213</v>
      </c>
      <c r="AG172" s="219">
        <f>_xll.qlDayCounterYearFraction(DayCounterON,SettlementDate,AF172,,,Trigger)</f>
        <v>0.67123287671232879</v>
      </c>
      <c r="AH172" s="209">
        <f t="shared" si="17"/>
        <v>3.685575509204655E-3</v>
      </c>
      <c r="AI172" s="209">
        <f t="shared" si="18"/>
        <v>3.7616640301866991E-3</v>
      </c>
      <c r="AJ172" s="179">
        <f t="shared" si="19"/>
        <v>3.7492966542428635E-3</v>
      </c>
    </row>
    <row r="173" spans="32:36" x14ac:dyDescent="0.2">
      <c r="AF173" s="208">
        <f>_xll.qlCalendarAdvance(Calendar,AF172,"1d","mf",,Trigger)</f>
        <v>42214</v>
      </c>
      <c r="AG173" s="219">
        <f>_xll.qlDayCounterYearFraction(DayCounterON,SettlementDate,AF173,,,Trigger)</f>
        <v>0.67397260273972603</v>
      </c>
      <c r="AH173" s="209">
        <f t="shared" si="17"/>
        <v>3.685575509204655E-3</v>
      </c>
      <c r="AI173" s="209">
        <f t="shared" si="18"/>
        <v>3.7628814465224115E-3</v>
      </c>
      <c r="AJ173" s="179">
        <f t="shared" si="19"/>
        <v>3.7505465513599416E-3</v>
      </c>
    </row>
    <row r="174" spans="32:36" x14ac:dyDescent="0.2">
      <c r="AF174" s="208">
        <f>_xll.qlCalendarAdvance(Calendar,AF173,"1d","mf",,Trigger)</f>
        <v>42215</v>
      </c>
      <c r="AG174" s="219">
        <f>_xll.qlDayCounterYearFraction(DayCounterON,SettlementDate,AF174,,,Trigger)</f>
        <v>0.67671232876712328</v>
      </c>
      <c r="AH174" s="209">
        <f t="shared" si="17"/>
        <v>3.685575509204655E-3</v>
      </c>
      <c r="AI174" s="209">
        <f t="shared" si="18"/>
        <v>3.7640988628581244E-3</v>
      </c>
      <c r="AJ174" s="179">
        <f t="shared" si="19"/>
        <v>3.7517983591112175E-3</v>
      </c>
    </row>
    <row r="175" spans="32:36" x14ac:dyDescent="0.2">
      <c r="AF175" s="208">
        <f>_xll.qlCalendarAdvance(Calendar,AF174,"1d","mf",,Trigger)</f>
        <v>42216</v>
      </c>
      <c r="AG175" s="219">
        <f>_xll.qlDayCounterYearFraction(DayCounterON,SettlementDate,AF175,,,Trigger)</f>
        <v>0.67945205479452053</v>
      </c>
      <c r="AH175" s="209">
        <f t="shared" si="17"/>
        <v>3.685575509204655E-3</v>
      </c>
      <c r="AI175" s="209">
        <f t="shared" si="18"/>
        <v>3.7653162791938372E-3</v>
      </c>
      <c r="AJ175" s="179">
        <f t="shared" si="19"/>
        <v>3.7530520774966916E-3</v>
      </c>
    </row>
    <row r="176" spans="32:36" x14ac:dyDescent="0.2">
      <c r="AF176" s="208">
        <f>_xll.qlCalendarAdvance(Calendar,AF175,"1d","mf",,Trigger)</f>
        <v>42219</v>
      </c>
      <c r="AG176" s="219">
        <f>_xll.qlDayCounterYearFraction(DayCounterON,SettlementDate,AF176,,,Trigger)</f>
        <v>0.68767123287671228</v>
      </c>
      <c r="AH176" s="209">
        <f t="shared" si="17"/>
        <v>3.685575509204655E-3</v>
      </c>
      <c r="AI176" s="209">
        <f t="shared" si="18"/>
        <v>3.7689685282009753E-3</v>
      </c>
      <c r="AJ176" s="179">
        <f t="shared" si="19"/>
        <v>3.7568246964583005E-3</v>
      </c>
    </row>
    <row r="177" spans="32:36" x14ac:dyDescent="0.2">
      <c r="AF177" s="208">
        <f>_xll.qlCalendarAdvance(Calendar,AF176,"1d","mf",,Trigger)</f>
        <v>42220</v>
      </c>
      <c r="AG177" s="219">
        <f>_xll.qlDayCounterYearFraction(DayCounterON,SettlementDate,AF177,,,Trigger)</f>
        <v>0.69041095890410964</v>
      </c>
      <c r="AH177" s="209">
        <f t="shared" si="17"/>
        <v>3.685575509204655E-3</v>
      </c>
      <c r="AI177" s="209">
        <f t="shared" si="18"/>
        <v>3.7701859445366881E-3</v>
      </c>
      <c r="AJ177" s="179">
        <f t="shared" si="19"/>
        <v>3.7580860573805663E-3</v>
      </c>
    </row>
    <row r="178" spans="32:36" x14ac:dyDescent="0.2">
      <c r="AF178" s="208">
        <f>_xll.qlCalendarAdvance(Calendar,AF177,"1d","mf",,Trigger)</f>
        <v>42221</v>
      </c>
      <c r="AG178" s="219">
        <f>_xll.qlDayCounterYearFraction(DayCounterON,SettlementDate,AF178,,,Trigger)</f>
        <v>0.69315068493150689</v>
      </c>
      <c r="AH178" s="209">
        <f t="shared" si="17"/>
        <v>3.685575509204655E-3</v>
      </c>
      <c r="AI178" s="209">
        <f t="shared" si="18"/>
        <v>3.7714033608724005E-3</v>
      </c>
      <c r="AJ178" s="179">
        <f t="shared" si="19"/>
        <v>3.7593493289370299E-3</v>
      </c>
    </row>
    <row r="179" spans="32:36" x14ac:dyDescent="0.2">
      <c r="AF179" s="208">
        <f>_xll.qlCalendarAdvance(Calendar,AF178,"1d","mf",,Trigger)</f>
        <v>42222</v>
      </c>
      <c r="AG179" s="219">
        <f>_xll.qlDayCounterYearFraction(DayCounterON,SettlementDate,AF179,,,Trigger)</f>
        <v>0.69589041095890414</v>
      </c>
      <c r="AH179" s="209">
        <f t="shared" si="17"/>
        <v>3.685575509204655E-3</v>
      </c>
      <c r="AI179" s="209">
        <f t="shared" si="18"/>
        <v>3.7726207772081134E-3</v>
      </c>
      <c r="AJ179" s="179">
        <f t="shared" si="19"/>
        <v>3.7606145111276912E-3</v>
      </c>
    </row>
    <row r="180" spans="32:36" x14ac:dyDescent="0.2">
      <c r="AF180" s="208">
        <f>_xll.qlCalendarAdvance(Calendar,AF179,"1d","mf",,Trigger)</f>
        <v>42223</v>
      </c>
      <c r="AG180" s="219">
        <f>_xll.qlDayCounterYearFraction(DayCounterON,SettlementDate,AF180,,,Trigger)</f>
        <v>0.69863013698630139</v>
      </c>
      <c r="AH180" s="209">
        <f t="shared" si="17"/>
        <v>3.685575509204655E-3</v>
      </c>
      <c r="AI180" s="209">
        <f t="shared" si="18"/>
        <v>3.7738381935438262E-3</v>
      </c>
      <c r="AJ180" s="179">
        <f t="shared" si="19"/>
        <v>3.7618816039525506E-3</v>
      </c>
    </row>
    <row r="181" spans="32:36" x14ac:dyDescent="0.2">
      <c r="AF181" s="208">
        <f>_xll.qlCalendarAdvance(Calendar,AF180,"1d","mf",,Trigger)</f>
        <v>42226</v>
      </c>
      <c r="AG181" s="219">
        <f>_xll.qlDayCounterYearFraction(DayCounterON,SettlementDate,AF181,,,Trigger)</f>
        <v>0.70684931506849313</v>
      </c>
      <c r="AH181" s="209">
        <f t="shared" si="17"/>
        <v>3.685575509204655E-3</v>
      </c>
      <c r="AI181" s="209">
        <f t="shared" si="18"/>
        <v>3.7774904425509643E-3</v>
      </c>
      <c r="AJ181" s="179">
        <f t="shared" si="19"/>
        <v>3.7656943462323171E-3</v>
      </c>
    </row>
    <row r="182" spans="32:36" x14ac:dyDescent="0.2">
      <c r="AF182" s="208">
        <f>_xll.qlCalendarAdvance(Calendar,AF181,"1d","mf",,Trigger)</f>
        <v>42227</v>
      </c>
      <c r="AG182" s="219">
        <f>_xll.qlDayCounterYearFraction(DayCounterON,SettlementDate,AF182,,,Trigger)</f>
        <v>0.70958904109589038</v>
      </c>
      <c r="AH182" s="209">
        <f t="shared" si="17"/>
        <v>3.685575509204655E-3</v>
      </c>
      <c r="AI182" s="209">
        <f t="shared" si="18"/>
        <v>3.7787078588866771E-3</v>
      </c>
      <c r="AJ182" s="179">
        <f t="shared" si="19"/>
        <v>3.7669690815939688E-3</v>
      </c>
    </row>
    <row r="183" spans="32:36" x14ac:dyDescent="0.2">
      <c r="AF183" s="208">
        <f>_xll.qlCalendarAdvance(Calendar,AF182,"1d","mf",,Trigger)</f>
        <v>42228</v>
      </c>
      <c r="AG183" s="219">
        <f>_xll.qlDayCounterYearFraction(DayCounterON,SettlementDate,AF183,,,Trigger)</f>
        <v>0.71232876712328763</v>
      </c>
      <c r="AH183" s="209">
        <f t="shared" si="17"/>
        <v>3.685575509204655E-3</v>
      </c>
      <c r="AI183" s="209">
        <f t="shared" si="18"/>
        <v>3.7799252752223895E-3</v>
      </c>
      <c r="AJ183" s="179">
        <f t="shared" si="19"/>
        <v>3.7682457275898177E-3</v>
      </c>
    </row>
    <row r="184" spans="32:36" x14ac:dyDescent="0.2">
      <c r="AF184" s="208">
        <f>_xll.qlCalendarAdvance(Calendar,AF183,"1d","mf",,Trigger)</f>
        <v>42229</v>
      </c>
      <c r="AG184" s="219">
        <f>_xll.qlDayCounterYearFraction(DayCounterON,SettlementDate,AF184,,,Trigger)</f>
        <v>0.71506849315068488</v>
      </c>
      <c r="AH184" s="209">
        <f t="shared" si="17"/>
        <v>3.685575509204655E-3</v>
      </c>
      <c r="AI184" s="209">
        <f t="shared" si="18"/>
        <v>3.7811426915581024E-3</v>
      </c>
      <c r="AJ184" s="179">
        <f t="shared" si="19"/>
        <v>3.7695242842198649E-3</v>
      </c>
    </row>
    <row r="185" spans="32:36" x14ac:dyDescent="0.2">
      <c r="AF185" s="208">
        <f>_xll.qlCalendarAdvance(Calendar,AF184,"1d","mf",,Trigger)</f>
        <v>42230</v>
      </c>
      <c r="AG185" s="219">
        <f>_xll.qlDayCounterYearFraction(DayCounterON,SettlementDate,AF185,,,Trigger)</f>
        <v>0.71780821917808224</v>
      </c>
      <c r="AH185" s="209">
        <f t="shared" si="17"/>
        <v>3.685575509204655E-3</v>
      </c>
      <c r="AI185" s="209">
        <f t="shared" si="18"/>
        <v>3.7823601078938152E-3</v>
      </c>
      <c r="AJ185" s="179">
        <f t="shared" si="19"/>
        <v>3.7708047514841102E-3</v>
      </c>
    </row>
    <row r="186" spans="32:36" x14ac:dyDescent="0.2">
      <c r="AF186" s="208">
        <f>_xll.qlCalendarAdvance(Calendar,AF185,"1d","mf",,Trigger)</f>
        <v>42233</v>
      </c>
      <c r="AG186" s="219">
        <f>_xll.qlDayCounterYearFraction(DayCounterON,SettlementDate,AF186,,,Trigger)</f>
        <v>0.72602739726027399</v>
      </c>
      <c r="AH186" s="209">
        <f t="shared" si="17"/>
        <v>3.685575509204655E-3</v>
      </c>
      <c r="AI186" s="209">
        <f t="shared" si="18"/>
        <v>3.7860123569009533E-3</v>
      </c>
      <c r="AJ186" s="179">
        <f t="shared" si="19"/>
        <v>3.7746576170820333E-3</v>
      </c>
    </row>
    <row r="187" spans="32:36" x14ac:dyDescent="0.2">
      <c r="AF187" s="208">
        <f>_xll.qlCalendarAdvance(Calendar,AF186,"1d","mf",,Trigger)</f>
        <v>42234</v>
      </c>
      <c r="AG187" s="219">
        <f>_xll.qlDayCounterYearFraction(DayCounterON,SettlementDate,AF187,,,Trigger)</f>
        <v>0.72876712328767124</v>
      </c>
      <c r="AH187" s="209">
        <f t="shared" si="17"/>
        <v>3.685575509204655E-3</v>
      </c>
      <c r="AI187" s="209">
        <f t="shared" si="18"/>
        <v>3.7872297732366661E-3</v>
      </c>
      <c r="AJ187" s="179">
        <f t="shared" si="19"/>
        <v>3.7759457268830704E-3</v>
      </c>
    </row>
    <row r="188" spans="32:36" x14ac:dyDescent="0.2">
      <c r="AF188" s="208">
        <f>_xll.qlCalendarAdvance(Calendar,AF187,"1d","mf",,Trigger)</f>
        <v>42235</v>
      </c>
      <c r="AG188" s="219">
        <f>_xll.qlDayCounterYearFraction(DayCounterON,SettlementDate,AF188,,,Trigger)</f>
        <v>0.73150684931506849</v>
      </c>
      <c r="AH188" s="209">
        <f t="shared" si="17"/>
        <v>3.685575509204655E-3</v>
      </c>
      <c r="AI188" s="209">
        <f t="shared" si="18"/>
        <v>3.7884471895723785E-3</v>
      </c>
      <c r="AJ188" s="179">
        <f t="shared" si="19"/>
        <v>3.7772357473183056E-3</v>
      </c>
    </row>
    <row r="189" spans="32:36" x14ac:dyDescent="0.2">
      <c r="AF189" s="208">
        <f>_xll.qlCalendarAdvance(Calendar,AF188,"1d","mf",,Trigger)</f>
        <v>42236</v>
      </c>
      <c r="AG189" s="219">
        <f>_xll.qlDayCounterYearFraction(DayCounterON,SettlementDate,AF189,,,Trigger)</f>
        <v>0.73424657534246573</v>
      </c>
      <c r="AH189" s="209">
        <f t="shared" si="17"/>
        <v>3.685575509204655E-3</v>
      </c>
      <c r="AI189" s="209">
        <f t="shared" si="18"/>
        <v>3.7896646059080914E-3</v>
      </c>
      <c r="AJ189" s="179">
        <f t="shared" si="19"/>
        <v>3.7785276783877386E-3</v>
      </c>
    </row>
    <row r="190" spans="32:36" x14ac:dyDescent="0.2">
      <c r="AF190" s="208">
        <f>_xll.qlCalendarAdvance(Calendar,AF189,"1d","mf",,Trigger)</f>
        <v>42237</v>
      </c>
      <c r="AG190" s="219">
        <f>_xll.qlDayCounterYearFraction(DayCounterON,SettlementDate,AF190,,,Trigger)</f>
        <v>0.73698630136986298</v>
      </c>
      <c r="AH190" s="209">
        <f t="shared" si="17"/>
        <v>3.685575509204655E-3</v>
      </c>
      <c r="AI190" s="209">
        <f t="shared" si="18"/>
        <v>3.7908820222438042E-3</v>
      </c>
      <c r="AJ190" s="179">
        <f t="shared" si="19"/>
        <v>3.7798215200913689E-3</v>
      </c>
    </row>
    <row r="191" spans="32:36" x14ac:dyDescent="0.2">
      <c r="AF191" s="208">
        <f>_xll.qlCalendarAdvance(Calendar,AF190,"1d","mf",,Trigger)</f>
        <v>42240</v>
      </c>
      <c r="AG191" s="219">
        <f>_xll.qlDayCounterYearFraction(DayCounterON,SettlementDate,AF191,,,Trigger)</f>
        <v>0.74520547945205484</v>
      </c>
      <c r="AH191" s="209">
        <f t="shared" si="17"/>
        <v>3.685575509204655E-3</v>
      </c>
      <c r="AI191" s="209">
        <f t="shared" si="18"/>
        <v>3.7945342712509423E-3</v>
      </c>
      <c r="AJ191" s="179">
        <f t="shared" si="19"/>
        <v>3.7837145090074496E-3</v>
      </c>
    </row>
    <row r="192" spans="32:36" x14ac:dyDescent="0.2">
      <c r="AF192" s="208">
        <f>_xll.qlCalendarAdvance(Calendar,AF191,"1d","mf",,Trigger)</f>
        <v>42241</v>
      </c>
      <c r="AG192" s="219">
        <f>_xll.qlDayCounterYearFraction(DayCounterON,SettlementDate,AF192,,,Trigger)</f>
        <v>0.74794520547945209</v>
      </c>
      <c r="AH192" s="209">
        <f t="shared" si="17"/>
        <v>3.685575509204655E-3</v>
      </c>
      <c r="AI192" s="209">
        <f t="shared" si="18"/>
        <v>3.7957516875866551E-3</v>
      </c>
      <c r="AJ192" s="179">
        <f t="shared" si="19"/>
        <v>3.7850159932478725E-3</v>
      </c>
    </row>
    <row r="193" spans="32:36" x14ac:dyDescent="0.2">
      <c r="AF193" s="208">
        <f>_xll.qlCalendarAdvance(Calendar,AF192,"1d","mf",,Trigger)</f>
        <v>42242</v>
      </c>
      <c r="AG193" s="219">
        <f>_xll.qlDayCounterYearFraction(DayCounterON,SettlementDate,AF193,,,Trigger)</f>
        <v>0.75068493150684934</v>
      </c>
      <c r="AH193" s="209">
        <f t="shared" si="17"/>
        <v>3.685575509204655E-3</v>
      </c>
      <c r="AI193" s="209">
        <f t="shared" si="18"/>
        <v>3.796969103922368E-3</v>
      </c>
      <c r="AJ193" s="179">
        <f t="shared" si="19"/>
        <v>3.7863193881224927E-3</v>
      </c>
    </row>
    <row r="194" spans="32:36" x14ac:dyDescent="0.2">
      <c r="AF194" s="208">
        <f>_xll.qlCalendarAdvance(Calendar,AF193,"1d","mf",,Trigger)</f>
        <v>42243</v>
      </c>
      <c r="AG194" s="219">
        <f>_xll.qlDayCounterYearFraction(DayCounterON,SettlementDate,AF194,,,Trigger)</f>
        <v>0.75342465753424659</v>
      </c>
      <c r="AH194" s="209">
        <f t="shared" si="17"/>
        <v>3.685575509204655E-3</v>
      </c>
      <c r="AI194" s="209">
        <f t="shared" si="18"/>
        <v>3.7981865202580804E-3</v>
      </c>
      <c r="AJ194" s="179">
        <f t="shared" si="19"/>
        <v>3.7876246936313115E-3</v>
      </c>
    </row>
    <row r="195" spans="32:36" x14ac:dyDescent="0.2">
      <c r="AF195" s="208">
        <f>_xll.qlCalendarAdvance(Calendar,AF194,"1d","mf",,Trigger)</f>
        <v>42244</v>
      </c>
      <c r="AG195" s="219">
        <f>_xll.qlDayCounterYearFraction(DayCounterON,SettlementDate,AF195,,,Trigger)</f>
        <v>0.75616438356164384</v>
      </c>
      <c r="AH195" s="209">
        <f t="shared" ref="AH195:AH257" si="20">$W$13</f>
        <v>3.685575509204655E-3</v>
      </c>
      <c r="AI195" s="209">
        <f t="shared" si="18"/>
        <v>3.7994039365937932E-3</v>
      </c>
      <c r="AJ195" s="179">
        <f t="shared" si="19"/>
        <v>3.7889319097743281E-3</v>
      </c>
    </row>
    <row r="196" spans="32:36" x14ac:dyDescent="0.2">
      <c r="AF196" s="208">
        <f>_xll.qlCalendarAdvance(Calendar,AF195,"1d","mf",,Trigger)</f>
        <v>42247</v>
      </c>
      <c r="AG196" s="219">
        <f>_xll.qlDayCounterYearFraction(DayCounterON,SettlementDate,AF196,,,Trigger)</f>
        <v>0.76438356164383559</v>
      </c>
      <c r="AH196" s="209">
        <f t="shared" si="20"/>
        <v>3.685575509204655E-3</v>
      </c>
      <c r="AI196" s="209">
        <f t="shared" si="18"/>
        <v>3.8030561856009313E-3</v>
      </c>
      <c r="AJ196" s="179">
        <f t="shared" si="19"/>
        <v>3.792865022008565E-3</v>
      </c>
    </row>
    <row r="197" spans="32:36" x14ac:dyDescent="0.2">
      <c r="AF197" s="208">
        <f>_xll.qlCalendarAdvance(Calendar,AF196,"1d","mf",,Trigger)</f>
        <v>42248</v>
      </c>
      <c r="AG197" s="219">
        <f>_xll.qlDayCounterYearFraction(DayCounterON,SettlementDate,AF197,,,Trigger)</f>
        <v>0.76712328767123283</v>
      </c>
      <c r="AH197" s="209">
        <f t="shared" si="20"/>
        <v>3.685575509204655E-3</v>
      </c>
      <c r="AI197" s="209">
        <f t="shared" si="18"/>
        <v>3.8042736019366441E-3</v>
      </c>
      <c r="AJ197" s="179">
        <f t="shared" si="19"/>
        <v>3.7941798806883737E-3</v>
      </c>
    </row>
    <row r="198" spans="32:36" x14ac:dyDescent="0.2">
      <c r="AF198" s="208">
        <f>_xll.qlCalendarAdvance(Calendar,AF197,"1d","mf",,Trigger)</f>
        <v>42249</v>
      </c>
      <c r="AG198" s="219">
        <f>_xll.qlDayCounterYearFraction(DayCounterON,SettlementDate,AF198,,,Trigger)</f>
        <v>0.76986301369863008</v>
      </c>
      <c r="AH198" s="209">
        <f t="shared" si="20"/>
        <v>3.685575509204655E-3</v>
      </c>
      <c r="AI198" s="209">
        <f t="shared" si="18"/>
        <v>3.8054910182723565E-3</v>
      </c>
      <c r="AJ198" s="179">
        <f t="shared" si="19"/>
        <v>3.7954966500023798E-3</v>
      </c>
    </row>
    <row r="199" spans="32:36" x14ac:dyDescent="0.2">
      <c r="AF199" s="208">
        <f>_xll.qlCalendarAdvance(Calendar,AF198,"1d","mf",,Trigger)</f>
        <v>42250</v>
      </c>
      <c r="AG199" s="219">
        <f>_xll.qlDayCounterYearFraction(DayCounterON,SettlementDate,AF199,,,Trigger)</f>
        <v>0.77260273972602744</v>
      </c>
      <c r="AH199" s="209">
        <f t="shared" si="20"/>
        <v>3.685575509204655E-3</v>
      </c>
      <c r="AI199" s="209">
        <f t="shared" si="18"/>
        <v>3.8067084346080694E-3</v>
      </c>
      <c r="AJ199" s="179">
        <f t="shared" si="19"/>
        <v>3.7968153299505845E-3</v>
      </c>
    </row>
    <row r="200" spans="32:36" x14ac:dyDescent="0.2">
      <c r="AF200" s="208">
        <f>_xll.qlCalendarAdvance(Calendar,AF199,"1d","mf",,Trigger)</f>
        <v>42251</v>
      </c>
      <c r="AG200" s="219">
        <f>_xll.qlDayCounterYearFraction(DayCounterON,SettlementDate,AF200,,,Trigger)</f>
        <v>0.77534246575342469</v>
      </c>
      <c r="AH200" s="209">
        <f t="shared" si="20"/>
        <v>3.685575509204655E-3</v>
      </c>
      <c r="AI200" s="209">
        <f t="shared" si="18"/>
        <v>3.8079258509437822E-3</v>
      </c>
      <c r="AJ200" s="179">
        <f t="shared" si="19"/>
        <v>3.7981359205329869E-3</v>
      </c>
    </row>
    <row r="201" spans="32:36" x14ac:dyDescent="0.2">
      <c r="AF201" s="208">
        <f>_xll.qlCalendarAdvance(Calendar,AF200,"1d","mf",,Trigger)</f>
        <v>42254</v>
      </c>
      <c r="AG201" s="219">
        <f>_xll.qlDayCounterYearFraction(DayCounterON,SettlementDate,AF201,,,Trigger)</f>
        <v>0.78356164383561644</v>
      </c>
      <c r="AH201" s="209">
        <f t="shared" si="20"/>
        <v>3.685575509204655E-3</v>
      </c>
      <c r="AI201" s="209">
        <f t="shared" si="18"/>
        <v>3.8115780999509203E-3</v>
      </c>
      <c r="AJ201" s="179">
        <f t="shared" si="19"/>
        <v>3.8021091560853809E-3</v>
      </c>
    </row>
    <row r="202" spans="32:36" x14ac:dyDescent="0.2">
      <c r="AF202" s="208">
        <f>_xll.qlCalendarAdvance(Calendar,AF201,"1d","mf",,Trigger)</f>
        <v>42255</v>
      </c>
      <c r="AG202" s="219">
        <f>_xll.qlDayCounterYearFraction(DayCounterON,SettlementDate,AF202,,,Trigger)</f>
        <v>0.78630136986301369</v>
      </c>
      <c r="AH202" s="209">
        <f t="shared" si="20"/>
        <v>3.685575509204655E-3</v>
      </c>
      <c r="AI202" s="209">
        <f t="shared" si="18"/>
        <v>3.8127955162866331E-3</v>
      </c>
      <c r="AJ202" s="179">
        <f t="shared" si="19"/>
        <v>3.803437389204575E-3</v>
      </c>
    </row>
    <row r="203" spans="32:36" x14ac:dyDescent="0.2">
      <c r="AF203" s="208">
        <f>_xll.qlCalendarAdvance(Calendar,AF202,"1d","mf",,Trigger)</f>
        <v>42256</v>
      </c>
      <c r="AG203" s="219">
        <f>_xll.qlDayCounterYearFraction(DayCounterON,SettlementDate,AF203,,,Trigger)</f>
        <v>0.78904109589041094</v>
      </c>
      <c r="AH203" s="209">
        <f t="shared" si="20"/>
        <v>3.685575509204655E-3</v>
      </c>
      <c r="AI203" s="209">
        <f t="shared" si="18"/>
        <v>3.814012932622346E-3</v>
      </c>
      <c r="AJ203" s="179">
        <f t="shared" si="19"/>
        <v>3.804767532957967E-3</v>
      </c>
    </row>
    <row r="204" spans="32:36" x14ac:dyDescent="0.2">
      <c r="AF204" s="208">
        <f>_xll.qlCalendarAdvance(Calendar,AF203,"1d","mf",,Trigger)</f>
        <v>42257</v>
      </c>
      <c r="AG204" s="219">
        <f>_xll.qlDayCounterYearFraction(DayCounterON,SettlementDate,AF204,,,Trigger)</f>
        <v>0.79178082191780819</v>
      </c>
      <c r="AH204" s="209">
        <f t="shared" si="20"/>
        <v>3.685575509204655E-3</v>
      </c>
      <c r="AI204" s="209">
        <f t="shared" ref="AI204:AI257" si="21">$W$10+$W$9*AG204</f>
        <v>3.8152303489580584E-3</v>
      </c>
      <c r="AJ204" s="179">
        <f t="shared" ref="AJ204:AJ257" si="22">($W$5+$W$4*AG204+$W$3*AG204^2)</f>
        <v>3.8060995873455566E-3</v>
      </c>
    </row>
    <row r="205" spans="32:36" x14ac:dyDescent="0.2">
      <c r="AF205" s="208">
        <f>_xll.qlCalendarAdvance(Calendar,AF204,"1d","mf",,Trigger)</f>
        <v>42258</v>
      </c>
      <c r="AG205" s="219">
        <f>_xll.qlDayCounterYearFraction(DayCounterON,SettlementDate,AF205,,,Trigger)</f>
        <v>0.79452054794520544</v>
      </c>
      <c r="AH205" s="209">
        <f t="shared" si="20"/>
        <v>3.685575509204655E-3</v>
      </c>
      <c r="AI205" s="209">
        <f t="shared" si="21"/>
        <v>3.8164477652937712E-3</v>
      </c>
      <c r="AJ205" s="179">
        <f t="shared" si="22"/>
        <v>3.8074335523673448E-3</v>
      </c>
    </row>
    <row r="206" spans="32:36" x14ac:dyDescent="0.2">
      <c r="AF206" s="208">
        <f>_xll.qlCalendarAdvance(Calendar,AF205,"1d","mf",,Trigger)</f>
        <v>42261</v>
      </c>
      <c r="AG206" s="219">
        <f>_xll.qlDayCounterYearFraction(DayCounterON,SettlementDate,AF206,,,Trigger)</f>
        <v>0.80273972602739729</v>
      </c>
      <c r="AH206" s="209">
        <f t="shared" si="20"/>
        <v>3.685575509204655E-3</v>
      </c>
      <c r="AI206" s="209">
        <f t="shared" si="21"/>
        <v>3.8201000143009093E-3</v>
      </c>
      <c r="AJ206" s="179">
        <f t="shared" si="22"/>
        <v>3.8114469112378964E-3</v>
      </c>
    </row>
    <row r="207" spans="32:36" x14ac:dyDescent="0.2">
      <c r="AF207" s="208">
        <f>_xll.qlCalendarAdvance(Calendar,AF206,"1d","mf",,Trigger)</f>
        <v>42262</v>
      </c>
      <c r="AG207" s="219">
        <f>_xll.qlDayCounterYearFraction(DayCounterON,SettlementDate,AF207,,,Trigger)</f>
        <v>0.80547945205479454</v>
      </c>
      <c r="AH207" s="209">
        <f t="shared" si="20"/>
        <v>3.685575509204655E-3</v>
      </c>
      <c r="AI207" s="209">
        <f t="shared" si="21"/>
        <v>3.8213174306366221E-3</v>
      </c>
      <c r="AJ207" s="179">
        <f t="shared" si="22"/>
        <v>3.8127885187964755E-3</v>
      </c>
    </row>
    <row r="208" spans="32:36" x14ac:dyDescent="0.2">
      <c r="AF208" s="208">
        <f>_xll.qlCalendarAdvance(Calendar,AF207,"1d","mf",,Trigger)</f>
        <v>42263</v>
      </c>
      <c r="AG208" s="219">
        <f>_xll.qlDayCounterYearFraction(DayCounterON,SettlementDate,AF208,,,Trigger)</f>
        <v>0.80821917808219179</v>
      </c>
      <c r="AH208" s="209">
        <f t="shared" si="20"/>
        <v>3.685575509204655E-3</v>
      </c>
      <c r="AI208" s="209">
        <f t="shared" si="21"/>
        <v>3.822534846972335E-3</v>
      </c>
      <c r="AJ208" s="179">
        <f t="shared" si="22"/>
        <v>3.8141320369892533E-3</v>
      </c>
    </row>
    <row r="209" spans="32:36" x14ac:dyDescent="0.2">
      <c r="AF209" s="208">
        <f>_xll.qlCalendarAdvance(Calendar,AF208,"1d","mf",,Trigger)</f>
        <v>42264</v>
      </c>
      <c r="AG209" s="219">
        <f>_xll.qlDayCounterYearFraction(DayCounterON,SettlementDate,AF209,,,Trigger)</f>
        <v>0.81095890410958904</v>
      </c>
      <c r="AH209" s="209">
        <f t="shared" si="20"/>
        <v>3.685575509204655E-3</v>
      </c>
      <c r="AI209" s="209">
        <f t="shared" si="21"/>
        <v>3.8237522633080474E-3</v>
      </c>
      <c r="AJ209" s="179">
        <f t="shared" si="22"/>
        <v>3.8154774658162292E-3</v>
      </c>
    </row>
    <row r="210" spans="32:36" x14ac:dyDescent="0.2">
      <c r="AF210" s="208">
        <f>_xll.qlCalendarAdvance(Calendar,AF209,"1d","mf",,Trigger)</f>
        <v>42265</v>
      </c>
      <c r="AG210" s="219">
        <f>_xll.qlDayCounterYearFraction(DayCounterON,SettlementDate,AF210,,,Trigger)</f>
        <v>0.81369863013698629</v>
      </c>
      <c r="AH210" s="209">
        <f t="shared" si="20"/>
        <v>3.685575509204655E-3</v>
      </c>
      <c r="AI210" s="209">
        <f t="shared" si="21"/>
        <v>3.8249696796437602E-3</v>
      </c>
      <c r="AJ210" s="179">
        <f t="shared" si="22"/>
        <v>3.8168248052774028E-3</v>
      </c>
    </row>
    <row r="211" spans="32:36" x14ac:dyDescent="0.2">
      <c r="AF211" s="208">
        <f>_xll.qlCalendarAdvance(Calendar,AF210,"1d","mf",,Trigger)</f>
        <v>42268</v>
      </c>
      <c r="AG211" s="219">
        <f>_xll.qlDayCounterYearFraction(DayCounterON,SettlementDate,AF211,,,Trigger)</f>
        <v>0.82191780821917804</v>
      </c>
      <c r="AH211" s="209">
        <f t="shared" si="20"/>
        <v>3.685575509204655E-3</v>
      </c>
      <c r="AI211" s="209">
        <f t="shared" si="21"/>
        <v>3.8286219286508983E-3</v>
      </c>
      <c r="AJ211" s="179">
        <f t="shared" si="22"/>
        <v>3.820878287466111E-3</v>
      </c>
    </row>
    <row r="212" spans="32:36" x14ac:dyDescent="0.2">
      <c r="AF212" s="208">
        <f>_xll.qlCalendarAdvance(Calendar,AF211,"1d","mf",,Trigger)</f>
        <v>42269</v>
      </c>
      <c r="AG212" s="219">
        <f>_xll.qlDayCounterYearFraction(DayCounterON,SettlementDate,AF212,,,Trigger)</f>
        <v>0.8246575342465754</v>
      </c>
      <c r="AH212" s="209">
        <f t="shared" si="20"/>
        <v>3.685575509204655E-3</v>
      </c>
      <c r="AI212" s="209">
        <f t="shared" si="21"/>
        <v>3.8298393449866111E-3</v>
      </c>
      <c r="AJ212" s="179">
        <f t="shared" si="22"/>
        <v>3.8222332694640765E-3</v>
      </c>
    </row>
    <row r="213" spans="32:36" x14ac:dyDescent="0.2">
      <c r="AF213" s="208">
        <f>_xll.qlCalendarAdvance(Calendar,AF212,"1d","mf",,Trigger)</f>
        <v>42270</v>
      </c>
      <c r="AG213" s="219">
        <f>_xll.qlDayCounterYearFraction(DayCounterON,SettlementDate,AF213,,,Trigger)</f>
        <v>0.82739726027397265</v>
      </c>
      <c r="AH213" s="209">
        <f t="shared" si="20"/>
        <v>3.685575509204655E-3</v>
      </c>
      <c r="AI213" s="209">
        <f t="shared" si="21"/>
        <v>3.831056761322324E-3</v>
      </c>
      <c r="AJ213" s="179">
        <f t="shared" si="22"/>
        <v>3.8235901620962401E-3</v>
      </c>
    </row>
    <row r="214" spans="32:36" x14ac:dyDescent="0.2">
      <c r="AF214" s="208">
        <f>_xll.qlCalendarAdvance(Calendar,AF213,"1d","mf",,Trigger)</f>
        <v>42271</v>
      </c>
      <c r="AG214" s="219">
        <f>_xll.qlDayCounterYearFraction(DayCounterON,SettlementDate,AF214,,,Trigger)</f>
        <v>0.83013698630136989</v>
      </c>
      <c r="AH214" s="209">
        <f t="shared" si="20"/>
        <v>3.685575509204655E-3</v>
      </c>
      <c r="AI214" s="209">
        <f t="shared" si="21"/>
        <v>3.8322741776580364E-3</v>
      </c>
      <c r="AJ214" s="179">
        <f t="shared" si="22"/>
        <v>3.8249489653626014E-3</v>
      </c>
    </row>
    <row r="215" spans="32:36" x14ac:dyDescent="0.2">
      <c r="AF215" s="208">
        <f>_xll.qlCalendarAdvance(Calendar,AF214,"1d","mf",,Trigger)</f>
        <v>42272</v>
      </c>
      <c r="AG215" s="219">
        <f>_xll.qlDayCounterYearFraction(DayCounterON,SettlementDate,AF215,,,Trigger)</f>
        <v>0.83287671232876714</v>
      </c>
      <c r="AH215" s="209">
        <f t="shared" si="20"/>
        <v>3.685575509204655E-3</v>
      </c>
      <c r="AI215" s="209">
        <f t="shared" si="21"/>
        <v>3.8334915939937492E-3</v>
      </c>
      <c r="AJ215" s="179">
        <f t="shared" si="22"/>
        <v>3.82630967926316E-3</v>
      </c>
    </row>
    <row r="216" spans="32:36" x14ac:dyDescent="0.2">
      <c r="AF216" s="208">
        <f>_xll.qlCalendarAdvance(Calendar,AF215,"1d","mf",,Trigger)</f>
        <v>42275</v>
      </c>
      <c r="AG216" s="219">
        <f>_xll.qlDayCounterYearFraction(DayCounterON,SettlementDate,AF216,,,Trigger)</f>
        <v>0.84109589041095889</v>
      </c>
      <c r="AH216" s="209">
        <f t="shared" si="20"/>
        <v>3.685575509204655E-3</v>
      </c>
      <c r="AI216" s="209">
        <f t="shared" si="21"/>
        <v>3.8371438430008873E-3</v>
      </c>
      <c r="AJ216" s="179">
        <f t="shared" si="22"/>
        <v>3.8304032847700257E-3</v>
      </c>
    </row>
    <row r="217" spans="32:36" x14ac:dyDescent="0.2">
      <c r="AF217" s="208">
        <f>_xll.qlCalendarAdvance(Calendar,AF216,"1d","mf",,Trigger)</f>
        <v>42276</v>
      </c>
      <c r="AG217" s="219">
        <f>_xll.qlDayCounterYearFraction(DayCounterON,SettlementDate,AF217,,,Trigger)</f>
        <v>0.84383561643835614</v>
      </c>
      <c r="AH217" s="209">
        <f t="shared" si="20"/>
        <v>3.685575509204655E-3</v>
      </c>
      <c r="AI217" s="209">
        <f t="shared" si="21"/>
        <v>3.8383612593366001E-3</v>
      </c>
      <c r="AJ217" s="179">
        <f t="shared" si="22"/>
        <v>3.831771641207377E-3</v>
      </c>
    </row>
    <row r="218" spans="32:36" x14ac:dyDescent="0.2">
      <c r="AF218" s="208">
        <f>_xll.qlCalendarAdvance(Calendar,AF217,"1d","mf",,Trigger)</f>
        <v>42277</v>
      </c>
      <c r="AG218" s="219">
        <f>_xll.qlDayCounterYearFraction(DayCounterON,SettlementDate,AF218,,,Trigger)</f>
        <v>0.84657534246575339</v>
      </c>
      <c r="AH218" s="209">
        <f t="shared" si="20"/>
        <v>3.685575509204655E-3</v>
      </c>
      <c r="AI218" s="209">
        <f t="shared" si="21"/>
        <v>3.839578675672313E-3</v>
      </c>
      <c r="AJ218" s="179">
        <f t="shared" si="22"/>
        <v>3.8331419082789256E-3</v>
      </c>
    </row>
    <row r="219" spans="32:36" x14ac:dyDescent="0.2">
      <c r="AF219" s="208">
        <f>_xll.qlCalendarAdvance(Calendar,AF218,"1d","mf",,Trigger)</f>
        <v>42278</v>
      </c>
      <c r="AG219" s="219">
        <f>_xll.qlDayCounterYearFraction(DayCounterON,SettlementDate,AF219,,,Trigger)</f>
        <v>0.84931506849315064</v>
      </c>
      <c r="AH219" s="209">
        <f t="shared" si="20"/>
        <v>3.685575509204655E-3</v>
      </c>
      <c r="AI219" s="209">
        <f t="shared" si="21"/>
        <v>3.8407960920080254E-3</v>
      </c>
      <c r="AJ219" s="179">
        <f t="shared" si="22"/>
        <v>3.8345140859846727E-3</v>
      </c>
    </row>
    <row r="220" spans="32:36" x14ac:dyDescent="0.2">
      <c r="AF220" s="208">
        <f>_xll.qlCalendarAdvance(Calendar,AF219,"1d","mf",,Trigger)</f>
        <v>42279</v>
      </c>
      <c r="AG220" s="219">
        <f>_xll.qlDayCounterYearFraction(DayCounterON,SettlementDate,AF220,,,Trigger)</f>
        <v>0.852054794520548</v>
      </c>
      <c r="AH220" s="209">
        <f t="shared" si="20"/>
        <v>3.685575509204655E-3</v>
      </c>
      <c r="AI220" s="209">
        <f t="shared" si="21"/>
        <v>3.8420135083437382E-3</v>
      </c>
      <c r="AJ220" s="179">
        <f t="shared" si="22"/>
        <v>3.8358881743246176E-3</v>
      </c>
    </row>
    <row r="221" spans="32:36" x14ac:dyDescent="0.2">
      <c r="AF221" s="208">
        <f>_xll.qlCalendarAdvance(Calendar,AF220,"1d","mf",,Trigger)</f>
        <v>42282</v>
      </c>
      <c r="AG221" s="219">
        <f>_xll.qlDayCounterYearFraction(DayCounterON,SettlementDate,AF221,,,Trigger)</f>
        <v>0.86027397260273974</v>
      </c>
      <c r="AH221" s="209">
        <f t="shared" si="20"/>
        <v>3.685575509204655E-3</v>
      </c>
      <c r="AI221" s="209">
        <f t="shared" si="21"/>
        <v>3.8456657573508763E-3</v>
      </c>
      <c r="AJ221" s="179">
        <f t="shared" si="22"/>
        <v>3.84002190314964E-3</v>
      </c>
    </row>
    <row r="222" spans="32:36" x14ac:dyDescent="0.2">
      <c r="AF222" s="208">
        <f>_xll.qlCalendarAdvance(Calendar,AF221,"1d","mf",,Trigger)</f>
        <v>42283</v>
      </c>
      <c r="AG222" s="219">
        <f>_xll.qlDayCounterYearFraction(DayCounterON,SettlementDate,AF222,,,Trigger)</f>
        <v>0.86301369863013699</v>
      </c>
      <c r="AH222" s="209">
        <f t="shared" si="20"/>
        <v>3.685575509204655E-3</v>
      </c>
      <c r="AI222" s="209">
        <f t="shared" si="21"/>
        <v>3.8468831736865891E-3</v>
      </c>
      <c r="AJ222" s="179">
        <f t="shared" si="22"/>
        <v>3.8414036340263767E-3</v>
      </c>
    </row>
    <row r="223" spans="32:36" x14ac:dyDescent="0.2">
      <c r="AF223" s="208">
        <f>_xll.qlCalendarAdvance(Calendar,AF222,"1d","mf",,Trigger)</f>
        <v>42284</v>
      </c>
      <c r="AG223" s="219">
        <f>_xll.qlDayCounterYearFraction(DayCounterON,SettlementDate,AF223,,,Trigger)</f>
        <v>0.86575342465753424</v>
      </c>
      <c r="AH223" s="209">
        <f t="shared" si="20"/>
        <v>3.685575509204655E-3</v>
      </c>
      <c r="AI223" s="209">
        <f t="shared" si="21"/>
        <v>3.848100590022302E-3</v>
      </c>
      <c r="AJ223" s="179">
        <f t="shared" si="22"/>
        <v>3.8427872755373116E-3</v>
      </c>
    </row>
    <row r="224" spans="32:36" x14ac:dyDescent="0.2">
      <c r="AF224" s="208">
        <f>_xll.qlCalendarAdvance(Calendar,AF223,"1d","mf",,Trigger)</f>
        <v>42285</v>
      </c>
      <c r="AG224" s="219">
        <f>_xll.qlDayCounterYearFraction(DayCounterON,SettlementDate,AF224,,,Trigger)</f>
        <v>0.86849315068493149</v>
      </c>
      <c r="AH224" s="209">
        <f t="shared" si="20"/>
        <v>3.685575509204655E-3</v>
      </c>
      <c r="AI224" s="209">
        <f t="shared" si="21"/>
        <v>3.8493180063580144E-3</v>
      </c>
      <c r="AJ224" s="179">
        <f t="shared" si="22"/>
        <v>3.8441728276824446E-3</v>
      </c>
    </row>
    <row r="225" spans="32:36" x14ac:dyDescent="0.2">
      <c r="AF225" s="208">
        <f>_xll.qlCalendarAdvance(Calendar,AF224,"1d","mf",,Trigger)</f>
        <v>42286</v>
      </c>
      <c r="AG225" s="219">
        <f>_xll.qlDayCounterYearFraction(DayCounterON,SettlementDate,AF225,,,Trigger)</f>
        <v>0.87123287671232874</v>
      </c>
      <c r="AH225" s="209">
        <f t="shared" si="20"/>
        <v>3.685575509204655E-3</v>
      </c>
      <c r="AI225" s="209">
        <f t="shared" si="21"/>
        <v>3.8505354226937272E-3</v>
      </c>
      <c r="AJ225" s="179">
        <f t="shared" si="22"/>
        <v>3.8455602904617749E-3</v>
      </c>
    </row>
    <row r="226" spans="32:36" x14ac:dyDescent="0.2">
      <c r="AF226" s="208">
        <f>_xll.qlCalendarAdvance(Calendar,AF225,"1d","mf",,Trigger)</f>
        <v>42289</v>
      </c>
      <c r="AG226" s="219">
        <f>_xll.qlDayCounterYearFraction(DayCounterON,SettlementDate,AF226,,,Trigger)</f>
        <v>0.8794520547945206</v>
      </c>
      <c r="AH226" s="209">
        <f t="shared" si="20"/>
        <v>3.685575509204655E-3</v>
      </c>
      <c r="AI226" s="209">
        <f t="shared" si="21"/>
        <v>3.8541876717008653E-3</v>
      </c>
      <c r="AJ226" s="179">
        <f t="shared" si="22"/>
        <v>3.8497341426049544E-3</v>
      </c>
    </row>
    <row r="227" spans="32:36" x14ac:dyDescent="0.2">
      <c r="AF227" s="208">
        <f>_xll.qlCalendarAdvance(Calendar,AF226,"1d","mf",,Trigger)</f>
        <v>42290</v>
      </c>
      <c r="AG227" s="219">
        <f>_xll.qlDayCounterYearFraction(DayCounterON,SettlementDate,AF227,,,Trigger)</f>
        <v>0.88219178082191785</v>
      </c>
      <c r="AH227" s="209">
        <f t="shared" si="20"/>
        <v>3.685575509204655E-3</v>
      </c>
      <c r="AI227" s="209">
        <f t="shared" si="21"/>
        <v>3.8554050880365781E-3</v>
      </c>
      <c r="AJ227" s="179">
        <f t="shared" si="22"/>
        <v>3.8511292479210769E-3</v>
      </c>
    </row>
    <row r="228" spans="32:36" x14ac:dyDescent="0.2">
      <c r="AF228" s="208">
        <f>_xll.qlCalendarAdvance(Calendar,AF227,"1d","mf",,Trigger)</f>
        <v>42291</v>
      </c>
      <c r="AG228" s="219">
        <f>_xll.qlDayCounterYearFraction(DayCounterON,SettlementDate,AF228,,,Trigger)</f>
        <v>0.8849315068493151</v>
      </c>
      <c r="AH228" s="209">
        <f t="shared" si="20"/>
        <v>3.685575509204655E-3</v>
      </c>
      <c r="AI228" s="209">
        <f t="shared" si="21"/>
        <v>3.856622504372291E-3</v>
      </c>
      <c r="AJ228" s="179">
        <f t="shared" si="22"/>
        <v>3.8525262638713972E-3</v>
      </c>
    </row>
    <row r="229" spans="32:36" x14ac:dyDescent="0.2">
      <c r="AF229" s="208">
        <f>_xll.qlCalendarAdvance(Calendar,AF228,"1d","mf",,Trigger)</f>
        <v>42292</v>
      </c>
      <c r="AG229" s="219">
        <f>_xll.qlDayCounterYearFraction(DayCounterON,SettlementDate,AF229,,,Trigger)</f>
        <v>0.88767123287671235</v>
      </c>
      <c r="AH229" s="209">
        <f t="shared" si="20"/>
        <v>3.685575509204655E-3</v>
      </c>
      <c r="AI229" s="209">
        <f t="shared" si="21"/>
        <v>3.8578399207080038E-3</v>
      </c>
      <c r="AJ229" s="179">
        <f t="shared" si="22"/>
        <v>3.8539251904559156E-3</v>
      </c>
    </row>
    <row r="230" spans="32:36" x14ac:dyDescent="0.2">
      <c r="AF230" s="208">
        <f>_xll.qlCalendarAdvance(Calendar,AF229,"1d","mf",,Trigger)</f>
        <v>42293</v>
      </c>
      <c r="AG230" s="219">
        <f>_xll.qlDayCounterYearFraction(DayCounterON,SettlementDate,AF230,,,Trigger)</f>
        <v>0.8904109589041096</v>
      </c>
      <c r="AH230" s="209">
        <f t="shared" si="20"/>
        <v>3.685575509204655E-3</v>
      </c>
      <c r="AI230" s="209">
        <f t="shared" si="21"/>
        <v>3.8590573370437162E-3</v>
      </c>
      <c r="AJ230" s="179">
        <f t="shared" si="22"/>
        <v>3.8553260276746317E-3</v>
      </c>
    </row>
    <row r="231" spans="32:36" x14ac:dyDescent="0.2">
      <c r="AF231" s="208">
        <f>_xll.qlCalendarAdvance(Calendar,AF230,"1d","mf",,Trigger)</f>
        <v>42296</v>
      </c>
      <c r="AG231" s="219">
        <f>_xll.qlDayCounterYearFraction(DayCounterON,SettlementDate,AF231,,,Trigger)</f>
        <v>0.89863013698630134</v>
      </c>
      <c r="AH231" s="209">
        <f t="shared" si="20"/>
        <v>3.685575509204655E-3</v>
      </c>
      <c r="AI231" s="209">
        <f t="shared" si="21"/>
        <v>3.8627095860508543E-3</v>
      </c>
      <c r="AJ231" s="179">
        <f t="shared" si="22"/>
        <v>3.8595400031359683E-3</v>
      </c>
    </row>
    <row r="232" spans="32:36" x14ac:dyDescent="0.2">
      <c r="AF232" s="208">
        <f>_xll.qlCalendarAdvance(Calendar,AF231,"1d","mf",,Trigger)</f>
        <v>42297</v>
      </c>
      <c r="AG232" s="219">
        <f>_xll.qlDayCounterYearFraction(DayCounterON,SettlementDate,AF232,,,Trigger)</f>
        <v>0.90136986301369859</v>
      </c>
      <c r="AH232" s="209">
        <f t="shared" si="20"/>
        <v>3.685575509204655E-3</v>
      </c>
      <c r="AI232" s="209">
        <f t="shared" si="21"/>
        <v>3.8639270023865671E-3</v>
      </c>
      <c r="AJ232" s="179">
        <f t="shared" si="22"/>
        <v>3.8609484828914763E-3</v>
      </c>
    </row>
    <row r="233" spans="32:36" x14ac:dyDescent="0.2">
      <c r="AF233" s="208">
        <f>_xll.qlCalendarAdvance(Calendar,AF232,"1d","mf",,Trigger)</f>
        <v>42298</v>
      </c>
      <c r="AG233" s="219">
        <f>_xll.qlDayCounterYearFraction(DayCounterON,SettlementDate,AF233,,,Trigger)</f>
        <v>0.90410958904109584</v>
      </c>
      <c r="AH233" s="209">
        <f t="shared" si="20"/>
        <v>3.685575509204655E-3</v>
      </c>
      <c r="AI233" s="209">
        <f t="shared" si="21"/>
        <v>3.86514441872228E-3</v>
      </c>
      <c r="AJ233" s="179">
        <f t="shared" si="22"/>
        <v>3.8623588732811824E-3</v>
      </c>
    </row>
    <row r="234" spans="32:36" x14ac:dyDescent="0.2">
      <c r="AF234" s="208">
        <f>_xll.qlCalendarAdvance(Calendar,AF233,"1d","mf",,Trigger)</f>
        <v>42299</v>
      </c>
      <c r="AG234" s="219">
        <f>_xll.qlDayCounterYearFraction(DayCounterON,SettlementDate,AF234,,,Trigger)</f>
        <v>0.9068493150684932</v>
      </c>
      <c r="AH234" s="209">
        <f t="shared" si="20"/>
        <v>3.685575509204655E-3</v>
      </c>
      <c r="AI234" s="209">
        <f t="shared" si="21"/>
        <v>3.8663618350579928E-3</v>
      </c>
      <c r="AJ234" s="179">
        <f t="shared" si="22"/>
        <v>3.8637711743050866E-3</v>
      </c>
    </row>
    <row r="235" spans="32:36" x14ac:dyDescent="0.2">
      <c r="AF235" s="208">
        <f>_xll.qlCalendarAdvance(Calendar,AF234,"1d","mf",,Trigger)</f>
        <v>42300</v>
      </c>
      <c r="AG235" s="219">
        <f>_xll.qlDayCounterYearFraction(DayCounterON,SettlementDate,AF235,,,Trigger)</f>
        <v>0.90958904109589045</v>
      </c>
      <c r="AH235" s="209">
        <f t="shared" si="20"/>
        <v>3.685575509204655E-3</v>
      </c>
      <c r="AI235" s="209">
        <f t="shared" si="21"/>
        <v>3.8675792513937052E-3</v>
      </c>
      <c r="AJ235" s="179">
        <f t="shared" si="22"/>
        <v>3.8651853859631886E-3</v>
      </c>
    </row>
    <row r="236" spans="32:36" x14ac:dyDescent="0.2">
      <c r="AF236" s="208">
        <f>_xll.qlCalendarAdvance(Calendar,AF235,"1d","mf",,Trigger)</f>
        <v>42303</v>
      </c>
      <c r="AG236" s="219">
        <f>_xll.qlDayCounterYearFraction(DayCounterON,SettlementDate,AF236,,,Trigger)</f>
        <v>0.9178082191780822</v>
      </c>
      <c r="AH236" s="209">
        <f t="shared" si="20"/>
        <v>3.685575509204655E-3</v>
      </c>
      <c r="AI236" s="209">
        <f t="shared" si="21"/>
        <v>3.8712315004008433E-3</v>
      </c>
      <c r="AJ236" s="179">
        <f t="shared" si="22"/>
        <v>3.8694394847426819E-3</v>
      </c>
    </row>
    <row r="237" spans="32:36" x14ac:dyDescent="0.2">
      <c r="AF237" s="208">
        <f>_xll.qlCalendarAdvance(Calendar,AF236,"1d","mf",,Trigger)</f>
        <v>42304</v>
      </c>
      <c r="AG237" s="219">
        <f>_xll.qlDayCounterYearFraction(DayCounterON,SettlementDate,AF237,,,Trigger)</f>
        <v>0.92054794520547945</v>
      </c>
      <c r="AH237" s="209">
        <f t="shared" si="20"/>
        <v>3.685575509204655E-3</v>
      </c>
      <c r="AI237" s="209">
        <f t="shared" si="21"/>
        <v>3.8724489167365561E-3</v>
      </c>
      <c r="AJ237" s="179">
        <f t="shared" si="22"/>
        <v>3.8708613389375757E-3</v>
      </c>
    </row>
    <row r="238" spans="32:36" x14ac:dyDescent="0.2">
      <c r="AF238" s="208">
        <f>_xll.qlCalendarAdvance(Calendar,AF237,"1d","mf",,Trigger)</f>
        <v>42305</v>
      </c>
      <c r="AG238" s="219">
        <f>_xll.qlDayCounterYearFraction(DayCounterON,SettlementDate,AF238,,,Trigger)</f>
        <v>0.92328767123287669</v>
      </c>
      <c r="AH238" s="209">
        <f t="shared" si="20"/>
        <v>3.685575509204655E-3</v>
      </c>
      <c r="AI238" s="209">
        <f t="shared" si="21"/>
        <v>3.873666333072269E-3</v>
      </c>
      <c r="AJ238" s="179">
        <f t="shared" si="22"/>
        <v>3.8722851037666676E-3</v>
      </c>
    </row>
    <row r="239" spans="32:36" x14ac:dyDescent="0.2">
      <c r="AF239" s="208">
        <f>_xll.qlCalendarAdvance(Calendar,AF238,"1d","mf",,Trigger)</f>
        <v>42306</v>
      </c>
      <c r="AG239" s="219">
        <f>_xll.qlDayCounterYearFraction(DayCounterON,SettlementDate,AF239,,,Trigger)</f>
        <v>0.92602739726027394</v>
      </c>
      <c r="AH239" s="209">
        <f t="shared" si="20"/>
        <v>3.685575509204655E-3</v>
      </c>
      <c r="AI239" s="209">
        <f t="shared" si="21"/>
        <v>3.8748837494079818E-3</v>
      </c>
      <c r="AJ239" s="179">
        <f t="shared" si="22"/>
        <v>3.8737107792299573E-3</v>
      </c>
    </row>
    <row r="240" spans="32:36" x14ac:dyDescent="0.2">
      <c r="AF240" s="208">
        <f>_xll.qlCalendarAdvance(Calendar,AF239,"1d","mf",,Trigger)</f>
        <v>42307</v>
      </c>
      <c r="AG240" s="219">
        <f>_xll.qlDayCounterYearFraction(DayCounterON,SettlementDate,AF240,,,Trigger)</f>
        <v>0.92876712328767119</v>
      </c>
      <c r="AH240" s="209">
        <f t="shared" si="20"/>
        <v>3.685575509204655E-3</v>
      </c>
      <c r="AI240" s="209">
        <f t="shared" si="21"/>
        <v>3.8761011657436942E-3</v>
      </c>
      <c r="AJ240" s="179">
        <f t="shared" si="22"/>
        <v>3.8751383653274447E-3</v>
      </c>
    </row>
    <row r="241" spans="32:36" x14ac:dyDescent="0.2">
      <c r="AF241" s="208">
        <f>_xll.qlCalendarAdvance(Calendar,AF240,"1d","mf",,Trigger)</f>
        <v>42310</v>
      </c>
      <c r="AG241" s="219">
        <f>_xll.qlDayCounterYearFraction(DayCounterON,SettlementDate,AF241,,,Trigger)</f>
        <v>0.93698630136986305</v>
      </c>
      <c r="AH241" s="209">
        <f t="shared" si="20"/>
        <v>3.685575509204655E-3</v>
      </c>
      <c r="AI241" s="209">
        <f t="shared" si="21"/>
        <v>3.8797534147508323E-3</v>
      </c>
      <c r="AJ241" s="179">
        <f t="shared" si="22"/>
        <v>3.8794325874250955E-3</v>
      </c>
    </row>
    <row r="242" spans="32:36" x14ac:dyDescent="0.2">
      <c r="AF242" s="208">
        <f>_xll.qlCalendarAdvance(Calendar,AF241,"1d","mf",,Trigger)</f>
        <v>42311</v>
      </c>
      <c r="AG242" s="219">
        <f>_xll.qlDayCounterYearFraction(DayCounterON,SettlementDate,AF242,,,Trigger)</f>
        <v>0.9397260273972603</v>
      </c>
      <c r="AH242" s="209">
        <f t="shared" si="20"/>
        <v>3.685575509204655E-3</v>
      </c>
      <c r="AI242" s="209">
        <f t="shared" si="21"/>
        <v>3.8809708310865451E-3</v>
      </c>
      <c r="AJ242" s="179">
        <f t="shared" si="22"/>
        <v>3.8808678160593747E-3</v>
      </c>
    </row>
    <row r="243" spans="32:36" x14ac:dyDescent="0.2">
      <c r="AF243" s="208">
        <f>_xll.qlCalendarAdvance(Calendar,AF242,"1d","mf",,Trigger)</f>
        <v>42312</v>
      </c>
      <c r="AG243" s="219">
        <f>_xll.qlDayCounterYearFraction(DayCounterON,SettlementDate,AF243,,,Trigger)</f>
        <v>0.94246575342465755</v>
      </c>
      <c r="AH243" s="209">
        <f t="shared" si="20"/>
        <v>3.685575509204655E-3</v>
      </c>
      <c r="AI243" s="209">
        <f t="shared" si="21"/>
        <v>3.882188247422258E-3</v>
      </c>
      <c r="AJ243" s="179">
        <f t="shared" si="22"/>
        <v>3.882304955327852E-3</v>
      </c>
    </row>
    <row r="244" spans="32:36" x14ac:dyDescent="0.2">
      <c r="AF244" s="208">
        <f>_xll.qlCalendarAdvance(Calendar,AF243,"1d","mf",,Trigger)</f>
        <v>42313</v>
      </c>
      <c r="AG244" s="219">
        <f>_xll.qlDayCounterYearFraction(DayCounterON,SettlementDate,AF244,,,Trigger)</f>
        <v>0.9452054794520548</v>
      </c>
      <c r="AH244" s="209">
        <f t="shared" si="20"/>
        <v>3.685575509204655E-3</v>
      </c>
      <c r="AI244" s="209">
        <f t="shared" si="21"/>
        <v>3.8834056637579708E-3</v>
      </c>
      <c r="AJ244" s="179">
        <f t="shared" si="22"/>
        <v>3.8837440052305276E-3</v>
      </c>
    </row>
    <row r="245" spans="32:36" x14ac:dyDescent="0.2">
      <c r="AF245" s="208">
        <f>_xll.qlCalendarAdvance(Calendar,AF244,"1d","mf",,Trigger)</f>
        <v>42314</v>
      </c>
      <c r="AG245" s="219">
        <f>_xll.qlDayCounterYearFraction(DayCounterON,SettlementDate,AF245,,,Trigger)</f>
        <v>0.94794520547945205</v>
      </c>
      <c r="AH245" s="209">
        <f t="shared" si="20"/>
        <v>3.685575509204655E-3</v>
      </c>
      <c r="AI245" s="209">
        <f t="shared" si="21"/>
        <v>3.8846230800936832E-3</v>
      </c>
      <c r="AJ245" s="179">
        <f t="shared" si="22"/>
        <v>3.8851849657674008E-3</v>
      </c>
    </row>
    <row r="246" spans="32:36" x14ac:dyDescent="0.2">
      <c r="AF246" s="208">
        <f>_xll.qlCalendarAdvance(Calendar,AF245,"1d","mf",,Trigger)</f>
        <v>42317</v>
      </c>
      <c r="AG246" s="219">
        <f>_xll.qlDayCounterYearFraction(DayCounterON,SettlementDate,AF246,,,Trigger)</f>
        <v>0.95616438356164379</v>
      </c>
      <c r="AH246" s="209">
        <f t="shared" si="20"/>
        <v>3.685575509204655E-3</v>
      </c>
      <c r="AI246" s="209">
        <f t="shared" si="21"/>
        <v>3.8882753291008213E-3</v>
      </c>
      <c r="AJ246" s="179">
        <f t="shared" si="22"/>
        <v>3.8895193111832082E-3</v>
      </c>
    </row>
    <row r="247" spans="32:36" x14ac:dyDescent="0.2">
      <c r="AF247" s="208">
        <f>_xll.qlCalendarAdvance(Calendar,AF246,"1d","mf",,Trigger)</f>
        <v>42318</v>
      </c>
      <c r="AG247" s="219">
        <f>_xll.qlDayCounterYearFraction(DayCounterON,SettlementDate,AF247,,,Trigger)</f>
        <v>0.95890410958904104</v>
      </c>
      <c r="AH247" s="209">
        <f t="shared" si="20"/>
        <v>3.685575509204655E-3</v>
      </c>
      <c r="AI247" s="209">
        <f t="shared" si="21"/>
        <v>3.8894927454365342E-3</v>
      </c>
      <c r="AJ247" s="179">
        <f t="shared" si="22"/>
        <v>3.8909679142568733E-3</v>
      </c>
    </row>
    <row r="248" spans="32:36" x14ac:dyDescent="0.2">
      <c r="AF248" s="208">
        <f>_xll.qlCalendarAdvance(Calendar,AF247,"1d","mf",,Trigger)</f>
        <v>42319</v>
      </c>
      <c r="AG248" s="219">
        <f>_xll.qlDayCounterYearFraction(DayCounterON,SettlementDate,AF248,,,Trigger)</f>
        <v>0.9616438356164384</v>
      </c>
      <c r="AH248" s="209">
        <f t="shared" si="20"/>
        <v>3.685575509204655E-3</v>
      </c>
      <c r="AI248" s="209">
        <f t="shared" si="21"/>
        <v>3.890710161772247E-3</v>
      </c>
      <c r="AJ248" s="179">
        <f t="shared" si="22"/>
        <v>3.8924184279647365E-3</v>
      </c>
    </row>
    <row r="249" spans="32:36" x14ac:dyDescent="0.2">
      <c r="AF249" s="208">
        <f>_xll.qlCalendarAdvance(Calendar,AF248,"1d","mf",,Trigger)</f>
        <v>42320</v>
      </c>
      <c r="AG249" s="219">
        <f>_xll.qlDayCounterYearFraction(DayCounterON,SettlementDate,AF249,,,Trigger)</f>
        <v>0.96438356164383565</v>
      </c>
      <c r="AH249" s="209">
        <f t="shared" si="20"/>
        <v>3.685575509204655E-3</v>
      </c>
      <c r="AI249" s="209">
        <f t="shared" si="21"/>
        <v>3.8919275781079598E-3</v>
      </c>
      <c r="AJ249" s="179">
        <f t="shared" si="22"/>
        <v>3.8938708523067979E-3</v>
      </c>
    </row>
    <row r="250" spans="32:36" x14ac:dyDescent="0.2">
      <c r="AF250" s="208">
        <f>_xll.qlCalendarAdvance(Calendar,AF249,"1d","mf",,Trigger)</f>
        <v>42321</v>
      </c>
      <c r="AG250" s="219">
        <f>_xll.qlDayCounterYearFraction(DayCounterON,SettlementDate,AF250,,,Trigger)</f>
        <v>0.9671232876712329</v>
      </c>
      <c r="AH250" s="209">
        <f t="shared" si="20"/>
        <v>3.685575509204655E-3</v>
      </c>
      <c r="AI250" s="209">
        <f t="shared" si="21"/>
        <v>3.8931449944436722E-3</v>
      </c>
      <c r="AJ250" s="179">
        <f t="shared" si="22"/>
        <v>3.8953251872830565E-3</v>
      </c>
    </row>
    <row r="251" spans="32:36" x14ac:dyDescent="0.2">
      <c r="AF251" s="208">
        <f>_xll.qlCalendarAdvance(Calendar,AF250,"1d","mf",,Trigger)</f>
        <v>42324</v>
      </c>
      <c r="AG251" s="219">
        <f>_xll.qlDayCounterYearFraction(DayCounterON,SettlementDate,AF251,,,Trigger)</f>
        <v>0.97534246575342465</v>
      </c>
      <c r="AH251" s="209">
        <f t="shared" si="20"/>
        <v>3.685575509204655E-3</v>
      </c>
      <c r="AI251" s="209">
        <f t="shared" si="21"/>
        <v>3.8967972434508103E-3</v>
      </c>
      <c r="AJ251" s="179">
        <f t="shared" si="22"/>
        <v>3.8996996560170215E-3</v>
      </c>
    </row>
    <row r="252" spans="32:36" x14ac:dyDescent="0.2">
      <c r="AF252" s="208">
        <f>_xll.qlCalendarAdvance(Calendar,AF251,"1d","mf",,Trigger)</f>
        <v>42325</v>
      </c>
      <c r="AG252" s="219">
        <f>_xll.qlDayCounterYearFraction(DayCounterON,SettlementDate,AF252,,,Trigger)</f>
        <v>0.9780821917808219</v>
      </c>
      <c r="AH252" s="209">
        <f t="shared" si="20"/>
        <v>3.685575509204655E-3</v>
      </c>
      <c r="AI252" s="209">
        <f t="shared" si="21"/>
        <v>3.8980146597865232E-3</v>
      </c>
      <c r="AJ252" s="179">
        <f t="shared" si="22"/>
        <v>3.9011616335300724E-3</v>
      </c>
    </row>
    <row r="253" spans="32:36" x14ac:dyDescent="0.2">
      <c r="AF253" s="208">
        <f>_xll.qlCalendarAdvance(Calendar,AF252,"1d","mf",,Trigger)</f>
        <v>42326</v>
      </c>
      <c r="AG253" s="219">
        <f>_xll.qlDayCounterYearFraction(DayCounterON,SettlementDate,AF253,,,Trigger)</f>
        <v>0.98082191780821915</v>
      </c>
      <c r="AH253" s="209">
        <f t="shared" si="20"/>
        <v>3.685575509204655E-3</v>
      </c>
      <c r="AI253" s="209">
        <f t="shared" si="21"/>
        <v>3.899232076122236E-3</v>
      </c>
      <c r="AJ253" s="179">
        <f t="shared" si="22"/>
        <v>3.9026255216773205E-3</v>
      </c>
    </row>
    <row r="254" spans="32:36" x14ac:dyDescent="0.2">
      <c r="AF254" s="208">
        <f>_xll.qlCalendarAdvance(Calendar,AF253,"1d","mf",,Trigger)</f>
        <v>42327</v>
      </c>
      <c r="AG254" s="219">
        <f>_xll.qlDayCounterYearFraction(DayCounterON,SettlementDate,AF254,,,Trigger)</f>
        <v>0.98356164383561639</v>
      </c>
      <c r="AH254" s="209">
        <f t="shared" si="20"/>
        <v>3.685575509204655E-3</v>
      </c>
      <c r="AI254" s="209">
        <f t="shared" si="21"/>
        <v>3.9004494924579488E-3</v>
      </c>
      <c r="AJ254" s="179">
        <f t="shared" si="22"/>
        <v>3.9040913204587673E-3</v>
      </c>
    </row>
    <row r="255" spans="32:36" x14ac:dyDescent="0.2">
      <c r="AF255" s="208">
        <f>_xll.qlCalendarAdvance(Calendar,AF254,"1d","mf",,Trigger)</f>
        <v>42328</v>
      </c>
      <c r="AG255" s="219">
        <f>_xll.qlDayCounterYearFraction(DayCounterON,SettlementDate,AF255,,,Trigger)</f>
        <v>0.98630136986301364</v>
      </c>
      <c r="AH255" s="209">
        <f t="shared" si="20"/>
        <v>3.685575509204655E-3</v>
      </c>
      <c r="AI255" s="209">
        <f t="shared" si="21"/>
        <v>3.9016669087936612E-3</v>
      </c>
      <c r="AJ255" s="179">
        <f t="shared" si="22"/>
        <v>3.9055590298744123E-3</v>
      </c>
    </row>
    <row r="256" spans="32:36" x14ac:dyDescent="0.2">
      <c r="AF256" s="208">
        <f>_xll.qlCalendarAdvance(Calendar,AF255,"1d","mf",,Trigger)</f>
        <v>42331</v>
      </c>
      <c r="AG256" s="219">
        <f>_xll.qlDayCounterYearFraction(DayCounterON,SettlementDate,AF256,,,Trigger)</f>
        <v>0.9945205479452055</v>
      </c>
      <c r="AH256" s="209">
        <f t="shared" si="20"/>
        <v>3.685575509204655E-3</v>
      </c>
      <c r="AI256" s="209">
        <f t="shared" si="21"/>
        <v>3.9053191578007997E-3</v>
      </c>
      <c r="AJ256" s="179">
        <f t="shared" si="22"/>
        <v>3.9099736219265335E-3</v>
      </c>
    </row>
    <row r="257" spans="32:36" ht="12" thickBot="1" x14ac:dyDescent="0.25">
      <c r="AF257" s="210">
        <f>_xll.qlCalendarAdvance(Calendar,AF256,"1d","mf",,Trigger)</f>
        <v>42332</v>
      </c>
      <c r="AG257" s="221">
        <f>_xll.qlDayCounterYearFraction(DayCounterON,SettlementDate,AF257,,,Trigger)</f>
        <v>0.99726027397260275</v>
      </c>
      <c r="AH257" s="211">
        <f t="shared" si="20"/>
        <v>3.685575509204655E-3</v>
      </c>
      <c r="AI257" s="211">
        <f t="shared" si="21"/>
        <v>3.9065365741365122E-3</v>
      </c>
      <c r="AJ257" s="184">
        <f t="shared" si="22"/>
        <v>3.9114489738789702E-3</v>
      </c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23" priority="6">
      <formula>$P$3</formula>
    </cfRule>
    <cfRule type="expression" dxfId="22" priority="7">
      <formula>$P$3</formula>
    </cfRule>
  </conditionalFormatting>
  <conditionalFormatting sqref="N5">
    <cfRule type="expression" dxfId="21" priority="4">
      <formula>$P$5</formula>
    </cfRule>
  </conditionalFormatting>
  <conditionalFormatting sqref="N6">
    <cfRule type="expression" dxfId="20" priority="3">
      <formula>$P$6</formula>
    </cfRule>
  </conditionalFormatting>
  <conditionalFormatting sqref="N7">
    <cfRule type="expression" dxfId="19" priority="2">
      <formula>$P$7</formula>
    </cfRule>
  </conditionalFormatting>
  <conditionalFormatting sqref="N4">
    <cfRule type="expression" dxfId="18" priority="1">
      <formula>$P$5</formula>
    </cfRule>
  </conditionalFormatting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6">
      <formula1>"flat,linear,quadratic"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9" bestFit="1" customWidth="1"/>
    <col min="2" max="2" width="20.1640625" style="69" customWidth="1"/>
    <col min="3" max="3" width="17.6640625" style="69" hidden="1" customWidth="1" outlineLevel="1"/>
    <col min="4" max="4" width="20.1640625" style="69" customWidth="1" collapsed="1"/>
    <col min="5" max="5" width="20.1640625" style="69" customWidth="1"/>
    <col min="6" max="8" width="10.5" style="69" bestFit="1" customWidth="1"/>
    <col min="9" max="9" width="17.6640625" style="69" bestFit="1" customWidth="1"/>
    <col min="10" max="10" width="9.33203125" style="69"/>
    <col min="16" max="16" width="2.83203125" style="69" customWidth="1"/>
    <col min="17" max="17" width="27.5" style="69" bestFit="1" customWidth="1"/>
    <col min="18" max="18" width="20.1640625" style="69" hidden="1" customWidth="1"/>
    <col min="19" max="19" width="20.1640625" style="69" bestFit="1" customWidth="1"/>
    <col min="20" max="20" width="20.1640625" style="69" customWidth="1"/>
    <col min="21" max="21" width="20.1640625" style="69" hidden="1" customWidth="1"/>
    <col min="22" max="22" width="10" style="69" bestFit="1" customWidth="1"/>
    <col min="23" max="23" width="9.33203125" style="69" customWidth="1"/>
    <col min="24" max="24" width="10" style="69" bestFit="1" customWidth="1"/>
    <col min="25" max="25" width="9.33203125" style="69"/>
    <col min="26" max="26" width="2.83203125" style="69" customWidth="1"/>
    <col min="27" max="16384" width="9.33203125" style="69"/>
  </cols>
  <sheetData>
    <row r="1" spans="1:29" ht="22.5" x14ac:dyDescent="0.2">
      <c r="A1" s="377"/>
      <c r="B1" s="377" t="s">
        <v>93</v>
      </c>
      <c r="C1" s="377"/>
      <c r="D1" s="377" t="s">
        <v>94</v>
      </c>
      <c r="E1" s="377" t="s">
        <v>95</v>
      </c>
      <c r="F1" s="377" t="s">
        <v>37</v>
      </c>
      <c r="G1" s="377" t="s">
        <v>97</v>
      </c>
      <c r="H1" s="377" t="s">
        <v>98</v>
      </c>
    </row>
    <row r="2" spans="1:29" x14ac:dyDescent="0.2">
      <c r="A2" s="382">
        <v>0</v>
      </c>
      <c r="B2" s="383">
        <f>_xll.qlInterestRateIndexFixingDate(IborIndex,D2)</f>
        <v>41964</v>
      </c>
      <c r="C2" s="382" t="str">
        <f>_xll.qlMakeDatedOIS(,D2,E2,OvernightIndex,0,"Act/360",0)</f>
        <v>obj_005ea#0007</v>
      </c>
      <c r="D2" s="383">
        <f>_xll.qlCalendarAdvance(Calendar,SettlementDate,A2&amp;"M","mf")</f>
        <v>41968</v>
      </c>
      <c r="E2" s="383">
        <f>_xll.qlInterestRateIndexMaturity(IborIndex,D2)</f>
        <v>42333</v>
      </c>
      <c r="F2" s="384">
        <f>_xll.qlOvernightIndexedSwapFairRate(C2,_xll.ohTrigger(InterestRatesTrigger))</f>
        <v>-3.6000000000005889E-4</v>
      </c>
      <c r="G2" s="385">
        <f>_xll.qlInterpolationInterpolate(BasisInterpolator,D2,TRUE,F2)</f>
        <v>3.6350881734621256E-3</v>
      </c>
      <c r="H2" s="384">
        <f>F2+G2</f>
        <v>3.2750881734620665E-3</v>
      </c>
      <c r="AA2" s="70"/>
      <c r="AB2" s="70"/>
      <c r="AC2" s="171"/>
    </row>
    <row r="3" spans="1:29" x14ac:dyDescent="0.2">
      <c r="A3" s="368">
        <v>1</v>
      </c>
      <c r="B3" s="369">
        <f>_xll.qlInterestRateIndexFixingDate(IborIndex,D3)</f>
        <v>41996</v>
      </c>
      <c r="C3" s="368" t="str">
        <f>_xll.qlMakeDatedOIS(,D3,E3,OvernightIndex,0,"Act/360",0)</f>
        <v>obj_005e9#0007</v>
      </c>
      <c r="D3" s="369">
        <f>_xll.qlCalendarAdvance(Calendar,SettlementDate,A3&amp;"M","mf")</f>
        <v>42002</v>
      </c>
      <c r="E3" s="369">
        <f>_xll.qlInterestRateIndexMaturity(IborIndex,D3)</f>
        <v>42367</v>
      </c>
      <c r="F3" s="370">
        <f>_xll.qlOvernightIndexedSwapFairRate(C3,_xll.ohTrigger(InterestRatesTrigger))</f>
        <v>-4.1985438365987746E-4</v>
      </c>
      <c r="G3" s="371">
        <f>_xll.qlInterpolationInterpolate(BasisInterpolator,D3,TRUE,F3)</f>
        <v>3.6736096390584489E-3</v>
      </c>
      <c r="H3" s="370">
        <f>F3+G3</f>
        <v>3.2537552553985713E-3</v>
      </c>
      <c r="AA3" s="70"/>
      <c r="AB3" s="70"/>
      <c r="AC3" s="171"/>
    </row>
    <row r="4" spans="1:29" x14ac:dyDescent="0.2">
      <c r="A4" s="368">
        <v>2</v>
      </c>
      <c r="B4" s="369">
        <f>_xll.qlInterestRateIndexFixingDate(IborIndex,D4)</f>
        <v>42026</v>
      </c>
      <c r="C4" s="368" t="str">
        <f>_xll.qlMakeDatedOIS(,D4,E4,OvernightIndex,0,"Act/360",0)</f>
        <v>obj_005bf#0007</v>
      </c>
      <c r="D4" s="369">
        <f>_xll.qlCalendarAdvance(Calendar,SettlementDate,A4&amp;"M","mf")</f>
        <v>42030</v>
      </c>
      <c r="E4" s="369">
        <f>_xll.qlInterestRateIndexMaturity(IborIndex,D4)</f>
        <v>42395</v>
      </c>
      <c r="F4" s="370">
        <f>_xll.qlOvernightIndexedSwapFairRate(C4,_xll.ohTrigger(InterestRatesTrigger))</f>
        <v>-4.1404294817613536E-4</v>
      </c>
      <c r="G4" s="371">
        <f>_xll.qlInterpolationInterpolate(BasisInterpolator,D4,TRUE,F4)</f>
        <v>3.7074239654973189E-3</v>
      </c>
      <c r="H4" s="370">
        <f t="shared" ref="H4:H50" si="0">F4+G4</f>
        <v>3.2933810173211833E-3</v>
      </c>
      <c r="AA4" s="70"/>
      <c r="AB4" s="70"/>
      <c r="AC4" s="171"/>
    </row>
    <row r="5" spans="1:29" x14ac:dyDescent="0.2">
      <c r="A5" s="368">
        <v>3</v>
      </c>
      <c r="B5" s="369">
        <f>_xll.qlInterestRateIndexFixingDate(IborIndex,D5)</f>
        <v>42058</v>
      </c>
      <c r="C5" s="368" t="str">
        <f>_xll.qlMakeDatedOIS(,D5,E5,OvernightIndex,0,"Act/360",0)</f>
        <v>obj_005be#0007</v>
      </c>
      <c r="D5" s="369">
        <f>_xll.qlCalendarAdvance(Calendar,SettlementDate,A5&amp;"M","mf")</f>
        <v>42060</v>
      </c>
      <c r="E5" s="369">
        <f>_xll.qlInterestRateIndexMaturity(IborIndex,D5)</f>
        <v>42425</v>
      </c>
      <c r="F5" s="370">
        <f>_xll.qlOvernightIndexedSwapFairRate(C5,_xll.ohTrigger(InterestRatesTrigger))</f>
        <v>-4.8061025126110943E-4</v>
      </c>
      <c r="G5" s="371">
        <f>_xll.qlInterpolationInterpolate(BasisInterpolator,D5,TRUE,F5)</f>
        <v>3.7455561982259753E-3</v>
      </c>
      <c r="H5" s="370">
        <f t="shared" si="0"/>
        <v>3.2649459469648659E-3</v>
      </c>
      <c r="AA5" s="70"/>
      <c r="AB5" s="70"/>
      <c r="AC5" s="171"/>
    </row>
    <row r="6" spans="1:29" x14ac:dyDescent="0.2">
      <c r="A6" s="368">
        <v>4</v>
      </c>
      <c r="B6" s="369">
        <f>_xll.qlInterestRateIndexFixingDate(IborIndex,D6)</f>
        <v>42086</v>
      </c>
      <c r="C6" s="368" t="str">
        <f>_xll.qlMakeDatedOIS(,D6,E6,OvernightIndex,0,"Act/360",0)</f>
        <v>obj_005cd#0007</v>
      </c>
      <c r="D6" s="369">
        <f>_xll.qlCalendarAdvance(Calendar,SettlementDate,A6&amp;"M","mf")</f>
        <v>42088</v>
      </c>
      <c r="E6" s="369">
        <f>_xll.qlInterestRateIndexMaturity(IborIndex,D6)</f>
        <v>42458</v>
      </c>
      <c r="F6" s="370">
        <f>_xll.qlOvernightIndexedSwapFairRate(C6,_xll.ohTrigger(InterestRatesTrigger))</f>
        <v>-5.2284293055491929E-4</v>
      </c>
      <c r="G6" s="371">
        <f>_xll.qlInterpolationInterpolate(BasisInterpolator,D6,TRUE,F6)</f>
        <v>3.7827536656333234E-3</v>
      </c>
      <c r="H6" s="370">
        <f t="shared" si="0"/>
        <v>3.2599107350784039E-3</v>
      </c>
      <c r="AA6" s="70"/>
      <c r="AB6" s="70"/>
      <c r="AC6" s="171"/>
    </row>
    <row r="7" spans="1:29" x14ac:dyDescent="0.2">
      <c r="A7" s="368">
        <v>5</v>
      </c>
      <c r="B7" s="369">
        <f>_xll.qlInterestRateIndexFixingDate(IborIndex,D7)</f>
        <v>42117</v>
      </c>
      <c r="C7" s="368" t="str">
        <f>_xll.qlMakeDatedOIS(,D7,E7,OvernightIndex,0,"Act/360",0)</f>
        <v>obj_005e3#0007</v>
      </c>
      <c r="D7" s="369">
        <f>_xll.qlCalendarAdvance(Calendar,SettlementDate,A7&amp;"M","mf")</f>
        <v>42121</v>
      </c>
      <c r="E7" s="369">
        <f>_xll.qlInterestRateIndexMaturity(IborIndex,D7)</f>
        <v>42487</v>
      </c>
      <c r="F7" s="370">
        <f>_xll.qlOvernightIndexedSwapFairRate(C7,_xll.ohTrigger(InterestRatesTrigger))</f>
        <v>-5.5428597291842937E-4</v>
      </c>
      <c r="G7" s="371">
        <f>_xll.qlInterpolationInterpolate(BasisInterpolator,D7,TRUE,F7)</f>
        <v>3.8283651024238739E-3</v>
      </c>
      <c r="H7" s="370">
        <f t="shared" si="0"/>
        <v>3.2740791295054446E-3</v>
      </c>
      <c r="AA7" s="70"/>
      <c r="AB7" s="70"/>
      <c r="AC7" s="171"/>
    </row>
    <row r="8" spans="1:29" x14ac:dyDescent="0.2">
      <c r="A8" s="368">
        <v>6</v>
      </c>
      <c r="B8" s="369">
        <f>_xll.qlInterestRateIndexFixingDate(IborIndex,D8)</f>
        <v>42145</v>
      </c>
      <c r="C8" s="368" t="str">
        <f>_xll.qlMakeDatedOIS(,D8,E8,OvernightIndex,0,"Act/360",0)</f>
        <v>obj_005bc#0007</v>
      </c>
      <c r="D8" s="369">
        <f>_xll.qlCalendarAdvance(Calendar,SettlementDate,A8&amp;"M","mf")</f>
        <v>42149</v>
      </c>
      <c r="E8" s="369">
        <f>_xll.qlInterestRateIndexMaturity(IborIndex,D8)</f>
        <v>42515</v>
      </c>
      <c r="F8" s="370">
        <f>_xll.qlOvernightIndexedSwapFairRate(C8,_xll.ohTrigger(InterestRatesTrigger))</f>
        <v>-5.6333771135503761E-4</v>
      </c>
      <c r="G8" s="371">
        <f>_xll.qlInterpolationInterpolate(BasisInterpolator,D8,TRUE,F8)</f>
        <v>3.8683856008650541E-3</v>
      </c>
      <c r="H8" s="370">
        <f t="shared" si="0"/>
        <v>3.3050478895100166E-3</v>
      </c>
      <c r="AA8" s="70"/>
      <c r="AB8" s="70"/>
      <c r="AC8" s="171"/>
    </row>
    <row r="9" spans="1:29" x14ac:dyDescent="0.2">
      <c r="A9" s="368">
        <v>7</v>
      </c>
      <c r="B9" s="369">
        <f>_xll.qlInterestRateIndexFixingDate(IborIndex,D9)</f>
        <v>42178</v>
      </c>
      <c r="C9" s="368" t="str">
        <f>_xll.qlMakeDatedOIS(,D9,E9,OvernightIndex,0,"Act/360",0)</f>
        <v>obj_005de#0007</v>
      </c>
      <c r="D9" s="369">
        <f>_xll.qlCalendarAdvance(Calendar,SettlementDate,A9&amp;"M","mf")</f>
        <v>42180</v>
      </c>
      <c r="E9" s="369">
        <f>_xll.qlInterestRateIndexMaturity(IborIndex,D9)</f>
        <v>42548</v>
      </c>
      <c r="F9" s="370">
        <f>_xll.qlOvernightIndexedSwapFairRate(C9,_xll.ohTrigger(InterestRatesTrigger))</f>
        <v>-5.4574035538591868E-4</v>
      </c>
      <c r="G9" s="371">
        <f>_xll.qlInterpolationInterpolate(BasisInterpolator,D9,TRUE,F9)</f>
        <v>3.9139045421513023E-3</v>
      </c>
      <c r="H9" s="370">
        <f t="shared" si="0"/>
        <v>3.3681641867653834E-3</v>
      </c>
      <c r="I9" s="171"/>
      <c r="AA9" s="70"/>
      <c r="AB9" s="70"/>
      <c r="AC9" s="171"/>
    </row>
    <row r="10" spans="1:29" x14ac:dyDescent="0.2">
      <c r="A10" s="368">
        <v>8</v>
      </c>
      <c r="B10" s="369">
        <f>_xll.qlInterestRateIndexFixingDate(IborIndex,D10)</f>
        <v>42208</v>
      </c>
      <c r="C10" s="368" t="str">
        <f>_xll.qlMakeDatedOIS(,D10,E10,OvernightIndex,0,"Act/360",0)</f>
        <v>obj_005cb#0007</v>
      </c>
      <c r="D10" s="369">
        <f>_xll.qlCalendarAdvance(Calendar,SettlementDate,A10&amp;"M","mf")</f>
        <v>42212</v>
      </c>
      <c r="E10" s="369">
        <f>_xll.qlInterestRateIndexMaturity(IborIndex,D10)</f>
        <v>42578</v>
      </c>
      <c r="F10" s="370">
        <f>_xll.qlOvernightIndexedSwapFairRate(C10,_xll.ohTrigger(InterestRatesTrigger))</f>
        <v>-5.293712527449086E-4</v>
      </c>
      <c r="G10" s="371">
        <f>_xll.qlInterpolationInterpolate(BasisInterpolator,D10,TRUE,F10)</f>
        <v>3.9620049675342531E-3</v>
      </c>
      <c r="H10" s="370">
        <f t="shared" si="0"/>
        <v>3.4326337147893445E-3</v>
      </c>
      <c r="I10" s="171"/>
      <c r="AA10" s="70"/>
      <c r="AB10" s="70"/>
      <c r="AC10" s="171"/>
    </row>
    <row r="11" spans="1:29" x14ac:dyDescent="0.2">
      <c r="A11" s="368">
        <v>9</v>
      </c>
      <c r="B11" s="369">
        <f>_xll.qlInterestRateIndexFixingDate(IborIndex,D11)</f>
        <v>42237</v>
      </c>
      <c r="C11" s="368" t="str">
        <f>_xll.qlMakeDatedOIS(,D11,E11,OvernightIndex,0,"Act/360",0)</f>
        <v>obj_005ca#0007</v>
      </c>
      <c r="D11" s="369">
        <f>_xll.qlCalendarAdvance(Calendar,SettlementDate,A11&amp;"M","mf")</f>
        <v>42241</v>
      </c>
      <c r="E11" s="369">
        <f>_xll.qlInterestRateIndexMaturity(IborIndex,D11)</f>
        <v>42607</v>
      </c>
      <c r="F11" s="370">
        <f>_xll.qlOvernightIndexedSwapFairRate(C11,_xll.ohTrigger(InterestRatesTrigger))</f>
        <v>-5.0438806065123223E-4</v>
      </c>
      <c r="G11" s="371">
        <f>_xll.qlInterpolationInterpolate(BasisInterpolator,D11,TRUE,F11)</f>
        <v>4.0063765253802921E-3</v>
      </c>
      <c r="H11" s="370">
        <f t="shared" si="0"/>
        <v>3.5019884647290601E-3</v>
      </c>
      <c r="I11" s="171"/>
      <c r="AA11" s="70"/>
      <c r="AB11" s="70"/>
      <c r="AC11" s="171"/>
    </row>
    <row r="12" spans="1:29" x14ac:dyDescent="0.2">
      <c r="A12" s="368">
        <v>10</v>
      </c>
      <c r="B12" s="369">
        <f>_xll.qlInterestRateIndexFixingDate(IborIndex,D12)</f>
        <v>42270</v>
      </c>
      <c r="C12" s="368" t="str">
        <f>_xll.qlMakeDatedOIS(,D12,E12,OvernightIndex,0,"Act/360",0)</f>
        <v>obj_005b6#0007</v>
      </c>
      <c r="D12" s="369">
        <f>_xll.qlCalendarAdvance(Calendar,SettlementDate,A12&amp;"M","mf")</f>
        <v>42272</v>
      </c>
      <c r="E12" s="369">
        <f>_xll.qlInterestRateIndexMaturity(IborIndex,D12)</f>
        <v>42639</v>
      </c>
      <c r="F12" s="370">
        <f>_xll.qlOvernightIndexedSwapFairRate(C12,_xll.ohTrigger(InterestRatesTrigger))</f>
        <v>-4.4681998331618655E-4</v>
      </c>
      <c r="G12" s="371">
        <f>_xll.qlInterpolationInterpolate(BasisInterpolator,D12,TRUE,F12)</f>
        <v>4.0544225943864986E-3</v>
      </c>
      <c r="H12" s="370">
        <f t="shared" si="0"/>
        <v>3.6076026110703121E-3</v>
      </c>
      <c r="I12" s="171"/>
      <c r="AA12" s="70"/>
      <c r="AB12" s="70"/>
      <c r="AC12" s="171"/>
    </row>
    <row r="13" spans="1:29" x14ac:dyDescent="0.2">
      <c r="A13" s="372">
        <v>11</v>
      </c>
      <c r="B13" s="373">
        <f>_xll.qlInterestRateIndexFixingDate(IborIndex,D13)</f>
        <v>42299</v>
      </c>
      <c r="C13" s="372" t="str">
        <f>_xll.qlMakeDatedOIS(,D13,E13,OvernightIndex,0,"Act/360",0)</f>
        <v>obj_005d1#0007</v>
      </c>
      <c r="D13" s="373">
        <f>_xll.qlCalendarAdvance(Calendar,SettlementDate,A13&amp;"M","mf")</f>
        <v>42303</v>
      </c>
      <c r="E13" s="373">
        <f>_xll.qlInterestRateIndexMaturity(IborIndex,D13)</f>
        <v>42669</v>
      </c>
      <c r="F13" s="374">
        <f>_xll.qlOvernightIndexedSwapFairRate(C13,_xll.ohTrigger(InterestRatesTrigger))</f>
        <v>-4.0296270206630075E-4</v>
      </c>
      <c r="G13" s="375">
        <f>_xll.qlInterpolationInterpolate(BasisInterpolator,D13,TRUE,F13)</f>
        <v>4.1028926916552109E-3</v>
      </c>
      <c r="H13" s="374">
        <f t="shared" si="0"/>
        <v>3.6999299895889102E-3</v>
      </c>
      <c r="I13" s="171"/>
      <c r="AA13" s="70"/>
      <c r="AB13" s="70"/>
      <c r="AC13" s="171"/>
    </row>
    <row r="14" spans="1:29" x14ac:dyDescent="0.2">
      <c r="A14" s="386">
        <v>12</v>
      </c>
      <c r="B14" s="387">
        <f>_xll.qlInterestRateIndexFixingDate(IborIndex,D14)</f>
        <v>42331</v>
      </c>
      <c r="C14" s="386" t="str">
        <f>_xll.qlMakeDatedOIS(,D14,E14,OvernightIndex,0,"Act/360",0)</f>
        <v>obj_005bb#0007</v>
      </c>
      <c r="D14" s="387">
        <f>_xll.qlCalendarAdvance(Calendar,SettlementDate,A14&amp;"M","mf")</f>
        <v>42333</v>
      </c>
      <c r="E14" s="387">
        <f>_xll.qlInterestRateIndexMaturity(IborIndex,D14)</f>
        <v>42699</v>
      </c>
      <c r="F14" s="388">
        <f>_xll.qlOvernightIndexedSwapFairRate(C14,_xll.ohTrigger(InterestRatesTrigger))</f>
        <v>-3.6000000000030539E-4</v>
      </c>
      <c r="G14" s="389">
        <f>_xll.qlInterpolationInterpolate(BasisInterpolator,D14,TRUE,F14)</f>
        <v>4.15E-3</v>
      </c>
      <c r="H14" s="388">
        <f t="shared" ref="H14" si="1">F14+G14</f>
        <v>3.7899999999996947E-3</v>
      </c>
      <c r="I14" s="171"/>
      <c r="AA14" s="70"/>
      <c r="AB14" s="70"/>
      <c r="AC14" s="171"/>
    </row>
    <row r="15" spans="1:29" x14ac:dyDescent="0.2">
      <c r="A15" s="368">
        <v>13</v>
      </c>
      <c r="B15" s="369">
        <f>_xll.qlInterestRateIndexFixingDate(IborIndex,D15)</f>
        <v>42361</v>
      </c>
      <c r="C15" s="368" t="str">
        <f>_xll.qlMakeDatedOIS(,D15,E15,OvernightIndex,0,"Act/360",0)</f>
        <v>obj_005e8#0007</v>
      </c>
      <c r="D15" s="369">
        <f>_xll.qlCalendarAdvance(Calendar,SettlementDate,A15&amp;"M","mf")</f>
        <v>42366</v>
      </c>
      <c r="E15" s="369">
        <f>_xll.qlInterestRateIndexMaturity(IborIndex,D15)</f>
        <v>42732</v>
      </c>
      <c r="F15" s="370">
        <f>_xll.qlOvernightIndexedSwapFairRate(C15,_xll.ohTrigger(InterestRatesTrigger))</f>
        <v>-2.5884499920049496E-4</v>
      </c>
      <c r="G15" s="371">
        <f>_xll.qlInterpolationInterpolate(BasisInterpolator,D15,TRUE,F15)</f>
        <v>4.2018105200755532E-3</v>
      </c>
      <c r="H15" s="370">
        <f t="shared" si="0"/>
        <v>3.942965520875058E-3</v>
      </c>
      <c r="I15" s="171"/>
      <c r="AA15" s="70"/>
      <c r="AB15" s="70"/>
      <c r="AC15" s="171"/>
    </row>
    <row r="16" spans="1:29" x14ac:dyDescent="0.2">
      <c r="A16" s="368">
        <v>14</v>
      </c>
      <c r="B16" s="369">
        <f>_xll.qlInterestRateIndexFixingDate(IborIndex,D16)</f>
        <v>42390</v>
      </c>
      <c r="C16" s="368" t="str">
        <f>_xll.qlMakeDatedOIS(,D16,E16,OvernightIndex,0,"Act/360",0)</f>
        <v>obj_005b8#0007</v>
      </c>
      <c r="D16" s="369">
        <f>_xll.qlCalendarAdvance(Calendar,SettlementDate,A16&amp;"M","mf")</f>
        <v>42394</v>
      </c>
      <c r="E16" s="369">
        <f>_xll.qlInterestRateIndexMaturity(IborIndex,D16)</f>
        <v>42760</v>
      </c>
      <c r="F16" s="370">
        <f>_xll.qlOvernightIndexedSwapFairRate(C16,_xll.ohTrigger(InterestRatesTrigger))</f>
        <v>-2.1387063575134446E-4</v>
      </c>
      <c r="G16" s="371">
        <f>_xll.qlInterpolationInterpolate(BasisInterpolator,D16,TRUE,F16)</f>
        <v>4.2455774056135015E-3</v>
      </c>
      <c r="H16" s="370">
        <f t="shared" si="0"/>
        <v>4.031706769862157E-3</v>
      </c>
      <c r="I16" s="171"/>
      <c r="AA16" s="70"/>
      <c r="AB16" s="70"/>
      <c r="AC16" s="171"/>
    </row>
    <row r="17" spans="1:29" x14ac:dyDescent="0.2">
      <c r="A17" s="368">
        <v>15</v>
      </c>
      <c r="B17" s="369">
        <f>_xll.qlInterestRateIndexFixingDate(IborIndex,D17)</f>
        <v>42423</v>
      </c>
      <c r="C17" s="368" t="str">
        <f>_xll.qlMakeDatedOIS(,D17,E17,OvernightIndex,0,"Act/360",0)</f>
        <v>obj_005c3#0007</v>
      </c>
      <c r="D17" s="369">
        <f>_xll.qlCalendarAdvance(Calendar,SettlementDate,A17&amp;"M","mf")</f>
        <v>42425</v>
      </c>
      <c r="E17" s="369">
        <f>_xll.qlInterestRateIndexMaturity(IborIndex,D17)</f>
        <v>42793</v>
      </c>
      <c r="F17" s="370">
        <f>_xll.qlOvernightIndexedSwapFairRate(C17,_xll.ohTrigger(InterestRatesTrigger))</f>
        <v>-1.0403188055920488E-4</v>
      </c>
      <c r="G17" s="371">
        <f>_xll.qlInterpolationInterpolate(BasisInterpolator,D17,TRUE,F17)</f>
        <v>4.293623474619708E-3</v>
      </c>
      <c r="H17" s="370">
        <f t="shared" si="0"/>
        <v>4.1895915940605034E-3</v>
      </c>
      <c r="I17" s="171"/>
      <c r="AA17" s="70"/>
      <c r="AB17" s="70"/>
      <c r="AC17" s="171"/>
    </row>
    <row r="18" spans="1:29" x14ac:dyDescent="0.2">
      <c r="A18" s="368">
        <v>16</v>
      </c>
      <c r="B18" s="369">
        <f>_xll.qlInterestRateIndexFixingDate(IborIndex,D18)</f>
        <v>42452</v>
      </c>
      <c r="C18" s="368" t="str">
        <f>_xll.qlMakeDatedOIS(,D18,E18,OvernightIndex,0,"Act/360",0)</f>
        <v>obj_005df#0007</v>
      </c>
      <c r="D18" s="369">
        <f>_xll.qlCalendarAdvance(Calendar,SettlementDate,A18&amp;"M","mf")</f>
        <v>42458</v>
      </c>
      <c r="E18" s="369">
        <f>_xll.qlInterestRateIndexMaturity(IborIndex,D18)</f>
        <v>42823</v>
      </c>
      <c r="F18" s="370">
        <f>_xll.qlOvernightIndexedSwapFairRate(C18,_xll.ohTrigger(InterestRatesTrigger))</f>
        <v>-2.0923465672829002E-5</v>
      </c>
      <c r="G18" s="371">
        <f>_xll.qlInterpolationInterpolate(BasisInterpolator,D18,TRUE,F18)</f>
        <v>4.3440614598901492E-3</v>
      </c>
      <c r="H18" s="370">
        <f t="shared" si="0"/>
        <v>4.3231379942173199E-3</v>
      </c>
      <c r="I18" s="171"/>
      <c r="AA18" s="70"/>
      <c r="AB18" s="70"/>
      <c r="AC18" s="171"/>
    </row>
    <row r="19" spans="1:29" x14ac:dyDescent="0.2">
      <c r="A19" s="368">
        <v>17</v>
      </c>
      <c r="B19" s="369">
        <f>_xll.qlInterestRateIndexFixingDate(IborIndex,D19)</f>
        <v>42481</v>
      </c>
      <c r="C19" s="368" t="str">
        <f>_xll.qlMakeDatedOIS(,D19,E19,OvernightIndex,0,"Act/360",0)</f>
        <v>obj_005eb#0007</v>
      </c>
      <c r="D19" s="369">
        <f>_xll.qlCalendarAdvance(Calendar,SettlementDate,A19&amp;"M","mf")</f>
        <v>42485</v>
      </c>
      <c r="E19" s="369">
        <f>_xll.qlInterestRateIndexMaturity(IborIndex,D19)</f>
        <v>42850</v>
      </c>
      <c r="F19" s="370">
        <f>_xll.qlOvernightIndexedSwapFairRate(C19,_xll.ohTrigger(InterestRatesTrigger))</f>
        <v>5.0791000071633524E-5</v>
      </c>
      <c r="G19" s="371">
        <f>_xll.qlInterpolationInterpolate(BasisInterpolator,D19,TRUE,F19)</f>
        <v>4.3846082402358814E-3</v>
      </c>
      <c r="H19" s="370">
        <f t="shared" si="0"/>
        <v>4.4353992403075148E-3</v>
      </c>
      <c r="I19" s="171"/>
      <c r="AA19" s="70"/>
      <c r="AB19" s="70"/>
      <c r="AC19" s="171"/>
    </row>
    <row r="20" spans="1:29" x14ac:dyDescent="0.2">
      <c r="A20" s="368">
        <v>18</v>
      </c>
      <c r="B20" s="369">
        <f>_xll.qlInterestRateIndexFixingDate(IborIndex,D20)</f>
        <v>42513</v>
      </c>
      <c r="C20" s="368" t="str">
        <f>_xll.qlMakeDatedOIS(,D20,E20,OvernightIndex,0,"Act/360",0)</f>
        <v>obj_005c2#0007</v>
      </c>
      <c r="D20" s="369">
        <f>_xll.qlCalendarAdvance(Calendar,SettlementDate,A20&amp;"M","mf")</f>
        <v>42515</v>
      </c>
      <c r="E20" s="369">
        <f>_xll.qlInterestRateIndexMaturity(IborIndex,D20)</f>
        <v>42880</v>
      </c>
      <c r="F20" s="370">
        <f>_xll.qlOvernightIndexedSwapFairRate(C20,_xll.ohTrigger(InterestRatesTrigger))</f>
        <v>1.3047985558182069E-4</v>
      </c>
      <c r="G20" s="371">
        <f>_xll.qlInterpolationInterpolate(BasisInterpolator,D20,TRUE,F20)</f>
        <v>4.4287139831380917E-3</v>
      </c>
      <c r="H20" s="370">
        <f t="shared" si="0"/>
        <v>4.5591938387199125E-3</v>
      </c>
      <c r="I20" s="171"/>
      <c r="AA20" s="70"/>
      <c r="AB20" s="70"/>
      <c r="AC20" s="171"/>
    </row>
    <row r="21" spans="1:29" x14ac:dyDescent="0.2">
      <c r="A21" s="368">
        <v>19</v>
      </c>
      <c r="B21" s="369">
        <f>_xll.qlInterestRateIndexFixingDate(IborIndex,D21)</f>
        <v>42544</v>
      </c>
      <c r="C21" s="368" t="str">
        <f>_xll.qlMakeDatedOIS(,D21,E21,OvernightIndex,0,"Act/360",0)</f>
        <v>obj_005e5#0007</v>
      </c>
      <c r="D21" s="369">
        <f>_xll.qlCalendarAdvance(Calendar,SettlementDate,A21&amp;"M","mf")</f>
        <v>42548</v>
      </c>
      <c r="E21" s="369">
        <f>_xll.qlInterestRateIndexMaturity(IborIndex,D21)</f>
        <v>42913</v>
      </c>
      <c r="F21" s="370">
        <f>_xll.qlOvernightIndexedSwapFairRate(C21,_xll.ohTrigger(InterestRatesTrigger))</f>
        <v>1.9640236161903952E-4</v>
      </c>
      <c r="G21" s="371">
        <f>_xll.qlInterpolationInterpolate(BasisInterpolator,D21,TRUE,F21)</f>
        <v>4.4758543043506849E-3</v>
      </c>
      <c r="H21" s="370">
        <f t="shared" si="0"/>
        <v>4.6722566659697243E-3</v>
      </c>
      <c r="I21" s="171"/>
      <c r="AA21" s="70"/>
      <c r="AB21" s="70"/>
      <c r="AC21" s="171"/>
    </row>
    <row r="22" spans="1:29" x14ac:dyDescent="0.2">
      <c r="A22" s="368">
        <v>20</v>
      </c>
      <c r="B22" s="369">
        <f>_xll.qlInterestRateIndexFixingDate(IborIndex,D22)</f>
        <v>42572</v>
      </c>
      <c r="C22" s="368" t="str">
        <f>_xll.qlMakeDatedOIS(,D22,E22,OvernightIndex,0,"Act/360",0)</f>
        <v>obj_005e0#0007</v>
      </c>
      <c r="D22" s="369">
        <f>_xll.qlCalendarAdvance(Calendar,SettlementDate,A22&amp;"M","mf")</f>
        <v>42576</v>
      </c>
      <c r="E22" s="369">
        <f>_xll.qlInterestRateIndexMaturity(IborIndex,D22)</f>
        <v>42941</v>
      </c>
      <c r="F22" s="370">
        <f>_xll.qlOvernightIndexedSwapFairRate(C22,_xll.ohTrigger(InterestRatesTrigger))</f>
        <v>2.52340064013735E-4</v>
      </c>
      <c r="G22" s="371">
        <f>_xll.qlInterpolationInterpolate(BasisInterpolator,D22,TRUE,F22)</f>
        <v>4.5145343263491046E-3</v>
      </c>
      <c r="H22" s="370">
        <f t="shared" si="0"/>
        <v>4.7668743903628392E-3</v>
      </c>
      <c r="I22" s="171"/>
      <c r="AA22" s="70"/>
      <c r="AB22" s="70"/>
      <c r="AC22" s="171"/>
    </row>
    <row r="23" spans="1:29" x14ac:dyDescent="0.2">
      <c r="A23" s="368">
        <v>21</v>
      </c>
      <c r="B23" s="369">
        <f>_xll.qlInterestRateIndexFixingDate(IborIndex,D23)</f>
        <v>42605</v>
      </c>
      <c r="C23" s="368" t="str">
        <f>_xll.qlMakeDatedOIS(,D23,E23,OvernightIndex,0,"Act/360",0)</f>
        <v>obj_005c0#0007</v>
      </c>
      <c r="D23" s="369">
        <f>_xll.qlCalendarAdvance(Calendar,SettlementDate,A23&amp;"M","mf")</f>
        <v>42607</v>
      </c>
      <c r="E23" s="369">
        <f>_xll.qlInterestRateIndexMaturity(IborIndex,D23)</f>
        <v>42972</v>
      </c>
      <c r="F23" s="370">
        <f>_xll.qlOvernightIndexedSwapFairRate(C23,_xll.ohTrigger(InterestRatesTrigger))</f>
        <v>3.1427479149361291E-4</v>
      </c>
      <c r="G23" s="371">
        <f>_xll.qlInterpolationInterpolate(BasisInterpolator,D23,TRUE,F23)</f>
        <v>4.5557445933550513E-3</v>
      </c>
      <c r="H23" s="370">
        <f t="shared" si="0"/>
        <v>4.870019384848664E-3</v>
      </c>
      <c r="I23" s="171"/>
      <c r="AA23" s="70"/>
      <c r="AB23" s="70"/>
      <c r="AC23" s="171"/>
    </row>
    <row r="24" spans="1:29" x14ac:dyDescent="0.2">
      <c r="A24" s="368">
        <v>22</v>
      </c>
      <c r="B24" s="369">
        <f>_xll.qlInterestRateIndexFixingDate(IborIndex,D24)</f>
        <v>42635</v>
      </c>
      <c r="C24" s="368" t="str">
        <f>_xll.qlMakeDatedOIS(,D24,E24,OvernightIndex,0,"Act/360",0)</f>
        <v>obj_005c8#0007</v>
      </c>
      <c r="D24" s="369">
        <f>_xll.qlCalendarAdvance(Calendar,SettlementDate,A24&amp;"M","mf")</f>
        <v>42639</v>
      </c>
      <c r="E24" s="369">
        <f>_xll.qlInterestRateIndexMaturity(IborIndex,D24)</f>
        <v>43004</v>
      </c>
      <c r="F24" s="370">
        <f>_xll.qlOvernightIndexedSwapFairRate(C24,_xll.ohTrigger(InterestRatesTrigger))</f>
        <v>3.6076485029461002E-4</v>
      </c>
      <c r="G24" s="371">
        <f>_xll.qlInterpolationInterpolate(BasisInterpolator,D24,TRUE,F24)</f>
        <v>4.5962839903235372E-3</v>
      </c>
      <c r="H24" s="370">
        <f t="shared" si="0"/>
        <v>4.9570488406181475E-3</v>
      </c>
      <c r="I24" s="171"/>
      <c r="AA24" s="70"/>
      <c r="AB24" s="70"/>
      <c r="AC24" s="171"/>
    </row>
    <row r="25" spans="1:29" x14ac:dyDescent="0.2">
      <c r="A25" s="372">
        <v>23</v>
      </c>
      <c r="B25" s="373">
        <f>_xll.qlInterestRateIndexFixingDate(IborIndex,D25)</f>
        <v>42664</v>
      </c>
      <c r="C25" s="372" t="str">
        <f>_xll.qlMakeDatedOIS(,D25,E25,OvernightIndex,0,"Act/360",0)</f>
        <v>obj_005cc#0007</v>
      </c>
      <c r="D25" s="373">
        <f>_xll.qlCalendarAdvance(Calendar,SettlementDate,A25&amp;"M","mf")</f>
        <v>42668</v>
      </c>
      <c r="E25" s="373">
        <f>_xll.qlInterestRateIndexMaturity(IborIndex,D25)</f>
        <v>43033</v>
      </c>
      <c r="F25" s="374">
        <f>_xll.qlOvernightIndexedSwapFairRate(C25,_xll.ohTrigger(InterestRatesTrigger))</f>
        <v>4.0289835829308715E-4</v>
      </c>
      <c r="G25" s="375">
        <f>_xll.qlInterpolationInterpolate(BasisInterpolator,D25,TRUE,F25)</f>
        <v>4.6310714504693784E-3</v>
      </c>
      <c r="H25" s="374">
        <f t="shared" si="0"/>
        <v>5.033969808762466E-3</v>
      </c>
      <c r="I25" s="171"/>
      <c r="AA25" s="70"/>
      <c r="AB25" s="70"/>
      <c r="AC25" s="171"/>
    </row>
    <row r="26" spans="1:29" x14ac:dyDescent="0.2">
      <c r="A26" s="382">
        <v>24</v>
      </c>
      <c r="B26" s="383">
        <f>_xll.qlInterestRateIndexFixingDate(IborIndex,D26)</f>
        <v>42697</v>
      </c>
      <c r="C26" s="382" t="str">
        <f>_xll.qlMakeDatedOIS(,D26,E26,OvernightIndex,0,"Act/360",0)</f>
        <v>obj_005cf#0007</v>
      </c>
      <c r="D26" s="383">
        <f>_xll.qlCalendarAdvance(Calendar,SettlementDate,A26&amp;"M","mf")</f>
        <v>42699</v>
      </c>
      <c r="E26" s="383">
        <f>_xll.qlInterestRateIndexMaturity(IborIndex,D26)</f>
        <v>43066</v>
      </c>
      <c r="F26" s="384">
        <f>_xll.qlOvernightIndexedSwapFairRate(C26,_xll.ohTrigger(InterestRatesTrigger))</f>
        <v>4.4794017237943882E-4</v>
      </c>
      <c r="G26" s="385">
        <f>_xll.qlInterpolationInterpolate(BasisInterpolator,D26,TRUE,F26)</f>
        <v>4.666E-3</v>
      </c>
      <c r="H26" s="384">
        <f t="shared" ref="H26" si="2">F26+G26</f>
        <v>5.1139401723794388E-3</v>
      </c>
      <c r="I26" s="171"/>
      <c r="AA26" s="70"/>
      <c r="AB26" s="70"/>
      <c r="AC26" s="171"/>
    </row>
    <row r="27" spans="1:29" x14ac:dyDescent="0.2">
      <c r="A27" s="368">
        <v>25</v>
      </c>
      <c r="B27" s="369">
        <f>_xll.qlInterestRateIndexFixingDate(IborIndex,D27)</f>
        <v>42726</v>
      </c>
      <c r="C27" s="368" t="str">
        <f>_xll.qlMakeDatedOIS(,D27,E27,OvernightIndex,0,"Act/360",0)</f>
        <v>obj_005e7#0007</v>
      </c>
      <c r="D27" s="369">
        <f>_xll.qlCalendarAdvance(Calendar,SettlementDate,A27&amp;"M","mf")</f>
        <v>42731</v>
      </c>
      <c r="E27" s="369">
        <f>_xll.qlInterestRateIndexMaturity(IborIndex,D27)</f>
        <v>43096</v>
      </c>
      <c r="F27" s="370">
        <f>_xll.qlOvernightIndexedSwapFairRate(C27,_xll.ohTrigger(InterestRatesTrigger))</f>
        <v>5.5243320961071828E-4</v>
      </c>
      <c r="G27" s="371">
        <f>_xll.qlInterpolationInterpolate(BasisInterpolator,D27,TRUE,F27)</f>
        <v>4.6994657902123607E-3</v>
      </c>
      <c r="H27" s="370">
        <f t="shared" si="0"/>
        <v>5.251898999823079E-3</v>
      </c>
      <c r="I27" s="171"/>
      <c r="AA27" s="70"/>
      <c r="AB27" s="70"/>
      <c r="AC27" s="171"/>
    </row>
    <row r="28" spans="1:29" x14ac:dyDescent="0.2">
      <c r="A28" s="368">
        <v>26</v>
      </c>
      <c r="B28" s="369">
        <f>_xll.qlInterestRateIndexFixingDate(IborIndex,D28)</f>
        <v>42758</v>
      </c>
      <c r="C28" s="368" t="str">
        <f>_xll.qlMakeDatedOIS(,D28,E28,OvernightIndex,0,"Act/360",0)</f>
        <v>obj_005d2#0007</v>
      </c>
      <c r="D28" s="369">
        <f>_xll.qlCalendarAdvance(Calendar,SettlementDate,A28&amp;"M","mf")</f>
        <v>42760</v>
      </c>
      <c r="E28" s="369">
        <f>_xll.qlInterestRateIndexMaturity(IborIndex,D28)</f>
        <v>43125</v>
      </c>
      <c r="F28" s="370">
        <f>_xll.qlOvernightIndexedSwapFairRate(C28,_xll.ohTrigger(InterestRatesTrigger))</f>
        <v>6.5345420269728521E-4</v>
      </c>
      <c r="G28" s="371">
        <f>_xll.qlInterpolationInterpolate(BasisInterpolator,D28,TRUE,F28)</f>
        <v>4.7276635792474868E-3</v>
      </c>
      <c r="H28" s="370">
        <f t="shared" si="0"/>
        <v>5.3811177819447723E-3</v>
      </c>
      <c r="I28" s="171"/>
      <c r="AA28" s="70"/>
      <c r="AB28" s="70"/>
      <c r="AC28" s="171"/>
    </row>
    <row r="29" spans="1:29" x14ac:dyDescent="0.2">
      <c r="A29" s="368">
        <v>27</v>
      </c>
      <c r="B29" s="369">
        <f>_xll.qlInterestRateIndexFixingDate(IborIndex,D29)</f>
        <v>42789</v>
      </c>
      <c r="C29" s="368" t="str">
        <f>_xll.qlMakeDatedOIS(,D29,E29,OvernightIndex,0,"Act/360",0)</f>
        <v>obj_005ba#0007</v>
      </c>
      <c r="D29" s="369">
        <f>_xll.qlCalendarAdvance(Calendar,SettlementDate,A29&amp;"M","mf")</f>
        <v>42793</v>
      </c>
      <c r="E29" s="369">
        <f>_xll.qlInterestRateIndexMaturity(IborIndex,D29)</f>
        <v>43158</v>
      </c>
      <c r="F29" s="370">
        <f>_xll.qlOvernightIndexedSwapFairRate(C29,_xll.ohTrigger(InterestRatesTrigger))</f>
        <v>7.6842170503936492E-4</v>
      </c>
      <c r="G29" s="371">
        <f>_xll.qlInterpolationInterpolate(BasisInterpolator,D29,TRUE,F29)</f>
        <v>4.7575332486434483E-3</v>
      </c>
      <c r="H29" s="370">
        <f t="shared" si="0"/>
        <v>5.5259549536828129E-3</v>
      </c>
      <c r="I29" s="171"/>
      <c r="AA29" s="70"/>
      <c r="AB29" s="70"/>
      <c r="AC29" s="171"/>
    </row>
    <row r="30" spans="1:29" x14ac:dyDescent="0.2">
      <c r="A30" s="368">
        <v>28</v>
      </c>
      <c r="B30" s="369">
        <f>_xll.qlInterestRateIndexFixingDate(IborIndex,D30)</f>
        <v>42817</v>
      </c>
      <c r="C30" s="368" t="str">
        <f>_xll.qlMakeDatedOIS(,D30,E30,OvernightIndex,0,"Act/360",0)</f>
        <v>obj_005d8#0007</v>
      </c>
      <c r="D30" s="369">
        <f>_xll.qlCalendarAdvance(Calendar,SettlementDate,A30&amp;"M","mf")</f>
        <v>42821</v>
      </c>
      <c r="E30" s="369">
        <f>_xll.qlInterestRateIndexMaturity(IborIndex,D30)</f>
        <v>43186</v>
      </c>
      <c r="F30" s="370">
        <f>_xll.qlOvernightIndexedSwapFairRate(C30,_xll.ohTrigger(InterestRatesTrigger))</f>
        <v>8.659803910462089E-4</v>
      </c>
      <c r="G30" s="371">
        <f>_xll.qlInterpolationInterpolate(BasisInterpolator,D30,TRUE,F30)</f>
        <v>4.78122327481432E-3</v>
      </c>
      <c r="H30" s="370">
        <f t="shared" si="0"/>
        <v>5.647203665860529E-3</v>
      </c>
      <c r="I30" s="171"/>
      <c r="AA30" s="70"/>
      <c r="AB30" s="70"/>
      <c r="AC30" s="171"/>
    </row>
    <row r="31" spans="1:29" x14ac:dyDescent="0.2">
      <c r="A31" s="368">
        <v>29</v>
      </c>
      <c r="B31" s="369">
        <f>_xll.qlInterestRateIndexFixingDate(IborIndex,D31)</f>
        <v>42846</v>
      </c>
      <c r="C31" s="368" t="str">
        <f>_xll.qlMakeDatedOIS(,D31,E31,OvernightIndex,0,"Act/360",0)</f>
        <v>obj_005db#0007</v>
      </c>
      <c r="D31" s="369">
        <f>_xll.qlCalendarAdvance(Calendar,SettlementDate,A31&amp;"M","mf")</f>
        <v>42850</v>
      </c>
      <c r="E31" s="369">
        <f>_xll.qlInterestRateIndexMaturity(IborIndex,D31)</f>
        <v>43215</v>
      </c>
      <c r="F31" s="370">
        <f>_xll.qlOvernightIndexedSwapFairRate(C31,_xll.ohTrigger(InterestRatesTrigger))</f>
        <v>9.6703348093141932E-4</v>
      </c>
      <c r="G31" s="371">
        <f>_xll.qlInterpolationInterpolate(BasisInterpolator,D31,TRUE,F31)</f>
        <v>4.8043495535364028E-3</v>
      </c>
      <c r="H31" s="370">
        <f t="shared" si="0"/>
        <v>5.7713830344678224E-3</v>
      </c>
      <c r="I31" s="171"/>
      <c r="AA31" s="70"/>
      <c r="AB31" s="70"/>
      <c r="AC31" s="171"/>
    </row>
    <row r="32" spans="1:29" x14ac:dyDescent="0.2">
      <c r="A32" s="368">
        <v>30</v>
      </c>
      <c r="B32" s="369">
        <f>_xll.qlInterestRateIndexFixingDate(IborIndex,D32)</f>
        <v>42878</v>
      </c>
      <c r="C32" s="368" t="str">
        <f>_xll.qlMakeDatedOIS(,D32,E32,OvernightIndex,0,"Act/360",0)</f>
        <v>obj_005b7#0007</v>
      </c>
      <c r="D32" s="369">
        <f>_xll.qlCalendarAdvance(Calendar,SettlementDate,A32&amp;"M","mf")</f>
        <v>42880</v>
      </c>
      <c r="E32" s="369">
        <f>_xll.qlInterestRateIndexMaturity(IborIndex,D32)</f>
        <v>43245</v>
      </c>
      <c r="F32" s="370">
        <f>_xll.qlOvernightIndexedSwapFairRate(C32,_xll.ohTrigger(InterestRatesTrigger))</f>
        <v>1.0715820458188983E-3</v>
      </c>
      <c r="G32" s="371">
        <f>_xll.qlInterpolationInterpolate(BasisInterpolator,D32,TRUE,F32)</f>
        <v>4.8269612363305691E-3</v>
      </c>
      <c r="H32" s="370">
        <f t="shared" si="0"/>
        <v>5.8985432821494679E-3</v>
      </c>
      <c r="I32" s="171"/>
      <c r="AA32" s="70"/>
      <c r="AB32" s="70"/>
      <c r="AC32" s="171"/>
    </row>
    <row r="33" spans="1:29" x14ac:dyDescent="0.2">
      <c r="A33" s="368">
        <v>31</v>
      </c>
      <c r="B33" s="369">
        <f>_xll.qlInterestRateIndexFixingDate(IborIndex,D33)</f>
        <v>42908</v>
      </c>
      <c r="C33" s="368" t="str">
        <f>_xll.qlMakeDatedOIS(,D33,E33,OvernightIndex,0,"Act/360",0)</f>
        <v>obj_005c4#0007</v>
      </c>
      <c r="D33" s="369">
        <f>_xll.qlCalendarAdvance(Calendar,SettlementDate,A33&amp;"M","mf")</f>
        <v>42912</v>
      </c>
      <c r="E33" s="369">
        <f>_xll.qlInterestRateIndexMaturity(IborIndex,D33)</f>
        <v>43277</v>
      </c>
      <c r="F33" s="370">
        <f>_xll.qlOvernightIndexedSwapFairRate(C33,_xll.ohTrigger(InterestRatesTrigger))</f>
        <v>1.1831127181585797E-3</v>
      </c>
      <c r="G33" s="371">
        <f>_xll.qlInterpolationInterpolate(BasisInterpolator,D33,TRUE,F33)</f>
        <v>4.8498412980388858E-3</v>
      </c>
      <c r="H33" s="370">
        <f t="shared" si="0"/>
        <v>6.0329540161974653E-3</v>
      </c>
      <c r="I33" s="171"/>
      <c r="AA33" s="70"/>
      <c r="AB33" s="70"/>
      <c r="AC33" s="171"/>
    </row>
    <row r="34" spans="1:29" x14ac:dyDescent="0.2">
      <c r="A34" s="368">
        <v>32</v>
      </c>
      <c r="B34" s="369">
        <f>_xll.qlInterestRateIndexFixingDate(IborIndex,D34)</f>
        <v>42937</v>
      </c>
      <c r="C34" s="368" t="str">
        <f>_xll.qlMakeDatedOIS(,D34,E34,OvernightIndex,0,"Act/360",0)</f>
        <v>obj_005ce#0007</v>
      </c>
      <c r="D34" s="369">
        <f>_xll.qlCalendarAdvance(Calendar,SettlementDate,A34&amp;"M","mf")</f>
        <v>42941</v>
      </c>
      <c r="E34" s="369">
        <f>_xll.qlInterestRateIndexMaturity(IborIndex,D34)</f>
        <v>43306</v>
      </c>
      <c r="F34" s="370">
        <f>_xll.qlOvernightIndexedSwapFairRate(C34,_xll.ohTrigger(InterestRatesTrigger))</f>
        <v>1.2841982718417961E-3</v>
      </c>
      <c r="G34" s="371">
        <f>_xll.qlInterpolationInterpolate(BasisInterpolator,D34,TRUE,F34)</f>
        <v>4.8696780809944582E-3</v>
      </c>
      <c r="H34" s="370">
        <f t="shared" si="0"/>
        <v>6.1538763528362541E-3</v>
      </c>
      <c r="I34" s="171"/>
      <c r="AA34" s="70"/>
      <c r="AB34" s="70"/>
      <c r="AC34" s="171"/>
    </row>
    <row r="35" spans="1:29" x14ac:dyDescent="0.2">
      <c r="A35" s="368">
        <v>33</v>
      </c>
      <c r="B35" s="369">
        <f>_xll.qlInterestRateIndexFixingDate(IborIndex,D35)</f>
        <v>42970</v>
      </c>
      <c r="C35" s="368" t="str">
        <f>_xll.qlMakeDatedOIS(,D35,E35,OvernightIndex,0,"Act/360",0)</f>
        <v>obj_005d6#0007</v>
      </c>
      <c r="D35" s="369">
        <f>_xll.qlCalendarAdvance(Calendar,SettlementDate,A35&amp;"M","mf")</f>
        <v>42972</v>
      </c>
      <c r="E35" s="369">
        <f>_xll.qlInterestRateIndexMaturity(IborIndex,D35)</f>
        <v>43339</v>
      </c>
      <c r="F35" s="370">
        <f>_xll.qlOvernightIndexedSwapFairRate(C35,_xll.ohTrigger(InterestRatesTrigger))</f>
        <v>1.3940579647501352E-3</v>
      </c>
      <c r="G35" s="371">
        <f>_xll.qlInterpolationInterpolate(BasisInterpolator,D35,TRUE,F35)</f>
        <v>4.8901579661424039E-3</v>
      </c>
      <c r="H35" s="370">
        <f t="shared" si="0"/>
        <v>6.2842159308925394E-3</v>
      </c>
      <c r="I35" s="171"/>
      <c r="AA35" s="70"/>
      <c r="AB35" s="70"/>
      <c r="AC35" s="171"/>
    </row>
    <row r="36" spans="1:29" x14ac:dyDescent="0.2">
      <c r="A36" s="368">
        <v>34</v>
      </c>
      <c r="B36" s="369">
        <f>_xll.qlInterestRateIndexFixingDate(IborIndex,D36)</f>
        <v>42999</v>
      </c>
      <c r="C36" s="368" t="str">
        <f>_xll.qlMakeDatedOIS(,D36,E36,OvernightIndex,0,"Act/360",0)</f>
        <v>obj_005d4#0007</v>
      </c>
      <c r="D36" s="369">
        <f>_xll.qlCalendarAdvance(Calendar,SettlementDate,A36&amp;"M","mf")</f>
        <v>43003</v>
      </c>
      <c r="E36" s="369">
        <f>_xll.qlInterestRateIndexMaturity(IborIndex,D36)</f>
        <v>43368</v>
      </c>
      <c r="F36" s="370">
        <f>_xll.qlOvernightIndexedSwapFairRate(C36,_xll.ohTrigger(InterestRatesTrigger))</f>
        <v>1.5003469255776621E-3</v>
      </c>
      <c r="G36" s="371">
        <f>_xll.qlInterpolationInterpolate(BasisInterpolator,D36,TRUE,F36)</f>
        <v>4.9101131160144236E-3</v>
      </c>
      <c r="H36" s="370">
        <f t="shared" si="0"/>
        <v>6.4104600415920854E-3</v>
      </c>
      <c r="I36" s="171"/>
      <c r="AA36" s="70"/>
      <c r="AB36" s="70"/>
      <c r="AC36" s="171"/>
    </row>
    <row r="37" spans="1:29" x14ac:dyDescent="0.2">
      <c r="A37" s="372">
        <v>35</v>
      </c>
      <c r="B37" s="373">
        <f>_xll.qlInterestRateIndexFixingDate(IborIndex,D37)</f>
        <v>43031</v>
      </c>
      <c r="C37" s="372" t="str">
        <f>_xll.qlMakeDatedOIS(,D37,E37,OvernightIndex,0,"Act/360",0)</f>
        <v>obj_005da#0007</v>
      </c>
      <c r="D37" s="373">
        <f>_xll.qlCalendarAdvance(Calendar,SettlementDate,A37&amp;"M","mf")</f>
        <v>43033</v>
      </c>
      <c r="E37" s="373">
        <f>_xll.qlInterestRateIndexMaturity(IborIndex,D37)</f>
        <v>43398</v>
      </c>
      <c r="F37" s="374">
        <f>_xll.qlOvernightIndexedSwapFairRate(C37,_xll.ohTrigger(InterestRatesTrigger))</f>
        <v>1.6049519666528123E-3</v>
      </c>
      <c r="G37" s="375">
        <f>_xll.qlInterpolationInterpolate(BasisInterpolator,D37,TRUE,F37)</f>
        <v>4.9291409223638479E-3</v>
      </c>
      <c r="H37" s="374">
        <f t="shared" si="0"/>
        <v>6.5340928890166607E-3</v>
      </c>
      <c r="I37" s="171"/>
      <c r="AA37" s="70"/>
      <c r="AB37" s="70"/>
      <c r="AC37" s="171"/>
    </row>
    <row r="38" spans="1:29" x14ac:dyDescent="0.2">
      <c r="A38" s="382">
        <v>36</v>
      </c>
      <c r="B38" s="383">
        <f>_xll.qlInterestRateIndexFixingDate(IborIndex,D38)</f>
        <v>43062</v>
      </c>
      <c r="C38" s="382" t="str">
        <f>_xll.qlMakeDatedOIS(,D38,E38,OvernightIndex,0,"Act/360",0)</f>
        <v>obj_005e4#0007</v>
      </c>
      <c r="D38" s="383">
        <f>_xll.qlCalendarAdvance(Calendar,SettlementDate,A38&amp;"M","mf")</f>
        <v>43066</v>
      </c>
      <c r="E38" s="383">
        <f>_xll.qlInterestRateIndexMaturity(IborIndex,D38)</f>
        <v>43431</v>
      </c>
      <c r="F38" s="384">
        <f>_xll.qlOvernightIndexedSwapFairRate(C38,_xll.ohTrigger(InterestRatesTrigger))</f>
        <v>1.725545506524659E-3</v>
      </c>
      <c r="G38" s="385">
        <f>_xll.qlInterpolationInterpolate(BasisInterpolator,D38,TRUE,F38)</f>
        <v>4.9500000000000004E-3</v>
      </c>
      <c r="H38" s="384">
        <f t="shared" ref="H38" si="3">F38+G38</f>
        <v>6.6755455065246596E-3</v>
      </c>
      <c r="I38" s="171"/>
      <c r="AA38" s="70"/>
      <c r="AB38" s="70"/>
      <c r="AC38" s="171"/>
    </row>
    <row r="39" spans="1:29" x14ac:dyDescent="0.2">
      <c r="A39" s="368">
        <v>37</v>
      </c>
      <c r="B39" s="369">
        <f>_xll.qlInterestRateIndexFixingDate(IborIndex,D39)</f>
        <v>43090</v>
      </c>
      <c r="C39" s="368" t="str">
        <f>_xll.qlMakeDatedOIS(,D39,E39,OvernightIndex,0,"Act/360",0)</f>
        <v>obj_005c9#0007</v>
      </c>
      <c r="D39" s="369">
        <f>_xll.qlCalendarAdvance(Calendar,SettlementDate,A39&amp;"M","mf")</f>
        <v>43096</v>
      </c>
      <c r="E39" s="369">
        <f>_xll.qlInterestRateIndexMaturity(IborIndex,D39)</f>
        <v>43461</v>
      </c>
      <c r="F39" s="370">
        <f>_xll.qlOvernightIndexedSwapFairRate(C39,_xll.ohTrigger(InterestRatesTrigger))</f>
        <v>1.8910158324161655E-3</v>
      </c>
      <c r="G39" s="371">
        <f>_xll.qlInterpolationInterpolate(BasisInterpolator,D39,TRUE,F39)</f>
        <v>4.969048114062514E-3</v>
      </c>
      <c r="H39" s="370">
        <f t="shared" si="0"/>
        <v>6.8600639464786797E-3</v>
      </c>
      <c r="I39" s="171"/>
      <c r="AA39" s="70"/>
      <c r="AB39" s="70"/>
      <c r="AC39" s="171"/>
    </row>
    <row r="40" spans="1:29" x14ac:dyDescent="0.2">
      <c r="A40" s="368">
        <v>38</v>
      </c>
      <c r="B40" s="369">
        <f>_xll.qlInterestRateIndexFixingDate(IborIndex,D40)</f>
        <v>43123</v>
      </c>
      <c r="C40" s="368" t="str">
        <f>_xll.qlMakeDatedOIS(,D40,E40,OvernightIndex,0,"Act/360",0)</f>
        <v>obj_005b9#0007</v>
      </c>
      <c r="D40" s="369">
        <f>_xll.qlCalendarAdvance(Calendar,SettlementDate,A40&amp;"M","mf")</f>
        <v>43125</v>
      </c>
      <c r="E40" s="369">
        <f>_xll.qlInterestRateIndexMaturity(IborIndex,D40)</f>
        <v>43490</v>
      </c>
      <c r="F40" s="370">
        <f>_xll.qlOvernightIndexedSwapFairRate(C40,_xll.ohTrigger(InterestRatesTrigger))</f>
        <v>2.0509968227429404E-3</v>
      </c>
      <c r="G40" s="371">
        <f>_xll.qlInterpolationInterpolate(BasisInterpolator,D40,TRUE,F40)</f>
        <v>4.9873845633232675E-3</v>
      </c>
      <c r="H40" s="370">
        <f t="shared" si="0"/>
        <v>7.0383813860662083E-3</v>
      </c>
      <c r="I40" s="171"/>
      <c r="AA40" s="70"/>
      <c r="AB40" s="70"/>
      <c r="AC40" s="171"/>
    </row>
    <row r="41" spans="1:29" x14ac:dyDescent="0.2">
      <c r="A41" s="368">
        <v>39</v>
      </c>
      <c r="B41" s="369">
        <f>_xll.qlInterestRateIndexFixingDate(IborIndex,D41)</f>
        <v>43153</v>
      </c>
      <c r="C41" s="368" t="str">
        <f>_xll.qlMakeDatedOIS(,D41,E41,OvernightIndex,0,"Act/360",0)</f>
        <v>obj_005d0#0007</v>
      </c>
      <c r="D41" s="369">
        <f>_xll.qlCalendarAdvance(Calendar,SettlementDate,A41&amp;"M","mf")</f>
        <v>43157</v>
      </c>
      <c r="E41" s="369">
        <f>_xll.qlInterestRateIndexMaturity(IborIndex,D41)</f>
        <v>43522</v>
      </c>
      <c r="F41" s="370">
        <f>_xll.qlOvernightIndexedSwapFairRate(C41,_xll.ohTrigger(InterestRatesTrigger))</f>
        <v>2.2275576280959266E-3</v>
      </c>
      <c r="G41" s="371">
        <f>_xll.qlInterpolationInterpolate(BasisInterpolator,D41,TRUE,F41)</f>
        <v>5.0072636920276197E-3</v>
      </c>
      <c r="H41" s="370">
        <f t="shared" si="0"/>
        <v>7.2348213201235464E-3</v>
      </c>
      <c r="I41" s="171"/>
      <c r="AA41" s="70"/>
      <c r="AB41" s="70"/>
      <c r="AC41" s="171"/>
    </row>
    <row r="42" spans="1:29" x14ac:dyDescent="0.2">
      <c r="A42" s="368">
        <v>40</v>
      </c>
      <c r="B42" s="369">
        <f>_xll.qlInterestRateIndexFixingDate(IborIndex,D42)</f>
        <v>43181</v>
      </c>
      <c r="C42" s="368" t="str">
        <f>_xll.qlMakeDatedOIS(,D42,E42,OvernightIndex,0,"Act/360",0)</f>
        <v>obj_005dc#0007</v>
      </c>
      <c r="D42" s="369">
        <f>_xll.qlCalendarAdvance(Calendar,SettlementDate,A42&amp;"M","mf")</f>
        <v>43185</v>
      </c>
      <c r="E42" s="369">
        <f>_xll.qlInterestRateIndexMaturity(IborIndex,D42)</f>
        <v>43550</v>
      </c>
      <c r="F42" s="370">
        <f>_xll.qlOvernightIndexedSwapFairRate(C42,_xll.ohTrigger(InterestRatesTrigger))</f>
        <v>2.3820742061437623E-3</v>
      </c>
      <c r="G42" s="371">
        <f>_xll.qlInterpolationInterpolate(BasisInterpolator,D42,TRUE,F42)</f>
        <v>5.024128631896229E-3</v>
      </c>
      <c r="H42" s="370">
        <f t="shared" si="0"/>
        <v>7.4062028380399913E-3</v>
      </c>
      <c r="I42" s="171"/>
      <c r="AA42" s="70"/>
      <c r="AB42" s="70"/>
      <c r="AC42" s="171"/>
    </row>
    <row r="43" spans="1:29" x14ac:dyDescent="0.2">
      <c r="A43" s="368">
        <v>41</v>
      </c>
      <c r="B43" s="369">
        <f>_xll.qlInterestRateIndexFixingDate(IborIndex,D43)</f>
        <v>43213</v>
      </c>
      <c r="C43" s="368" t="str">
        <f>_xll.qlMakeDatedOIS(,D43,E43,OvernightIndex,0,"Act/360",0)</f>
        <v>obj_005c5#0007</v>
      </c>
      <c r="D43" s="369">
        <f>_xll.qlCalendarAdvance(Calendar,SettlementDate,A43&amp;"M","mf")</f>
        <v>43215</v>
      </c>
      <c r="E43" s="369">
        <f>_xll.qlInterestRateIndexMaturity(IborIndex,D43)</f>
        <v>43580</v>
      </c>
      <c r="F43" s="370">
        <f>_xll.qlOvernightIndexedSwapFairRate(C43,_xll.ohTrigger(InterestRatesTrigger))</f>
        <v>2.5476544845235887E-3</v>
      </c>
      <c r="G43" s="371">
        <f>_xll.qlInterpolationInterpolate(BasisInterpolator,D43,TRUE,F43)</f>
        <v>5.0414149225364805E-3</v>
      </c>
      <c r="H43" s="370">
        <f t="shared" si="0"/>
        <v>7.5890694070600692E-3</v>
      </c>
      <c r="I43" s="171"/>
      <c r="AA43" s="70"/>
      <c r="AB43" s="70"/>
      <c r="AC43" s="171"/>
    </row>
    <row r="44" spans="1:29" x14ac:dyDescent="0.2">
      <c r="A44" s="368">
        <v>42</v>
      </c>
      <c r="B44" s="369">
        <f>_xll.qlInterestRateIndexFixingDate(IborIndex,D44)</f>
        <v>43243</v>
      </c>
      <c r="C44" s="368" t="str">
        <f>_xll.qlMakeDatedOIS(,D44,E44,OvernightIndex,0,"Act/360",0)</f>
        <v>obj_005dd#0007</v>
      </c>
      <c r="D44" s="369">
        <f>_xll.qlCalendarAdvance(Calendar,SettlementDate,A44&amp;"M","mf")</f>
        <v>43245</v>
      </c>
      <c r="E44" s="369">
        <f>_xll.qlInterestRateIndexMaturity(IborIndex,D44)</f>
        <v>43612</v>
      </c>
      <c r="F44" s="370">
        <f>_xll.qlOvernightIndexedSwapFairRate(C44,_xll.ohTrigger(InterestRatesTrigger))</f>
        <v>2.7188488816536813E-3</v>
      </c>
      <c r="G44" s="371">
        <f>_xll.qlInterpolationInterpolate(BasisInterpolator,D44,TRUE,F44)</f>
        <v>5.0576531267665405E-3</v>
      </c>
      <c r="H44" s="370">
        <f t="shared" si="0"/>
        <v>7.7765020084202222E-3</v>
      </c>
      <c r="I44" s="171"/>
      <c r="AA44" s="70"/>
      <c r="AB44" s="70"/>
      <c r="AC44" s="171"/>
    </row>
    <row r="45" spans="1:29" x14ac:dyDescent="0.2">
      <c r="A45" s="368">
        <v>43</v>
      </c>
      <c r="B45" s="369">
        <f>_xll.qlInterestRateIndexFixingDate(IborIndex,D45)</f>
        <v>43272</v>
      </c>
      <c r="C45" s="368" t="str">
        <f>_xll.qlMakeDatedOIS(,D45,E45,OvernightIndex,0,"Act/360",0)</f>
        <v>obj_005d7#0007</v>
      </c>
      <c r="D45" s="369">
        <f>_xll.qlCalendarAdvance(Calendar,SettlementDate,A45&amp;"M","mf")</f>
        <v>43276</v>
      </c>
      <c r="E45" s="369">
        <f>_xll.qlInterestRateIndexMaturity(IborIndex,D45)</f>
        <v>43641</v>
      </c>
      <c r="F45" s="370">
        <f>_xll.qlOvernightIndexedSwapFairRate(C45,_xll.ohTrigger(InterestRatesTrigger))</f>
        <v>2.884419907054086E-3</v>
      </c>
      <c r="G45" s="371">
        <f>_xll.qlInterpolationInterpolate(BasisInterpolator,D45,TRUE,F45)</f>
        <v>5.0730732049763579E-3</v>
      </c>
      <c r="H45" s="370">
        <f t="shared" si="0"/>
        <v>7.9574931120304435E-3</v>
      </c>
      <c r="I45" s="171"/>
      <c r="AA45" s="70"/>
      <c r="AB45" s="70"/>
      <c r="AC45" s="171"/>
    </row>
    <row r="46" spans="1:29" x14ac:dyDescent="0.2">
      <c r="A46" s="368">
        <v>44</v>
      </c>
      <c r="B46" s="369">
        <f>_xll.qlInterestRateIndexFixingDate(IborIndex,D46)</f>
        <v>43304</v>
      </c>
      <c r="C46" s="368" t="str">
        <f>_xll.qlMakeDatedOIS(,D46,E46,OvernightIndex,0,"Act/360",0)</f>
        <v>obj_005c1#0007</v>
      </c>
      <c r="D46" s="369">
        <f>_xll.qlCalendarAdvance(Calendar,SettlementDate,A46&amp;"M","mf")</f>
        <v>43306</v>
      </c>
      <c r="E46" s="369">
        <f>_xll.qlInterestRateIndexMaturity(IborIndex,D46)</f>
        <v>43671</v>
      </c>
      <c r="F46" s="370">
        <f>_xll.qlOvernightIndexedSwapFairRate(C46,_xll.ohTrigger(InterestRatesTrigger))</f>
        <v>3.0500843160436784E-3</v>
      </c>
      <c r="G46" s="371">
        <f>_xll.qlInterpolationInterpolate(BasisInterpolator,D46,TRUE,F46)</f>
        <v>5.086430320029511E-3</v>
      </c>
      <c r="H46" s="370">
        <f t="shared" si="0"/>
        <v>8.1365146360731899E-3</v>
      </c>
      <c r="I46" s="171"/>
      <c r="AA46" s="70"/>
      <c r="AB46" s="70"/>
      <c r="AC46" s="171"/>
    </row>
    <row r="47" spans="1:29" x14ac:dyDescent="0.2">
      <c r="A47" s="368">
        <v>45</v>
      </c>
      <c r="B47" s="369">
        <f>_xll.qlInterestRateIndexFixingDate(IborIndex,D47)</f>
        <v>43335</v>
      </c>
      <c r="C47" s="368" t="str">
        <f>_xll.qlMakeDatedOIS(,D47,E47,OvernightIndex,0,"Act/360",0)</f>
        <v>obj_005c7#0007</v>
      </c>
      <c r="D47" s="369">
        <f>_xll.qlCalendarAdvance(Calendar,SettlementDate,A47&amp;"M","mf")</f>
        <v>43339</v>
      </c>
      <c r="E47" s="369">
        <f>_xll.qlInterestRateIndexMaturity(IborIndex,D47)</f>
        <v>43704</v>
      </c>
      <c r="F47" s="370">
        <f>_xll.qlOvernightIndexedSwapFairRate(C47,_xll.ohTrigger(InterestRatesTrigger))</f>
        <v>3.2323472112787931E-3</v>
      </c>
      <c r="G47" s="371">
        <f>_xll.qlInterpolationInterpolate(BasisInterpolator,D47,TRUE,F47)</f>
        <v>5.0990512172330027E-3</v>
      </c>
      <c r="H47" s="370">
        <f t="shared" si="0"/>
        <v>8.3313984285117958E-3</v>
      </c>
      <c r="I47" s="171"/>
      <c r="AA47" s="70"/>
      <c r="AB47" s="70"/>
      <c r="AC47" s="171"/>
    </row>
    <row r="48" spans="1:29" x14ac:dyDescent="0.2">
      <c r="A48" s="368">
        <v>46</v>
      </c>
      <c r="B48" s="369">
        <f>_xll.qlInterestRateIndexFixingDate(IborIndex,D48)</f>
        <v>43364</v>
      </c>
      <c r="C48" s="368" t="str">
        <f>_xll.qlMakeDatedOIS(,D48,E48,OvernightIndex,0,"Act/360",0)</f>
        <v>obj_005b5#0007</v>
      </c>
      <c r="D48" s="369">
        <f>_xll.qlCalendarAdvance(Calendar,SettlementDate,A48&amp;"M","mf")</f>
        <v>43368</v>
      </c>
      <c r="E48" s="369">
        <f>_xll.qlInterestRateIndexMaturity(IborIndex,D48)</f>
        <v>43733</v>
      </c>
      <c r="F48" s="370">
        <f>_xll.qlOvernightIndexedSwapFairRate(C48,_xll.ohTrigger(InterestRatesTrigger))</f>
        <v>3.3925453531695859E-3</v>
      </c>
      <c r="G48" s="371">
        <f>_xll.qlInterpolationInterpolate(BasisInterpolator,D48,TRUE,F48)</f>
        <v>5.1081021026295904E-3</v>
      </c>
      <c r="H48" s="370">
        <f t="shared" si="0"/>
        <v>8.5006474557991762E-3</v>
      </c>
      <c r="I48" s="171"/>
      <c r="AA48" s="70"/>
      <c r="AB48" s="70"/>
      <c r="AC48" s="171"/>
    </row>
    <row r="49" spans="1:29" x14ac:dyDescent="0.2">
      <c r="A49" s="372">
        <v>47</v>
      </c>
      <c r="B49" s="373">
        <f>_xll.qlInterestRateIndexFixingDate(IborIndex,D49)</f>
        <v>43396</v>
      </c>
      <c r="C49" s="372" t="str">
        <f>_xll.qlMakeDatedOIS(,D49,E49,OvernightIndex,0,"Act/360",0)</f>
        <v>obj_005d3#0007</v>
      </c>
      <c r="D49" s="373">
        <f>_xll.qlCalendarAdvance(Calendar,SettlementDate,A49&amp;"M","mf")</f>
        <v>43398</v>
      </c>
      <c r="E49" s="373">
        <f>_xll.qlInterestRateIndexMaturity(IborIndex,D49)</f>
        <v>43763</v>
      </c>
      <c r="F49" s="374">
        <f>_xll.qlOvernightIndexedSwapFairRate(C49,_xll.ohTrigger(InterestRatesTrigger))</f>
        <v>3.5582948607348164E-3</v>
      </c>
      <c r="G49" s="375">
        <f>_xll.qlInterpolationInterpolate(BasisInterpolator,D49,TRUE,F49)</f>
        <v>5.1152121992933024E-3</v>
      </c>
      <c r="H49" s="374">
        <f t="shared" si="0"/>
        <v>8.6735070600281183E-3</v>
      </c>
      <c r="I49" s="171"/>
      <c r="AA49" s="70"/>
      <c r="AB49" s="70"/>
      <c r="AC49" s="171"/>
    </row>
    <row r="50" spans="1:29" x14ac:dyDescent="0.2">
      <c r="A50" s="378">
        <v>48</v>
      </c>
      <c r="B50" s="379">
        <f>_xll.qlInterestRateIndexFixingDate(IborIndex,D50)</f>
        <v>43426</v>
      </c>
      <c r="C50" s="378" t="str">
        <f>_xll.qlMakeDatedOIS(,D50,E50,OvernightIndex,0,"Act/360",0)</f>
        <v>obj_005e2#0007</v>
      </c>
      <c r="D50" s="379">
        <f>_xll.qlCalendarAdvance(Calendar,SettlementDate,A50&amp;"M","mf")</f>
        <v>43430</v>
      </c>
      <c r="E50" s="379">
        <f>_xll.qlInterestRateIndexMaturity(IborIndex,D50)</f>
        <v>43795</v>
      </c>
      <c r="F50" s="380">
        <f>_xll.qlOvernightIndexedSwapFairRate(C50,_xll.ohTrigger(InterestRatesTrigger))</f>
        <v>3.7432669616654403E-3</v>
      </c>
      <c r="G50" s="381">
        <f>_xll.qlInterpolationInterpolate(BasisInterpolator,D50,TRUE,F50)</f>
        <v>5.1200000000000004E-3</v>
      </c>
      <c r="H50" s="380">
        <f t="shared" si="0"/>
        <v>8.8632669616654398E-3</v>
      </c>
      <c r="I50" s="171"/>
      <c r="AA50" s="70"/>
      <c r="AB50" s="70"/>
      <c r="AC50" s="171"/>
    </row>
    <row r="51" spans="1:29" x14ac:dyDescent="0.2">
      <c r="I51" s="171"/>
    </row>
    <row r="52" spans="1:29" x14ac:dyDescent="0.2">
      <c r="I52" s="171"/>
    </row>
    <row r="53" spans="1:29" x14ac:dyDescent="0.2">
      <c r="I53" s="171"/>
    </row>
    <row r="54" spans="1:29" x14ac:dyDescent="0.2">
      <c r="I54" s="171"/>
    </row>
    <row r="55" spans="1:29" x14ac:dyDescent="0.2">
      <c r="I55" s="171"/>
    </row>
    <row r="56" spans="1:29" x14ac:dyDescent="0.2">
      <c r="I56" s="171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showGridLines="0" workbookViewId="0"/>
  </sheetViews>
  <sheetFormatPr defaultRowHeight="11.25" x14ac:dyDescent="0.2"/>
  <cols>
    <col min="1" max="1" width="4.33203125" style="44" customWidth="1"/>
    <col min="2" max="2" width="7.83203125" style="44" customWidth="1"/>
    <col min="3" max="3" width="36.6640625" style="44" bestFit="1" customWidth="1"/>
    <col min="4" max="4" width="35.83203125" style="44" customWidth="1"/>
    <col min="5" max="5" width="25.6640625" style="44" customWidth="1"/>
    <col min="6" max="7" width="3.1640625" style="44" customWidth="1"/>
    <col min="8" max="8" width="4.33203125" style="44" customWidth="1"/>
    <col min="9" max="9" width="7.83203125" style="44" customWidth="1"/>
    <col min="10" max="10" width="10.5" style="44" bestFit="1" customWidth="1"/>
    <col min="11" max="11" width="3.1640625" style="44" customWidth="1"/>
    <col min="12" max="12" width="9.33203125" style="44" bestFit="1" customWidth="1"/>
    <col min="13" max="13" width="3.1640625" style="44" customWidth="1"/>
    <col min="14" max="14" width="11.6640625" style="44" bestFit="1" customWidth="1"/>
    <col min="15" max="15" width="10.5" style="44" bestFit="1" customWidth="1"/>
    <col min="16" max="16" width="5.83203125" style="44" customWidth="1"/>
    <col min="17" max="16384" width="9.33203125" style="49"/>
  </cols>
  <sheetData>
    <row r="1" spans="1:16" ht="12" thickBot="1" x14ac:dyDescent="0.25">
      <c r="A1" s="41"/>
      <c r="D1" s="42"/>
      <c r="E1" s="42"/>
      <c r="F1" s="43"/>
      <c r="H1" s="45"/>
      <c r="I1" s="46"/>
      <c r="J1" s="46"/>
      <c r="K1" s="47"/>
      <c r="L1" s="47"/>
      <c r="M1" s="47"/>
      <c r="N1" s="46"/>
      <c r="P1" s="48"/>
    </row>
    <row r="2" spans="1:16" ht="12.75" thickBot="1" x14ac:dyDescent="0.3">
      <c r="A2" s="390"/>
      <c r="B2" s="391"/>
      <c r="C2" s="392" t="str">
        <f>Currency&amp;"_015_SyntheticQuotes"&amp;".xml"</f>
        <v>EUR_015_SyntheticQuotes.xml</v>
      </c>
      <c r="D2" s="397" t="str">
        <f>IF(Serialize,_xll.ohObjectSave(D3:D84,SerializationPath&amp;C2,FileOverwrite,Serialize),"---")</f>
        <v>---</v>
      </c>
      <c r="E2" s="392" t="str">
        <f>_xll.ohRangeRetrieveError(D2)</f>
        <v/>
      </c>
      <c r="F2" s="50"/>
      <c r="H2" s="51"/>
      <c r="I2" s="401"/>
      <c r="J2" s="402" t="s">
        <v>59</v>
      </c>
      <c r="K2" s="52"/>
      <c r="L2" s="403" t="s">
        <v>60</v>
      </c>
      <c r="M2" s="52"/>
      <c r="N2" s="401" t="s">
        <v>61</v>
      </c>
      <c r="O2" s="404" t="s">
        <v>62</v>
      </c>
      <c r="P2" s="158">
        <f>_xll.ohTrigger(O3:O7)</f>
        <v>402</v>
      </c>
    </row>
    <row r="3" spans="1:16" x14ac:dyDescent="0.2">
      <c r="A3" s="393">
        <v>1</v>
      </c>
      <c r="B3" s="135" t="s">
        <v>63</v>
      </c>
      <c r="C3" s="136" t="str">
        <f t="shared" ref="C3" si="0">Currency&amp;$B3&amp;"_SYNTH"&amp;Tenor1M&amp;QuoteSuffix</f>
        <v>EURSND_SYNTH1M_Quote</v>
      </c>
      <c r="D3" s="137" t="str">
        <f>_xll.qlSimpleQuote(C3,,RateTickValue,Permanent,EvaluationDate,ObjectOverwrite)</f>
        <v>EURSND_SYNTH1M_Quote#0007</v>
      </c>
      <c r="E3" s="398" t="str">
        <f>_xll.ohRangeRetrieveError(D3)</f>
        <v/>
      </c>
      <c r="F3" s="50"/>
      <c r="H3" s="51"/>
      <c r="I3" s="99" t="s">
        <v>63</v>
      </c>
      <c r="J3" s="100">
        <f>'1MSynthDepo'!D26</f>
        <v>4.1696031385244546E-4</v>
      </c>
      <c r="K3" s="54" t="s">
        <v>64</v>
      </c>
      <c r="L3" s="105">
        <v>7.562493980206341E-4</v>
      </c>
      <c r="M3" s="52"/>
      <c r="N3" s="108">
        <f t="array" ref="N3:N84">QuoteLive</f>
        <v>4.1696031385244546E-4</v>
      </c>
      <c r="O3" s="109">
        <f>_xll.qlSimpleQuoteSetValue(D3,ROUND($N3,6),EvaluationDate)</f>
        <v>0</v>
      </c>
      <c r="P3" s="53"/>
    </row>
    <row r="4" spans="1:16" x14ac:dyDescent="0.2">
      <c r="A4" s="394" t="str">
        <f>_xll.qlPeriodEquivalent(Months1M&amp;"M")</f>
        <v>1M</v>
      </c>
      <c r="B4" s="138" t="s">
        <v>65</v>
      </c>
      <c r="C4" s="55" t="str">
        <f t="shared" ref="C4:C7" si="1">Currency&amp;$B4&amp;"_SYNTH"&amp;Tenor1M&amp;QuoteSuffix</f>
        <v>EURSWD_SYNTH1M_Quote</v>
      </c>
      <c r="D4" s="139" t="str">
        <f>_xll.qlSimpleQuote(C4,,RateTickValue,Permanent,EvaluationDate,ObjectOverwrite)</f>
        <v>EURSWD_SYNTH1M_Quote#0007</v>
      </c>
      <c r="E4" s="399" t="str">
        <f>_xll.ohRangeRetrieveError(D4)</f>
        <v/>
      </c>
      <c r="F4" s="50"/>
      <c r="H4" s="51"/>
      <c r="I4" s="99" t="s">
        <v>65</v>
      </c>
      <c r="J4" s="100">
        <f>'1MSynthDepo'!D27</f>
        <v>8.0295904751929179E-4</v>
      </c>
      <c r="K4" s="54" t="s">
        <v>64</v>
      </c>
      <c r="L4" s="105">
        <v>7.139280586619277E-4</v>
      </c>
      <c r="M4" s="52"/>
      <c r="N4" s="108">
        <v>8.0295904751929179E-4</v>
      </c>
      <c r="O4" s="109">
        <f>_xll.qlSimpleQuoteSetValue(D4,ROUND($N4,6),EvaluationDate)</f>
        <v>0</v>
      </c>
      <c r="P4" s="53"/>
    </row>
    <row r="5" spans="1:16" x14ac:dyDescent="0.2">
      <c r="A5" s="144"/>
      <c r="B5" s="138" t="s">
        <v>66</v>
      </c>
      <c r="C5" s="55" t="str">
        <f t="shared" si="1"/>
        <v>EUR2WD_SYNTH1M_Quote</v>
      </c>
      <c r="D5" s="139" t="str">
        <f>_xll.qlSimpleQuote(C5,,RateTickValue,Permanent,EvaluationDate,ObjectOverwrite)</f>
        <v>EUR2WD_SYNTH1M_Quote#0007</v>
      </c>
      <c r="E5" s="399" t="str">
        <f>_xll.ohRangeRetrieveError(D5)</f>
        <v/>
      </c>
      <c r="F5" s="50"/>
      <c r="H5" s="51"/>
      <c r="I5" s="99" t="s">
        <v>66</v>
      </c>
      <c r="J5" s="100">
        <f>'1MSynthDepo'!D28</f>
        <v>5.9263040766205442E-4</v>
      </c>
      <c r="K5" s="54" t="s">
        <v>64</v>
      </c>
      <c r="L5" s="105">
        <v>7.1986570928168924E-4</v>
      </c>
      <c r="M5" s="52"/>
      <c r="N5" s="108">
        <v>5.9263040766205442E-4</v>
      </c>
      <c r="O5" s="109">
        <f>_xll.qlSimpleQuoteSetValue(D5,ROUND($N5,6),EvaluationDate)</f>
        <v>0</v>
      </c>
      <c r="P5" s="53"/>
    </row>
    <row r="6" spans="1:16" x14ac:dyDescent="0.2">
      <c r="A6" s="144"/>
      <c r="B6" s="138" t="s">
        <v>67</v>
      </c>
      <c r="C6" s="55" t="str">
        <f t="shared" si="1"/>
        <v>EUR3WD_SYNTH1M_Quote</v>
      </c>
      <c r="D6" s="139" t="str">
        <f>_xll.qlSimpleQuote(C6,,RateTickValue,Permanent,EvaluationDate,ObjectOverwrite)</f>
        <v>EUR3WD_SYNTH1M_Quote#0007</v>
      </c>
      <c r="E6" s="399" t="str">
        <f>_xll.ohRangeRetrieveError(D6)</f>
        <v/>
      </c>
      <c r="F6" s="50"/>
      <c r="H6" s="51"/>
      <c r="I6" s="101" t="s">
        <v>67</v>
      </c>
      <c r="J6" s="102">
        <f>'1MSynthDepo'!D29</f>
        <v>4.9526030969005515E-4</v>
      </c>
      <c r="K6" s="54" t="s">
        <v>64</v>
      </c>
      <c r="L6" s="106">
        <v>9.4580336066685212E-4</v>
      </c>
      <c r="M6" s="52"/>
      <c r="N6" s="110">
        <v>4.9526030969005515E-4</v>
      </c>
      <c r="O6" s="111">
        <f>_xll.qlSimpleQuoteSetValue(D6,ROUND($N6,6),EvaluationDate)</f>
        <v>0</v>
      </c>
      <c r="P6" s="53"/>
    </row>
    <row r="7" spans="1:16" ht="12" thickBot="1" x14ac:dyDescent="0.25">
      <c r="A7" s="145"/>
      <c r="B7" s="143" t="s">
        <v>68</v>
      </c>
      <c r="C7" s="98" t="str">
        <f t="shared" si="1"/>
        <v>EUR1MD_SYNTH1M_Quote</v>
      </c>
      <c r="D7" s="142" t="str">
        <f>_xll.qlSimpleQuote(C7,,RateTickValue,Permanent,EvaluationDate,ObjectOverwrite)</f>
        <v>EUR1MD_SYNTH1M_Quote#0007</v>
      </c>
      <c r="E7" s="400" t="str">
        <f>_xll.ohRangeRetrieveError(D7)</f>
        <v/>
      </c>
      <c r="F7" s="50"/>
      <c r="H7" s="117"/>
      <c r="I7" s="103" t="s">
        <v>68</v>
      </c>
      <c r="J7" s="104">
        <f>'1MSynthDepo'!D30</f>
        <v>4.1779025973506388E-4</v>
      </c>
      <c r="K7" s="118" t="s">
        <v>64</v>
      </c>
      <c r="L7" s="107">
        <v>8.9999999999999998E-4</v>
      </c>
      <c r="M7" s="117"/>
      <c r="N7" s="112">
        <v>4.1779025973506388E-4</v>
      </c>
      <c r="O7" s="113">
        <f>_xll.qlSimpleQuoteSetValue(D7,ROUND($N7,6),EvaluationDate)</f>
        <v>0</v>
      </c>
      <c r="P7" s="117"/>
    </row>
    <row r="8" spans="1:16" x14ac:dyDescent="0.2">
      <c r="A8" s="393">
        <v>3</v>
      </c>
      <c r="B8" s="135" t="s">
        <v>63</v>
      </c>
      <c r="C8" s="136" t="str">
        <f t="shared" ref="C8:C14" si="2">Currency&amp;$B8&amp;"_SYNTH"&amp;Tenor3M&amp;QuoteSuffix</f>
        <v>EURSND_SYNTH3M_Quote</v>
      </c>
      <c r="D8" s="137" t="str">
        <f>_xll.qlSimpleQuote(C8,,RateTickValue,Permanent,EvaluationDate,ObjectOverwrite)</f>
        <v>EURSND_SYNTH3M_Quote#0007</v>
      </c>
      <c r="E8" s="398"/>
      <c r="F8" s="57"/>
      <c r="H8" s="60"/>
      <c r="I8" s="119" t="s">
        <v>63</v>
      </c>
      <c r="J8" s="120">
        <f>'3MSynthDepo'!D28</f>
        <v>7.480661588881428E-4</v>
      </c>
      <c r="K8" s="61"/>
      <c r="L8" s="121">
        <v>2.0854566594392708E-3</v>
      </c>
      <c r="M8" s="59"/>
      <c r="N8" s="122">
        <v>7.480661588881428E-4</v>
      </c>
      <c r="O8" s="123">
        <f>_xll.qlSimpleQuoteSetValue(D8,ROUND($N8,6),EvaluationDate)</f>
        <v>-1.0000000000000243E-6</v>
      </c>
      <c r="P8" s="159">
        <f>_xll.ohTrigger(O8:O14)</f>
        <v>402</v>
      </c>
    </row>
    <row r="9" spans="1:16" x14ac:dyDescent="0.2">
      <c r="A9" s="394" t="str">
        <f>_xll.qlPeriodEquivalent(Months3M&amp;"M")</f>
        <v>3M</v>
      </c>
      <c r="B9" s="138" t="s">
        <v>65</v>
      </c>
      <c r="C9" s="55" t="str">
        <f t="shared" si="2"/>
        <v>EURSWD_SYNTH3M_Quote</v>
      </c>
      <c r="D9" s="139" t="str">
        <f>_xll.qlSimpleQuote(C9,,RateTickValue,Permanent,EvaluationDate,ObjectOverwrite)</f>
        <v>EURSWD_SYNTH3M_Quote#0007</v>
      </c>
      <c r="E9" s="399"/>
      <c r="F9" s="57"/>
      <c r="H9" s="60"/>
      <c r="I9" s="114" t="s">
        <v>65</v>
      </c>
      <c r="J9" s="100">
        <f>'3MSynthDepo'!D29</f>
        <v>1.1429189532458951E-3</v>
      </c>
      <c r="K9" s="61"/>
      <c r="L9" s="105">
        <v>2.0363357259103824E-3</v>
      </c>
      <c r="M9" s="59"/>
      <c r="N9" s="108">
        <v>1.1429189532458951E-3</v>
      </c>
      <c r="O9" s="109">
        <f>_xll.qlSimpleQuoteSetValue(D9,ROUND($N9,6),EvaluationDate)</f>
        <v>-1.0000000000001327E-6</v>
      </c>
      <c r="P9" s="53"/>
    </row>
    <row r="10" spans="1:16" x14ac:dyDescent="0.2">
      <c r="A10" s="56"/>
      <c r="B10" s="138" t="s">
        <v>66</v>
      </c>
      <c r="C10" s="55" t="str">
        <f t="shared" si="2"/>
        <v>EUR2WD_SYNTH3M_Quote</v>
      </c>
      <c r="D10" s="139" t="str">
        <f>_xll.qlSimpleQuote(C10,,RateTickValue,Permanent,EvaluationDate,ObjectOverwrite)</f>
        <v>EUR2WD_SYNTH3M_Quote#0007</v>
      </c>
      <c r="E10" s="399"/>
      <c r="F10" s="57"/>
      <c r="H10" s="60"/>
      <c r="I10" s="114" t="s">
        <v>66</v>
      </c>
      <c r="J10" s="100">
        <f>'3MSynthDepo'!D30</f>
        <v>9.435615844661764E-4</v>
      </c>
      <c r="K10" s="61"/>
      <c r="L10" s="105">
        <v>2.0303740867323259E-3</v>
      </c>
      <c r="M10" s="59"/>
      <c r="N10" s="108">
        <v>9.435615844661764E-4</v>
      </c>
      <c r="O10" s="109">
        <f>_xll.qlSimpleQuoteSetValue(D10,ROUND($N10,6),EvaluationDate)</f>
        <v>-1.0000000000000243E-6</v>
      </c>
      <c r="P10" s="53"/>
    </row>
    <row r="11" spans="1:16" x14ac:dyDescent="0.2">
      <c r="A11" s="56"/>
      <c r="B11" s="138" t="s">
        <v>67</v>
      </c>
      <c r="C11" s="55" t="str">
        <f t="shared" si="2"/>
        <v>EUR3WD_SYNTH3M_Quote</v>
      </c>
      <c r="D11" s="139" t="str">
        <f>_xll.qlSimpleQuote(C11,,RateTickValue,Permanent,EvaluationDate,ObjectOverwrite)</f>
        <v>EUR3WD_SYNTH3M_Quote#0007</v>
      </c>
      <c r="E11" s="399"/>
      <c r="F11" s="57"/>
      <c r="H11" s="60"/>
      <c r="I11" s="115" t="s">
        <v>67</v>
      </c>
      <c r="J11" s="102">
        <f>'3MSynthDepo'!D31</f>
        <v>8.5785363991532104E-4</v>
      </c>
      <c r="K11" s="61"/>
      <c r="L11" s="106">
        <v>2.2444124483196708E-3</v>
      </c>
      <c r="M11" s="59"/>
      <c r="N11" s="110">
        <v>8.5785363991532104E-4</v>
      </c>
      <c r="O11" s="111">
        <f>_xll.qlSimpleQuoteSetValue(D11,ROUND($N11,6),EvaluationDate)</f>
        <v>-9.9999999999991589E-7</v>
      </c>
      <c r="P11" s="53"/>
    </row>
    <row r="12" spans="1:16" x14ac:dyDescent="0.2">
      <c r="A12" s="56"/>
      <c r="B12" s="138" t="s">
        <v>68</v>
      </c>
      <c r="C12" s="55" t="str">
        <f t="shared" si="2"/>
        <v>EUR1MD_SYNTH3M_Quote</v>
      </c>
      <c r="D12" s="140" t="str">
        <f>_xll.qlSimpleQuote(C12,,RateTickValue,Permanent,EvaluationDate,ObjectOverwrite)</f>
        <v>EUR1MD_SYNTH3M_Quote#0007</v>
      </c>
      <c r="E12" s="399"/>
      <c r="F12" s="57"/>
      <c r="H12" s="60"/>
      <c r="I12" s="114" t="s">
        <v>68</v>
      </c>
      <c r="J12" s="100">
        <f>'3MSynthDepo'!D32</f>
        <v>8.0387482804186868E-4</v>
      </c>
      <c r="K12" s="61"/>
      <c r="L12" s="105">
        <v>2.1816101022273638E-3</v>
      </c>
      <c r="M12" s="59"/>
      <c r="N12" s="108">
        <v>8.0387482804186868E-4</v>
      </c>
      <c r="O12" s="109">
        <f>_xll.qlSimpleQuoteSetValue(D12,ROUND($N12,6),EvaluationDate)</f>
        <v>-1.0000000000000243E-6</v>
      </c>
      <c r="P12" s="53"/>
    </row>
    <row r="13" spans="1:16" x14ac:dyDescent="0.2">
      <c r="A13" s="56"/>
      <c r="B13" s="138" t="s">
        <v>69</v>
      </c>
      <c r="C13" s="55" t="str">
        <f t="shared" si="2"/>
        <v>EUR2MD_SYNTH3M_Quote</v>
      </c>
      <c r="D13" s="140" t="str">
        <f>_xll.qlSimpleQuote(C13,,RateTickValue,Permanent,EvaluationDate,ObjectOverwrite)</f>
        <v>EUR2MD_SYNTH3M_Quote#0007</v>
      </c>
      <c r="E13" s="399"/>
      <c r="F13" s="57"/>
      <c r="H13" s="60"/>
      <c r="I13" s="114" t="s">
        <v>69</v>
      </c>
      <c r="J13" s="100">
        <f>'3MSynthDepo'!D33</f>
        <v>7.6209300985564227E-4</v>
      </c>
      <c r="K13" s="61"/>
      <c r="L13" s="105">
        <v>2.100593842366712E-3</v>
      </c>
      <c r="M13" s="59"/>
      <c r="N13" s="108">
        <v>7.6209300985564227E-4</v>
      </c>
      <c r="O13" s="109">
        <f>_xll.qlSimpleQuoteSetValue(D13,ROUND($N13,6),EvaluationDate)</f>
        <v>-1.0000000000000243E-6</v>
      </c>
      <c r="P13" s="53"/>
    </row>
    <row r="14" spans="1:16" ht="12" thickBot="1" x14ac:dyDescent="0.25">
      <c r="A14" s="56"/>
      <c r="B14" s="141" t="s">
        <v>70</v>
      </c>
      <c r="C14" s="98" t="str">
        <f t="shared" si="2"/>
        <v>EUR3MD_SYNTH3M_Quote</v>
      </c>
      <c r="D14" s="142" t="str">
        <f>_xll.qlSimpleQuote(C14,,RateTickValue,Permanent,EvaluationDate,ObjectOverwrite)</f>
        <v>EUR3MD_SYNTH3M_Quote#0007</v>
      </c>
      <c r="E14" s="400"/>
      <c r="F14" s="57"/>
      <c r="H14" s="60"/>
      <c r="I14" s="116" t="s">
        <v>70</v>
      </c>
      <c r="J14" s="104">
        <f>'3MSynthDepo'!D34</f>
        <v>8.4099341798665771E-4</v>
      </c>
      <c r="K14" s="61"/>
      <c r="L14" s="107">
        <v>1.99E-3</v>
      </c>
      <c r="M14" s="59"/>
      <c r="N14" s="112">
        <v>8.4099341798665771E-4</v>
      </c>
      <c r="O14" s="113">
        <f>_xll.qlSimpleQuoteSetValue(D14,ROUND($N14,6),EvaluationDate)</f>
        <v>0</v>
      </c>
      <c r="P14" s="53"/>
    </row>
    <row r="15" spans="1:16" x14ac:dyDescent="0.2">
      <c r="A15" s="393">
        <v>6</v>
      </c>
      <c r="B15" s="146" t="s">
        <v>63</v>
      </c>
      <c r="C15" s="136" t="str">
        <f t="shared" ref="C15:C24" si="3">Currency&amp;$B15&amp;"_SYNTH"&amp;Tenor6M&amp;QuoteSuffix</f>
        <v>EURSND_SYNTH6M_Quote</v>
      </c>
      <c r="D15" s="137" t="str">
        <f>_xll.qlSimpleQuote(C15,,RateTickValue,Permanent,EvaluationDate,ObjectOverwrite)</f>
        <v>EURSND_SYNTH6M_Quote#0007</v>
      </c>
      <c r="E15" s="398" t="str">
        <f>_xll.ohRangeRetrieveError(D15)</f>
        <v/>
      </c>
      <c r="F15" s="57"/>
      <c r="H15" s="60"/>
      <c r="I15" s="119" t="s">
        <v>63</v>
      </c>
      <c r="J15" s="120">
        <f>'6MSynthDepo'!D31</f>
        <v>1.1023550262589275E-3</v>
      </c>
      <c r="K15" s="61"/>
      <c r="L15" s="121">
        <v>3.429611293926924E-3</v>
      </c>
      <c r="M15" s="59"/>
      <c r="N15" s="122">
        <v>1.1023550262589275E-3</v>
      </c>
      <c r="O15" s="123">
        <f>_xll.qlSimpleQuoteSetValue(D15,ROUND($N15,6),EvaluationDate)</f>
        <v>0</v>
      </c>
      <c r="P15" s="160">
        <f>_xll.ohTrigger(O15:O24)</f>
        <v>402</v>
      </c>
    </row>
    <row r="16" spans="1:16" x14ac:dyDescent="0.2">
      <c r="A16" s="394" t="str">
        <f>_xll.qlPeriodEquivalent(Months6M&amp;"M")</f>
        <v>6M</v>
      </c>
      <c r="B16" s="147" t="s">
        <v>65</v>
      </c>
      <c r="C16" s="55" t="str">
        <f t="shared" si="3"/>
        <v>EURSWD_SYNTH6M_Quote</v>
      </c>
      <c r="D16" s="139" t="str">
        <f>_xll.qlSimpleQuote(C16,,RateTickValue,Permanent,EvaluationDate,ObjectOverwrite)</f>
        <v>EURSWD_SYNTH6M_Quote#0007</v>
      </c>
      <c r="E16" s="399" t="str">
        <f>_xll.ohRangeRetrieveError(D16)</f>
        <v/>
      </c>
      <c r="F16" s="57"/>
      <c r="H16" s="60"/>
      <c r="I16" s="114" t="s">
        <v>65</v>
      </c>
      <c r="J16" s="100">
        <f>'6MSynthDepo'!D32</f>
        <v>1.5319239340795877E-3</v>
      </c>
      <c r="K16" s="61"/>
      <c r="L16" s="105">
        <v>3.3663605344225103E-3</v>
      </c>
      <c r="M16" s="59"/>
      <c r="N16" s="108">
        <v>1.5319239340795877E-3</v>
      </c>
      <c r="O16" s="109">
        <f>_xll.qlSimpleQuoteSetValue(D16,ROUND($N16,6),EvaluationDate)</f>
        <v>0</v>
      </c>
      <c r="P16" s="62"/>
    </row>
    <row r="17" spans="1:16" x14ac:dyDescent="0.2">
      <c r="A17" s="149"/>
      <c r="B17" s="147" t="s">
        <v>66</v>
      </c>
      <c r="C17" s="55" t="str">
        <f t="shared" si="3"/>
        <v>EUR2WD_SYNTH6M_Quote</v>
      </c>
      <c r="D17" s="139" t="str">
        <f>_xll.qlSimpleQuote(C17,,RateTickValue,Permanent,EvaluationDate,ObjectOverwrite)</f>
        <v>EUR2WD_SYNTH6M_Quote#0007</v>
      </c>
      <c r="E17" s="399" t="str">
        <f>_xll.ohRangeRetrieveError(D17)</f>
        <v/>
      </c>
      <c r="F17" s="57"/>
      <c r="H17" s="58"/>
      <c r="I17" s="114" t="s">
        <v>66</v>
      </c>
      <c r="J17" s="100">
        <f>'6MSynthDepo'!D33</f>
        <v>1.3717314404666297E-3</v>
      </c>
      <c r="K17" s="61"/>
      <c r="L17" s="105">
        <v>3.3368531136497635E-3</v>
      </c>
      <c r="M17" s="59"/>
      <c r="N17" s="108">
        <v>1.3717314404666297E-3</v>
      </c>
      <c r="O17" s="109">
        <f>_xll.qlSimpleQuoteSetValue(D17,ROUND($N17,6),EvaluationDate)</f>
        <v>0</v>
      </c>
      <c r="P17" s="62"/>
    </row>
    <row r="18" spans="1:16" x14ac:dyDescent="0.2">
      <c r="A18" s="150"/>
      <c r="B18" s="147" t="s">
        <v>67</v>
      </c>
      <c r="C18" s="55" t="str">
        <f t="shared" si="3"/>
        <v>EUR3WD_SYNTH6M_Quote</v>
      </c>
      <c r="D18" s="139" t="str">
        <f>_xll.qlSimpleQuote(C18,,RateTickValue,Permanent,EvaluationDate,ObjectOverwrite)</f>
        <v>EUR3WD_SYNTH6M_Quote#0007</v>
      </c>
      <c r="E18" s="399" t="str">
        <f>_xll.ohRangeRetrieveError(D18)</f>
        <v/>
      </c>
      <c r="F18" s="57"/>
      <c r="H18" s="58"/>
      <c r="I18" s="114" t="s">
        <v>67</v>
      </c>
      <c r="J18" s="100">
        <f>'6MSynthDepo'!D34</f>
        <v>1.3237482479369316E-3</v>
      </c>
      <c r="K18" s="61"/>
      <c r="L18" s="105">
        <v>3.5288493112855738E-3</v>
      </c>
      <c r="M18" s="59"/>
      <c r="N18" s="108">
        <v>1.3237482479369316E-3</v>
      </c>
      <c r="O18" s="109">
        <f>_xll.qlSimpleQuoteSetValue(D18,ROUND($N18,6),EvaluationDate)</f>
        <v>0</v>
      </c>
      <c r="P18" s="62"/>
    </row>
    <row r="19" spans="1:16" x14ac:dyDescent="0.2">
      <c r="A19" s="150"/>
      <c r="B19" s="147" t="s">
        <v>68</v>
      </c>
      <c r="C19" s="55" t="str">
        <f t="shared" si="3"/>
        <v>EUR1MD_SYNTH6M_Quote</v>
      </c>
      <c r="D19" s="139" t="str">
        <f>_xll.qlSimpleQuote(C19,,RateTickValue,Permanent,EvaluationDate,ObjectOverwrite)</f>
        <v>EUR1MD_SYNTH6M_Quote#0007</v>
      </c>
      <c r="E19" s="399" t="str">
        <f>_xll.ohRangeRetrieveError(D19)</f>
        <v/>
      </c>
      <c r="F19" s="57"/>
      <c r="H19" s="58"/>
      <c r="I19" s="114" t="s">
        <v>68</v>
      </c>
      <c r="J19" s="100">
        <f>'6MSynthDepo'!D35</f>
        <v>1.336008954940966E-3</v>
      </c>
      <c r="K19" s="61"/>
      <c r="L19" s="105">
        <v>3.437166475867978E-3</v>
      </c>
      <c r="M19" s="59"/>
      <c r="N19" s="108">
        <v>1.336008954940966E-3</v>
      </c>
      <c r="O19" s="109">
        <f>_xll.qlSimpleQuoteSetValue(D19,ROUND($N19,6),EvaluationDate)</f>
        <v>0</v>
      </c>
      <c r="P19" s="62"/>
    </row>
    <row r="20" spans="1:16" x14ac:dyDescent="0.2">
      <c r="A20" s="150"/>
      <c r="B20" s="147" t="s">
        <v>69</v>
      </c>
      <c r="C20" s="55" t="str">
        <f t="shared" si="3"/>
        <v>EUR2MD_SYNTH6M_Quote</v>
      </c>
      <c r="D20" s="139" t="str">
        <f>_xll.qlSimpleQuote(C20,,RateTickValue,Permanent,EvaluationDate,ObjectOverwrite)</f>
        <v>EUR2MD_SYNTH6M_Quote#0007</v>
      </c>
      <c r="E20" s="399" t="str">
        <f>_xll.ohRangeRetrieveError(D20)</f>
        <v/>
      </c>
      <c r="F20" s="57"/>
      <c r="H20" s="58"/>
      <c r="I20" s="114" t="s">
        <v>69</v>
      </c>
      <c r="J20" s="100">
        <f>'6MSynthDepo'!D36</f>
        <v>1.4200268557302788E-3</v>
      </c>
      <c r="K20" s="61"/>
      <c r="L20" s="105">
        <v>3.2879203926415284E-3</v>
      </c>
      <c r="M20" s="59"/>
      <c r="N20" s="108">
        <v>1.4200268557302788E-3</v>
      </c>
      <c r="O20" s="109">
        <f>_xll.qlSimpleQuoteSetValue(D20,ROUND($N20,6),EvaluationDate)</f>
        <v>0</v>
      </c>
      <c r="P20" s="62"/>
    </row>
    <row r="21" spans="1:16" x14ac:dyDescent="0.2">
      <c r="A21" s="150"/>
      <c r="B21" s="147" t="s">
        <v>70</v>
      </c>
      <c r="C21" s="55" t="str">
        <f t="shared" si="3"/>
        <v>EUR3MD_SYNTH6M_Quote</v>
      </c>
      <c r="D21" s="139" t="str">
        <f>_xll.qlSimpleQuote(C21,,RateTickValue,Permanent,EvaluationDate,ObjectOverwrite)</f>
        <v>EUR3MD_SYNTH6M_Quote#0007</v>
      </c>
      <c r="E21" s="399" t="str">
        <f>_xll.ohRangeRetrieveError(D21)</f>
        <v/>
      </c>
      <c r="F21" s="57"/>
      <c r="H21" s="58"/>
      <c r="I21" s="114" t="s">
        <v>70</v>
      </c>
      <c r="J21" s="100">
        <f>'6MSynthDepo'!D37</f>
        <v>1.6081431436478404E-3</v>
      </c>
      <c r="K21" s="61"/>
      <c r="L21" s="105">
        <v>3.1341719188593851E-3</v>
      </c>
      <c r="M21" s="59"/>
      <c r="N21" s="108">
        <v>1.6081431436478404E-3</v>
      </c>
      <c r="O21" s="109">
        <f>_xll.qlSimpleQuoteSetValue(D21,ROUND($N21,6),EvaluationDate)</f>
        <v>0</v>
      </c>
      <c r="P21" s="62"/>
    </row>
    <row r="22" spans="1:16" x14ac:dyDescent="0.2">
      <c r="A22" s="150"/>
      <c r="B22" s="147" t="s">
        <v>71</v>
      </c>
      <c r="C22" s="55" t="str">
        <f t="shared" si="3"/>
        <v>EUR4MD_SYNTH6M_Quote</v>
      </c>
      <c r="D22" s="139" t="str">
        <f>_xll.qlSimpleQuote(C22,,RateTickValue,Permanent,EvaluationDate,ObjectOverwrite)</f>
        <v>EUR4MD_SYNTH6M_Quote#0007</v>
      </c>
      <c r="E22" s="399" t="str">
        <f>_xll.ohRangeRetrieveError(D22)</f>
        <v/>
      </c>
      <c r="F22" s="57"/>
      <c r="H22" s="58"/>
      <c r="I22" s="114" t="s">
        <v>71</v>
      </c>
      <c r="J22" s="100">
        <f>'6MSynthDepo'!D38</f>
        <v>1.7533906219105444E-3</v>
      </c>
      <c r="K22" s="61"/>
      <c r="L22" s="105">
        <v>3.0638881440993079E-3</v>
      </c>
      <c r="M22" s="59"/>
      <c r="N22" s="108">
        <v>1.7533906219105444E-3</v>
      </c>
      <c r="O22" s="109">
        <f>_xll.qlSimpleQuoteSetValue(D22,ROUND($N22,6),EvaluationDate)</f>
        <v>0</v>
      </c>
      <c r="P22" s="62"/>
    </row>
    <row r="23" spans="1:16" x14ac:dyDescent="0.2">
      <c r="A23" s="150"/>
      <c r="B23" s="147" t="s">
        <v>72</v>
      </c>
      <c r="C23" s="55" t="str">
        <f t="shared" si="3"/>
        <v>EUR5MD_SYNTH6M_Quote</v>
      </c>
      <c r="D23" s="139" t="str">
        <f>_xll.qlSimpleQuote(C23,,RateTickValue,Permanent,EvaluationDate,ObjectOverwrite)</f>
        <v>EUR5MD_SYNTH6M_Quote#0007</v>
      </c>
      <c r="E23" s="399" t="str">
        <f>_xll.ohRangeRetrieveError(D23)</f>
        <v/>
      </c>
      <c r="F23" s="57"/>
      <c r="H23" s="58"/>
      <c r="I23" s="114" t="s">
        <v>72</v>
      </c>
      <c r="J23" s="100">
        <f>'6MSynthDepo'!D39</f>
        <v>1.839000164818916E-3</v>
      </c>
      <c r="K23" s="61"/>
      <c r="L23" s="105">
        <v>3.0024559434110483E-3</v>
      </c>
      <c r="M23" s="59"/>
      <c r="N23" s="108">
        <v>1.839000164818916E-3</v>
      </c>
      <c r="O23" s="109">
        <f>_xll.qlSimpleQuoteSetValue(D23,ROUND($N23,6),EvaluationDate)</f>
        <v>0</v>
      </c>
      <c r="P23" s="62"/>
    </row>
    <row r="24" spans="1:16" ht="12" thickBot="1" x14ac:dyDescent="0.25">
      <c r="A24" s="151"/>
      <c r="B24" s="143" t="s">
        <v>73</v>
      </c>
      <c r="C24" s="98" t="str">
        <f t="shared" si="3"/>
        <v>EUR6MD_SYNTH6M_Quote</v>
      </c>
      <c r="D24" s="148" t="str">
        <f>_xll.qlSimpleQuote(C24,,RateTickValue,Permanent,EvaluationDate,ObjectOverwrite)</f>
        <v>EUR6MD_SYNTH6M_Quote#0007</v>
      </c>
      <c r="E24" s="400" t="str">
        <f>_xll.ohRangeRetrieveError(D24)</f>
        <v/>
      </c>
      <c r="F24" s="57"/>
      <c r="H24" s="58"/>
      <c r="I24" s="116" t="s">
        <v>73</v>
      </c>
      <c r="J24" s="104">
        <f>'6MSynthDepo'!D40</f>
        <v>1.8579119862590328E-3</v>
      </c>
      <c r="K24" s="61"/>
      <c r="L24" s="107">
        <v>2.9900000000000013E-3</v>
      </c>
      <c r="M24" s="59"/>
      <c r="N24" s="112">
        <v>1.8579119862590328E-3</v>
      </c>
      <c r="O24" s="113">
        <f>_xll.qlSimpleQuoteSetValue(D24,ROUND($N24,6),EvaluationDate)</f>
        <v>0</v>
      </c>
      <c r="P24" s="62"/>
    </row>
    <row r="25" spans="1:16" x14ac:dyDescent="0.2">
      <c r="A25" s="393">
        <v>12</v>
      </c>
      <c r="B25" s="135" t="s">
        <v>63</v>
      </c>
      <c r="C25" s="136" t="str">
        <f t="shared" ref="C25:C40" si="4">Currency&amp;$B25&amp;"_SYNTH"&amp;Tenor12M&amp;QuoteSuffix</f>
        <v>EURSND_SYNTH1Y_Quote</v>
      </c>
      <c r="D25" s="137" t="str">
        <f>_xll.qlSimpleQuote(C25,,RateTickValue,Permanent,EvaluationDate,ObjectOverwrite)</f>
        <v>EURSND_SYNTH1Y_Quote#0007</v>
      </c>
      <c r="E25" s="398" t="str">
        <f>_xll.ohRangeRetrieveError(D25)</f>
        <v/>
      </c>
      <c r="F25" s="66"/>
      <c r="H25" s="60"/>
      <c r="I25" s="124" t="s">
        <v>63</v>
      </c>
      <c r="J25" s="120">
        <f>'1YSynthDepo'!D37</f>
        <v>3.4173631914528593E-3</v>
      </c>
      <c r="K25" s="61"/>
      <c r="L25" s="121">
        <v>4.7040184877368135E-3</v>
      </c>
      <c r="M25" s="59"/>
      <c r="N25" s="122">
        <v>3.4173631914528593E-3</v>
      </c>
      <c r="O25" s="123">
        <f>_xll.qlSimpleQuoteSetValue(D25,ROUND($N25,6),EvaluationDate)</f>
        <v>0</v>
      </c>
      <c r="P25" s="160">
        <f>_xll.ohTrigger(O25:O40)</f>
        <v>402</v>
      </c>
    </row>
    <row r="26" spans="1:16" x14ac:dyDescent="0.2">
      <c r="A26" s="394" t="str">
        <f>_xll.qlPeriodEquivalent(Months12M&amp;"M")</f>
        <v>1Y</v>
      </c>
      <c r="B26" s="138" t="s">
        <v>65</v>
      </c>
      <c r="C26" s="55" t="str">
        <f t="shared" si="4"/>
        <v>EURSWD_SYNTH1Y_Quote</v>
      </c>
      <c r="D26" s="139" t="str">
        <f>_xll.qlSimpleQuote(C26,,RateTickValue,Permanent,EvaluationDate,ObjectOverwrite)</f>
        <v>EURSWD_SYNTH1Y_Quote#0007</v>
      </c>
      <c r="E26" s="399" t="str">
        <f>_xll.ohRangeRetrieveError(D26)</f>
        <v/>
      </c>
      <c r="F26" s="66"/>
      <c r="H26" s="60"/>
      <c r="I26" s="125" t="s">
        <v>65</v>
      </c>
      <c r="J26" s="100">
        <f>'1YSynthDepo'!D38</f>
        <v>3.8054056085497201E-3</v>
      </c>
      <c r="K26" s="61"/>
      <c r="L26" s="105">
        <v>4.6648534527061547E-3</v>
      </c>
      <c r="M26" s="59"/>
      <c r="N26" s="108">
        <v>3.8054056085497201E-3</v>
      </c>
      <c r="O26" s="109">
        <f>_xll.qlSimpleQuoteSetValue(D26,ROUND($N26,6),EvaluationDate)</f>
        <v>0</v>
      </c>
      <c r="P26" s="62"/>
    </row>
    <row r="27" spans="1:16" x14ac:dyDescent="0.2">
      <c r="A27" s="150"/>
      <c r="B27" s="138" t="s">
        <v>66</v>
      </c>
      <c r="C27" s="55" t="str">
        <f t="shared" si="4"/>
        <v>EUR2WD_SYNTH1Y_Quote</v>
      </c>
      <c r="D27" s="139" t="str">
        <f>_xll.qlSimpleQuote(C27,,RateTickValue,Permanent,EvaluationDate,ObjectOverwrite)</f>
        <v>EUR2WD_SYNTH1Y_Quote#0007</v>
      </c>
      <c r="E27" s="399" t="str">
        <f>_xll.ohRangeRetrieveError(D27)</f>
        <v/>
      </c>
      <c r="F27" s="66"/>
      <c r="H27" s="58"/>
      <c r="I27" s="125" t="s">
        <v>66</v>
      </c>
      <c r="J27" s="100">
        <f>'1YSynthDepo'!D39</f>
        <v>3.5981472677249294E-3</v>
      </c>
      <c r="K27" s="61"/>
      <c r="L27" s="105">
        <v>4.6763146358999993E-3</v>
      </c>
      <c r="M27" s="59"/>
      <c r="N27" s="108">
        <v>3.5981472677249294E-3</v>
      </c>
      <c r="O27" s="109">
        <f>_xll.qlSimpleQuoteSetValue(D27,ROUND($N27,6),EvaluationDate)</f>
        <v>0</v>
      </c>
      <c r="P27" s="62"/>
    </row>
    <row r="28" spans="1:16" x14ac:dyDescent="0.2">
      <c r="A28" s="150"/>
      <c r="B28" s="138" t="s">
        <v>67</v>
      </c>
      <c r="C28" s="55" t="str">
        <f t="shared" si="4"/>
        <v>EUR3WD_SYNTH1Y_Quote</v>
      </c>
      <c r="D28" s="139" t="str">
        <f>_xll.qlSimpleQuote(C28,,RateTickValue,Permanent,EvaluationDate,ObjectOverwrite)</f>
        <v>EUR3WD_SYNTH1Y_Quote#0007</v>
      </c>
      <c r="E28" s="399" t="str">
        <f>_xll.ohRangeRetrieveError(D28)</f>
        <v/>
      </c>
      <c r="F28" s="66"/>
      <c r="H28" s="58"/>
      <c r="I28" s="125" t="s">
        <v>67</v>
      </c>
      <c r="J28" s="100">
        <f>'1YSynthDepo'!D40</f>
        <v>3.5045862398441464E-3</v>
      </c>
      <c r="K28" s="61"/>
      <c r="L28" s="105">
        <v>4.9077758198592461E-3</v>
      </c>
      <c r="M28" s="59"/>
      <c r="N28" s="108">
        <v>3.5045862398441464E-3</v>
      </c>
      <c r="O28" s="109">
        <f>_xll.qlSimpleQuoteSetValue(D28,ROUND($N28,6),EvaluationDate)</f>
        <v>0</v>
      </c>
      <c r="P28" s="62"/>
    </row>
    <row r="29" spans="1:16" x14ac:dyDescent="0.2">
      <c r="A29" s="150"/>
      <c r="B29" s="138" t="s">
        <v>68</v>
      </c>
      <c r="C29" s="55" t="str">
        <f t="shared" si="4"/>
        <v>EUR1MD_SYNTH1Y_Quote</v>
      </c>
      <c r="D29" s="139" t="str">
        <f>_xll.qlSimpleQuote(C29,,RateTickValue,Permanent,EvaluationDate,ObjectOverwrite)</f>
        <v>EUR1MD_SYNTH1Y_Quote#0007</v>
      </c>
      <c r="E29" s="399" t="str">
        <f>_xll.ohRangeRetrieveError(D29)</f>
        <v/>
      </c>
      <c r="F29" s="66"/>
      <c r="H29" s="58"/>
      <c r="I29" s="126" t="s">
        <v>68</v>
      </c>
      <c r="J29" s="102">
        <f>'1YSynthDepo'!D41</f>
        <v>3.4361501820512142E-3</v>
      </c>
      <c r="K29" s="61"/>
      <c r="L29" s="106">
        <v>4.869863220012512E-3</v>
      </c>
      <c r="M29" s="59"/>
      <c r="N29" s="110">
        <v>3.4361501820512142E-3</v>
      </c>
      <c r="O29" s="111">
        <f>_xll.qlSimpleQuoteSetValue(D29,ROUND($N29,6),EvaluationDate)</f>
        <v>0</v>
      </c>
      <c r="P29" s="62"/>
    </row>
    <row r="30" spans="1:16" x14ac:dyDescent="0.2">
      <c r="A30" s="150"/>
      <c r="B30" s="138" t="s">
        <v>69</v>
      </c>
      <c r="C30" s="55" t="str">
        <f t="shared" si="4"/>
        <v>EUR2MD_SYNTH1Y_Quote</v>
      </c>
      <c r="D30" s="139" t="str">
        <f>_xll.qlSimpleQuote(C30,,RateTickValue,Permanent,EvaluationDate,ObjectOverwrite)</f>
        <v>EUR2MD_SYNTH1Y_Quote#0007</v>
      </c>
      <c r="E30" s="399" t="str">
        <f>_xll.ohRangeRetrieveError(D30)</f>
        <v/>
      </c>
      <c r="F30" s="66"/>
      <c r="H30" s="58"/>
      <c r="I30" s="125" t="s">
        <v>69</v>
      </c>
      <c r="J30" s="100">
        <f>'1YSynthDepo'!D42</f>
        <v>3.3637906624377992E-3</v>
      </c>
      <c r="K30" s="61"/>
      <c r="L30" s="105">
        <v>4.8635161988885818E-3</v>
      </c>
      <c r="M30" s="59"/>
      <c r="N30" s="108">
        <v>3.3637906624377992E-3</v>
      </c>
      <c r="O30" s="109">
        <f>_xll.qlSimpleQuoteSetValue(D30,ROUND($N30,6),EvaluationDate)</f>
        <v>0</v>
      </c>
      <c r="P30" s="160"/>
    </row>
    <row r="31" spans="1:16" x14ac:dyDescent="0.2">
      <c r="A31" s="150"/>
      <c r="B31" s="138" t="s">
        <v>70</v>
      </c>
      <c r="C31" s="55" t="str">
        <f t="shared" si="4"/>
        <v>EUR3MD_SYNTH1Y_Quote</v>
      </c>
      <c r="D31" s="139" t="str">
        <f>_xll.qlSimpleQuote(C31,,RateTickValue,Permanent,EvaluationDate,ObjectOverwrite)</f>
        <v>EUR3MD_SYNTH1Y_Quote#0007</v>
      </c>
      <c r="E31" s="399" t="str">
        <f>_xll.ohRangeRetrieveError(D31)</f>
        <v/>
      </c>
      <c r="F31" s="66"/>
      <c r="H31" s="58"/>
      <c r="I31" s="125" t="s">
        <v>70</v>
      </c>
      <c r="J31" s="100">
        <f>'1YSynthDepo'!D43</f>
        <v>3.4107795166351128E-3</v>
      </c>
      <c r="K31" s="61"/>
      <c r="L31" s="105">
        <v>4.8350585191322629E-3</v>
      </c>
      <c r="M31" s="59"/>
      <c r="N31" s="108">
        <v>3.4107795166351128E-3</v>
      </c>
      <c r="O31" s="109">
        <f>_xll.qlSimpleQuoteSetValue(D31,ROUND($N31,6),EvaluationDate)</f>
        <v>0</v>
      </c>
      <c r="P31" s="62"/>
    </row>
    <row r="32" spans="1:16" x14ac:dyDescent="0.2">
      <c r="A32" s="150"/>
      <c r="B32" s="138" t="s">
        <v>71</v>
      </c>
      <c r="C32" s="55" t="str">
        <f t="shared" si="4"/>
        <v>EUR4MD_SYNTH1Y_Quote</v>
      </c>
      <c r="D32" s="139" t="str">
        <f>_xll.qlSimpleQuote(C32,,RateTickValue,Permanent,EvaluationDate,ObjectOverwrite)</f>
        <v>EUR4MD_SYNTH1Y_Quote#0007</v>
      </c>
      <c r="E32" s="399" t="str">
        <f>_xll.ohRangeRetrieveError(D32)</f>
        <v/>
      </c>
      <c r="F32" s="66"/>
      <c r="H32" s="58"/>
      <c r="I32" s="125" t="s">
        <v>71</v>
      </c>
      <c r="J32" s="100">
        <f>'1YSynthDepo'!D44</f>
        <v>3.4489665390227435E-3</v>
      </c>
      <c r="K32" s="61"/>
      <c r="L32" s="105">
        <v>4.8448761772627346E-3</v>
      </c>
      <c r="M32" s="59"/>
      <c r="N32" s="108">
        <v>3.4489665390227435E-3</v>
      </c>
      <c r="O32" s="109">
        <f>_xll.qlSimpleQuoteSetValue(D32,ROUND($N32,6),EvaluationDate)</f>
        <v>0</v>
      </c>
      <c r="P32" s="62"/>
    </row>
    <row r="33" spans="1:16" x14ac:dyDescent="0.2">
      <c r="A33" s="150"/>
      <c r="B33" s="138" t="s">
        <v>72</v>
      </c>
      <c r="C33" s="55" t="str">
        <f t="shared" si="4"/>
        <v>EUR5MD_SYNTH1Y_Quote</v>
      </c>
      <c r="D33" s="139" t="str">
        <f>_xll.qlSimpleQuote(C33,,RateTickValue,Permanent,EvaluationDate,ObjectOverwrite)</f>
        <v>EUR5MD_SYNTH1Y_Quote#0007</v>
      </c>
      <c r="E33" s="399" t="str">
        <f>_xll.ohRangeRetrieveError(D33)</f>
        <v/>
      </c>
      <c r="F33" s="66"/>
      <c r="H33" s="60"/>
      <c r="I33" s="125" t="s">
        <v>72</v>
      </c>
      <c r="J33" s="100">
        <f>'1YSynthDepo'!D45</f>
        <v>3.4389626658302514E-3</v>
      </c>
      <c r="K33" s="61"/>
      <c r="L33" s="105">
        <v>4.8440652908529717E-3</v>
      </c>
      <c r="M33" s="59"/>
      <c r="N33" s="108">
        <v>3.4389626658302514E-3</v>
      </c>
      <c r="O33" s="109">
        <f>_xll.qlSimpleQuoteSetValue(D33,ROUND($N33,6),EvaluationDate)</f>
        <v>0</v>
      </c>
      <c r="P33" s="62"/>
    </row>
    <row r="34" spans="1:16" x14ac:dyDescent="0.2">
      <c r="A34" s="150"/>
      <c r="B34" s="138" t="s">
        <v>73</v>
      </c>
      <c r="C34" s="55" t="str">
        <f t="shared" si="4"/>
        <v>EUR6MD_SYNTH1Y_Quote</v>
      </c>
      <c r="D34" s="139" t="str">
        <f>_xll.qlSimpleQuote(C34,,RateTickValue,Permanent,EvaluationDate,ObjectOverwrite)</f>
        <v>EUR6MD_SYNTH1Y_Quote#0007</v>
      </c>
      <c r="E34" s="399" t="str">
        <f>_xll.ohRangeRetrieveError(D34)</f>
        <v/>
      </c>
      <c r="F34" s="66"/>
      <c r="H34" s="60"/>
      <c r="I34" s="125" t="s">
        <v>73</v>
      </c>
      <c r="J34" s="100">
        <f>'1YSynthDepo'!D46</f>
        <v>3.4026818733985179E-3</v>
      </c>
      <c r="K34" s="61"/>
      <c r="L34" s="105">
        <v>4.8632546250425525E-3</v>
      </c>
      <c r="M34" s="59"/>
      <c r="N34" s="108">
        <v>3.4026818733985179E-3</v>
      </c>
      <c r="O34" s="109">
        <f>_xll.qlSimpleQuoteSetValue(D34,ROUND($N34,6),EvaluationDate)</f>
        <v>0</v>
      </c>
      <c r="P34" s="62"/>
    </row>
    <row r="35" spans="1:16" x14ac:dyDescent="0.2">
      <c r="A35" s="150"/>
      <c r="B35" s="138" t="s">
        <v>74</v>
      </c>
      <c r="C35" s="55" t="str">
        <f t="shared" si="4"/>
        <v>EUR7MD_SYNTH1Y_Quote</v>
      </c>
      <c r="D35" s="139" t="str">
        <f>_xll.qlSimpleQuote(C35,,RateTickValue,Permanent,EvaluationDate,ObjectOverwrite)</f>
        <v>EUR7MD_SYNTH1Y_Quote#0007</v>
      </c>
      <c r="E35" s="399" t="str">
        <f>_xll.ohRangeRetrieveError(D35)</f>
        <v/>
      </c>
      <c r="F35" s="66"/>
      <c r="H35" s="60"/>
      <c r="I35" s="125" t="s">
        <v>74</v>
      </c>
      <c r="J35" s="100">
        <f>'1YSynthDepo'!D47</f>
        <v>3.3684454422143444E-3</v>
      </c>
      <c r="K35" s="61"/>
      <c r="L35" s="105">
        <v>4.8790025836616558E-3</v>
      </c>
      <c r="M35" s="59"/>
      <c r="N35" s="108">
        <v>3.3684454422143444E-3</v>
      </c>
      <c r="O35" s="109">
        <f>_xll.qlSimpleQuoteSetValue(D35,ROUND($N35,6),EvaluationDate)</f>
        <v>0</v>
      </c>
      <c r="P35" s="62"/>
    </row>
    <row r="36" spans="1:16" x14ac:dyDescent="0.2">
      <c r="A36" s="150"/>
      <c r="B36" s="138" t="s">
        <v>75</v>
      </c>
      <c r="C36" s="55" t="str">
        <f t="shared" si="4"/>
        <v>EUR8MD_SYNTH1Y_Quote</v>
      </c>
      <c r="D36" s="139" t="str">
        <f>_xll.qlSimpleQuote(C36,,RateTickValue,Permanent,EvaluationDate,ObjectOverwrite)</f>
        <v>EUR8MD_SYNTH1Y_Quote#0007</v>
      </c>
      <c r="E36" s="399" t="str">
        <f>_xll.ohRangeRetrieveError(D36)</f>
        <v/>
      </c>
      <c r="F36" s="66"/>
      <c r="H36" s="60"/>
      <c r="I36" s="125" t="s">
        <v>75</v>
      </c>
      <c r="J36" s="100">
        <f>'1YSynthDepo'!D48</f>
        <v>3.3453506920969049E-3</v>
      </c>
      <c r="K36" s="61"/>
      <c r="L36" s="105">
        <v>4.8629140975407414E-3</v>
      </c>
      <c r="M36" s="59"/>
      <c r="N36" s="108">
        <v>3.3453506920969049E-3</v>
      </c>
      <c r="O36" s="109">
        <f>_xll.qlSimpleQuoteSetValue(D36,ROUND($N36,6),EvaluationDate)</f>
        <v>0</v>
      </c>
      <c r="P36" s="62"/>
    </row>
    <row r="37" spans="1:16" x14ac:dyDescent="0.2">
      <c r="A37" s="152"/>
      <c r="B37" s="138" t="s">
        <v>76</v>
      </c>
      <c r="C37" s="55" t="str">
        <f t="shared" si="4"/>
        <v>EUR9MD_SYNTH1Y_Quote</v>
      </c>
      <c r="D37" s="139" t="str">
        <f>_xll.qlSimpleQuote(C37,,RateTickValue,Permanent,EvaluationDate,ObjectOverwrite)</f>
        <v>EUR9MD_SYNTH1Y_Quote#0007</v>
      </c>
      <c r="E37" s="399" t="str">
        <f>_xll.ohRangeRetrieveError(D37)</f>
        <v/>
      </c>
      <c r="F37" s="66"/>
      <c r="H37" s="60"/>
      <c r="I37" s="125" t="s">
        <v>76</v>
      </c>
      <c r="J37" s="100">
        <f>'1YSynthDepo'!D49</f>
        <v>3.3212266769342964E-3</v>
      </c>
      <c r="K37" s="61"/>
      <c r="L37" s="105">
        <v>4.8403784016282569E-3</v>
      </c>
      <c r="M37" s="59"/>
      <c r="N37" s="108">
        <v>3.3212266769342964E-3</v>
      </c>
      <c r="O37" s="109">
        <f>_xll.qlSimpleQuoteSetValue(D37,ROUND($N37,6),EvaluationDate)</f>
        <v>0</v>
      </c>
      <c r="P37" s="62"/>
    </row>
    <row r="38" spans="1:16" x14ac:dyDescent="0.2">
      <c r="A38" s="153"/>
      <c r="B38" s="138" t="s">
        <v>77</v>
      </c>
      <c r="C38" s="55" t="str">
        <f t="shared" si="4"/>
        <v>EUR10MD_SYNTH1Y_Quote</v>
      </c>
      <c r="D38" s="139" t="str">
        <f>_xll.qlSimpleQuote(C38,,RateTickValue,Permanent,EvaluationDate,ObjectOverwrite)</f>
        <v>EUR10MD_SYNTH1Y_Quote#0007</v>
      </c>
      <c r="E38" s="399" t="str">
        <f>_xll.ohRangeRetrieveError(D38)</f>
        <v/>
      </c>
      <c r="F38" s="66"/>
      <c r="H38" s="60"/>
      <c r="I38" s="125" t="s">
        <v>77</v>
      </c>
      <c r="J38" s="100">
        <f>'1YSynthDepo'!D50</f>
        <v>3.28878174012796E-3</v>
      </c>
      <c r="K38" s="61"/>
      <c r="L38" s="105">
        <v>4.8168493542828112E-3</v>
      </c>
      <c r="M38" s="59"/>
      <c r="N38" s="108">
        <v>3.28878174012796E-3</v>
      </c>
      <c r="O38" s="109">
        <f>_xll.qlSimpleQuoteSetValue(D38,ROUND($N38,6),EvaluationDate)</f>
        <v>0</v>
      </c>
      <c r="P38" s="62"/>
    </row>
    <row r="39" spans="1:16" x14ac:dyDescent="0.2">
      <c r="A39" s="150"/>
      <c r="B39" s="138" t="s">
        <v>78</v>
      </c>
      <c r="C39" s="55" t="str">
        <f t="shared" si="4"/>
        <v>EUR11MD_SYNTH1Y_Quote</v>
      </c>
      <c r="D39" s="139" t="str">
        <f>_xll.qlSimpleQuote(C39,,RateTickValue,Permanent,EvaluationDate,ObjectOverwrite)</f>
        <v>EUR11MD_SYNTH1Y_Quote#0007</v>
      </c>
      <c r="E39" s="399" t="str">
        <f>_xll.ohRangeRetrieveError(D39)</f>
        <v/>
      </c>
      <c r="F39" s="66"/>
      <c r="H39" s="60"/>
      <c r="I39" s="125" t="s">
        <v>78</v>
      </c>
      <c r="J39" s="100">
        <f>'1YSynthDepo'!D51</f>
        <v>3.2790061438123185E-3</v>
      </c>
      <c r="K39" s="61"/>
      <c r="L39" s="105">
        <v>4.803111566528958E-3</v>
      </c>
      <c r="M39" s="59"/>
      <c r="N39" s="108">
        <v>3.2790061438123185E-3</v>
      </c>
      <c r="O39" s="109">
        <f>_xll.qlSimpleQuoteSetValue(D39,ROUND($N39,6),EvaluationDate)</f>
        <v>0</v>
      </c>
      <c r="P39" s="62"/>
    </row>
    <row r="40" spans="1:16" ht="12" thickBot="1" x14ac:dyDescent="0.25">
      <c r="A40" s="154"/>
      <c r="B40" s="143" t="s">
        <v>79</v>
      </c>
      <c r="C40" s="98" t="str">
        <f t="shared" si="4"/>
        <v>EUR1YD_SYNTH1Y_Quote</v>
      </c>
      <c r="D40" s="148" t="str">
        <f>_xll.qlSimpleQuote(C40,,RateTickValue,Permanent,EvaluationDate,ObjectOverwrite)</f>
        <v>EUR1YD_SYNTH1Y_Quote#0007</v>
      </c>
      <c r="E40" s="400" t="str">
        <f>_xll.ohRangeRetrieveError(D40)</f>
        <v/>
      </c>
      <c r="F40" s="66"/>
      <c r="H40" s="60"/>
      <c r="I40" s="155" t="s">
        <v>79</v>
      </c>
      <c r="J40" s="104">
        <f>'1YSynthDepo'!D52</f>
        <v>3.2750881734620678E-3</v>
      </c>
      <c r="K40" s="61"/>
      <c r="L40" s="107">
        <v>4.79E-3</v>
      </c>
      <c r="M40" s="59"/>
      <c r="N40" s="112">
        <v>3.2750881734620678E-3</v>
      </c>
      <c r="O40" s="113">
        <f>_xll.qlSimpleQuoteSetValue(D40,ROUND($N40,6),EvaluationDate)</f>
        <v>0</v>
      </c>
      <c r="P40" s="160"/>
    </row>
    <row r="41" spans="1:16" x14ac:dyDescent="0.2">
      <c r="A41" s="395">
        <v>1</v>
      </c>
      <c r="B41" s="138" t="str">
        <f t="shared" ref="B41:B84" si="5">A41&amp;"x"&amp;A41+Months12M&amp;"F"</f>
        <v>1x13F</v>
      </c>
      <c r="C41" s="55" t="str">
        <f t="shared" ref="C41:C84" si="6">Currency&amp;$B41&amp;"_SYNTH"&amp;"1Y"&amp;"_Quote"</f>
        <v>EUR1x13F_SYNTH1Y_Quote</v>
      </c>
      <c r="D41" s="139" t="str">
        <f>_xll.qlSimpleQuote(C41,,RateTickValue,Permanent,Trigger,ObjectOverwrite)</f>
        <v>EUR1x13F_SYNTH1Y_Quote#0007</v>
      </c>
      <c r="E41" s="399" t="str">
        <f>_xll.ohRangeRetrieveError(D41)</f>
        <v/>
      </c>
      <c r="F41" s="66"/>
      <c r="H41" s="58">
        <v>1</v>
      </c>
      <c r="I41" s="127" t="str">
        <f t="shared" ref="I41:I84" si="7">H41&amp;"x"&amp;(H41+Months12M)&amp;"F"</f>
        <v>1x13F</v>
      </c>
      <c r="J41" s="128">
        <f>SynthFra!H3</f>
        <v>3.2537552553985713E-3</v>
      </c>
      <c r="K41" s="71"/>
      <c r="L41" s="131">
        <v>4.7700661411049939E-3</v>
      </c>
      <c r="M41" s="72"/>
      <c r="N41" s="133">
        <v>3.2537552553985713E-3</v>
      </c>
      <c r="O41" s="134">
        <f>_xll.qlSimpleQuoteSetValue(D41,ROUND(N41,6),EvaluationDate)</f>
        <v>0</v>
      </c>
      <c r="P41" s="160">
        <f>_xll.ohTrigger(O41:O84)</f>
        <v>402</v>
      </c>
    </row>
    <row r="42" spans="1:16" x14ac:dyDescent="0.2">
      <c r="A42" s="395">
        <v>2</v>
      </c>
      <c r="B42" s="138" t="str">
        <f t="shared" si="5"/>
        <v>2x14F</v>
      </c>
      <c r="C42" s="55" t="str">
        <f t="shared" si="6"/>
        <v>EUR2x14F_SYNTH1Y_Quote</v>
      </c>
      <c r="D42" s="139" t="str">
        <f>_xll.qlSimpleQuote(C42,,RateTickValue,Permanent,Trigger,ObjectOverwrite)</f>
        <v>EUR2x14F_SYNTH1Y_Quote#0007</v>
      </c>
      <c r="E42" s="399" t="str">
        <f>_xll.ohRangeRetrieveError(D42)</f>
        <v/>
      </c>
      <c r="F42" s="66"/>
      <c r="H42" s="58">
        <v>2</v>
      </c>
      <c r="I42" s="127" t="str">
        <f t="shared" si="7"/>
        <v>2x14F</v>
      </c>
      <c r="J42" s="128">
        <f>SynthFra!H4</f>
        <v>3.2933810173211833E-3</v>
      </c>
      <c r="K42" s="72"/>
      <c r="L42" s="131">
        <v>4.7515568028134595E-3</v>
      </c>
      <c r="M42" s="72"/>
      <c r="N42" s="133">
        <v>3.2933810173211833E-3</v>
      </c>
      <c r="O42" s="134">
        <f>_xll.qlSimpleQuoteSetValue(D42,ROUND(N42,6),EvaluationDate)</f>
        <v>0</v>
      </c>
      <c r="P42" s="62"/>
    </row>
    <row r="43" spans="1:16" x14ac:dyDescent="0.2">
      <c r="A43" s="395">
        <v>3</v>
      </c>
      <c r="B43" s="138" t="str">
        <f t="shared" si="5"/>
        <v>3x15F</v>
      </c>
      <c r="C43" s="55" t="str">
        <f t="shared" si="6"/>
        <v>EUR3x15F_SYNTH1Y_Quote</v>
      </c>
      <c r="D43" s="139" t="str">
        <f>_xll.qlSimpleQuote(C43,,RateTickValue,Permanent,Trigger,ObjectOverwrite)</f>
        <v>EUR3x15F_SYNTH1Y_Quote#0007</v>
      </c>
      <c r="E43" s="399" t="str">
        <f>_xll.ohRangeRetrieveError(D43)</f>
        <v/>
      </c>
      <c r="F43" s="66"/>
      <c r="H43" s="58">
        <v>3</v>
      </c>
      <c r="I43" s="127" t="str">
        <f t="shared" si="7"/>
        <v>3x15F</v>
      </c>
      <c r="J43" s="128">
        <f>SynthFra!H5</f>
        <v>3.2649459469648659E-3</v>
      </c>
      <c r="K43" s="72"/>
      <c r="L43" s="131">
        <v>4.7396889879977432E-3</v>
      </c>
      <c r="M43" s="72"/>
      <c r="N43" s="133">
        <v>3.2649459469648659E-3</v>
      </c>
      <c r="O43" s="134">
        <f>_xll.qlSimpleQuoteSetValue(D43,ROUND(N43,6),EvaluationDate)</f>
        <v>0</v>
      </c>
      <c r="P43" s="62"/>
    </row>
    <row r="44" spans="1:16" x14ac:dyDescent="0.2">
      <c r="A44" s="395">
        <v>4</v>
      </c>
      <c r="B44" s="138" t="str">
        <f t="shared" si="5"/>
        <v>4x16F</v>
      </c>
      <c r="C44" s="55" t="str">
        <f t="shared" si="6"/>
        <v>EUR4x16F_SYNTH1Y_Quote</v>
      </c>
      <c r="D44" s="139" t="str">
        <f>_xll.qlSimpleQuote(C44,,RateTickValue,Permanent,Trigger,ObjectOverwrite)</f>
        <v>EUR4x16F_SYNTH1Y_Quote#0007</v>
      </c>
      <c r="E44" s="399" t="str">
        <f>_xll.ohRangeRetrieveError(D44)</f>
        <v/>
      </c>
      <c r="F44" s="66"/>
      <c r="H44" s="58">
        <v>4</v>
      </c>
      <c r="I44" s="127" t="str">
        <f t="shared" si="7"/>
        <v>4x16F</v>
      </c>
      <c r="J44" s="128">
        <f>SynthFra!H6</f>
        <v>3.2599107350784039E-3</v>
      </c>
      <c r="K44" s="72"/>
      <c r="L44" s="131">
        <v>4.7382947299897012E-3</v>
      </c>
      <c r="M44" s="72"/>
      <c r="N44" s="133">
        <v>3.2599107350784039E-3</v>
      </c>
      <c r="O44" s="134">
        <f>_xll.qlSimpleQuoteSetValue(D44,ROUND(N44,6),EvaluationDate)</f>
        <v>0</v>
      </c>
      <c r="P44" s="62"/>
    </row>
    <row r="45" spans="1:16" x14ac:dyDescent="0.2">
      <c r="A45" s="395">
        <v>5</v>
      </c>
      <c r="B45" s="138" t="str">
        <f t="shared" si="5"/>
        <v>5x17F</v>
      </c>
      <c r="C45" s="55" t="str">
        <f t="shared" si="6"/>
        <v>EUR5x17F_SYNTH1Y_Quote</v>
      </c>
      <c r="D45" s="139" t="str">
        <f>_xll.qlSimpleQuote(C45,,RateTickValue,Permanent,Trigger,ObjectOverwrite)</f>
        <v>EUR5x17F_SYNTH1Y_Quote#0007</v>
      </c>
      <c r="E45" s="399" t="str">
        <f>_xll.ohRangeRetrieveError(D45)</f>
        <v/>
      </c>
      <c r="F45" s="66"/>
      <c r="H45" s="58">
        <v>5</v>
      </c>
      <c r="I45" s="127" t="str">
        <f t="shared" si="7"/>
        <v>5x17F</v>
      </c>
      <c r="J45" s="128">
        <f>SynthFra!H7</f>
        <v>3.2740791295054446E-3</v>
      </c>
      <c r="K45" s="72"/>
      <c r="L45" s="131">
        <v>4.7409566804829774E-3</v>
      </c>
      <c r="M45" s="72"/>
      <c r="N45" s="133">
        <v>3.2740791295054446E-3</v>
      </c>
      <c r="O45" s="134">
        <f>_xll.qlSimpleQuoteSetValue(D45,ROUND(N45,6),EvaluationDate)</f>
        <v>0</v>
      </c>
      <c r="P45" s="62"/>
    </row>
    <row r="46" spans="1:16" x14ac:dyDescent="0.2">
      <c r="A46" s="395">
        <v>6</v>
      </c>
      <c r="B46" s="138" t="str">
        <f t="shared" si="5"/>
        <v>6x18F</v>
      </c>
      <c r="C46" s="55" t="str">
        <f t="shared" si="6"/>
        <v>EUR6x18F_SYNTH1Y_Quote</v>
      </c>
      <c r="D46" s="139" t="str">
        <f>_xll.qlSimpleQuote(C46,,RateTickValue,Permanent,Trigger,ObjectOverwrite)</f>
        <v>EUR6x18F_SYNTH1Y_Quote#0007</v>
      </c>
      <c r="E46" s="399" t="str">
        <f>_xll.ohRangeRetrieveError(D46)</f>
        <v/>
      </c>
      <c r="F46" s="66"/>
      <c r="H46" s="58">
        <v>6</v>
      </c>
      <c r="I46" s="127" t="str">
        <f t="shared" si="7"/>
        <v>6x18F</v>
      </c>
      <c r="J46" s="128">
        <f>SynthFra!H8</f>
        <v>3.3050478895100166E-3</v>
      </c>
      <c r="K46" s="72"/>
      <c r="L46" s="131">
        <v>4.7354559024513111E-3</v>
      </c>
      <c r="M46" s="72"/>
      <c r="N46" s="133">
        <v>3.3050478895100166E-3</v>
      </c>
      <c r="O46" s="134">
        <f>_xll.qlSimpleQuoteSetValue(D46,ROUND(N46,6),EvaluationDate)</f>
        <v>0</v>
      </c>
      <c r="P46" s="62"/>
    </row>
    <row r="47" spans="1:16" x14ac:dyDescent="0.2">
      <c r="A47" s="395">
        <v>7</v>
      </c>
      <c r="B47" s="138" t="str">
        <f t="shared" si="5"/>
        <v>7x19F</v>
      </c>
      <c r="C47" s="55" t="str">
        <f t="shared" si="6"/>
        <v>EUR7x19F_SYNTH1Y_Quote</v>
      </c>
      <c r="D47" s="139" t="str">
        <f>_xll.qlSimpleQuote(C47,,RateTickValue,Permanent,Trigger,ObjectOverwrite)</f>
        <v>EUR7x19F_SYNTH1Y_Quote#0007</v>
      </c>
      <c r="E47" s="399" t="str">
        <f>_xll.ohRangeRetrieveError(D47)</f>
        <v/>
      </c>
      <c r="F47" s="66"/>
      <c r="H47" s="58">
        <v>7</v>
      </c>
      <c r="I47" s="127" t="str">
        <f t="shared" si="7"/>
        <v>7x19F</v>
      </c>
      <c r="J47" s="128">
        <f>SynthFra!H9</f>
        <v>3.3681641867653834E-3</v>
      </c>
      <c r="K47" s="72"/>
      <c r="L47" s="131">
        <v>4.7459620043513442E-3</v>
      </c>
      <c r="M47" s="72"/>
      <c r="N47" s="133">
        <v>3.3681641867653834E-3</v>
      </c>
      <c r="O47" s="134">
        <f>_xll.qlSimpleQuoteSetValue(D47,ROUND(N47,6),EvaluationDate)</f>
        <v>0</v>
      </c>
      <c r="P47" s="62"/>
    </row>
    <row r="48" spans="1:16" x14ac:dyDescent="0.2">
      <c r="A48" s="395">
        <v>8</v>
      </c>
      <c r="B48" s="138" t="str">
        <f t="shared" si="5"/>
        <v>8x20F</v>
      </c>
      <c r="C48" s="55" t="str">
        <f t="shared" si="6"/>
        <v>EUR8x20F_SYNTH1Y_Quote</v>
      </c>
      <c r="D48" s="139" t="str">
        <f>_xll.qlSimpleQuote(C48,,RateTickValue,Permanent,Trigger,ObjectOverwrite)</f>
        <v>EUR8x20F_SYNTH1Y_Quote#0007</v>
      </c>
      <c r="E48" s="399" t="str">
        <f>_xll.ohRangeRetrieveError(D48)</f>
        <v/>
      </c>
      <c r="F48" s="66"/>
      <c r="H48" s="58">
        <v>8</v>
      </c>
      <c r="I48" s="127" t="str">
        <f t="shared" si="7"/>
        <v>8x20F</v>
      </c>
      <c r="J48" s="128">
        <f>SynthFra!H10</f>
        <v>3.4326337147893445E-3</v>
      </c>
      <c r="K48" s="72"/>
      <c r="L48" s="131">
        <v>4.7765964932973146E-3</v>
      </c>
      <c r="M48" s="72"/>
      <c r="N48" s="133">
        <v>3.4326337147893445E-3</v>
      </c>
      <c r="O48" s="134">
        <f>_xll.qlSimpleQuoteSetValue(D48,ROUND(N48,6),EvaluationDate)</f>
        <v>0</v>
      </c>
      <c r="P48" s="62"/>
    </row>
    <row r="49" spans="1:16" x14ac:dyDescent="0.2">
      <c r="A49" s="395">
        <v>9</v>
      </c>
      <c r="B49" s="138" t="str">
        <f t="shared" si="5"/>
        <v>9x21F</v>
      </c>
      <c r="C49" s="55" t="str">
        <f t="shared" si="6"/>
        <v>EUR9x21F_SYNTH1Y_Quote</v>
      </c>
      <c r="D49" s="139" t="str">
        <f>_xll.qlSimpleQuote(C49,,RateTickValue,Permanent,Trigger,ObjectOverwrite)</f>
        <v>EUR9x21F_SYNTH1Y_Quote#0007</v>
      </c>
      <c r="E49" s="399" t="str">
        <f>_xll.ohRangeRetrieveError(D49)</f>
        <v/>
      </c>
      <c r="F49" s="66"/>
      <c r="H49" s="58">
        <v>9</v>
      </c>
      <c r="I49" s="127" t="str">
        <f t="shared" si="7"/>
        <v>9x21F</v>
      </c>
      <c r="J49" s="128">
        <f>SynthFra!H11</f>
        <v>3.5019884647290601E-3</v>
      </c>
      <c r="K49" s="72"/>
      <c r="L49" s="131">
        <v>4.8164173191503441E-3</v>
      </c>
      <c r="M49" s="72"/>
      <c r="N49" s="133">
        <v>3.5019884647290601E-3</v>
      </c>
      <c r="O49" s="134">
        <f>_xll.qlSimpleQuoteSetValue(D49,ROUND(N49,6),EvaluationDate)</f>
        <v>0</v>
      </c>
      <c r="P49" s="62"/>
    </row>
    <row r="50" spans="1:16" x14ac:dyDescent="0.2">
      <c r="A50" s="395">
        <v>10</v>
      </c>
      <c r="B50" s="138" t="str">
        <f t="shared" si="5"/>
        <v>10x22F</v>
      </c>
      <c r="C50" s="55" t="str">
        <f t="shared" si="6"/>
        <v>EUR10x22F_SYNTH1Y_Quote</v>
      </c>
      <c r="D50" s="139" t="str">
        <f>_xll.qlSimpleQuote(C50,,RateTickValue,Permanent,Trigger,ObjectOverwrite)</f>
        <v>EUR10x22F_SYNTH1Y_Quote#0007</v>
      </c>
      <c r="E50" s="399" t="str">
        <f>_xll.ohRangeRetrieveError(D50)</f>
        <v/>
      </c>
      <c r="F50" s="66"/>
      <c r="H50" s="58">
        <v>10</v>
      </c>
      <c r="I50" s="127" t="str">
        <f t="shared" si="7"/>
        <v>10x22F</v>
      </c>
      <c r="J50" s="128">
        <f>SynthFra!H12</f>
        <v>3.6076026110703121E-3</v>
      </c>
      <c r="K50" s="72"/>
      <c r="L50" s="131">
        <v>4.8794754983958995E-3</v>
      </c>
      <c r="M50" s="72"/>
      <c r="N50" s="133">
        <v>3.6076026110703121E-3</v>
      </c>
      <c r="O50" s="134">
        <f>_xll.qlSimpleQuoteSetValue(D50,ROUND(N50,6),EvaluationDate)</f>
        <v>0</v>
      </c>
      <c r="P50" s="62"/>
    </row>
    <row r="51" spans="1:16" x14ac:dyDescent="0.2">
      <c r="A51" s="395">
        <v>11</v>
      </c>
      <c r="B51" s="138" t="str">
        <f t="shared" si="5"/>
        <v>11x23F</v>
      </c>
      <c r="C51" s="55" t="str">
        <f t="shared" si="6"/>
        <v>EUR11x23F_SYNTH1Y_Quote</v>
      </c>
      <c r="D51" s="139" t="str">
        <f>_xll.qlSimpleQuote(C51,,RateTickValue,Permanent,Trigger,ObjectOverwrite)</f>
        <v>EUR11x23F_SYNTH1Y_Quote#0007</v>
      </c>
      <c r="E51" s="399" t="str">
        <f>_xll.ohRangeRetrieveError(D51)</f>
        <v/>
      </c>
      <c r="F51" s="66"/>
      <c r="H51" s="58">
        <v>11</v>
      </c>
      <c r="I51" s="127" t="str">
        <f t="shared" si="7"/>
        <v>11x23F</v>
      </c>
      <c r="J51" s="128">
        <f>SynthFra!H13</f>
        <v>3.6999299895889102E-3</v>
      </c>
      <c r="K51" s="72"/>
      <c r="L51" s="131">
        <v>4.9383818223575852E-3</v>
      </c>
      <c r="M51" s="72"/>
      <c r="N51" s="133">
        <v>3.6999299895889102E-3</v>
      </c>
      <c r="O51" s="134">
        <f>_xll.qlSimpleQuoteSetValue(D51,ROUND(N51,6),EvaluationDate)</f>
        <v>0</v>
      </c>
      <c r="P51" s="62"/>
    </row>
    <row r="52" spans="1:16" x14ac:dyDescent="0.2">
      <c r="A52" s="395">
        <v>13</v>
      </c>
      <c r="B52" s="138" t="str">
        <f t="shared" si="5"/>
        <v>13x25F</v>
      </c>
      <c r="C52" s="55" t="str">
        <f t="shared" si="6"/>
        <v>EUR13x25F_SYNTH1Y_Quote</v>
      </c>
      <c r="D52" s="139" t="str">
        <f>_xll.qlSimpleQuote(C52,,RateTickValue,Permanent,Trigger,ObjectOverwrite)</f>
        <v>EUR13x25F_SYNTH1Y_Quote#0007</v>
      </c>
      <c r="E52" s="399" t="str">
        <f>_xll.ohRangeRetrieveError(D52)</f>
        <v/>
      </c>
      <c r="F52" s="66"/>
      <c r="H52" s="58">
        <v>13</v>
      </c>
      <c r="I52" s="127" t="str">
        <f t="shared" si="7"/>
        <v>13x25F</v>
      </c>
      <c r="J52" s="128">
        <f>SynthFra!H15</f>
        <v>3.942965520875058E-3</v>
      </c>
      <c r="K52" s="72"/>
      <c r="L52" s="131">
        <v>5.1446630132367475E-3</v>
      </c>
      <c r="M52" s="72"/>
      <c r="N52" s="133">
        <v>3.942965520875058E-3</v>
      </c>
      <c r="O52" s="134">
        <f>_xll.qlSimpleQuoteSetValue(D52,ROUND(N52,6),EvaluationDate)</f>
        <v>0</v>
      </c>
      <c r="P52" s="62"/>
    </row>
    <row r="53" spans="1:16" x14ac:dyDescent="0.2">
      <c r="A53" s="395">
        <v>14</v>
      </c>
      <c r="B53" s="138" t="str">
        <f t="shared" si="5"/>
        <v>14x26F</v>
      </c>
      <c r="C53" s="55" t="str">
        <f t="shared" si="6"/>
        <v>EUR14x26F_SYNTH1Y_Quote</v>
      </c>
      <c r="D53" s="139" t="str">
        <f>_xll.qlSimpleQuote(C53,,RateTickValue,Permanent,Trigger,ObjectOverwrite)</f>
        <v>EUR14x26F_SYNTH1Y_Quote#0007</v>
      </c>
      <c r="E53" s="399" t="str">
        <f>_xll.ohRangeRetrieveError(D53)</f>
        <v/>
      </c>
      <c r="F53" s="66"/>
      <c r="H53" s="58">
        <v>14</v>
      </c>
      <c r="I53" s="127" t="str">
        <f t="shared" si="7"/>
        <v>14x26F</v>
      </c>
      <c r="J53" s="128">
        <f>SynthFra!H16</f>
        <v>4.031706769862157E-3</v>
      </c>
      <c r="K53" s="72"/>
      <c r="L53" s="131">
        <v>5.2894906890553163E-3</v>
      </c>
      <c r="M53" s="72"/>
      <c r="N53" s="133">
        <v>4.031706769862157E-3</v>
      </c>
      <c r="O53" s="134">
        <f>_xll.qlSimpleQuoteSetValue(D53,ROUND(N53,6),EvaluationDate)</f>
        <v>0</v>
      </c>
      <c r="P53" s="62"/>
    </row>
    <row r="54" spans="1:16" x14ac:dyDescent="0.2">
      <c r="A54" s="395">
        <v>15</v>
      </c>
      <c r="B54" s="138" t="str">
        <f t="shared" si="5"/>
        <v>15x27F</v>
      </c>
      <c r="C54" s="55" t="str">
        <f t="shared" si="6"/>
        <v>EUR15x27F_SYNTH1Y_Quote</v>
      </c>
      <c r="D54" s="139" t="str">
        <f>_xll.qlSimpleQuote(C54,,RateTickValue,Permanent,Trigger,ObjectOverwrite)</f>
        <v>EUR15x27F_SYNTH1Y_Quote#0007</v>
      </c>
      <c r="E54" s="399" t="str">
        <f>_xll.ohRangeRetrieveError(D54)</f>
        <v/>
      </c>
      <c r="F54" s="66"/>
      <c r="H54" s="58">
        <v>15</v>
      </c>
      <c r="I54" s="127" t="str">
        <f t="shared" si="7"/>
        <v>15x27F</v>
      </c>
      <c r="J54" s="128">
        <f>SynthFra!H17</f>
        <v>4.1895915940605034E-3</v>
      </c>
      <c r="K54" s="72"/>
      <c r="L54" s="131">
        <v>5.433394050819578E-3</v>
      </c>
      <c r="M54" s="72"/>
      <c r="N54" s="133">
        <v>4.1895915940605034E-3</v>
      </c>
      <c r="O54" s="134">
        <f>_xll.qlSimpleQuoteSetValue(D54,ROUND(N54,6),EvaluationDate)</f>
        <v>0</v>
      </c>
      <c r="P54" s="62"/>
    </row>
    <row r="55" spans="1:16" x14ac:dyDescent="0.2">
      <c r="A55" s="395">
        <v>16</v>
      </c>
      <c r="B55" s="138" t="str">
        <f t="shared" si="5"/>
        <v>16x28F</v>
      </c>
      <c r="C55" s="55" t="str">
        <f t="shared" si="6"/>
        <v>EUR16x28F_SYNTH1Y_Quote</v>
      </c>
      <c r="D55" s="139" t="str">
        <f>_xll.qlSimpleQuote(C55,,RateTickValue,Permanent,Trigger,ObjectOverwrite)</f>
        <v>EUR16x28F_SYNTH1Y_Quote#0007</v>
      </c>
      <c r="E55" s="399" t="str">
        <f>_xll.ohRangeRetrieveError(D55)</f>
        <v/>
      </c>
      <c r="F55" s="66"/>
      <c r="H55" s="58">
        <v>16</v>
      </c>
      <c r="I55" s="127" t="str">
        <f t="shared" si="7"/>
        <v>16x28F</v>
      </c>
      <c r="J55" s="128">
        <f>SynthFra!H18</f>
        <v>4.3231379942173199E-3</v>
      </c>
      <c r="K55" s="72"/>
      <c r="L55" s="131">
        <v>5.5531179599257238E-3</v>
      </c>
      <c r="M55" s="72"/>
      <c r="N55" s="133">
        <v>4.3231379942173199E-3</v>
      </c>
      <c r="O55" s="134">
        <f>_xll.qlSimpleQuoteSetValue(D55,ROUND(N55,6),EvaluationDate)</f>
        <v>0</v>
      </c>
      <c r="P55" s="62"/>
    </row>
    <row r="56" spans="1:16" x14ac:dyDescent="0.2">
      <c r="A56" s="395">
        <v>17</v>
      </c>
      <c r="B56" s="138" t="str">
        <f t="shared" si="5"/>
        <v>17x29F</v>
      </c>
      <c r="C56" s="55" t="str">
        <f t="shared" si="6"/>
        <v>EUR17x29F_SYNTH1Y_Quote</v>
      </c>
      <c r="D56" s="139" t="str">
        <f>_xll.qlSimpleQuote(C56,,RateTickValue,Permanent,Trigger,ObjectOverwrite)</f>
        <v>EUR17x29F_SYNTH1Y_Quote#0007</v>
      </c>
      <c r="E56" s="399" t="str">
        <f>_xll.ohRangeRetrieveError(D56)</f>
        <v/>
      </c>
      <c r="F56" s="66"/>
      <c r="H56" s="58">
        <v>17</v>
      </c>
      <c r="I56" s="127" t="str">
        <f t="shared" si="7"/>
        <v>17x29F</v>
      </c>
      <c r="J56" s="128">
        <f>SynthFra!H19</f>
        <v>4.4353992403075148E-3</v>
      </c>
      <c r="K56" s="72"/>
      <c r="L56" s="131">
        <v>5.6834582938863603E-3</v>
      </c>
      <c r="M56" s="72"/>
      <c r="N56" s="133">
        <v>4.4353992403075148E-3</v>
      </c>
      <c r="O56" s="134">
        <f>_xll.qlSimpleQuoteSetValue(D56,ROUND(N56,6),EvaluationDate)</f>
        <v>0</v>
      </c>
      <c r="P56" s="62"/>
    </row>
    <row r="57" spans="1:16" x14ac:dyDescent="0.2">
      <c r="A57" s="395">
        <v>18</v>
      </c>
      <c r="B57" s="138" t="str">
        <f t="shared" si="5"/>
        <v>18x30F</v>
      </c>
      <c r="C57" s="55" t="str">
        <f t="shared" si="6"/>
        <v>EUR18x30F_SYNTH1Y_Quote</v>
      </c>
      <c r="D57" s="139" t="str">
        <f>_xll.qlSimpleQuote(C57,,RateTickValue,Permanent,Trigger,ObjectOverwrite)</f>
        <v>EUR18x30F_SYNTH1Y_Quote#0007</v>
      </c>
      <c r="E57" s="399" t="str">
        <f>_xll.ohRangeRetrieveError(D57)</f>
        <v/>
      </c>
      <c r="F57" s="66"/>
      <c r="H57" s="58">
        <v>18</v>
      </c>
      <c r="I57" s="127" t="str">
        <f t="shared" si="7"/>
        <v>18x30F</v>
      </c>
      <c r="J57" s="128">
        <f>SynthFra!H20</f>
        <v>4.5591938387199125E-3</v>
      </c>
      <c r="K57" s="72"/>
      <c r="L57" s="131">
        <v>5.8112493961860624E-3</v>
      </c>
      <c r="M57" s="72"/>
      <c r="N57" s="133">
        <v>4.5591938387199125E-3</v>
      </c>
      <c r="O57" s="134">
        <f>_xll.qlSimpleQuoteSetValue(D57,ROUND(N57,6),EvaluationDate)</f>
        <v>0</v>
      </c>
      <c r="P57" s="62"/>
    </row>
    <row r="58" spans="1:16" x14ac:dyDescent="0.2">
      <c r="A58" s="395">
        <v>19</v>
      </c>
      <c r="B58" s="138" t="str">
        <f t="shared" si="5"/>
        <v>19x31F</v>
      </c>
      <c r="C58" s="55" t="str">
        <f t="shared" si="6"/>
        <v>EUR19x31F_SYNTH1Y_Quote</v>
      </c>
      <c r="D58" s="139" t="str">
        <f>_xll.qlSimpleQuote(C58,,RateTickValue,Permanent,Trigger,ObjectOverwrite)</f>
        <v>EUR19x31F_SYNTH1Y_Quote#0007</v>
      </c>
      <c r="E58" s="399" t="str">
        <f>_xll.ohRangeRetrieveError(D58)</f>
        <v/>
      </c>
      <c r="F58" s="66"/>
      <c r="H58" s="58">
        <v>19</v>
      </c>
      <c r="I58" s="127" t="str">
        <f t="shared" si="7"/>
        <v>19x31F</v>
      </c>
      <c r="J58" s="128">
        <f>SynthFra!H21</f>
        <v>4.6722566659697243E-3</v>
      </c>
      <c r="K58" s="72"/>
      <c r="L58" s="131">
        <v>5.9154011710082204E-3</v>
      </c>
      <c r="M58" s="72"/>
      <c r="N58" s="133">
        <v>4.6722566659697243E-3</v>
      </c>
      <c r="O58" s="134">
        <f>_xll.qlSimpleQuoteSetValue(D58,ROUND(N58,6),EvaluationDate)</f>
        <v>0</v>
      </c>
      <c r="P58" s="62"/>
    </row>
    <row r="59" spans="1:16" x14ac:dyDescent="0.2">
      <c r="A59" s="395">
        <v>20</v>
      </c>
      <c r="B59" s="138" t="str">
        <f t="shared" si="5"/>
        <v>20x32F</v>
      </c>
      <c r="C59" s="55" t="str">
        <f t="shared" si="6"/>
        <v>EUR20x32F_SYNTH1Y_Quote</v>
      </c>
      <c r="D59" s="139" t="str">
        <f>_xll.qlSimpleQuote(C59,,RateTickValue,Permanent,Trigger,ObjectOverwrite)</f>
        <v>EUR20x32F_SYNTH1Y_Quote#0007</v>
      </c>
      <c r="E59" s="399" t="str">
        <f>_xll.ohRangeRetrieveError(D59)</f>
        <v/>
      </c>
      <c r="F59" s="66"/>
      <c r="H59" s="58">
        <v>20</v>
      </c>
      <c r="I59" s="127" t="str">
        <f t="shared" si="7"/>
        <v>20x32F</v>
      </c>
      <c r="J59" s="128">
        <f>SynthFra!H22</f>
        <v>4.7668743903628392E-3</v>
      </c>
      <c r="K59" s="72"/>
      <c r="L59" s="131">
        <v>6.031980065765382E-3</v>
      </c>
      <c r="M59" s="72"/>
      <c r="N59" s="133">
        <v>4.7668743903628392E-3</v>
      </c>
      <c r="O59" s="134">
        <f>_xll.qlSimpleQuoteSetValue(D59,ROUND(N59,6),EvaluationDate)</f>
        <v>0</v>
      </c>
      <c r="P59" s="62"/>
    </row>
    <row r="60" spans="1:16" x14ac:dyDescent="0.2">
      <c r="A60" s="395">
        <v>21</v>
      </c>
      <c r="B60" s="138" t="str">
        <f t="shared" si="5"/>
        <v>21x33F</v>
      </c>
      <c r="C60" s="55" t="str">
        <f t="shared" si="6"/>
        <v>EUR21x33F_SYNTH1Y_Quote</v>
      </c>
      <c r="D60" s="139" t="str">
        <f>_xll.qlSimpleQuote(C60,,RateTickValue,Permanent,Trigger,ObjectOverwrite)</f>
        <v>EUR21x33F_SYNTH1Y_Quote#0007</v>
      </c>
      <c r="E60" s="399" t="str">
        <f>_xll.ohRangeRetrieveError(D60)</f>
        <v/>
      </c>
      <c r="F60" s="66"/>
      <c r="H60" s="58">
        <v>21</v>
      </c>
      <c r="I60" s="127" t="str">
        <f t="shared" si="7"/>
        <v>21x33F</v>
      </c>
      <c r="J60" s="128">
        <f>SynthFra!H23</f>
        <v>4.870019384848664E-3</v>
      </c>
      <c r="K60" s="72"/>
      <c r="L60" s="131">
        <v>6.1445746360823082E-3</v>
      </c>
      <c r="M60" s="72"/>
      <c r="N60" s="133">
        <v>4.870019384848664E-3</v>
      </c>
      <c r="O60" s="134">
        <f>_xll.qlSimpleQuoteSetValue(D60,ROUND(N60,6),EvaluationDate)</f>
        <v>0</v>
      </c>
      <c r="P60" s="62"/>
    </row>
    <row r="61" spans="1:16" x14ac:dyDescent="0.2">
      <c r="A61" s="395">
        <v>22</v>
      </c>
      <c r="B61" s="138" t="str">
        <f t="shared" si="5"/>
        <v>22x34F</v>
      </c>
      <c r="C61" s="55" t="str">
        <f t="shared" si="6"/>
        <v>EUR22x34F_SYNTH1Y_Quote</v>
      </c>
      <c r="D61" s="139" t="str">
        <f>_xll.qlSimpleQuote(C61,,RateTickValue,Permanent,Trigger,ObjectOverwrite)</f>
        <v>EUR22x34F_SYNTH1Y_Quote#0007</v>
      </c>
      <c r="E61" s="399" t="str">
        <f>_xll.ohRangeRetrieveError(D61)</f>
        <v/>
      </c>
      <c r="F61" s="66"/>
      <c r="H61" s="58">
        <v>22</v>
      </c>
      <c r="I61" s="127" t="str">
        <f t="shared" si="7"/>
        <v>22x34F</v>
      </c>
      <c r="J61" s="128">
        <f>SynthFra!H24</f>
        <v>4.9570488406181475E-3</v>
      </c>
      <c r="K61" s="72"/>
      <c r="L61" s="131">
        <v>6.2393291505778601E-3</v>
      </c>
      <c r="M61" s="72"/>
      <c r="N61" s="133">
        <v>4.9570488406181475E-3</v>
      </c>
      <c r="O61" s="134">
        <f>_xll.qlSimpleQuoteSetValue(D61,ROUND(N61,6),EvaluationDate)</f>
        <v>0</v>
      </c>
      <c r="P61" s="62"/>
    </row>
    <row r="62" spans="1:16" x14ac:dyDescent="0.2">
      <c r="A62" s="395">
        <v>23</v>
      </c>
      <c r="B62" s="138" t="str">
        <f t="shared" si="5"/>
        <v>23x35F</v>
      </c>
      <c r="C62" s="55" t="str">
        <f t="shared" si="6"/>
        <v>EUR23x35F_SYNTH1Y_Quote</v>
      </c>
      <c r="D62" s="139" t="str">
        <f>_xll.qlSimpleQuote(C62,,RateTickValue,Permanent,Trigger,ObjectOverwrite)</f>
        <v>EUR23x35F_SYNTH1Y_Quote#0007</v>
      </c>
      <c r="E62" s="399" t="str">
        <f>_xll.ohRangeRetrieveError(D62)</f>
        <v/>
      </c>
      <c r="F62" s="66"/>
      <c r="H62" s="58">
        <v>23</v>
      </c>
      <c r="I62" s="127" t="str">
        <f t="shared" si="7"/>
        <v>23x35F</v>
      </c>
      <c r="J62" s="128">
        <f>SynthFra!H25</f>
        <v>5.033969808762466E-3</v>
      </c>
      <c r="K62" s="72"/>
      <c r="L62" s="131">
        <v>6.3360222212636803E-3</v>
      </c>
      <c r="M62" s="72"/>
      <c r="N62" s="133">
        <v>5.033969808762466E-3</v>
      </c>
      <c r="O62" s="134">
        <f>_xll.qlSimpleQuoteSetValue(D62,ROUND(N62,6),EvaluationDate)</f>
        <v>0</v>
      </c>
      <c r="P62" s="62"/>
    </row>
    <row r="63" spans="1:16" x14ac:dyDescent="0.2">
      <c r="A63" s="395">
        <v>25</v>
      </c>
      <c r="B63" s="138" t="str">
        <f t="shared" si="5"/>
        <v>25x37F</v>
      </c>
      <c r="C63" s="55" t="str">
        <f t="shared" si="6"/>
        <v>EUR25x37F_SYNTH1Y_Quote</v>
      </c>
      <c r="D63" s="139" t="str">
        <f>_xll.qlSimpleQuote(C63,,RateTickValue,Permanent,Trigger,ObjectOverwrite)</f>
        <v>EUR25x37F_SYNTH1Y_Quote#0007</v>
      </c>
      <c r="E63" s="399" t="str">
        <f>_xll.ohRangeRetrieveError(D63)</f>
        <v/>
      </c>
      <c r="F63" s="66"/>
      <c r="H63" s="58">
        <v>25</v>
      </c>
      <c r="I63" s="127" t="str">
        <f t="shared" si="7"/>
        <v>25x37F</v>
      </c>
      <c r="J63" s="128">
        <f>SynthFra!H27</f>
        <v>5.251898999823079E-3</v>
      </c>
      <c r="K63" s="72"/>
      <c r="L63" s="131">
        <v>6.639818956233931E-3</v>
      </c>
      <c r="M63" s="72"/>
      <c r="N63" s="133">
        <v>5.251898999823079E-3</v>
      </c>
      <c r="O63" s="134">
        <f>_xll.qlSimpleQuoteSetValue(D63,ROUND(N63,6),EvaluationDate)</f>
        <v>0</v>
      </c>
      <c r="P63" s="62"/>
    </row>
    <row r="64" spans="1:16" x14ac:dyDescent="0.2">
      <c r="A64" s="395">
        <v>26</v>
      </c>
      <c r="B64" s="138" t="str">
        <f t="shared" si="5"/>
        <v>26x38F</v>
      </c>
      <c r="C64" s="55" t="str">
        <f t="shared" si="6"/>
        <v>EUR26x38F_SYNTH1Y_Quote</v>
      </c>
      <c r="D64" s="139" t="str">
        <f>_xll.qlSimpleQuote(C64,,RateTickValue,Permanent,Trigger,ObjectOverwrite)</f>
        <v>EUR26x38F_SYNTH1Y_Quote#0007</v>
      </c>
      <c r="E64" s="399" t="str">
        <f>_xll.ohRangeRetrieveError(D64)</f>
        <v/>
      </c>
      <c r="F64" s="66"/>
      <c r="H64" s="58">
        <v>26</v>
      </c>
      <c r="I64" s="127" t="str">
        <f t="shared" si="7"/>
        <v>26x38F</v>
      </c>
      <c r="J64" s="128">
        <f>SynthFra!H28</f>
        <v>5.3811177819447723E-3</v>
      </c>
      <c r="K64" s="72"/>
      <c r="L64" s="131">
        <v>6.8510723261093424E-3</v>
      </c>
      <c r="M64" s="72"/>
      <c r="N64" s="133">
        <v>5.3811177819447723E-3</v>
      </c>
      <c r="O64" s="134">
        <f>_xll.qlSimpleQuoteSetValue(D64,ROUND(N64,6),EvaluationDate)</f>
        <v>0</v>
      </c>
      <c r="P64" s="62"/>
    </row>
    <row r="65" spans="1:16" x14ac:dyDescent="0.2">
      <c r="A65" s="395">
        <v>27</v>
      </c>
      <c r="B65" s="138" t="str">
        <f t="shared" si="5"/>
        <v>27x39F</v>
      </c>
      <c r="C65" s="55" t="str">
        <f t="shared" si="6"/>
        <v>EUR27x39F_SYNTH1Y_Quote</v>
      </c>
      <c r="D65" s="139" t="str">
        <f>_xll.qlSimpleQuote(C65,,RateTickValue,Permanent,Trigger,ObjectOverwrite)</f>
        <v>EUR27x39F_SYNTH1Y_Quote#0007</v>
      </c>
      <c r="E65" s="399" t="str">
        <f>_xll.ohRangeRetrieveError(D65)</f>
        <v/>
      </c>
      <c r="F65" s="66"/>
      <c r="H65" s="58">
        <v>27</v>
      </c>
      <c r="I65" s="127" t="str">
        <f t="shared" si="7"/>
        <v>27x39F</v>
      </c>
      <c r="J65" s="128">
        <f>SynthFra!H29</f>
        <v>5.5259549536828129E-3</v>
      </c>
      <c r="K65" s="72"/>
      <c r="L65" s="131">
        <v>7.0436982688492755E-3</v>
      </c>
      <c r="M65" s="72"/>
      <c r="N65" s="133">
        <v>5.5259549536828129E-3</v>
      </c>
      <c r="O65" s="134">
        <f>_xll.qlSimpleQuoteSetValue(D65,ROUND(N65,6),EvaluationDate)</f>
        <v>0</v>
      </c>
      <c r="P65" s="62"/>
    </row>
    <row r="66" spans="1:16" x14ac:dyDescent="0.2">
      <c r="A66" s="395">
        <v>28</v>
      </c>
      <c r="B66" s="138" t="str">
        <f t="shared" si="5"/>
        <v>28x40F</v>
      </c>
      <c r="C66" s="55" t="str">
        <f t="shared" si="6"/>
        <v>EUR28x40F_SYNTH1Y_Quote</v>
      </c>
      <c r="D66" s="139" t="str">
        <f>_xll.qlSimpleQuote(C66,,RateTickValue,Permanent,Trigger,ObjectOverwrite)</f>
        <v>EUR28x40F_SYNTH1Y_Quote#0007</v>
      </c>
      <c r="E66" s="399" t="str">
        <f>_xll.ohRangeRetrieveError(D66)</f>
        <v/>
      </c>
      <c r="F66" s="66"/>
      <c r="H66" s="58">
        <v>28</v>
      </c>
      <c r="I66" s="127" t="str">
        <f t="shared" si="7"/>
        <v>28x40F</v>
      </c>
      <c r="J66" s="128">
        <f>SynthFra!H30</f>
        <v>5.647203665860529E-3</v>
      </c>
      <c r="K66" s="72"/>
      <c r="L66" s="131">
        <v>7.2438428722524009E-3</v>
      </c>
      <c r="M66" s="72"/>
      <c r="N66" s="133">
        <v>5.647203665860529E-3</v>
      </c>
      <c r="O66" s="134">
        <f>_xll.qlSimpleQuoteSetValue(D66,ROUND(N66,6),EvaluationDate)</f>
        <v>0</v>
      </c>
      <c r="P66" s="62"/>
    </row>
    <row r="67" spans="1:16" x14ac:dyDescent="0.2">
      <c r="A67" s="395">
        <v>29</v>
      </c>
      <c r="B67" s="138" t="str">
        <f t="shared" si="5"/>
        <v>29x41F</v>
      </c>
      <c r="C67" s="55" t="str">
        <f t="shared" si="6"/>
        <v>EUR29x41F_SYNTH1Y_Quote</v>
      </c>
      <c r="D67" s="139" t="str">
        <f>_xll.qlSimpleQuote(C67,,RateTickValue,Permanent,Trigger,ObjectOverwrite)</f>
        <v>EUR29x41F_SYNTH1Y_Quote#0007</v>
      </c>
      <c r="E67" s="399" t="str">
        <f>_xll.ohRangeRetrieveError(D67)</f>
        <v/>
      </c>
      <c r="F67" s="66"/>
      <c r="H67" s="58">
        <v>29</v>
      </c>
      <c r="I67" s="127" t="str">
        <f t="shared" si="7"/>
        <v>29x41F</v>
      </c>
      <c r="J67" s="128">
        <f>SynthFra!H31</f>
        <v>5.7713830344678224E-3</v>
      </c>
      <c r="K67" s="72"/>
      <c r="L67" s="131">
        <v>7.4579744439444307E-3</v>
      </c>
      <c r="M67" s="72"/>
      <c r="N67" s="133">
        <v>5.7713830344678224E-3</v>
      </c>
      <c r="O67" s="134">
        <f>_xll.qlSimpleQuoteSetValue(D67,ROUND(N67,6),EvaluationDate)</f>
        <v>0</v>
      </c>
      <c r="P67" s="62"/>
    </row>
    <row r="68" spans="1:16" x14ac:dyDescent="0.2">
      <c r="A68" s="395">
        <v>30</v>
      </c>
      <c r="B68" s="138" t="str">
        <f t="shared" si="5"/>
        <v>30x42F</v>
      </c>
      <c r="C68" s="55" t="str">
        <f t="shared" si="6"/>
        <v>EUR30x42F_SYNTH1Y_Quote</v>
      </c>
      <c r="D68" s="139" t="str">
        <f>_xll.qlSimpleQuote(C68,,RateTickValue,Permanent,Trigger,ObjectOverwrite)</f>
        <v>EUR30x42F_SYNTH1Y_Quote#0007</v>
      </c>
      <c r="E68" s="399" t="str">
        <f>_xll.ohRangeRetrieveError(D68)</f>
        <v/>
      </c>
      <c r="F68" s="66"/>
      <c r="H68" s="58">
        <v>30</v>
      </c>
      <c r="I68" s="127" t="str">
        <f t="shared" si="7"/>
        <v>30x42F</v>
      </c>
      <c r="J68" s="128">
        <f>SynthFra!H32</f>
        <v>5.8985432821494679E-3</v>
      </c>
      <c r="K68" s="72"/>
      <c r="L68" s="131">
        <v>7.6590058479533846E-3</v>
      </c>
      <c r="M68" s="72"/>
      <c r="N68" s="133">
        <v>5.8985432821494679E-3</v>
      </c>
      <c r="O68" s="134">
        <f>_xll.qlSimpleQuoteSetValue(D68,ROUND(N68,6),EvaluationDate)</f>
        <v>0</v>
      </c>
      <c r="P68" s="62"/>
    </row>
    <row r="69" spans="1:16" x14ac:dyDescent="0.2">
      <c r="A69" s="395">
        <v>31</v>
      </c>
      <c r="B69" s="138" t="str">
        <f t="shared" si="5"/>
        <v>31x43F</v>
      </c>
      <c r="C69" s="55" t="str">
        <f t="shared" si="6"/>
        <v>EUR31x43F_SYNTH1Y_Quote</v>
      </c>
      <c r="D69" s="139" t="str">
        <f>_xll.qlSimpleQuote(C69,,RateTickValue,Permanent,Trigger,ObjectOverwrite)</f>
        <v>EUR31x43F_SYNTH1Y_Quote#0007</v>
      </c>
      <c r="E69" s="399" t="str">
        <f>_xll.ohRangeRetrieveError(D69)</f>
        <v/>
      </c>
      <c r="F69" s="66"/>
      <c r="H69" s="58">
        <v>31</v>
      </c>
      <c r="I69" s="127" t="str">
        <f t="shared" si="7"/>
        <v>31x43F</v>
      </c>
      <c r="J69" s="128">
        <f>SynthFra!H33</f>
        <v>6.0329540161974653E-3</v>
      </c>
      <c r="K69" s="72"/>
      <c r="L69" s="131">
        <v>7.8466083864149657E-3</v>
      </c>
      <c r="M69" s="72"/>
      <c r="N69" s="133">
        <v>6.0329540161974653E-3</v>
      </c>
      <c r="O69" s="134">
        <f>_xll.qlSimpleQuoteSetValue(D69,ROUND(N69,6),EvaluationDate)</f>
        <v>0</v>
      </c>
      <c r="P69" s="62"/>
    </row>
    <row r="70" spans="1:16" x14ac:dyDescent="0.2">
      <c r="A70" s="395">
        <v>32</v>
      </c>
      <c r="B70" s="138" t="str">
        <f t="shared" si="5"/>
        <v>32x44F</v>
      </c>
      <c r="C70" s="55" t="str">
        <f t="shared" si="6"/>
        <v>EUR32x44F_SYNTH1Y_Quote</v>
      </c>
      <c r="D70" s="139" t="str">
        <f>_xll.qlSimpleQuote(C70,,RateTickValue,Permanent,Trigger,ObjectOverwrite)</f>
        <v>EUR32x44F_SYNTH1Y_Quote#0007</v>
      </c>
      <c r="E70" s="399" t="str">
        <f>_xll.ohRangeRetrieveError(D70)</f>
        <v/>
      </c>
      <c r="F70" s="66"/>
      <c r="H70" s="58">
        <v>32</v>
      </c>
      <c r="I70" s="127" t="str">
        <f t="shared" si="7"/>
        <v>32x44F</v>
      </c>
      <c r="J70" s="128">
        <f>SynthFra!H34</f>
        <v>6.1538763528362541E-3</v>
      </c>
      <c r="K70" s="72"/>
      <c r="L70" s="131">
        <v>8.0740132699437667E-3</v>
      </c>
      <c r="M70" s="72"/>
      <c r="N70" s="133">
        <v>6.1538763528362541E-3</v>
      </c>
      <c r="O70" s="134">
        <f>_xll.qlSimpleQuoteSetValue(D70,ROUND(N70,6),EvaluationDate)</f>
        <v>0</v>
      </c>
      <c r="P70" s="62"/>
    </row>
    <row r="71" spans="1:16" x14ac:dyDescent="0.2">
      <c r="A71" s="395">
        <v>33</v>
      </c>
      <c r="B71" s="138" t="str">
        <f t="shared" si="5"/>
        <v>33x45F</v>
      </c>
      <c r="C71" s="55" t="str">
        <f t="shared" si="6"/>
        <v>EUR33x45F_SYNTH1Y_Quote</v>
      </c>
      <c r="D71" s="139" t="str">
        <f>_xll.qlSimpleQuote(C71,,RateTickValue,Permanent,Trigger,ObjectOverwrite)</f>
        <v>EUR33x45F_SYNTH1Y_Quote#0007</v>
      </c>
      <c r="E71" s="399" t="str">
        <f>_xll.ohRangeRetrieveError(D71)</f>
        <v/>
      </c>
      <c r="F71" s="66"/>
      <c r="H71" s="58">
        <v>33</v>
      </c>
      <c r="I71" s="127" t="str">
        <f t="shared" si="7"/>
        <v>33x45F</v>
      </c>
      <c r="J71" s="128">
        <f>SynthFra!H35</f>
        <v>6.2842159308925394E-3</v>
      </c>
      <c r="K71" s="72"/>
      <c r="L71" s="131">
        <v>8.2540136788414216E-3</v>
      </c>
      <c r="M71" s="72"/>
      <c r="N71" s="133">
        <v>6.2842159308925394E-3</v>
      </c>
      <c r="O71" s="134">
        <f>_xll.qlSimpleQuoteSetValue(D71,ROUND(N71,6),EvaluationDate)</f>
        <v>0</v>
      </c>
      <c r="P71" s="62"/>
    </row>
    <row r="72" spans="1:16" x14ac:dyDescent="0.2">
      <c r="A72" s="395">
        <v>34</v>
      </c>
      <c r="B72" s="138" t="str">
        <f t="shared" si="5"/>
        <v>34x46F</v>
      </c>
      <c r="C72" s="55" t="str">
        <f t="shared" si="6"/>
        <v>EUR34x46F_SYNTH1Y_Quote</v>
      </c>
      <c r="D72" s="139" t="str">
        <f>_xll.qlSimpleQuote(C72,,RateTickValue,Permanent,Trigger,ObjectOverwrite)</f>
        <v>EUR34x46F_SYNTH1Y_Quote#0007</v>
      </c>
      <c r="E72" s="399" t="str">
        <f>_xll.ohRangeRetrieveError(D72)</f>
        <v/>
      </c>
      <c r="F72" s="66"/>
      <c r="H72" s="58">
        <v>34</v>
      </c>
      <c r="I72" s="127" t="str">
        <f t="shared" si="7"/>
        <v>34x46F</v>
      </c>
      <c r="J72" s="128">
        <f>SynthFra!H36</f>
        <v>6.4104600415920854E-3</v>
      </c>
      <c r="K72" s="72"/>
      <c r="L72" s="131">
        <v>8.4597312837310056E-3</v>
      </c>
      <c r="M72" s="72"/>
      <c r="N72" s="133">
        <v>6.4104600415920854E-3</v>
      </c>
      <c r="O72" s="134">
        <f>_xll.qlSimpleQuoteSetValue(D72,ROUND(N72,6),EvaluationDate)</f>
        <v>0</v>
      </c>
      <c r="P72" s="62"/>
    </row>
    <row r="73" spans="1:16" x14ac:dyDescent="0.2">
      <c r="A73" s="395">
        <v>35</v>
      </c>
      <c r="B73" s="138" t="str">
        <f t="shared" si="5"/>
        <v>35x47F</v>
      </c>
      <c r="C73" s="55" t="str">
        <f t="shared" si="6"/>
        <v>EUR35x47F_SYNTH1Y_Quote</v>
      </c>
      <c r="D73" s="139" t="str">
        <f>_xll.qlSimpleQuote(C73,,RateTickValue,Permanent,Trigger,ObjectOverwrite)</f>
        <v>EUR35x47F_SYNTH1Y_Quote#0007</v>
      </c>
      <c r="E73" s="399" t="str">
        <f>_xll.ohRangeRetrieveError(D73)</f>
        <v/>
      </c>
      <c r="F73" s="66"/>
      <c r="H73" s="58">
        <v>35</v>
      </c>
      <c r="I73" s="127" t="str">
        <f t="shared" si="7"/>
        <v>35x47F</v>
      </c>
      <c r="J73" s="128">
        <f>SynthFra!H37</f>
        <v>6.5340928890166607E-3</v>
      </c>
      <c r="K73" s="72"/>
      <c r="L73" s="131">
        <v>8.6706802526084654E-3</v>
      </c>
      <c r="M73" s="72"/>
      <c r="N73" s="133">
        <v>6.5340928890166607E-3</v>
      </c>
      <c r="O73" s="134">
        <f>_xll.qlSimpleQuoteSetValue(D73,ROUND(N73,6),EvaluationDate)</f>
        <v>0</v>
      </c>
      <c r="P73" s="62"/>
    </row>
    <row r="74" spans="1:16" x14ac:dyDescent="0.2">
      <c r="A74" s="395">
        <v>37</v>
      </c>
      <c r="B74" s="138" t="str">
        <f t="shared" si="5"/>
        <v>37x49F</v>
      </c>
      <c r="C74" s="55" t="str">
        <f t="shared" si="6"/>
        <v>EUR37x49F_SYNTH1Y_Quote</v>
      </c>
      <c r="D74" s="139" t="str">
        <f>_xll.qlSimpleQuote(C74,,RateTickValue,Permanent,Trigger,ObjectOverwrite)</f>
        <v>EUR37x49F_SYNTH1Y_Quote#0007</v>
      </c>
      <c r="E74" s="399" t="str">
        <f>_xll.ohRangeRetrieveError(D74)</f>
        <v/>
      </c>
      <c r="F74" s="66"/>
      <c r="H74" s="58">
        <v>37</v>
      </c>
      <c r="I74" s="127" t="str">
        <f t="shared" si="7"/>
        <v>37x49F</v>
      </c>
      <c r="J74" s="128">
        <f>SynthFra!H39</f>
        <v>6.8600639464786797E-3</v>
      </c>
      <c r="K74" s="72"/>
      <c r="L74" s="131">
        <v>9.1432212149377481E-3</v>
      </c>
      <c r="M74" s="72"/>
      <c r="N74" s="133">
        <v>6.8600639464786797E-3</v>
      </c>
      <c r="O74" s="134">
        <f>_xll.qlSimpleQuoteSetValue(D74,ROUND(N74,6),EvaluationDate)</f>
        <v>0</v>
      </c>
      <c r="P74" s="62"/>
    </row>
    <row r="75" spans="1:16" x14ac:dyDescent="0.2">
      <c r="A75" s="395">
        <v>38</v>
      </c>
      <c r="B75" s="138" t="str">
        <f t="shared" si="5"/>
        <v>38x50F</v>
      </c>
      <c r="C75" s="55" t="str">
        <f t="shared" si="6"/>
        <v>EUR38x50F_SYNTH1Y_Quote</v>
      </c>
      <c r="D75" s="139" t="str">
        <f>_xll.qlSimpleQuote(C75,,RateTickValue,Permanent,Trigger,ObjectOverwrite)</f>
        <v>EUR38x50F_SYNTH1Y_Quote#0007</v>
      </c>
      <c r="E75" s="399" t="str">
        <f>_xll.ohRangeRetrieveError(D75)</f>
        <v/>
      </c>
      <c r="F75" s="66"/>
      <c r="H75" s="58">
        <v>38</v>
      </c>
      <c r="I75" s="127" t="str">
        <f t="shared" si="7"/>
        <v>38x50F</v>
      </c>
      <c r="J75" s="128">
        <f>SynthFra!H40</f>
        <v>7.0383813860662083E-3</v>
      </c>
      <c r="K75" s="72"/>
      <c r="L75" s="131">
        <v>9.3954275791548678E-3</v>
      </c>
      <c r="M75" s="72"/>
      <c r="N75" s="133">
        <v>7.0383813860662083E-3</v>
      </c>
      <c r="O75" s="134">
        <f>_xll.qlSimpleQuoteSetValue(D75,ROUND(N75,6),EvaluationDate)</f>
        <v>0</v>
      </c>
      <c r="P75" s="62"/>
    </row>
    <row r="76" spans="1:16" x14ac:dyDescent="0.2">
      <c r="A76" s="395">
        <v>39</v>
      </c>
      <c r="B76" s="138" t="str">
        <f t="shared" si="5"/>
        <v>39x51F</v>
      </c>
      <c r="C76" s="55" t="str">
        <f t="shared" si="6"/>
        <v>EUR39x51F_SYNTH1Y_Quote</v>
      </c>
      <c r="D76" s="139" t="str">
        <f>_xll.qlSimpleQuote(C76,,RateTickValue,Permanent,Trigger,ObjectOverwrite)</f>
        <v>EUR39x51F_SYNTH1Y_Quote#0007</v>
      </c>
      <c r="E76" s="399" t="str">
        <f>_xll.ohRangeRetrieveError(D76)</f>
        <v/>
      </c>
      <c r="F76" s="66"/>
      <c r="H76" s="58">
        <v>39</v>
      </c>
      <c r="I76" s="127" t="str">
        <f t="shared" si="7"/>
        <v>39x51F</v>
      </c>
      <c r="J76" s="128">
        <f>SynthFra!H41</f>
        <v>7.2348213201235464E-3</v>
      </c>
      <c r="K76" s="72"/>
      <c r="L76" s="131">
        <v>9.6519392757855437E-3</v>
      </c>
      <c r="M76" s="72"/>
      <c r="N76" s="133">
        <v>7.2348213201235464E-3</v>
      </c>
      <c r="O76" s="134">
        <f>_xll.qlSimpleQuoteSetValue(D76,ROUND(N76,6),EvaluationDate)</f>
        <v>0</v>
      </c>
      <c r="P76" s="62"/>
    </row>
    <row r="77" spans="1:16" x14ac:dyDescent="0.2">
      <c r="A77" s="395">
        <v>40</v>
      </c>
      <c r="B77" s="138" t="str">
        <f t="shared" si="5"/>
        <v>40x52F</v>
      </c>
      <c r="C77" s="55" t="str">
        <f t="shared" si="6"/>
        <v>EUR40x52F_SYNTH1Y_Quote</v>
      </c>
      <c r="D77" s="139" t="str">
        <f>_xll.qlSimpleQuote(C77,,RateTickValue,Permanent,Trigger,ObjectOverwrite)</f>
        <v>EUR40x52F_SYNTH1Y_Quote#0007</v>
      </c>
      <c r="E77" s="399" t="str">
        <f>_xll.ohRangeRetrieveError(D77)</f>
        <v/>
      </c>
      <c r="F77" s="66"/>
      <c r="H77" s="58">
        <v>40</v>
      </c>
      <c r="I77" s="127" t="str">
        <f t="shared" si="7"/>
        <v>40x52F</v>
      </c>
      <c r="J77" s="128">
        <f>SynthFra!H42</f>
        <v>7.4062028380399913E-3</v>
      </c>
      <c r="K77" s="72"/>
      <c r="L77" s="131">
        <v>9.9176410657655142E-3</v>
      </c>
      <c r="M77" s="72"/>
      <c r="N77" s="133">
        <v>7.4062028380399913E-3</v>
      </c>
      <c r="O77" s="134">
        <f>_xll.qlSimpleQuoteSetValue(D77,ROUND(N77,6),EvaluationDate)</f>
        <v>0</v>
      </c>
      <c r="P77" s="62"/>
    </row>
    <row r="78" spans="1:16" x14ac:dyDescent="0.2">
      <c r="A78" s="395">
        <v>41</v>
      </c>
      <c r="B78" s="138" t="str">
        <f t="shared" si="5"/>
        <v>41x53F</v>
      </c>
      <c r="C78" s="55" t="str">
        <f t="shared" si="6"/>
        <v>EUR41x53F_SYNTH1Y_Quote</v>
      </c>
      <c r="D78" s="139" t="str">
        <f>_xll.qlSimpleQuote(C78,,RateTickValue,Permanent,Trigger,ObjectOverwrite)</f>
        <v>EUR41x53F_SYNTH1Y_Quote#0007</v>
      </c>
      <c r="E78" s="399" t="str">
        <f>_xll.ohRangeRetrieveError(D78)</f>
        <v/>
      </c>
      <c r="F78" s="66"/>
      <c r="H78" s="58">
        <v>41</v>
      </c>
      <c r="I78" s="127" t="str">
        <f t="shared" si="7"/>
        <v>41x53F</v>
      </c>
      <c r="J78" s="128">
        <f>SynthFra!H43</f>
        <v>7.5890694070600692E-3</v>
      </c>
      <c r="K78" s="72"/>
      <c r="L78" s="131">
        <v>1.0169476546966039E-2</v>
      </c>
      <c r="M78" s="72"/>
      <c r="N78" s="133">
        <v>7.5890694070600692E-3</v>
      </c>
      <c r="O78" s="134">
        <f>_xll.qlSimpleQuoteSetValue(D78,ROUND(N78,6),EvaluationDate)</f>
        <v>0</v>
      </c>
      <c r="P78" s="62"/>
    </row>
    <row r="79" spans="1:16" x14ac:dyDescent="0.2">
      <c r="A79" s="395">
        <v>42</v>
      </c>
      <c r="B79" s="138" t="str">
        <f t="shared" si="5"/>
        <v>42x54F</v>
      </c>
      <c r="C79" s="55" t="str">
        <f t="shared" si="6"/>
        <v>EUR42x54F_SYNTH1Y_Quote</v>
      </c>
      <c r="D79" s="139" t="str">
        <f>_xll.qlSimpleQuote(C79,,RateTickValue,Permanent,Trigger,ObjectOverwrite)</f>
        <v>EUR42x54F_SYNTH1Y_Quote#0007</v>
      </c>
      <c r="E79" s="399" t="str">
        <f>_xll.ohRangeRetrieveError(D79)</f>
        <v/>
      </c>
      <c r="F79" s="66"/>
      <c r="H79" s="58">
        <v>42</v>
      </c>
      <c r="I79" s="127" t="str">
        <f t="shared" si="7"/>
        <v>42x54F</v>
      </c>
      <c r="J79" s="128">
        <f>SynthFra!H44</f>
        <v>7.7765020084202222E-3</v>
      </c>
      <c r="K79" s="72"/>
      <c r="L79" s="131">
        <v>1.0430748495225153E-2</v>
      </c>
      <c r="M79" s="72"/>
      <c r="N79" s="133">
        <v>7.7765020084202222E-3</v>
      </c>
      <c r="O79" s="134">
        <f>_xll.qlSimpleQuoteSetValue(D79,ROUND(N79,6),EvaluationDate)</f>
        <v>0</v>
      </c>
      <c r="P79" s="62"/>
    </row>
    <row r="80" spans="1:16" x14ac:dyDescent="0.2">
      <c r="A80" s="395">
        <v>43</v>
      </c>
      <c r="B80" s="138" t="str">
        <f t="shared" si="5"/>
        <v>43x55F</v>
      </c>
      <c r="C80" s="55" t="str">
        <f t="shared" si="6"/>
        <v>EUR43x55F_SYNTH1Y_Quote</v>
      </c>
      <c r="D80" s="139" t="str">
        <f>_xll.qlSimpleQuote(C80,,RateTickValue,Permanent,Trigger,ObjectOverwrite)</f>
        <v>EUR43x55F_SYNTH1Y_Quote#0007</v>
      </c>
      <c r="E80" s="399" t="str">
        <f>_xll.ohRangeRetrieveError(D80)</f>
        <v/>
      </c>
      <c r="F80" s="66"/>
      <c r="H80" s="58">
        <v>43</v>
      </c>
      <c r="I80" s="127" t="str">
        <f t="shared" si="7"/>
        <v>43x55F</v>
      </c>
      <c r="J80" s="128">
        <f>SynthFra!H45</f>
        <v>7.9574931120304435E-3</v>
      </c>
      <c r="K80" s="72"/>
      <c r="L80" s="131">
        <v>1.0665919792036266E-2</v>
      </c>
      <c r="M80" s="72"/>
      <c r="N80" s="133">
        <v>7.9574931120304435E-3</v>
      </c>
      <c r="O80" s="134">
        <f>_xll.qlSimpleQuoteSetValue(D80,ROUND(N80,6),EvaluationDate)</f>
        <v>0</v>
      </c>
      <c r="P80" s="62"/>
    </row>
    <row r="81" spans="1:16" x14ac:dyDescent="0.2">
      <c r="A81" s="395">
        <v>44</v>
      </c>
      <c r="B81" s="138" t="str">
        <f t="shared" si="5"/>
        <v>44x56F</v>
      </c>
      <c r="C81" s="55" t="str">
        <f t="shared" si="6"/>
        <v>EUR44x56F_SYNTH1Y_Quote</v>
      </c>
      <c r="D81" s="139" t="str">
        <f>_xll.qlSimpleQuote(C81,,RateTickValue,Permanent,Trigger,ObjectOverwrite)</f>
        <v>EUR44x56F_SYNTH1Y_Quote#0007</v>
      </c>
      <c r="E81" s="399" t="str">
        <f>_xll.ohRangeRetrieveError(D81)</f>
        <v/>
      </c>
      <c r="F81" s="66"/>
      <c r="H81" s="58">
        <v>44</v>
      </c>
      <c r="I81" s="127" t="str">
        <f t="shared" si="7"/>
        <v>44x56F</v>
      </c>
      <c r="J81" s="128">
        <f>SynthFra!H46</f>
        <v>8.1365146360731899E-3</v>
      </c>
      <c r="K81" s="72"/>
      <c r="L81" s="131">
        <v>1.0933906562113356E-2</v>
      </c>
      <c r="M81" s="72"/>
      <c r="N81" s="133">
        <v>8.1365146360731899E-3</v>
      </c>
      <c r="O81" s="134">
        <f>_xll.qlSimpleQuoteSetValue(D81,ROUND(N81,6),EvaluationDate)</f>
        <v>0</v>
      </c>
      <c r="P81" s="62"/>
    </row>
    <row r="82" spans="1:16" x14ac:dyDescent="0.2">
      <c r="A82" s="395">
        <v>45</v>
      </c>
      <c r="B82" s="138" t="str">
        <f t="shared" si="5"/>
        <v>45x57F</v>
      </c>
      <c r="C82" s="55" t="str">
        <f t="shared" si="6"/>
        <v>EUR45x57F_SYNTH1Y_Quote</v>
      </c>
      <c r="D82" s="139" t="str">
        <f>_xll.qlSimpleQuote(C82,,RateTickValue,Permanent,Trigger,ObjectOverwrite)</f>
        <v>EUR45x57F_SYNTH1Y_Quote#0007</v>
      </c>
      <c r="E82" s="399" t="str">
        <f>_xll.ohRangeRetrieveError(D82)</f>
        <v/>
      </c>
      <c r="F82" s="66"/>
      <c r="H82" s="58">
        <v>45</v>
      </c>
      <c r="I82" s="127" t="str">
        <f t="shared" si="7"/>
        <v>45x57F</v>
      </c>
      <c r="J82" s="128">
        <f>SynthFra!H47</f>
        <v>8.3313984285117958E-3</v>
      </c>
      <c r="K82" s="72"/>
      <c r="L82" s="131">
        <v>1.1176202147415193E-2</v>
      </c>
      <c r="M82" s="72"/>
      <c r="N82" s="133">
        <v>8.3313984285117958E-3</v>
      </c>
      <c r="O82" s="134">
        <f>_xll.qlSimpleQuoteSetValue(D82,ROUND(N82,6),EvaluationDate)</f>
        <v>0</v>
      </c>
      <c r="P82" s="62"/>
    </row>
    <row r="83" spans="1:16" x14ac:dyDescent="0.2">
      <c r="A83" s="395">
        <v>46</v>
      </c>
      <c r="B83" s="138" t="str">
        <f t="shared" si="5"/>
        <v>46x58F</v>
      </c>
      <c r="C83" s="55" t="str">
        <f t="shared" si="6"/>
        <v>EUR46x58F_SYNTH1Y_Quote</v>
      </c>
      <c r="D83" s="139" t="str">
        <f>_xll.qlSimpleQuote(C83,,RateTickValue,Permanent,Trigger,ObjectOverwrite)</f>
        <v>EUR46x58F_SYNTH1Y_Quote#0007</v>
      </c>
      <c r="E83" s="399" t="str">
        <f>_xll.ohRangeRetrieveError(D83)</f>
        <v/>
      </c>
      <c r="F83" s="66"/>
      <c r="H83" s="58">
        <v>46</v>
      </c>
      <c r="I83" s="127" t="str">
        <f t="shared" si="7"/>
        <v>46x58F</v>
      </c>
      <c r="J83" s="128">
        <f>SynthFra!H48</f>
        <v>8.5006474557991762E-3</v>
      </c>
      <c r="K83" s="72"/>
      <c r="L83" s="131">
        <v>1.1437519693685599E-2</v>
      </c>
      <c r="M83" s="72"/>
      <c r="N83" s="133">
        <v>8.5006474557991762E-3</v>
      </c>
      <c r="O83" s="134">
        <f>_xll.qlSimpleQuoteSetValue(D83,ROUND(N83,6),EvaluationDate)</f>
        <v>0</v>
      </c>
      <c r="P83" s="62"/>
    </row>
    <row r="84" spans="1:16" ht="12" thickBot="1" x14ac:dyDescent="0.25">
      <c r="A84" s="396">
        <v>47</v>
      </c>
      <c r="B84" s="141" t="str">
        <f t="shared" si="5"/>
        <v>47x59F</v>
      </c>
      <c r="C84" s="98" t="str">
        <f t="shared" si="6"/>
        <v>EUR47x59F_SYNTH1Y_Quote</v>
      </c>
      <c r="D84" s="148" t="str">
        <f>_xll.qlSimpleQuote(C84,,RateTickValue,Permanent,Trigger,ObjectOverwrite)</f>
        <v>EUR47x59F_SYNTH1Y_Quote#0007</v>
      </c>
      <c r="E84" s="400" t="str">
        <f>_xll.ohRangeRetrieveError(D84)</f>
        <v/>
      </c>
      <c r="F84" s="66"/>
      <c r="H84" s="58">
        <v>47</v>
      </c>
      <c r="I84" s="129" t="str">
        <f t="shared" si="7"/>
        <v>47x59F</v>
      </c>
      <c r="J84" s="130">
        <f>SynthFra!H49</f>
        <v>8.6735070600281183E-3</v>
      </c>
      <c r="K84" s="72"/>
      <c r="L84" s="132">
        <v>1.1693071994383112E-2</v>
      </c>
      <c r="M84" s="72"/>
      <c r="N84" s="156">
        <v>8.6735070600281183E-3</v>
      </c>
      <c r="O84" s="157">
        <f>_xll.qlSimpleQuoteSetValue(D84,ROUND(N84,6),EvaluationDate)</f>
        <v>0</v>
      </c>
      <c r="P84" s="62"/>
    </row>
    <row r="85" spans="1:16" ht="12" thickBot="1" x14ac:dyDescent="0.25">
      <c r="A85" s="67"/>
      <c r="B85" s="93"/>
      <c r="C85" s="94"/>
      <c r="D85" s="94"/>
      <c r="E85" s="94"/>
      <c r="F85" s="68"/>
      <c r="H85" s="63"/>
      <c r="I85" s="64"/>
      <c r="J85" s="64"/>
      <c r="K85" s="64"/>
      <c r="L85" s="64"/>
      <c r="M85" s="64"/>
      <c r="N85" s="64"/>
      <c r="O85" s="64"/>
      <c r="P85" s="65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3535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33203125" style="36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11.5" style="36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10.33203125" style="36" customWidth="1"/>
    <col min="13" max="13" width="9.33203125" style="36" customWidth="1"/>
    <col min="14" max="14" width="10.5" style="36" customWidth="1"/>
    <col min="15" max="15" width="5.83203125" style="36" customWidth="1"/>
    <col min="16" max="16" width="20.1640625" style="36" bestFit="1" customWidth="1"/>
    <col min="17" max="17" width="9.33203125" style="36" bestFit="1" customWidth="1"/>
    <col min="18" max="18" width="17.83203125" style="36" bestFit="1" customWidth="1"/>
    <col min="19" max="19" width="10.5" style="36" customWidth="1"/>
    <col min="20" max="20" width="10.5" style="36" bestFit="1" customWidth="1"/>
    <col min="21" max="21" width="9.33203125" style="36"/>
    <col min="22" max="22" width="14.1640625" style="36" bestFit="1" customWidth="1"/>
    <col min="23" max="23" width="15.33203125" style="36" bestFit="1" customWidth="1"/>
    <col min="24" max="16384" width="9.33203125" style="36"/>
  </cols>
  <sheetData>
    <row r="1" spans="3:23" ht="26.25" customHeight="1" thickBot="1" x14ac:dyDescent="0.25">
      <c r="D1" s="250" t="s">
        <v>129</v>
      </c>
      <c r="E1" s="426" t="s">
        <v>124</v>
      </c>
      <c r="F1" s="426" t="s">
        <v>125</v>
      </c>
      <c r="G1" s="426" t="s">
        <v>131</v>
      </c>
      <c r="H1" s="426"/>
      <c r="I1" s="426"/>
      <c r="J1" s="426" t="s">
        <v>132</v>
      </c>
      <c r="K1" s="427" t="s">
        <v>130</v>
      </c>
      <c r="L1" s="427" t="s">
        <v>91</v>
      </c>
      <c r="M1" s="427" t="str">
        <f>_xll.qlInterpolation(,interpolator3M,_xll.ohFilter(E2:E11,L2:L11),_xll.ohFilter(K2:K11,L2:L11))</f>
        <v>obj_00bfd#0236</v>
      </c>
      <c r="N1" s="258" t="s">
        <v>130</v>
      </c>
      <c r="P1" s="257" t="s">
        <v>124</v>
      </c>
      <c r="Q1" s="259" t="s">
        <v>190</v>
      </c>
    </row>
    <row r="2" spans="3:23" ht="11.25" customHeight="1" x14ac:dyDescent="0.2">
      <c r="D2" s="419" t="str">
        <f>PROPER(Currency&amp;IborType)&amp;"3M"&amp;"LastFixing"&amp;QuoteSuffix</f>
        <v>Euribor3MLastFixing_Quote</v>
      </c>
      <c r="E2" s="420">
        <f>SettlementDate</f>
        <v>41968</v>
      </c>
      <c r="F2" s="420">
        <f>_xll.qlCalendarAdvance(Calendar,E2,"3M","mf",,Trigger)</f>
        <v>42060</v>
      </c>
      <c r="G2" s="421">
        <f>_xll.qlQuoteValue(D2,LastFixingsTrigger)</f>
        <v>8.0999999999999985E-4</v>
      </c>
      <c r="H2" s="422" t="str">
        <f>_xll.qlMakeDatedOIS(,E2,F2,OvernightIndex,0,,,,EvaluationDate)</f>
        <v>obj_00586#0009</v>
      </c>
      <c r="I2" s="422" t="b">
        <f>_xll.qlInstrumentSetPricingEngine(H2,OisEngine)</f>
        <v>1</v>
      </c>
      <c r="J2" s="421">
        <f>_xll.qlOvernightIndexedSwapFairRate(H2,AllTriggers)</f>
        <v>-8.0000000000176542E-5</v>
      </c>
      <c r="K2" s="429">
        <f t="shared" ref="K2:K11" si="0">G2-J2</f>
        <v>8.9000000000017635E-4</v>
      </c>
      <c r="L2" s="423" t="b">
        <v>0</v>
      </c>
      <c r="M2" s="424">
        <f>_xll.qlInterpolationInterpolate($M$1,E2,TRUE,Trigger)</f>
        <v>9.2099341798683411E-4</v>
      </c>
      <c r="N2" s="424">
        <f>K2-M2</f>
        <v>-3.0993417986657757E-5</v>
      </c>
      <c r="P2" s="407">
        <f>E2</f>
        <v>41968</v>
      </c>
      <c r="Q2" s="262">
        <f>_xll.qlInterpolationInterpolate($M$1,P2,TRUE)</f>
        <v>9.2099341798683411E-4</v>
      </c>
      <c r="V2" s="39"/>
      <c r="W2" s="39"/>
    </row>
    <row r="3" spans="3:23" ht="11.25" customHeight="1" x14ac:dyDescent="0.2">
      <c r="C3" s="36" t="str">
        <f>_xll.qlIMMNextCode(SettlementDate-1,FALSE)</f>
        <v>Z4</v>
      </c>
      <c r="D3" s="260" t="str">
        <f t="shared" ref="D3:D11" si="1">Currency&amp;"FUT"&amp;"3M"&amp;C3&amp;QuoteSuffix</f>
        <v>EURFUT3MZ4_Quote</v>
      </c>
      <c r="E3" s="261">
        <f>_xll.qlIMMdate(C3,$E$2,Trigger)</f>
        <v>41990</v>
      </c>
      <c r="F3" s="261">
        <f>_xll.qlCalendarAdvance(Calendar,E3,"3M","mf",,Trigger)</f>
        <v>42080</v>
      </c>
      <c r="G3" s="38">
        <f>1-_xll.qlQuoteValue(D3,AllTriggers)/100</f>
        <v>9.2500000000006466E-4</v>
      </c>
      <c r="H3" s="40" t="str">
        <f>_xll.qlMakeDatedOIS(,E3,F3,OvernightIndex,0,,,,EvaluationDate)</f>
        <v>obj_0059e#0009</v>
      </c>
      <c r="I3" s="40" t="b">
        <f>_xll.qlInstrumentSetPricingEngine(H3,OisEngine)</f>
        <v>1</v>
      </c>
      <c r="J3" s="38">
        <f>_xll.qlOvernightIndexedSwapFairRate(H3,AllTriggers)</f>
        <v>-6.0599698315400019E-5</v>
      </c>
      <c r="K3" s="262">
        <f t="shared" si="0"/>
        <v>9.8559969831546468E-4</v>
      </c>
      <c r="L3" s="417" t="b">
        <v>1</v>
      </c>
      <c r="M3" s="262">
        <f>_xll.qlInterpolationInterpolate($M$1,E3,TRUE,Trigger)</f>
        <v>9.8559969831546468E-4</v>
      </c>
      <c r="N3" s="262">
        <f t="shared" ref="N3:N11" si="2">K3-M3</f>
        <v>0</v>
      </c>
      <c r="P3" s="407">
        <f>_xll.qlCalendarAdvance(Calendar,P2,"1D","f")</f>
        <v>41969</v>
      </c>
      <c r="Q3" s="262">
        <f>_xll.qlInterpolationInterpolate($M$1,P3,TRUE)</f>
        <v>9.2391440507112775E-4</v>
      </c>
      <c r="V3" s="39"/>
      <c r="W3" s="39"/>
    </row>
    <row r="4" spans="3:23" ht="11.25" customHeight="1" x14ac:dyDescent="0.2">
      <c r="C4" s="36" t="str">
        <f>_xll.qlIMMNextCode($E$3,TRUE)</f>
        <v>H5</v>
      </c>
      <c r="D4" s="260" t="str">
        <f t="shared" si="1"/>
        <v>EURFUT3MH5_Quote</v>
      </c>
      <c r="E4" s="261">
        <f>_xll.qlIMMdate(C4,$E$2,Trigger)</f>
        <v>42081</v>
      </c>
      <c r="F4" s="261">
        <f>_xll.qlCalendarAdvance(Calendar,E4,"3M","mf",,Trigger)</f>
        <v>42173</v>
      </c>
      <c r="G4" s="38">
        <f>1-_xll.qlQuoteValue(D4,AllTriggers)/100</f>
        <v>9.2500000000006466E-4</v>
      </c>
      <c r="H4" s="40" t="str">
        <f>_xll.qlMakeDatedOIS(,E4,F4,OvernightIndex,0,,,,EvaluationDate)</f>
        <v>obj_0059b#0010</v>
      </c>
      <c r="I4" s="40" t="b">
        <f>_xll.qlInstrumentSetPricingEngine(H4,OisEngine)</f>
        <v>1</v>
      </c>
      <c r="J4" s="38">
        <f>_xll.qlOvernightIndexedSwapFairRate(H4,AllTriggers)</f>
        <v>-3.1552842457033996E-4</v>
      </c>
      <c r="K4" s="262">
        <f t="shared" si="0"/>
        <v>1.2405284245704047E-3</v>
      </c>
      <c r="L4" s="417" t="b">
        <v>1</v>
      </c>
      <c r="M4" s="262">
        <f>_xll.qlInterpolationInterpolate($M$1,E4,TRUE,Trigger)</f>
        <v>1.2405284245704047E-3</v>
      </c>
      <c r="N4" s="262">
        <f t="shared" si="2"/>
        <v>0</v>
      </c>
      <c r="P4" s="407">
        <f>_xll.qlCalendarAdvance(Calendar,P3,"1D","f")</f>
        <v>41970</v>
      </c>
      <c r="Q4" s="262">
        <f>_xll.qlInterpolationInterpolate($M$1,P4,TRUE)</f>
        <v>9.2683757755377771E-4</v>
      </c>
      <c r="V4" s="39"/>
      <c r="W4" s="39"/>
    </row>
    <row r="5" spans="3:23" ht="11.25" customHeight="1" x14ac:dyDescent="0.2">
      <c r="C5" s="36" t="str">
        <f>_xll.qlIMMNextCode($E4,TRUE)</f>
        <v>M5</v>
      </c>
      <c r="D5" s="260" t="str">
        <f t="shared" si="1"/>
        <v>EURFUT3MM5_Quote</v>
      </c>
      <c r="E5" s="261">
        <f>_xll.qlIMMdate(C5,$E$2,Trigger)</f>
        <v>42172</v>
      </c>
      <c r="F5" s="261">
        <f>_xll.qlCalendarAdvance(Calendar,E5,"3M","mf",,Trigger)</f>
        <v>42264</v>
      </c>
      <c r="G5" s="38">
        <f>1-_xll.qlQuoteValue(D5,AllTriggers)/100</f>
        <v>8.2499999999996465E-4</v>
      </c>
      <c r="H5" s="40" t="str">
        <f>_xll.qlMakeDatedOIS(,E5,F5,OvernightIndex,0,,,,EvaluationDate)</f>
        <v>obj_005aa#0010</v>
      </c>
      <c r="I5" s="40" t="b">
        <f>_xll.qlInstrumentSetPricingEngine(H5,OisEngine)</f>
        <v>1</v>
      </c>
      <c r="J5" s="38">
        <f>_xll.qlOvernightIndexedSwapFairRate(H5,AllTriggers)</f>
        <v>-5.9682665385068817E-4</v>
      </c>
      <c r="K5" s="262">
        <f t="shared" si="0"/>
        <v>1.4218266538506528E-3</v>
      </c>
      <c r="L5" s="417" t="b">
        <v>1</v>
      </c>
      <c r="M5" s="262">
        <f>_xll.qlInterpolationInterpolate($M$1,E5,TRUE,Trigger)</f>
        <v>1.4218266538506528E-3</v>
      </c>
      <c r="N5" s="262">
        <f t="shared" si="2"/>
        <v>0</v>
      </c>
      <c r="P5" s="407">
        <f>_xll.qlCalendarAdvance(Calendar,P4,"1D","f")</f>
        <v>41971</v>
      </c>
      <c r="Q5" s="262">
        <f>_xll.qlInterpolationInterpolate($M$1,P5,TRUE)</f>
        <v>9.2976283136819552E-4</v>
      </c>
      <c r="V5" s="39"/>
      <c r="W5" s="39"/>
    </row>
    <row r="6" spans="3:23" ht="11.25" customHeight="1" x14ac:dyDescent="0.2">
      <c r="C6" s="36" t="str">
        <f>_xll.qlIMMNextCode($E5,TRUE)</f>
        <v>U5</v>
      </c>
      <c r="D6" s="260" t="str">
        <f t="shared" si="1"/>
        <v>EURFUT3MU5_Quote</v>
      </c>
      <c r="E6" s="261">
        <f>_xll.qlIMMdate(C6,$E$2,Trigger)</f>
        <v>42263</v>
      </c>
      <c r="F6" s="261">
        <f>_xll.qlCalendarAdvance(Calendar,E6,"3M","mf",,Trigger)</f>
        <v>42354</v>
      </c>
      <c r="G6" s="38">
        <f>1-_xll.qlQuoteValue(D6,AllTriggers)/100</f>
        <v>8.2499999999996465E-4</v>
      </c>
      <c r="H6" s="40" t="str">
        <f>_xll.qlMakeDatedOIS(,E6,F6,OvernightIndex,0,,,,EvaluationDate)</f>
        <v>obj_005ab#0010</v>
      </c>
      <c r="I6" s="40" t="b">
        <f>_xll.qlInstrumentSetPricingEngine(H6,OisEngine)</f>
        <v>1</v>
      </c>
      <c r="J6" s="38">
        <f>_xll.qlOvernightIndexedSwapFairRate(H6,AllTriggers)</f>
        <v>-6.5594268166421028E-4</v>
      </c>
      <c r="K6" s="262">
        <f t="shared" si="0"/>
        <v>1.480942681664175E-3</v>
      </c>
      <c r="L6" s="417" t="b">
        <v>1</v>
      </c>
      <c r="M6" s="262">
        <f>_xll.qlInterpolationInterpolate($M$1,E6,TRUE,Trigger)</f>
        <v>1.480942681664175E-3</v>
      </c>
      <c r="N6" s="262">
        <f t="shared" si="2"/>
        <v>0</v>
      </c>
      <c r="P6" s="407">
        <f>_xll.qlCalendarAdvance(Calendar,P5,"1D","f")</f>
        <v>41974</v>
      </c>
      <c r="Q6" s="262">
        <f>_xll.qlInterpolationInterpolate($M$1,P6,TRUE)</f>
        <v>9.3855004013617218E-4</v>
      </c>
      <c r="V6" s="39"/>
      <c r="W6" s="39"/>
    </row>
    <row r="7" spans="3:23" ht="11.25" customHeight="1" x14ac:dyDescent="0.2">
      <c r="C7" s="36" t="str">
        <f>_xll.qlIMMNextCode($E6,TRUE)</f>
        <v>Z5</v>
      </c>
      <c r="D7" s="260" t="str">
        <f t="shared" si="1"/>
        <v>EURFUT3MZ5_Quote</v>
      </c>
      <c r="E7" s="261">
        <f>_xll.qlIMMdate(C7,$E$2,Trigger)</f>
        <v>42354</v>
      </c>
      <c r="F7" s="261">
        <f>_xll.qlCalendarAdvance(Calendar,E7,"3M","mf",,Trigger)</f>
        <v>42445</v>
      </c>
      <c r="G7" s="38">
        <f>1-_xll.qlQuoteValue(D7,AllTriggers)/100</f>
        <v>9.7499999999994813E-4</v>
      </c>
      <c r="H7" s="40" t="str">
        <f>_xll.qlMakeDatedOIS(,E7,F7,OvernightIndex,0,,,,EvaluationDate)</f>
        <v>obj_005a5#0010</v>
      </c>
      <c r="I7" s="40" t="b">
        <f>_xll.qlInstrumentSetPricingEngine(H7,OisEngine)</f>
        <v>1</v>
      </c>
      <c r="J7" s="38">
        <f>_xll.qlOvernightIndexedSwapFairRate(H7,AllTriggers)</f>
        <v>-5.0606247534962668E-4</v>
      </c>
      <c r="K7" s="262">
        <f t="shared" si="0"/>
        <v>1.4810624753495748E-3</v>
      </c>
      <c r="L7" s="417" t="b">
        <v>1</v>
      </c>
      <c r="M7" s="262">
        <f>_xll.qlInterpolationInterpolate($M$1,E7,TRUE,Trigger)</f>
        <v>1.4810624753495748E-3</v>
      </c>
      <c r="N7" s="262">
        <f t="shared" si="2"/>
        <v>0</v>
      </c>
      <c r="P7" s="407">
        <f>_xll.qlCalendarAdvance(Calendar,P6,"1D","f")</f>
        <v>41975</v>
      </c>
      <c r="Q7" s="262">
        <f>_xll.qlInterpolationInterpolate($M$1,P7,TRUE)</f>
        <v>9.4148257861177752E-4</v>
      </c>
      <c r="V7" s="39"/>
      <c r="W7" s="39"/>
    </row>
    <row r="8" spans="3:23" ht="11.25" customHeight="1" x14ac:dyDescent="0.2">
      <c r="C8" s="36" t="str">
        <f>_xll.qlIMMNextCode($E7,TRUE)</f>
        <v>H6</v>
      </c>
      <c r="D8" s="260" t="str">
        <f t="shared" si="1"/>
        <v>EURFUT3MH6_Quote</v>
      </c>
      <c r="E8" s="261">
        <f>_xll.qlIMMdate(C8,$E$2,Trigger)</f>
        <v>42445</v>
      </c>
      <c r="F8" s="261">
        <f>_xll.qlCalendarAdvance(Calendar,E8,"3M","mf",,Trigger)</f>
        <v>42537</v>
      </c>
      <c r="G8" s="38">
        <f>1-_xll.qlQuoteValue(D8,AllTriggers)/100</f>
        <v>1.1750000000000371E-3</v>
      </c>
      <c r="H8" s="40" t="str">
        <f>_xll.qlMakeDatedOIS(,E8,F8,OvernightIndex,0,,,,EvaluationDate)</f>
        <v>obj_005ad#0010</v>
      </c>
      <c r="I8" s="40" t="b">
        <f>_xll.qlInstrumentSetPricingEngine(H8,OisEngine)</f>
        <v>1</v>
      </c>
      <c r="J8" s="38">
        <f>_xll.qlOvernightIndexedSwapFairRate(H8,AllTriggers)</f>
        <v>-4.6409749681460303E-4</v>
      </c>
      <c r="K8" s="262">
        <f t="shared" si="0"/>
        <v>1.6390974968146402E-3</v>
      </c>
      <c r="L8" s="417" t="b">
        <v>1</v>
      </c>
      <c r="M8" s="262">
        <f>_xll.qlInterpolationInterpolate($M$1,E8,TRUE,Trigger)</f>
        <v>1.6390974968146402E-3</v>
      </c>
      <c r="N8" s="262">
        <f t="shared" si="2"/>
        <v>0</v>
      </c>
      <c r="P8" s="407">
        <f>_xll.qlCalendarAdvance(Calendar,P7,"1D","f")</f>
        <v>41976</v>
      </c>
      <c r="Q8" s="262">
        <f>_xll.qlInterpolationInterpolate($M$1,P8,TRUE)</f>
        <v>9.4441667808620872E-4</v>
      </c>
      <c r="V8" s="39"/>
      <c r="W8" s="39"/>
    </row>
    <row r="9" spans="3:23" ht="11.25" customHeight="1" x14ac:dyDescent="0.2">
      <c r="C9" s="36" t="str">
        <f>_xll.qlIMMNextCode($E8,TRUE)</f>
        <v>M6</v>
      </c>
      <c r="D9" s="260" t="str">
        <f t="shared" si="1"/>
        <v>EURFUT3MM6_Quote</v>
      </c>
      <c r="E9" s="261">
        <f>_xll.qlIMMdate(C9,$E$2,Trigger)</f>
        <v>42536</v>
      </c>
      <c r="F9" s="261">
        <f>_xll.qlCalendarAdvance(Calendar,E9,"3M","mf",,Trigger)</f>
        <v>42628</v>
      </c>
      <c r="G9" s="38">
        <f>1-_xll.qlQuoteValue(D9,AllTriggers)/100</f>
        <v>1.4250000000000096E-3</v>
      </c>
      <c r="H9" s="40" t="str">
        <f>_xll.qlMakeDatedOIS(,E9,F9,OvernightIndex,0,,,,EvaluationDate)</f>
        <v>obj_005a9#0010</v>
      </c>
      <c r="I9" s="40" t="b">
        <f>_xll.qlInstrumentSetPricingEngine(H9,OisEngine)</f>
        <v>1</v>
      </c>
      <c r="J9" s="38">
        <f>_xll.qlOvernightIndexedSwapFairRate(H9,AllTriggers)</f>
        <v>-2.3576995752944867E-4</v>
      </c>
      <c r="K9" s="262">
        <f t="shared" si="0"/>
        <v>1.6607699575294584E-3</v>
      </c>
      <c r="L9" s="417" t="b">
        <v>1</v>
      </c>
      <c r="M9" s="262">
        <f>_xll.qlInterpolationInterpolate($M$1,E9,TRUE,Trigger)</f>
        <v>1.6607699575294584E-3</v>
      </c>
      <c r="N9" s="262">
        <f t="shared" si="2"/>
        <v>0</v>
      </c>
      <c r="P9" s="407">
        <f>_xll.qlCalendarAdvance(Calendar,P8,"1D","f")</f>
        <v>41977</v>
      </c>
      <c r="Q9" s="262">
        <f>_xll.qlInterpolationInterpolate($M$1,P9,TRUE)</f>
        <v>9.4735223449287742E-4</v>
      </c>
      <c r="V9" s="39"/>
      <c r="W9" s="39"/>
    </row>
    <row r="10" spans="3:23" ht="11.25" customHeight="1" x14ac:dyDescent="0.2">
      <c r="C10" s="36" t="str">
        <f>_xll.qlIMMNextCode($E9,TRUE)</f>
        <v>U6</v>
      </c>
      <c r="D10" s="260" t="str">
        <f t="shared" si="1"/>
        <v>EURFUT3MU6_Quote</v>
      </c>
      <c r="E10" s="261">
        <f>_xll.qlIMMdate(C10,$E$2,Trigger)</f>
        <v>42634</v>
      </c>
      <c r="F10" s="261">
        <f>_xll.qlCalendarAdvance(Calendar,E10,"3M","mf",,Trigger)</f>
        <v>42725</v>
      </c>
      <c r="G10" s="38">
        <f>1-_xll.qlQuoteValue(D10,AllTriggers)/100</f>
        <v>1.6750000000000931E-3</v>
      </c>
      <c r="H10" s="40" t="str">
        <f>_xll.qlMakeDatedOIS(,E10,F10,OvernightIndex,0,,,,EvaluationDate)</f>
        <v>obj_005a7#0010</v>
      </c>
      <c r="I10" s="40" t="b">
        <f>_xll.qlInstrumentSetPricingEngine(H10,OisEngine)</f>
        <v>1</v>
      </c>
      <c r="J10" s="38">
        <f>_xll.qlOvernightIndexedSwapFairRate(H10,AllTriggers)</f>
        <v>6.9198653828577838E-5</v>
      </c>
      <c r="K10" s="262">
        <f t="shared" si="0"/>
        <v>1.6058013461715153E-3</v>
      </c>
      <c r="L10" s="417" t="b">
        <v>1</v>
      </c>
      <c r="M10" s="262">
        <f>_xll.qlInterpolationInterpolate($M$1,E10,TRUE,Trigger)</f>
        <v>1.6058013461715153E-3</v>
      </c>
      <c r="N10" s="262">
        <f t="shared" si="2"/>
        <v>0</v>
      </c>
      <c r="P10" s="407">
        <f>_xll.qlCalendarAdvance(Calendar,P9,"1D","f")</f>
        <v>41978</v>
      </c>
      <c r="Q10" s="262">
        <f>_xll.qlInterpolationInterpolate($M$1,P10,TRUE)</f>
        <v>9.5028914376519527E-4</v>
      </c>
      <c r="V10" s="39"/>
      <c r="W10" s="39"/>
    </row>
    <row r="11" spans="3:23" ht="11.25" customHeight="1" thickBot="1" x14ac:dyDescent="0.25">
      <c r="C11" s="36" t="str">
        <f>_xll.qlIMMNextCode($E10,TRUE)</f>
        <v>Z6</v>
      </c>
      <c r="D11" s="263" t="str">
        <f t="shared" si="1"/>
        <v>EURFUT3MZ6_Quote</v>
      </c>
      <c r="E11" s="264">
        <f>_xll.qlIMMdate(C11,$E$2,Trigger)</f>
        <v>42725</v>
      </c>
      <c r="F11" s="264">
        <f>_xll.qlCalendarAdvance(Calendar,E11,"3M","mf",,Trigger)</f>
        <v>42815</v>
      </c>
      <c r="G11" s="265">
        <f>1-_xll.qlQuoteValue(D11,AllTriggers)/100</f>
        <v>1.974999999999949E-3</v>
      </c>
      <c r="H11" s="268" t="str">
        <f>_xll.qlMakeDatedOIS(,E11,F11,OvernightIndex,0,,,,EvaluationDate)</f>
        <v>obj_005a4#0010</v>
      </c>
      <c r="I11" s="268" t="b">
        <f>_xll.qlInstrumentSetPricingEngine(H11,OisEngine)</f>
        <v>1</v>
      </c>
      <c r="J11" s="265">
        <f>_xll.qlOvernightIndexedSwapFairRate(H11,AllTriggers)</f>
        <v>4.4786299832466625E-4</v>
      </c>
      <c r="K11" s="266">
        <f t="shared" si="0"/>
        <v>1.5271370016752828E-3</v>
      </c>
      <c r="L11" s="425" t="b">
        <v>1</v>
      </c>
      <c r="M11" s="266">
        <f>_xll.qlInterpolationInterpolate($M$1,E11,TRUE,Trigger)</f>
        <v>1.5271370016752828E-3</v>
      </c>
      <c r="N11" s="428">
        <f t="shared" si="2"/>
        <v>0</v>
      </c>
      <c r="P11" s="407">
        <f>_xll.qlCalendarAdvance(Calendar,P10,"1D","f")</f>
        <v>41981</v>
      </c>
      <c r="Q11" s="262">
        <f>_xll.qlInterpolationInterpolate($M$1,P11,TRUE)</f>
        <v>9.5910694811015944E-4</v>
      </c>
      <c r="V11" s="39"/>
      <c r="W11" s="39"/>
    </row>
    <row r="12" spans="3:23" ht="11.25" customHeight="1" x14ac:dyDescent="0.2">
      <c r="E12" s="172"/>
      <c r="F12" s="172"/>
      <c r="G12" s="39"/>
      <c r="J12" s="39"/>
      <c r="K12" s="39"/>
      <c r="P12" s="407">
        <f>_xll.qlCalendarAdvance(Calendar,P11,"1D","f")</f>
        <v>41982</v>
      </c>
      <c r="Q12" s="262">
        <f>_xll.qlInterpolationInterpolate($M$1,P12,TRUE)</f>
        <v>9.6204822817918981E-4</v>
      </c>
      <c r="V12" s="39"/>
      <c r="W12" s="39"/>
    </row>
    <row r="13" spans="3:23" ht="11.25" customHeight="1" x14ac:dyDescent="0.2">
      <c r="E13" s="172"/>
      <c r="F13" s="172"/>
      <c r="G13" s="39"/>
      <c r="J13" s="39"/>
      <c r="K13" s="39"/>
      <c r="P13" s="407">
        <f>_xll.qlCalendarAdvance(Calendar,P12,"1D","f")</f>
        <v>41983</v>
      </c>
      <c r="Q13" s="262">
        <f>_xll.qlInterpolationInterpolate($M$1,P13,TRUE)</f>
        <v>9.6499034078092734E-4</v>
      </c>
      <c r="V13" s="39"/>
      <c r="W13" s="39"/>
    </row>
    <row r="14" spans="3:23" ht="11.25" customHeight="1" x14ac:dyDescent="0.2">
      <c r="E14" s="172"/>
      <c r="F14" s="172"/>
      <c r="G14" s="39"/>
      <c r="J14" s="39"/>
      <c r="K14" s="39"/>
      <c r="P14" s="407">
        <f>_xll.qlCalendarAdvance(Calendar,P13,"1D","f")</f>
        <v>41984</v>
      </c>
      <c r="Q14" s="262">
        <f>_xll.qlInterpolationInterpolate($M$1,P14,TRUE)</f>
        <v>9.6793318184878357E-4</v>
      </c>
      <c r="V14" s="39"/>
      <c r="W14" s="39"/>
    </row>
    <row r="15" spans="3:23" ht="11.25" customHeight="1" x14ac:dyDescent="0.2">
      <c r="E15" s="172"/>
      <c r="F15" s="172"/>
      <c r="G15" s="39"/>
      <c r="J15" s="39"/>
      <c r="K15" s="39"/>
      <c r="P15" s="407">
        <f>_xll.qlCalendarAdvance(Calendar,P14,"1D","f")</f>
        <v>41985</v>
      </c>
      <c r="Q15" s="262">
        <f>_xll.qlInterpolationInterpolate($M$1,P15,TRUE)</f>
        <v>9.7087664731617014E-4</v>
      </c>
      <c r="V15" s="39"/>
      <c r="W15" s="39"/>
    </row>
    <row r="16" spans="3:23" ht="11.25" customHeight="1" x14ac:dyDescent="0.2">
      <c r="E16" s="172"/>
      <c r="F16" s="172"/>
      <c r="G16" s="39"/>
      <c r="J16" s="39"/>
      <c r="K16" s="39"/>
      <c r="P16" s="407">
        <f>_xll.qlCalendarAdvance(Calendar,P15,"1D","f")</f>
        <v>41988</v>
      </c>
      <c r="Q16" s="262">
        <f>_xll.qlInterpolationInterpolate($M$1,P16,TRUE)</f>
        <v>9.7970974944962806E-4</v>
      </c>
      <c r="V16" s="39"/>
      <c r="W16" s="39"/>
    </row>
    <row r="17" spans="5:23" ht="11.25" customHeight="1" x14ac:dyDescent="0.2">
      <c r="E17" s="172"/>
      <c r="F17" s="172"/>
      <c r="G17" s="39"/>
      <c r="J17" s="39"/>
      <c r="K17" s="39"/>
      <c r="P17" s="407">
        <f>_xll.qlCalendarAdvance(Calendar,P16,"1D","f")</f>
        <v>41989</v>
      </c>
      <c r="Q17" s="262">
        <f>_xll.qlInterpolationInterpolate($M$1,P17,TRUE)</f>
        <v>9.8265467184925214E-4</v>
      </c>
      <c r="V17" s="39"/>
      <c r="W17" s="39"/>
    </row>
    <row r="18" spans="5:23" ht="11.25" customHeight="1" x14ac:dyDescent="0.2">
      <c r="E18" s="172"/>
      <c r="F18" s="172"/>
      <c r="G18" s="39"/>
      <c r="J18" s="39"/>
      <c r="K18" s="39"/>
      <c r="P18" s="407">
        <f>_xll.qlCalendarAdvance(Calendar,P17,"1D","f")</f>
        <v>41990</v>
      </c>
      <c r="Q18" s="262">
        <f>_xll.qlInterpolationInterpolate($M$1,P18,TRUE)</f>
        <v>9.8559969831546468E-4</v>
      </c>
      <c r="V18" s="39"/>
      <c r="W18" s="39"/>
    </row>
    <row r="19" spans="5:23" ht="11.25" customHeight="1" x14ac:dyDescent="0.2">
      <c r="E19" s="172"/>
      <c r="F19" s="172"/>
      <c r="G19" s="39"/>
      <c r="J19" s="39"/>
      <c r="K19" s="39"/>
      <c r="P19" s="407">
        <f>_xll.qlCalendarAdvance(Calendar,P18,"1D","f")</f>
        <v>41991</v>
      </c>
      <c r="Q19" s="262">
        <f>_xll.qlInterpolationInterpolate($M$1,P19,TRUE)</f>
        <v>9.8854472478167722E-4</v>
      </c>
      <c r="V19" s="39"/>
      <c r="W19" s="39"/>
    </row>
    <row r="20" spans="5:23" ht="11.25" customHeight="1" x14ac:dyDescent="0.2">
      <c r="E20" s="172"/>
      <c r="F20" s="172"/>
      <c r="G20" s="39"/>
      <c r="J20" s="39"/>
      <c r="K20" s="39"/>
      <c r="P20" s="407">
        <f>_xll.qlCalendarAdvance(Calendar,P19,"1D","f")</f>
        <v>41992</v>
      </c>
      <c r="Q20" s="262">
        <f>_xll.qlInterpolationInterpolate($M$1,P20,TRUE)</f>
        <v>9.914896471813013E-4</v>
      </c>
      <c r="V20" s="39"/>
      <c r="W20" s="39"/>
    </row>
    <row r="21" spans="5:23" ht="11.25" customHeight="1" x14ac:dyDescent="0.2">
      <c r="E21" s="172"/>
      <c r="F21" s="172"/>
      <c r="G21" s="39"/>
      <c r="J21" s="39"/>
      <c r="K21" s="39"/>
      <c r="P21" s="407">
        <f>_xll.qlCalendarAdvance(Calendar,P20,"1D","f")</f>
        <v>41995</v>
      </c>
      <c r="Q21" s="262">
        <f>_xll.qlInterpolationInterpolate($M$1,P21,TRUE)</f>
        <v>1.0003227493147592E-3</v>
      </c>
      <c r="V21" s="39"/>
      <c r="W21" s="39"/>
    </row>
    <row r="22" spans="5:23" ht="11.25" customHeight="1" x14ac:dyDescent="0.2">
      <c r="E22" s="172"/>
      <c r="F22" s="172"/>
      <c r="G22" s="39"/>
      <c r="J22" s="39"/>
      <c r="K22" s="39"/>
      <c r="P22" s="407">
        <f>_xll.qlCalendarAdvance(Calendar,P21,"1D","f")</f>
        <v>41996</v>
      </c>
      <c r="Q22" s="262">
        <f>_xll.qlInterpolationInterpolate($M$1,P22,TRUE)</f>
        <v>1.0032662147821459E-3</v>
      </c>
      <c r="V22" s="39"/>
      <c r="W22" s="39"/>
    </row>
    <row r="23" spans="5:23" ht="11.25" customHeight="1" x14ac:dyDescent="0.2">
      <c r="E23" s="172"/>
      <c r="F23" s="172"/>
      <c r="G23" s="39"/>
      <c r="J23" s="39"/>
      <c r="K23" s="39"/>
      <c r="P23" s="407">
        <f>_xll.qlCalendarAdvance(Calendar,P22,"1D","f")</f>
        <v>41997</v>
      </c>
      <c r="Q23" s="262">
        <f>_xll.qlInterpolationInterpolate($M$1,P23,TRUE)</f>
        <v>1.006209055850002E-3</v>
      </c>
      <c r="V23" s="39"/>
      <c r="W23" s="39"/>
    </row>
    <row r="24" spans="5:23" ht="11.25" customHeight="1" x14ac:dyDescent="0.2">
      <c r="E24" s="172"/>
      <c r="F24" s="172"/>
      <c r="G24" s="39"/>
      <c r="J24" s="39"/>
      <c r="K24" s="39"/>
      <c r="P24" s="407">
        <f>_xll.qlCalendarAdvance(Calendar,P23,"1D","f")</f>
        <v>42002</v>
      </c>
      <c r="Q24" s="262">
        <f>_xll.qlInterpolationInterpolate($M$1,P24,TRUE)</f>
        <v>1.0209102528657341E-3</v>
      </c>
      <c r="V24" s="39"/>
      <c r="W24" s="39"/>
    </row>
    <row r="25" spans="5:23" ht="11.25" customHeight="1" x14ac:dyDescent="0.2">
      <c r="E25" s="172"/>
      <c r="F25" s="172"/>
      <c r="G25" s="39"/>
      <c r="J25" s="39"/>
      <c r="K25" s="39"/>
      <c r="P25" s="407">
        <f>_xll.qlCalendarAdvance(Calendar,P24,"1D","f")</f>
        <v>42003</v>
      </c>
      <c r="Q25" s="262">
        <f>_xll.qlInterpolationInterpolate($M$1,P25,TRUE)</f>
        <v>1.0238471621380519E-3</v>
      </c>
      <c r="V25" s="39"/>
      <c r="W25" s="39"/>
    </row>
    <row r="26" spans="5:23" ht="11.25" customHeight="1" x14ac:dyDescent="0.2">
      <c r="E26" s="172"/>
      <c r="F26" s="172"/>
      <c r="G26" s="39"/>
      <c r="J26" s="39"/>
      <c r="K26" s="39"/>
      <c r="P26" s="407">
        <f>_xll.qlCalendarAdvance(Calendar,P25,"1D","f")</f>
        <v>42004</v>
      </c>
      <c r="Q26" s="262">
        <f>_xll.qlInterpolationInterpolate($M$1,P26,TRUE)</f>
        <v>1.0267827185447206E-3</v>
      </c>
      <c r="V26" s="39"/>
      <c r="W26" s="39"/>
    </row>
    <row r="27" spans="5:23" ht="11.25" customHeight="1" x14ac:dyDescent="0.2">
      <c r="E27" s="172"/>
      <c r="F27" s="172"/>
      <c r="G27" s="39"/>
      <c r="J27" s="39"/>
      <c r="K27" s="39"/>
      <c r="P27" s="407">
        <f>_xll.qlCalendarAdvance(Calendar,P26,"1D","f")</f>
        <v>42006</v>
      </c>
      <c r="Q27" s="262">
        <f>_xll.qlInterpolationInterpolate($M$1,P27,TRUE)</f>
        <v>1.0326493564947572E-3</v>
      </c>
      <c r="V27" s="39"/>
      <c r="W27" s="39"/>
    </row>
    <row r="28" spans="5:23" ht="11.25" customHeight="1" x14ac:dyDescent="0.2">
      <c r="E28" s="172"/>
      <c r="F28" s="172"/>
      <c r="G28" s="39"/>
      <c r="J28" s="39"/>
      <c r="K28" s="39"/>
      <c r="P28" s="407">
        <f>_xll.qlCalendarAdvance(Calendar,P27,"1D","f")</f>
        <v>42009</v>
      </c>
      <c r="Q28" s="262">
        <f>_xll.qlInterpolationInterpolate($M$1,P28,TRUE)</f>
        <v>1.0414365652627339E-3</v>
      </c>
      <c r="V28" s="39"/>
      <c r="W28" s="39"/>
    </row>
    <row r="29" spans="5:23" ht="11.25" customHeight="1" x14ac:dyDescent="0.2">
      <c r="E29" s="172"/>
      <c r="F29" s="172"/>
      <c r="G29" s="39"/>
      <c r="J29" s="39"/>
      <c r="K29" s="39"/>
      <c r="P29" s="407">
        <f>_xll.qlCalendarAdvance(Calendar,P28,"1D","f")</f>
        <v>42010</v>
      </c>
      <c r="Q29" s="262">
        <f>_xll.qlInterpolationInterpolate($M$1,P29,TRUE)</f>
        <v>1.0443618190771518E-3</v>
      </c>
      <c r="V29" s="39"/>
      <c r="W29" s="39"/>
    </row>
    <row r="30" spans="5:23" ht="11.25" customHeight="1" x14ac:dyDescent="0.2">
      <c r="E30" s="172"/>
      <c r="F30" s="172"/>
      <c r="G30" s="39"/>
      <c r="J30" s="39"/>
      <c r="K30" s="39"/>
      <c r="P30" s="407">
        <f>_xll.qlCalendarAdvance(Calendar,P29,"1D","f")</f>
        <v>42011</v>
      </c>
      <c r="Q30" s="262">
        <f>_xll.qlInterpolationInterpolate($M$1,P30,TRUE)</f>
        <v>1.0472849915598016E-3</v>
      </c>
      <c r="V30" s="39"/>
      <c r="W30" s="39"/>
    </row>
    <row r="31" spans="5:23" ht="11.25" customHeight="1" x14ac:dyDescent="0.2">
      <c r="E31" s="172"/>
      <c r="F31" s="172"/>
      <c r="G31" s="39"/>
      <c r="J31" s="39"/>
      <c r="K31" s="39"/>
      <c r="P31" s="407">
        <f>_xll.qlCalendarAdvance(Calendar,P30,"1D","f")</f>
        <v>42012</v>
      </c>
      <c r="Q31" s="262">
        <f>_xll.qlInterpolationInterpolate($M$1,P31,TRUE)</f>
        <v>1.0502059786440953E-3</v>
      </c>
      <c r="V31" s="39"/>
      <c r="W31" s="39"/>
    </row>
    <row r="32" spans="5:23" ht="11.25" customHeight="1" x14ac:dyDescent="0.2">
      <c r="E32" s="172"/>
      <c r="F32" s="172"/>
      <c r="G32" s="39"/>
      <c r="J32" s="39"/>
      <c r="K32" s="39"/>
      <c r="P32" s="407">
        <f>_xll.qlCalendarAdvance(Calendar,P31,"1D","f")</f>
        <v>42013</v>
      </c>
      <c r="Q32" s="262">
        <f>_xll.qlInterpolationInterpolate($M$1,P32,TRUE)</f>
        <v>1.0531246762634444E-3</v>
      </c>
      <c r="V32" s="39"/>
      <c r="W32" s="39"/>
    </row>
    <row r="33" spans="5:23" ht="11.25" customHeight="1" x14ac:dyDescent="0.2">
      <c r="E33" s="172"/>
      <c r="F33" s="172"/>
      <c r="G33" s="39"/>
      <c r="J33" s="39"/>
      <c r="K33" s="39"/>
      <c r="P33" s="407">
        <f>_xll.qlCalendarAdvance(Calendar,P32,"1D","f")</f>
        <v>42016</v>
      </c>
      <c r="Q33" s="262">
        <f>_xll.qlInterpolationInterpolate($M$1,P33,TRUE)</f>
        <v>1.0618659916659396E-3</v>
      </c>
      <c r="V33" s="39"/>
      <c r="W33" s="39"/>
    </row>
    <row r="34" spans="5:23" ht="11.25" customHeight="1" x14ac:dyDescent="0.2">
      <c r="E34" s="172"/>
      <c r="F34" s="172"/>
      <c r="G34" s="39"/>
      <c r="J34" s="39"/>
      <c r="K34" s="39"/>
      <c r="P34" s="407">
        <f>_xll.qlCalendarAdvance(Calendar,P33,"1D","f")</f>
        <v>42017</v>
      </c>
      <c r="Q34" s="262">
        <f>_xll.qlInterpolationInterpolate($M$1,P34,TRUE)</f>
        <v>1.0647744907596262E-3</v>
      </c>
      <c r="V34" s="39"/>
      <c r="W34" s="39"/>
    </row>
    <row r="35" spans="5:23" ht="11.25" customHeight="1" x14ac:dyDescent="0.2">
      <c r="E35" s="172"/>
      <c r="F35" s="172"/>
      <c r="G35" s="39"/>
      <c r="J35" s="39"/>
      <c r="K35" s="39"/>
      <c r="P35" s="407">
        <f>_xll.qlCalendarAdvance(Calendar,P34,"1D","f")</f>
        <v>42018</v>
      </c>
      <c r="Q35" s="262">
        <f>_xll.qlInterpolationInterpolate($M$1,P35,TRUE)</f>
        <v>1.0676801800554262E-3</v>
      </c>
      <c r="V35" s="39"/>
      <c r="W35" s="39"/>
    </row>
    <row r="36" spans="5:23" ht="11.25" customHeight="1" x14ac:dyDescent="0.2">
      <c r="E36" s="172"/>
      <c r="F36" s="172"/>
      <c r="G36" s="39"/>
      <c r="J36" s="39"/>
      <c r="K36" s="39"/>
      <c r="P36" s="407">
        <f>_xll.qlCalendarAdvance(Calendar,P35,"1D","f")</f>
        <v>42019</v>
      </c>
      <c r="Q36" s="262">
        <f>_xll.qlInterpolationInterpolate($M$1,P36,TRUE)</f>
        <v>1.070582955486751E-3</v>
      </c>
      <c r="V36" s="39"/>
      <c r="W36" s="39"/>
    </row>
    <row r="37" spans="5:23" ht="11.25" customHeight="1" x14ac:dyDescent="0.2">
      <c r="E37" s="172"/>
      <c r="F37" s="172"/>
      <c r="G37" s="39"/>
      <c r="J37" s="39"/>
      <c r="K37" s="39"/>
      <c r="P37" s="407">
        <f>_xll.qlCalendarAdvance(Calendar,P36,"1D","f")</f>
        <v>42020</v>
      </c>
      <c r="Q37" s="262">
        <f>_xll.qlInterpolationInterpolate($M$1,P37,TRUE)</f>
        <v>1.0734827129870125E-3</v>
      </c>
      <c r="V37" s="39"/>
      <c r="W37" s="39"/>
    </row>
    <row r="38" spans="5:23" ht="11.25" customHeight="1" x14ac:dyDescent="0.2">
      <c r="E38" s="172"/>
      <c r="F38" s="172"/>
      <c r="G38" s="39"/>
      <c r="J38" s="39"/>
      <c r="K38" s="39"/>
      <c r="P38" s="407">
        <f>_xll.qlCalendarAdvance(Calendar,P37,"1D","f")</f>
        <v>42023</v>
      </c>
      <c r="Q38" s="262">
        <f>_xll.qlInterpolationInterpolate($M$1,P38,TRUE)</f>
        <v>1.0821628372355329E-3</v>
      </c>
      <c r="V38" s="39"/>
      <c r="W38" s="39"/>
    </row>
    <row r="39" spans="5:23" ht="11.25" customHeight="1" x14ac:dyDescent="0.2">
      <c r="E39" s="172"/>
      <c r="F39" s="172"/>
      <c r="G39" s="39"/>
      <c r="J39" s="39"/>
      <c r="K39" s="39"/>
      <c r="P39" s="407">
        <f>_xll.qlCalendarAdvance(Calendar,P38,"1D","f")</f>
        <v>42024</v>
      </c>
      <c r="Q39" s="262">
        <f>_xll.qlInterpolationInterpolate($M$1,P39,TRUE)</f>
        <v>1.0850494823456567E-3</v>
      </c>
      <c r="V39" s="39"/>
      <c r="W39" s="39"/>
    </row>
    <row r="40" spans="5:23" ht="11.25" customHeight="1" x14ac:dyDescent="0.2">
      <c r="E40" s="172"/>
      <c r="F40" s="172"/>
      <c r="G40" s="39"/>
      <c r="J40" s="39"/>
      <c r="K40" s="39"/>
      <c r="P40" s="407">
        <f>_xll.qlCalendarAdvance(Calendar,P39,"1D","f")</f>
        <v>42025</v>
      </c>
      <c r="Q40" s="262">
        <f>_xll.qlInterpolationInterpolate($M$1,P40,TRUE)</f>
        <v>1.0879325891917755E-3</v>
      </c>
      <c r="V40" s="39"/>
      <c r="W40" s="39"/>
    </row>
    <row r="41" spans="5:23" ht="11.25" customHeight="1" x14ac:dyDescent="0.2">
      <c r="E41" s="172"/>
      <c r="F41" s="172"/>
      <c r="G41" s="39"/>
      <c r="J41" s="39"/>
      <c r="K41" s="39"/>
      <c r="P41" s="407">
        <f>_xll.qlCalendarAdvance(Calendar,P40,"1D","f")</f>
        <v>42026</v>
      </c>
      <c r="Q41" s="262">
        <f>_xll.qlInterpolationInterpolate($M$1,P41,TRUE)</f>
        <v>1.0908120537073004E-3</v>
      </c>
      <c r="V41" s="39"/>
      <c r="W41" s="39"/>
    </row>
    <row r="42" spans="5:23" ht="11.25" customHeight="1" x14ac:dyDescent="0.2">
      <c r="E42" s="172"/>
      <c r="F42" s="172"/>
      <c r="G42" s="39"/>
      <c r="J42" s="39"/>
      <c r="K42" s="39"/>
      <c r="P42" s="407">
        <f>_xll.qlCalendarAdvance(Calendar,P41,"1D","f")</f>
        <v>42027</v>
      </c>
      <c r="Q42" s="262">
        <f>_xll.qlInterpolationInterpolate($M$1,P42,TRUE)</f>
        <v>1.093687771825643E-3</v>
      </c>
      <c r="V42" s="39"/>
      <c r="W42" s="39"/>
    </row>
    <row r="43" spans="5:23" ht="11.25" customHeight="1" x14ac:dyDescent="0.2">
      <c r="E43" s="172"/>
      <c r="F43" s="172"/>
      <c r="G43" s="39"/>
      <c r="J43" s="39"/>
      <c r="K43" s="39"/>
      <c r="P43" s="407">
        <f>_xll.qlCalendarAdvance(Calendar,P42,"1D","f")</f>
        <v>42030</v>
      </c>
      <c r="Q43" s="262">
        <f>_xll.qlInterpolationInterpolate($M$1,P43,TRUE)</f>
        <v>1.1022914071316945E-3</v>
      </c>
      <c r="V43" s="39"/>
      <c r="W43" s="39"/>
    </row>
    <row r="44" spans="5:23" ht="11.25" customHeight="1" x14ac:dyDescent="0.2">
      <c r="E44" s="172"/>
      <c r="F44" s="172"/>
      <c r="G44" s="39"/>
      <c r="J44" s="39"/>
      <c r="K44" s="39"/>
      <c r="P44" s="407">
        <f>_xll.qlCalendarAdvance(Calendar,P43,"1D","f")</f>
        <v>42031</v>
      </c>
      <c r="Q44" s="262">
        <f>_xll.qlInterpolationInterpolate($M$1,P44,TRUE)</f>
        <v>1.1051510989954247E-3</v>
      </c>
      <c r="V44" s="39"/>
      <c r="W44" s="39"/>
    </row>
    <row r="45" spans="5:23" ht="11.25" customHeight="1" x14ac:dyDescent="0.2">
      <c r="E45" s="172"/>
      <c r="F45" s="172"/>
      <c r="G45" s="39"/>
      <c r="J45" s="39"/>
      <c r="K45" s="39"/>
      <c r="P45" s="407">
        <f>_xll.qlCalendarAdvance(Calendar,P44,"1D","f")</f>
        <v>42032</v>
      </c>
      <c r="Q45" s="262">
        <f>_xll.qlInterpolationInterpolate($M$1,P45,TRUE)</f>
        <v>1.1080065241290307E-3</v>
      </c>
      <c r="V45" s="39"/>
      <c r="W45" s="39"/>
    </row>
    <row r="46" spans="5:23" ht="11.25" customHeight="1" x14ac:dyDescent="0.2">
      <c r="E46" s="172"/>
      <c r="F46" s="172"/>
      <c r="G46" s="39"/>
      <c r="J46" s="39"/>
      <c r="K46" s="39"/>
      <c r="P46" s="407">
        <f>_xll.qlCalendarAdvance(Calendar,P45,"1D","f")</f>
        <v>42033</v>
      </c>
      <c r="Q46" s="262">
        <f>_xll.qlInterpolationInterpolate($M$1,P46,TRUE)</f>
        <v>1.1108575784659243E-3</v>
      </c>
      <c r="V46" s="39"/>
      <c r="W46" s="39"/>
    </row>
    <row r="47" spans="5:23" ht="11.25" customHeight="1" x14ac:dyDescent="0.2">
      <c r="E47" s="172"/>
      <c r="F47" s="172"/>
      <c r="G47" s="39"/>
      <c r="J47" s="39"/>
      <c r="K47" s="39"/>
      <c r="P47" s="407">
        <f>_xll.qlCalendarAdvance(Calendar,P46,"1D","f")</f>
        <v>42034</v>
      </c>
      <c r="Q47" s="262">
        <f>_xll.qlInterpolationInterpolate($M$1,P47,TRUE)</f>
        <v>1.113704157939517E-3</v>
      </c>
      <c r="V47" s="39"/>
      <c r="W47" s="39"/>
    </row>
    <row r="48" spans="5:23" ht="11.25" customHeight="1" x14ac:dyDescent="0.2">
      <c r="E48" s="172"/>
      <c r="F48" s="172"/>
      <c r="G48" s="39"/>
      <c r="J48" s="39"/>
      <c r="K48" s="39"/>
      <c r="P48" s="407">
        <f>_xll.qlCalendarAdvance(Calendar,P47,"1D","f")</f>
        <v>42037</v>
      </c>
      <c r="Q48" s="262">
        <f>_xll.qlInterpolationInterpolate($M$1,P48,TRUE)</f>
        <v>1.1222160065146058E-3</v>
      </c>
      <c r="V48" s="39"/>
      <c r="W48" s="39"/>
    </row>
    <row r="49" spans="5:23" ht="11.25" customHeight="1" x14ac:dyDescent="0.2">
      <c r="E49" s="172"/>
      <c r="F49" s="172"/>
      <c r="G49" s="39"/>
      <c r="J49" s="39"/>
      <c r="K49" s="39"/>
      <c r="P49" s="407">
        <f>_xll.qlCalendarAdvance(Calendar,P48,"1D","f")</f>
        <v>42038</v>
      </c>
      <c r="Q49" s="262">
        <f>_xll.qlInterpolationInterpolate($M$1,P49,TRUE)</f>
        <v>1.1250436458691108E-3</v>
      </c>
      <c r="V49" s="39"/>
      <c r="W49" s="39"/>
    </row>
    <row r="50" spans="5:23" ht="11.25" customHeight="1" x14ac:dyDescent="0.2">
      <c r="E50" s="172"/>
      <c r="F50" s="172"/>
      <c r="G50" s="39"/>
      <c r="J50" s="39"/>
      <c r="K50" s="39"/>
      <c r="P50" s="407">
        <f>_xll.qlCalendarAdvance(Calendar,P49,"1D","f")</f>
        <v>42039</v>
      </c>
      <c r="Q50" s="262">
        <f>_xll.qlInterpolationInterpolate($M$1,P50,TRUE)</f>
        <v>1.1278662900273731E-3</v>
      </c>
      <c r="V50" s="39"/>
      <c r="W50" s="39"/>
    </row>
    <row r="51" spans="5:23" ht="11.25" customHeight="1" x14ac:dyDescent="0.2">
      <c r="E51" s="172"/>
      <c r="F51" s="172"/>
      <c r="G51" s="39"/>
      <c r="J51" s="39"/>
      <c r="K51" s="39"/>
      <c r="P51" s="407">
        <f>_xll.qlCalendarAdvance(Calendar,P50,"1D","f")</f>
        <v>42040</v>
      </c>
      <c r="Q51" s="262">
        <f>_xll.qlInterpolationInterpolate($M$1,P51,TRUE)</f>
        <v>1.1306838349228042E-3</v>
      </c>
      <c r="V51" s="39"/>
      <c r="W51" s="39"/>
    </row>
    <row r="52" spans="5:23" ht="11.25" customHeight="1" x14ac:dyDescent="0.2">
      <c r="E52" s="172"/>
      <c r="F52" s="172"/>
      <c r="G52" s="39"/>
      <c r="J52" s="39"/>
      <c r="K52" s="39"/>
      <c r="P52" s="407">
        <f>_xll.qlCalendarAdvance(Calendar,P51,"1D","f")</f>
        <v>42041</v>
      </c>
      <c r="Q52" s="262">
        <f>_xll.qlInterpolationInterpolate($M$1,P52,TRUE)</f>
        <v>1.1334961764888156E-3</v>
      </c>
      <c r="V52" s="39"/>
      <c r="W52" s="39"/>
    </row>
    <row r="53" spans="5:23" ht="11.25" customHeight="1" x14ac:dyDescent="0.2">
      <c r="E53" s="172"/>
      <c r="F53" s="172"/>
      <c r="G53" s="39"/>
      <c r="J53" s="39"/>
      <c r="K53" s="39"/>
      <c r="P53" s="407">
        <f>_xll.qlCalendarAdvance(Calendar,P52,"1D","f")</f>
        <v>42044</v>
      </c>
      <c r="Q53" s="262">
        <f>_xll.qlInterpolationInterpolate($M$1,P53,TRUE)</f>
        <v>1.1419009405444478E-3</v>
      </c>
      <c r="V53" s="39"/>
      <c r="W53" s="39"/>
    </row>
    <row r="54" spans="5:23" ht="11.25" customHeight="1" x14ac:dyDescent="0.2">
      <c r="E54" s="172"/>
      <c r="F54" s="172"/>
      <c r="G54" s="39"/>
      <c r="J54" s="39"/>
      <c r="K54" s="39"/>
      <c r="P54" s="407">
        <f>_xll.qlCalendarAdvance(Calendar,P53,"1D","f")</f>
        <v>42045</v>
      </c>
      <c r="Q54" s="262">
        <f>_xll.qlInterpolationInterpolate($M$1,P54,TRUE)</f>
        <v>1.1446914281268968E-3</v>
      </c>
      <c r="V54" s="39"/>
      <c r="W54" s="39"/>
    </row>
    <row r="55" spans="5:23" ht="11.25" customHeight="1" x14ac:dyDescent="0.2">
      <c r="E55" s="172"/>
      <c r="F55" s="172"/>
      <c r="G55" s="39"/>
      <c r="J55" s="39"/>
      <c r="K55" s="39"/>
      <c r="P55" s="407">
        <f>_xll.qlCalendarAdvance(Calendar,P54,"1D","f")</f>
        <v>42046</v>
      </c>
      <c r="Q55" s="262">
        <f>_xll.qlInterpolationInterpolate($M$1,P55,TRUE)</f>
        <v>1.1474761920469839E-3</v>
      </c>
      <c r="V55" s="39"/>
      <c r="W55" s="39"/>
    </row>
    <row r="56" spans="5:23" ht="11.25" customHeight="1" x14ac:dyDescent="0.2">
      <c r="E56" s="172"/>
      <c r="F56" s="172"/>
      <c r="G56" s="39"/>
      <c r="J56" s="39"/>
      <c r="K56" s="39"/>
      <c r="P56" s="407">
        <f>_xll.qlCalendarAdvance(Calendar,P55,"1D","f")</f>
        <v>42047</v>
      </c>
      <c r="Q56" s="262">
        <f>_xll.qlInterpolationInterpolate($M$1,P56,TRUE)</f>
        <v>1.1502551282381211E-3</v>
      </c>
      <c r="V56" s="39"/>
      <c r="W56" s="39"/>
    </row>
    <row r="57" spans="5:23" ht="11.25" customHeight="1" x14ac:dyDescent="0.2">
      <c r="E57" s="172"/>
      <c r="F57" s="172"/>
      <c r="G57" s="39"/>
      <c r="J57" s="39"/>
      <c r="K57" s="39"/>
      <c r="P57" s="407">
        <f>_xll.qlCalendarAdvance(Calendar,P56,"1D","f")</f>
        <v>42048</v>
      </c>
      <c r="Q57" s="262">
        <f>_xll.qlInterpolationInterpolate($M$1,P57,TRUE)</f>
        <v>1.1530281326337199E-3</v>
      </c>
      <c r="V57" s="39"/>
      <c r="W57" s="39"/>
    </row>
    <row r="58" spans="5:23" ht="11.25" customHeight="1" x14ac:dyDescent="0.2">
      <c r="E58" s="172"/>
      <c r="F58" s="172"/>
      <c r="G58" s="39"/>
      <c r="J58" s="39"/>
      <c r="K58" s="39"/>
      <c r="P58" s="407">
        <f>_xll.qlCalendarAdvance(Calendar,P57,"1D","f")</f>
        <v>42051</v>
      </c>
      <c r="Q58" s="262">
        <f>_xll.qlInterpolationInterpolate($M$1,P58,TRUE)</f>
        <v>1.1613105143814021E-3</v>
      </c>
      <c r="V58" s="39"/>
      <c r="W58" s="39"/>
    </row>
    <row r="59" spans="5:23" ht="11.25" customHeight="1" x14ac:dyDescent="0.2">
      <c r="E59" s="172"/>
      <c r="F59" s="172"/>
      <c r="G59" s="39"/>
      <c r="J59" s="39"/>
      <c r="K59" s="39"/>
      <c r="P59" s="407">
        <f>_xll.qlCalendarAdvance(Calendar,P58,"1D","f")</f>
        <v>42052</v>
      </c>
      <c r="Q59" s="262">
        <f>_xll.qlInterpolationInterpolate($M$1,P59,TRUE)</f>
        <v>1.1640587509289633E-3</v>
      </c>
      <c r="V59" s="39"/>
      <c r="W59" s="39"/>
    </row>
    <row r="60" spans="5:23" ht="11.25" customHeight="1" x14ac:dyDescent="0.2">
      <c r="E60" s="172"/>
      <c r="F60" s="172"/>
      <c r="G60" s="39"/>
      <c r="J60" s="39"/>
      <c r="K60" s="39"/>
      <c r="P60" s="407">
        <f>_xll.qlCalendarAdvance(Calendar,P59,"1D","f")</f>
        <v>42053</v>
      </c>
      <c r="Q60" s="262">
        <f>_xll.qlInterpolationInterpolate($M$1,P60,TRUE)</f>
        <v>1.1668005353480443E-3</v>
      </c>
      <c r="V60" s="39"/>
      <c r="W60" s="39"/>
    </row>
    <row r="61" spans="5:23" ht="11.25" customHeight="1" x14ac:dyDescent="0.2">
      <c r="E61" s="172"/>
      <c r="F61" s="172"/>
      <c r="G61" s="39"/>
      <c r="J61" s="39"/>
      <c r="K61" s="39"/>
      <c r="P61" s="407">
        <f>_xll.qlCalendarAdvance(Calendar,P60,"1D","f")</f>
        <v>42054</v>
      </c>
      <c r="Q61" s="262">
        <f>_xll.qlInterpolationInterpolate($M$1,P61,TRUE)</f>
        <v>1.1695357635720565E-3</v>
      </c>
      <c r="V61" s="39"/>
      <c r="W61" s="39"/>
    </row>
    <row r="62" spans="5:23" ht="11.25" customHeight="1" x14ac:dyDescent="0.2">
      <c r="E62" s="172"/>
      <c r="F62" s="172"/>
      <c r="G62" s="39"/>
      <c r="J62" s="39"/>
      <c r="K62" s="39"/>
      <c r="P62" s="407">
        <f>_xll.qlCalendarAdvance(Calendar,P61,"1D","f")</f>
        <v>42055</v>
      </c>
      <c r="Q62" s="262">
        <f>_xll.qlInterpolationInterpolate($M$1,P62,TRUE)</f>
        <v>1.1722643315344114E-3</v>
      </c>
      <c r="V62" s="39"/>
      <c r="W62" s="39"/>
    </row>
    <row r="63" spans="5:23" ht="11.25" customHeight="1" x14ac:dyDescent="0.2">
      <c r="E63" s="172"/>
      <c r="F63" s="172"/>
      <c r="G63" s="39"/>
      <c r="J63" s="39"/>
      <c r="K63" s="39"/>
      <c r="P63" s="407">
        <f>_xll.qlCalendarAdvance(Calendar,P62,"1D","f")</f>
        <v>42058</v>
      </c>
      <c r="Q63" s="262">
        <f>_xll.qlInterpolationInterpolate($M$1,P63,TRUE)</f>
        <v>1.1804090331856494E-3</v>
      </c>
      <c r="V63" s="39"/>
      <c r="W63" s="39"/>
    </row>
    <row r="64" spans="5:23" ht="11.25" customHeight="1" x14ac:dyDescent="0.2">
      <c r="E64" s="172"/>
      <c r="F64" s="172"/>
      <c r="G64" s="39"/>
      <c r="J64" s="39"/>
      <c r="K64" s="39"/>
      <c r="P64" s="407">
        <f>_xll.qlCalendarAdvance(Calendar,P63,"1D","f")</f>
        <v>42059</v>
      </c>
      <c r="Q64" s="262">
        <f>_xll.qlInterpolationInterpolate($M$1,P64,TRUE)</f>
        <v>1.183109919435492E-3</v>
      </c>
      <c r="V64" s="39"/>
      <c r="W64" s="39"/>
    </row>
    <row r="65" spans="5:23" ht="11.25" customHeight="1" x14ac:dyDescent="0.2">
      <c r="E65" s="172"/>
      <c r="F65" s="172"/>
      <c r="G65" s="39"/>
      <c r="J65" s="39"/>
      <c r="K65" s="39"/>
      <c r="P65" s="407">
        <f>_xll.qlCalendarAdvance(Calendar,P64,"1D","f")</f>
        <v>42060</v>
      </c>
      <c r="Q65" s="262">
        <f>_xll.qlInterpolationInterpolate($M$1,P65,TRUE)</f>
        <v>1.1858036250907353E-3</v>
      </c>
      <c r="V65" s="39"/>
      <c r="W65" s="39"/>
    </row>
    <row r="66" spans="5:23" ht="11.25" customHeight="1" x14ac:dyDescent="0.2">
      <c r="E66" s="172"/>
      <c r="F66" s="172"/>
      <c r="G66" s="39"/>
      <c r="J66" s="39"/>
      <c r="K66" s="39"/>
      <c r="P66" s="407">
        <f>_xll.qlCalendarAdvance(Calendar,P65,"1D","f")</f>
        <v>42061</v>
      </c>
      <c r="Q66" s="262">
        <f>_xll.qlInterpolationInterpolate($M$1,P66,TRUE)</f>
        <v>1.1884900460847911E-3</v>
      </c>
      <c r="V66" s="39"/>
      <c r="W66" s="39"/>
    </row>
    <row r="67" spans="5:23" ht="11.25" customHeight="1" x14ac:dyDescent="0.2">
      <c r="E67" s="172"/>
      <c r="F67" s="172"/>
      <c r="G67" s="39"/>
      <c r="J67" s="39"/>
      <c r="K67" s="39"/>
      <c r="P67" s="407">
        <f>_xll.qlCalendarAdvance(Calendar,P66,"1D","f")</f>
        <v>42062</v>
      </c>
      <c r="Q67" s="262">
        <f>_xll.qlInterpolationInterpolate($M$1,P67,TRUE)</f>
        <v>1.191169078351071E-3</v>
      </c>
      <c r="V67" s="39"/>
      <c r="W67" s="39"/>
    </row>
    <row r="68" spans="5:23" ht="11.25" customHeight="1" x14ac:dyDescent="0.2">
      <c r="E68" s="172"/>
      <c r="F68" s="172"/>
      <c r="G68" s="39"/>
      <c r="J68" s="39"/>
      <c r="K68" s="39"/>
      <c r="P68" s="407">
        <f>_xll.qlCalendarAdvance(Calendar,P67,"1D","f")</f>
        <v>42065</v>
      </c>
      <c r="Q68" s="262">
        <f>_xll.qlInterpolationInterpolate($M$1,P68,TRUE)</f>
        <v>1.1991608021173713E-3</v>
      </c>
      <c r="V68" s="39"/>
      <c r="W68" s="39"/>
    </row>
    <row r="69" spans="5:23" ht="11.25" customHeight="1" x14ac:dyDescent="0.2">
      <c r="E69" s="172"/>
      <c r="F69" s="172"/>
      <c r="G69" s="39"/>
      <c r="J69" s="39"/>
      <c r="K69" s="39"/>
      <c r="P69" s="407">
        <f>_xll.qlCalendarAdvance(Calendar,P68,"1D","f")</f>
        <v>42066</v>
      </c>
      <c r="Q69" s="262">
        <f>_xll.qlInterpolationInterpolate($M$1,P69,TRUE)</f>
        <v>1.2018092388066638E-3</v>
      </c>
      <c r="V69" s="39"/>
      <c r="W69" s="39"/>
    </row>
    <row r="70" spans="5:23" ht="11.25" customHeight="1" x14ac:dyDescent="0.2">
      <c r="E70" s="172"/>
      <c r="F70" s="172"/>
      <c r="G70" s="39"/>
      <c r="J70" s="39"/>
      <c r="K70" s="39"/>
      <c r="P70" s="407">
        <f>_xll.qlCalendarAdvance(Calendar,P69,"1D","f")</f>
        <v>42067</v>
      </c>
      <c r="Q70" s="262">
        <f>_xll.qlInterpolationInterpolate($M$1,P70,TRUE)</f>
        <v>1.2044497664352382E-3</v>
      </c>
      <c r="V70" s="39"/>
      <c r="W70" s="39"/>
    </row>
    <row r="71" spans="5:23" ht="11.25" customHeight="1" x14ac:dyDescent="0.2">
      <c r="E71" s="172"/>
      <c r="F71" s="172"/>
      <c r="G71" s="39"/>
      <c r="J71" s="39"/>
      <c r="K71" s="39"/>
      <c r="P71" s="407">
        <f>_xll.qlCalendarAdvance(Calendar,P70,"1D","f")</f>
        <v>42068</v>
      </c>
      <c r="Q71" s="262">
        <f>_xll.qlInterpolationInterpolate($M$1,P71,TRUE)</f>
        <v>1.2070822809365064E-3</v>
      </c>
      <c r="V71" s="39"/>
      <c r="W71" s="39"/>
    </row>
    <row r="72" spans="5:23" ht="11.25" customHeight="1" x14ac:dyDescent="0.2">
      <c r="E72" s="172"/>
      <c r="F72" s="172"/>
      <c r="G72" s="39"/>
      <c r="J72" s="39"/>
      <c r="K72" s="39"/>
      <c r="P72" s="407">
        <f>_xll.qlCalendarAdvance(Calendar,P71,"1D","f")</f>
        <v>42069</v>
      </c>
      <c r="Q72" s="262">
        <f>_xll.qlInterpolationInterpolate($M$1,P72,TRUE)</f>
        <v>1.20970667824388E-3</v>
      </c>
      <c r="V72" s="39"/>
      <c r="W72" s="39"/>
    </row>
    <row r="73" spans="5:23" ht="11.25" customHeight="1" x14ac:dyDescent="0.2">
      <c r="E73" s="172"/>
      <c r="F73" s="172"/>
      <c r="G73" s="39"/>
      <c r="J73" s="39"/>
      <c r="K73" s="39"/>
      <c r="P73" s="407">
        <f>_xll.qlCalendarAdvance(Calendar,P72,"1D","f")</f>
        <v>42072</v>
      </c>
      <c r="Q73" s="262">
        <f>_xll.qlInterpolationInterpolate($M$1,P73,TRUE)</f>
        <v>1.2175301263367489E-3</v>
      </c>
      <c r="V73" s="39"/>
      <c r="W73" s="39"/>
    </row>
    <row r="74" spans="5:23" ht="11.25" customHeight="1" x14ac:dyDescent="0.2">
      <c r="E74" s="172"/>
      <c r="F74" s="172"/>
      <c r="G74" s="39"/>
      <c r="J74" s="39"/>
      <c r="K74" s="39"/>
      <c r="P74" s="407">
        <f>_xll.qlCalendarAdvance(Calendar,P73,"1D","f")</f>
        <v>42073</v>
      </c>
      <c r="Q74" s="262">
        <f>_xll.qlInterpolationInterpolate($M$1,P74,TRUE)</f>
        <v>1.2201210142026599E-3</v>
      </c>
      <c r="V74" s="39"/>
      <c r="W74" s="39"/>
    </row>
    <row r="75" spans="5:23" ht="11.25" customHeight="1" x14ac:dyDescent="0.2">
      <c r="E75" s="172"/>
      <c r="F75" s="172"/>
      <c r="G75" s="39"/>
      <c r="J75" s="39"/>
      <c r="K75" s="39"/>
      <c r="P75" s="407">
        <f>_xll.qlCalendarAdvance(Calendar,P74,"1D","f")</f>
        <v>42074</v>
      </c>
      <c r="Q75" s="262">
        <f>_xll.qlInterpolationInterpolate($M$1,P75,TRUE)</f>
        <v>1.2227032645417343E-3</v>
      </c>
      <c r="V75" s="39"/>
      <c r="W75" s="39"/>
    </row>
    <row r="76" spans="5:23" ht="11.25" customHeight="1" x14ac:dyDescent="0.2">
      <c r="E76" s="172"/>
      <c r="F76" s="172"/>
      <c r="G76" s="39"/>
      <c r="J76" s="39"/>
      <c r="K76" s="39"/>
      <c r="P76" s="407">
        <f>_xll.qlCalendarAdvance(Calendar,P75,"1D","f")</f>
        <v>42075</v>
      </c>
      <c r="Q76" s="262">
        <f>_xll.qlInterpolationInterpolate($M$1,P76,TRUE)</f>
        <v>1.2252767732873837E-3</v>
      </c>
      <c r="V76" s="39"/>
      <c r="W76" s="39"/>
    </row>
    <row r="77" spans="5:23" ht="11.25" customHeight="1" x14ac:dyDescent="0.2">
      <c r="E77" s="172"/>
      <c r="F77" s="172"/>
      <c r="G77" s="39"/>
      <c r="J77" s="39"/>
      <c r="K77" s="39"/>
      <c r="P77" s="407">
        <f>_xll.qlCalendarAdvance(Calendar,P76,"1D","f")</f>
        <v>42076</v>
      </c>
      <c r="Q77" s="262">
        <f>_xll.qlInterpolationInterpolate($M$1,P77,TRUE)</f>
        <v>1.2278414363730197E-3</v>
      </c>
      <c r="V77" s="39"/>
      <c r="W77" s="39"/>
    </row>
    <row r="78" spans="5:23" ht="11.25" customHeight="1" x14ac:dyDescent="0.2">
      <c r="E78" s="172"/>
      <c r="F78" s="172"/>
      <c r="G78" s="39"/>
      <c r="J78" s="39"/>
      <c r="K78" s="39"/>
      <c r="P78" s="407">
        <f>_xll.qlCalendarAdvance(Calendar,P77,"1D","f")</f>
        <v>42079</v>
      </c>
      <c r="Q78" s="262">
        <f>_xll.qlInterpolationInterpolate($M$1,P78,TRUE)</f>
        <v>1.2354813110039631E-3</v>
      </c>
      <c r="V78" s="39"/>
      <c r="W78" s="39"/>
    </row>
    <row r="79" spans="5:23" ht="11.25" customHeight="1" x14ac:dyDescent="0.2">
      <c r="E79" s="172"/>
      <c r="F79" s="172"/>
      <c r="G79" s="39"/>
      <c r="J79" s="39"/>
      <c r="K79" s="39"/>
      <c r="P79" s="407">
        <f>_xll.qlCalendarAdvance(Calendar,P78,"1D","f")</f>
        <v>42080</v>
      </c>
      <c r="Q79" s="262">
        <f>_xll.qlInterpolationInterpolate($M$1,P79,TRUE)</f>
        <v>1.2380095507836617E-3</v>
      </c>
      <c r="V79" s="39"/>
      <c r="W79" s="39"/>
    </row>
    <row r="80" spans="5:23" ht="11.25" customHeight="1" x14ac:dyDescent="0.2">
      <c r="E80" s="172"/>
      <c r="F80" s="172"/>
      <c r="G80" s="39"/>
      <c r="J80" s="39"/>
      <c r="K80" s="39"/>
      <c r="P80" s="407">
        <f>_xll.qlCalendarAdvance(Calendar,P79,"1D","f")</f>
        <v>42081</v>
      </c>
      <c r="Q80" s="262">
        <f>_xll.qlInterpolationInterpolate($M$1,P80,TRUE)</f>
        <v>1.2405284245704047E-3</v>
      </c>
      <c r="V80" s="39"/>
      <c r="W80" s="39"/>
    </row>
    <row r="81" spans="5:23" ht="11.25" customHeight="1" x14ac:dyDescent="0.2">
      <c r="E81" s="172"/>
      <c r="F81" s="172"/>
      <c r="G81" s="39"/>
      <c r="J81" s="39"/>
      <c r="K81" s="39"/>
      <c r="P81" s="407">
        <f>_xll.qlCalendarAdvance(Calendar,P80,"1D","f")</f>
        <v>42082</v>
      </c>
      <c r="Q81" s="262">
        <f>_xll.qlInterpolationInterpolate($M$1,P81,TRUE)</f>
        <v>1.2430378346554205E-3</v>
      </c>
      <c r="V81" s="39"/>
      <c r="W81" s="39"/>
    </row>
    <row r="82" spans="5:23" ht="11.25" customHeight="1" x14ac:dyDescent="0.2">
      <c r="E82" s="172"/>
      <c r="F82" s="172"/>
      <c r="G82" s="39"/>
      <c r="J82" s="39"/>
      <c r="K82" s="39"/>
      <c r="P82" s="407">
        <f>_xll.qlCalendarAdvance(Calendar,P81,"1D","f")</f>
        <v>42083</v>
      </c>
      <c r="Q82" s="262">
        <f>_xll.qlInterpolationInterpolate($M$1,P82,TRUE)</f>
        <v>1.2455377087612028E-3</v>
      </c>
      <c r="V82" s="39"/>
      <c r="W82" s="39"/>
    </row>
    <row r="83" spans="5:23" ht="11.25" customHeight="1" x14ac:dyDescent="0.2">
      <c r="E83" s="172"/>
      <c r="F83" s="172"/>
      <c r="G83" s="39"/>
      <c r="J83" s="39"/>
      <c r="K83" s="39"/>
      <c r="P83" s="407">
        <f>_xll.qlCalendarAdvance(Calendar,P82,"1D","f")</f>
        <v>42086</v>
      </c>
      <c r="Q83" s="262">
        <f>_xll.qlInterpolationInterpolate($M$1,P83,TRUE)</f>
        <v>1.2529794560062531E-3</v>
      </c>
      <c r="V83" s="39"/>
      <c r="W83" s="39"/>
    </row>
    <row r="84" spans="5:23" ht="11.25" customHeight="1" x14ac:dyDescent="0.2">
      <c r="E84" s="172"/>
      <c r="F84" s="172"/>
      <c r="G84" s="39"/>
      <c r="J84" s="39"/>
      <c r="K84" s="39"/>
      <c r="P84" s="407">
        <f>_xll.qlCalendarAdvance(Calendar,P83,"1D","f")</f>
        <v>42087</v>
      </c>
      <c r="Q84" s="262">
        <f>_xll.qlInterpolationInterpolate($M$1,P84,TRUE)</f>
        <v>1.2554405269982055E-3</v>
      </c>
      <c r="V84" s="39"/>
      <c r="W84" s="39"/>
    </row>
    <row r="85" spans="5:23" ht="11.25" customHeight="1" x14ac:dyDescent="0.2">
      <c r="E85" s="172"/>
      <c r="F85" s="172"/>
      <c r="G85" s="39"/>
      <c r="J85" s="39"/>
      <c r="K85" s="39"/>
      <c r="P85" s="407">
        <f>_xll.qlCalendarAdvance(Calendar,P84,"1D","f")</f>
        <v>42088</v>
      </c>
      <c r="Q85" s="262">
        <f>_xll.qlInterpolationInterpolate($M$1,P85,TRUE)</f>
        <v>1.2578917324124763E-3</v>
      </c>
      <c r="V85" s="39"/>
      <c r="W85" s="39"/>
    </row>
    <row r="86" spans="5:23" ht="11.25" customHeight="1" x14ac:dyDescent="0.2">
      <c r="E86" s="172"/>
      <c r="F86" s="172"/>
      <c r="G86" s="39"/>
      <c r="J86" s="39"/>
      <c r="K86" s="39"/>
      <c r="P86" s="407">
        <f>_xll.qlCalendarAdvance(Calendar,P85,"1D","f")</f>
        <v>42089</v>
      </c>
      <c r="Q86" s="262">
        <f>_xll.qlInterpolationInterpolate($M$1,P86,TRUE)</f>
        <v>1.2603330063293758E-3</v>
      </c>
      <c r="V86" s="39"/>
      <c r="W86" s="39"/>
    </row>
    <row r="87" spans="5:23" ht="11.25" customHeight="1" x14ac:dyDescent="0.2">
      <c r="E87" s="172"/>
      <c r="F87" s="172"/>
      <c r="G87" s="39"/>
      <c r="J87" s="39"/>
      <c r="K87" s="39"/>
      <c r="P87" s="407">
        <f>_xll.qlCalendarAdvance(Calendar,P86,"1D","f")</f>
        <v>42090</v>
      </c>
      <c r="Q87" s="262">
        <f>_xll.qlInterpolationInterpolate($M$1,P87,TRUE)</f>
        <v>1.2627642828292145E-3</v>
      </c>
      <c r="V87" s="39"/>
      <c r="W87" s="39"/>
    </row>
    <row r="88" spans="5:23" ht="11.25" customHeight="1" x14ac:dyDescent="0.2">
      <c r="E88" s="172"/>
      <c r="F88" s="172"/>
      <c r="G88" s="39"/>
      <c r="J88" s="39"/>
      <c r="K88" s="39"/>
      <c r="P88" s="407">
        <f>_xll.qlCalendarAdvance(Calendar,P87,"1D","f")</f>
        <v>42093</v>
      </c>
      <c r="Q88" s="262">
        <f>_xll.qlInterpolationInterpolate($M$1,P88,TRUE)</f>
        <v>1.2699974686294694E-3</v>
      </c>
      <c r="V88" s="39"/>
      <c r="W88" s="39"/>
    </row>
    <row r="89" spans="5:23" ht="11.25" customHeight="1" x14ac:dyDescent="0.2">
      <c r="E89" s="172"/>
      <c r="F89" s="172"/>
      <c r="G89" s="39"/>
      <c r="J89" s="39"/>
      <c r="K89" s="39"/>
      <c r="P89" s="407">
        <f>_xll.qlCalendarAdvance(Calendar,P88,"1D","f")</f>
        <v>42094</v>
      </c>
      <c r="Q89" s="262">
        <f>_xll.qlInterpolationInterpolate($M$1,P89,TRUE)</f>
        <v>1.2723880962641682E-3</v>
      </c>
      <c r="V89" s="39"/>
      <c r="W89" s="39"/>
    </row>
    <row r="90" spans="5:23" ht="11.25" customHeight="1" x14ac:dyDescent="0.2">
      <c r="E90" s="172"/>
      <c r="F90" s="172"/>
      <c r="G90" s="39"/>
      <c r="J90" s="39"/>
      <c r="K90" s="39"/>
      <c r="P90" s="407">
        <f>_xll.qlCalendarAdvance(Calendar,P89,"1D","f")</f>
        <v>42095</v>
      </c>
      <c r="Q90" s="262">
        <f>_xll.qlInterpolationInterpolate($M$1,P90,TRUE)</f>
        <v>1.2747683968833581E-3</v>
      </c>
      <c r="V90" s="39"/>
      <c r="W90" s="39"/>
    </row>
    <row r="91" spans="5:23" ht="11.25" customHeight="1" x14ac:dyDescent="0.2">
      <c r="E91" s="172"/>
      <c r="F91" s="172"/>
      <c r="G91" s="39"/>
      <c r="J91" s="39"/>
      <c r="K91" s="39"/>
      <c r="P91" s="407">
        <f>_xll.qlCalendarAdvance(Calendar,P90,"1D","f")</f>
        <v>42096</v>
      </c>
      <c r="Q91" s="262">
        <f>_xll.qlInterpolationInterpolate($M$1,P91,TRUE)</f>
        <v>1.2771383045673494E-3</v>
      </c>
      <c r="V91" s="39"/>
      <c r="W91" s="39"/>
    </row>
    <row r="92" spans="5:23" ht="11.25" customHeight="1" x14ac:dyDescent="0.2">
      <c r="E92" s="172"/>
      <c r="F92" s="172"/>
      <c r="G92" s="39"/>
      <c r="J92" s="39"/>
      <c r="K92" s="39"/>
      <c r="P92" s="407">
        <f>_xll.qlCalendarAdvance(Calendar,P91,"1D","f")</f>
        <v>42101</v>
      </c>
      <c r="Q92" s="262">
        <f>_xll.qlInterpolationInterpolate($M$1,P92,TRUE)</f>
        <v>1.2888296417701884E-3</v>
      </c>
      <c r="V92" s="39"/>
      <c r="W92" s="39"/>
    </row>
    <row r="93" spans="5:23" ht="11.25" customHeight="1" x14ac:dyDescent="0.2">
      <c r="E93" s="172"/>
      <c r="F93" s="172"/>
      <c r="G93" s="39"/>
      <c r="J93" s="39"/>
      <c r="K93" s="39"/>
      <c r="P93" s="407">
        <f>_xll.qlCalendarAdvance(Calendar,P92,"1D","f")</f>
        <v>42102</v>
      </c>
      <c r="Q93" s="262">
        <f>_xll.qlInterpolationInterpolate($M$1,P93,TRUE)</f>
        <v>1.2911358075295054E-3</v>
      </c>
      <c r="V93" s="39"/>
      <c r="W93" s="39"/>
    </row>
    <row r="94" spans="5:23" ht="11.25" customHeight="1" x14ac:dyDescent="0.2">
      <c r="E94" s="172"/>
      <c r="F94" s="172"/>
      <c r="G94" s="39"/>
      <c r="J94" s="39"/>
      <c r="K94" s="39"/>
      <c r="P94" s="407">
        <f>_xll.qlCalendarAdvance(Calendar,P93,"1D","f")</f>
        <v>42103</v>
      </c>
      <c r="Q94" s="262">
        <f>_xll.qlInterpolationInterpolate($M$1,P94,TRUE)</f>
        <v>1.2934311189157963E-3</v>
      </c>
      <c r="V94" s="39"/>
      <c r="W94" s="39"/>
    </row>
    <row r="95" spans="5:23" ht="11.25" customHeight="1" x14ac:dyDescent="0.2">
      <c r="E95" s="172"/>
      <c r="F95" s="172"/>
      <c r="G95" s="39"/>
      <c r="J95" s="39"/>
      <c r="K95" s="39"/>
      <c r="P95" s="407">
        <f>_xll.qlCalendarAdvance(Calendar,P94,"1D","f")</f>
        <v>42104</v>
      </c>
      <c r="Q95" s="262">
        <f>_xll.qlInterpolationInterpolate($M$1,P95,TRUE)</f>
        <v>1.2957155100093713E-3</v>
      </c>
      <c r="V95" s="39"/>
      <c r="W95" s="39"/>
    </row>
    <row r="96" spans="5:23" ht="11.25" customHeight="1" x14ac:dyDescent="0.2">
      <c r="E96" s="172"/>
      <c r="F96" s="172"/>
      <c r="G96" s="39"/>
      <c r="J96" s="39"/>
      <c r="K96" s="39"/>
      <c r="P96" s="407">
        <f>_xll.qlCalendarAdvance(Calendar,P95,"1D","f")</f>
        <v>42107</v>
      </c>
      <c r="Q96" s="262">
        <f>_xll.qlInterpolationInterpolate($M$1,P96,TRUE)</f>
        <v>1.3025025023369054E-3</v>
      </c>
      <c r="V96" s="39"/>
      <c r="W96" s="39"/>
    </row>
    <row r="97" spans="5:23" ht="11.25" customHeight="1" x14ac:dyDescent="0.2">
      <c r="E97" s="172"/>
      <c r="F97" s="172"/>
      <c r="G97" s="39"/>
      <c r="J97" s="39"/>
      <c r="K97" s="39"/>
      <c r="P97" s="407">
        <f>_xll.qlCalendarAdvance(Calendar,P96,"1D","f")</f>
        <v>42108</v>
      </c>
      <c r="Q97" s="262">
        <f>_xll.qlInterpolationInterpolate($M$1,P97,TRUE)</f>
        <v>1.3047425530627213E-3</v>
      </c>
      <c r="V97" s="39"/>
      <c r="W97" s="39"/>
    </row>
    <row r="98" spans="5:23" ht="11.25" customHeight="1" x14ac:dyDescent="0.2">
      <c r="E98" s="172"/>
      <c r="F98" s="172"/>
      <c r="G98" s="39"/>
      <c r="J98" s="39"/>
      <c r="K98" s="39"/>
      <c r="P98" s="407">
        <f>_xll.qlCalendarAdvance(Calendar,P97,"1D","f")</f>
        <v>42109</v>
      </c>
      <c r="Q98" s="262">
        <f>_xll.qlInterpolationInterpolate($M$1,P98,TRUE)</f>
        <v>1.3069713538973729E-3</v>
      </c>
      <c r="V98" s="39"/>
      <c r="W98" s="39"/>
    </row>
    <row r="99" spans="5:23" ht="11.25" customHeight="1" x14ac:dyDescent="0.2">
      <c r="E99" s="172"/>
      <c r="F99" s="172"/>
      <c r="G99" s="39"/>
      <c r="J99" s="39"/>
      <c r="K99" s="39"/>
      <c r="P99" s="407">
        <f>_xll.qlCalendarAdvance(Calendar,P98,"1D","f")</f>
        <v>42110</v>
      </c>
      <c r="Q99" s="262">
        <f>_xll.qlInterpolationInterpolate($M$1,P99,TRUE)</f>
        <v>1.309188838921171E-3</v>
      </c>
      <c r="V99" s="39"/>
      <c r="W99" s="39"/>
    </row>
    <row r="100" spans="5:23" ht="11.25" customHeight="1" x14ac:dyDescent="0.2">
      <c r="E100" s="172"/>
      <c r="F100" s="172"/>
      <c r="G100" s="39"/>
      <c r="J100" s="39"/>
      <c r="K100" s="39"/>
      <c r="P100" s="407">
        <f>_xll.qlCalendarAdvance(Calendar,P99,"1D","f")</f>
        <v>42111</v>
      </c>
      <c r="Q100" s="262">
        <f>_xll.qlInterpolationInterpolate($M$1,P100,TRUE)</f>
        <v>1.3113949422144261E-3</v>
      </c>
      <c r="V100" s="39"/>
      <c r="W100" s="39"/>
    </row>
    <row r="101" spans="5:23" ht="11.25" customHeight="1" x14ac:dyDescent="0.2">
      <c r="E101" s="172"/>
      <c r="F101" s="172"/>
      <c r="G101" s="39"/>
      <c r="J101" s="39"/>
      <c r="K101" s="39"/>
      <c r="P101" s="407">
        <f>_xll.qlCalendarAdvance(Calendar,P100,"1D","f")</f>
        <v>42114</v>
      </c>
      <c r="Q101" s="262">
        <f>_xll.qlInterpolationInterpolate($M$1,P101,TRUE)</f>
        <v>1.3179443025140355E-3</v>
      </c>
      <c r="V101" s="39"/>
      <c r="W101" s="39"/>
    </row>
    <row r="102" spans="5:23" ht="11.25" customHeight="1" x14ac:dyDescent="0.2">
      <c r="E102" s="172"/>
      <c r="F102" s="172"/>
      <c r="G102" s="39"/>
      <c r="J102" s="39"/>
      <c r="K102" s="39"/>
      <c r="P102" s="407">
        <f>_xll.qlCalendarAdvance(Calendar,P101,"1D","f")</f>
        <v>42115</v>
      </c>
      <c r="Q102" s="262">
        <f>_xll.qlInterpolationInterpolate($M$1,P102,TRUE)</f>
        <v>1.3201042196882213E-3</v>
      </c>
      <c r="V102" s="39"/>
      <c r="W102" s="39"/>
    </row>
    <row r="103" spans="5:23" ht="11.25" customHeight="1" x14ac:dyDescent="0.2">
      <c r="E103" s="172"/>
      <c r="F103" s="172"/>
      <c r="G103" s="39"/>
      <c r="J103" s="39"/>
      <c r="K103" s="39"/>
      <c r="P103" s="407">
        <f>_xll.qlCalendarAdvance(Calendar,P102,"1D","f")</f>
        <v>42116</v>
      </c>
      <c r="Q103" s="262">
        <f>_xll.qlInterpolationInterpolate($M$1,P103,TRUE)</f>
        <v>1.3222524255334157E-3</v>
      </c>
      <c r="V103" s="39"/>
      <c r="W103" s="39"/>
    </row>
    <row r="104" spans="5:23" ht="11.25" customHeight="1" x14ac:dyDescent="0.2">
      <c r="E104" s="172"/>
      <c r="F104" s="172"/>
      <c r="G104" s="39"/>
      <c r="J104" s="39"/>
      <c r="K104" s="39"/>
      <c r="P104" s="407">
        <f>_xll.qlCalendarAdvance(Calendar,P103,"1D","f")</f>
        <v>42117</v>
      </c>
      <c r="Q104" s="262">
        <f>_xll.qlInterpolationInterpolate($M$1,P104,TRUE)</f>
        <v>1.324388854129929E-3</v>
      </c>
      <c r="V104" s="39"/>
      <c r="W104" s="39"/>
    </row>
    <row r="105" spans="5:23" ht="11.25" customHeight="1" x14ac:dyDescent="0.2">
      <c r="E105" s="172"/>
      <c r="F105" s="172"/>
      <c r="G105" s="39"/>
      <c r="J105" s="39"/>
      <c r="K105" s="39"/>
      <c r="P105" s="407">
        <f>_xll.qlCalendarAdvance(Calendar,P104,"1D","f")</f>
        <v>42118</v>
      </c>
      <c r="Q105" s="262">
        <f>_xll.qlInterpolationInterpolate($M$1,P105,TRUE)</f>
        <v>1.3265134395580717E-3</v>
      </c>
      <c r="V105" s="39"/>
      <c r="W105" s="39"/>
    </row>
    <row r="106" spans="5:23" ht="11.25" customHeight="1" x14ac:dyDescent="0.2">
      <c r="E106" s="172"/>
      <c r="F106" s="172"/>
      <c r="G106" s="39"/>
      <c r="J106" s="39"/>
      <c r="K106" s="39"/>
      <c r="P106" s="407">
        <f>_xll.qlCalendarAdvance(Calendar,P105,"1D","f")</f>
        <v>42121</v>
      </c>
      <c r="Q106" s="262">
        <f>_xll.qlInterpolationInterpolate($M$1,P106,TRUE)</f>
        <v>1.3328154776353796E-3</v>
      </c>
      <c r="V106" s="39"/>
      <c r="W106" s="39"/>
    </row>
    <row r="107" spans="5:23" ht="11.25" customHeight="1" x14ac:dyDescent="0.2">
      <c r="E107" s="172"/>
      <c r="F107" s="172"/>
      <c r="G107" s="39"/>
      <c r="J107" s="39"/>
      <c r="K107" s="39"/>
      <c r="P107" s="407">
        <f>_xll.qlCalendarAdvance(Calendar,P106,"1D","f")</f>
        <v>42122</v>
      </c>
      <c r="Q107" s="262">
        <f>_xll.qlInterpolationInterpolate($M$1,P107,TRUE)</f>
        <v>1.3348920311931434E-3</v>
      </c>
      <c r="V107" s="39"/>
      <c r="W107" s="39"/>
    </row>
    <row r="108" spans="5:23" ht="11.25" customHeight="1" x14ac:dyDescent="0.2">
      <c r="E108" s="172"/>
      <c r="F108" s="172"/>
      <c r="G108" s="39"/>
      <c r="J108" s="39"/>
      <c r="K108" s="39"/>
      <c r="P108" s="407">
        <f>_xll.qlCalendarAdvance(Calendar,P107,"1D","f")</f>
        <v>42123</v>
      </c>
      <c r="Q108" s="262">
        <f>_xll.qlInterpolationInterpolate($M$1,P108,TRUE)</f>
        <v>1.3369564119840884E-3</v>
      </c>
      <c r="V108" s="39"/>
      <c r="W108" s="39"/>
    </row>
    <row r="109" spans="5:23" ht="11.25" customHeight="1" x14ac:dyDescent="0.2">
      <c r="E109" s="172"/>
      <c r="F109" s="172"/>
      <c r="G109" s="39"/>
      <c r="J109" s="39"/>
      <c r="K109" s="39"/>
      <c r="P109" s="407">
        <f>_xll.qlCalendarAdvance(Calendar,P108,"1D","f")</f>
        <v>42124</v>
      </c>
      <c r="Q109" s="262">
        <f>_xll.qlInterpolationInterpolate($M$1,P109,TRUE)</f>
        <v>1.3390085540885249E-3</v>
      </c>
      <c r="V109" s="39"/>
      <c r="W109" s="39"/>
    </row>
    <row r="110" spans="5:23" ht="11.25" customHeight="1" x14ac:dyDescent="0.2">
      <c r="E110" s="172"/>
      <c r="F110" s="172"/>
      <c r="G110" s="39"/>
      <c r="J110" s="39"/>
      <c r="K110" s="39"/>
      <c r="P110" s="407">
        <f>_xll.qlCalendarAdvance(Calendar,P109,"1D","f")</f>
        <v>42128</v>
      </c>
      <c r="Q110" s="262">
        <f>_xll.qlInterpolationInterpolate($M$1,P110,TRUE)</f>
        <v>1.3470934172473933E-3</v>
      </c>
      <c r="V110" s="39"/>
      <c r="W110" s="39"/>
    </row>
    <row r="111" spans="5:23" ht="11.25" customHeight="1" x14ac:dyDescent="0.2">
      <c r="E111" s="172"/>
      <c r="F111" s="172"/>
      <c r="G111" s="39"/>
      <c r="J111" s="39"/>
      <c r="K111" s="39"/>
      <c r="P111" s="407">
        <f>_xll.qlCalendarAdvance(Calendar,P110,"1D","f")</f>
        <v>42129</v>
      </c>
      <c r="Q111" s="262">
        <f>_xll.qlInterpolationInterpolate($M$1,P111,TRUE)</f>
        <v>1.3490833771239428E-3</v>
      </c>
      <c r="V111" s="39"/>
      <c r="W111" s="39"/>
    </row>
    <row r="112" spans="5:23" ht="11.25" customHeight="1" x14ac:dyDescent="0.2">
      <c r="E112" s="172"/>
      <c r="F112" s="172"/>
      <c r="G112" s="39"/>
      <c r="J112" s="39"/>
      <c r="K112" s="39"/>
      <c r="P112" s="407">
        <f>_xll.qlCalendarAdvance(Calendar,P111,"1D","f")</f>
        <v>42130</v>
      </c>
      <c r="Q112" s="262">
        <f>_xll.qlInterpolationInterpolate($M$1,P112,TRUE)</f>
        <v>1.3510607027958461E-3</v>
      </c>
      <c r="V112" s="39"/>
      <c r="W112" s="39"/>
    </row>
    <row r="113" spans="5:23" ht="11.25" customHeight="1" x14ac:dyDescent="0.2">
      <c r="E113" s="172"/>
      <c r="F113" s="172"/>
      <c r="G113" s="39"/>
      <c r="J113" s="39"/>
      <c r="K113" s="39"/>
      <c r="P113" s="407">
        <f>_xll.qlCalendarAdvance(Calendar,P112,"1D","f")</f>
        <v>42131</v>
      </c>
      <c r="Q113" s="262">
        <f>_xll.qlInterpolationInterpolate($M$1,P113,TRUE)</f>
        <v>1.3530253283434135E-3</v>
      </c>
      <c r="V113" s="39"/>
      <c r="W113" s="39"/>
    </row>
    <row r="114" spans="5:23" ht="11.25" customHeight="1" x14ac:dyDescent="0.2">
      <c r="E114" s="172"/>
      <c r="F114" s="172"/>
      <c r="G114" s="39"/>
      <c r="J114" s="39"/>
      <c r="K114" s="39"/>
      <c r="P114" s="407">
        <f>_xll.qlCalendarAdvance(Calendar,P113,"1D","f")</f>
        <v>42132</v>
      </c>
      <c r="Q114" s="262">
        <f>_xll.qlInterpolationInterpolate($M$1,P114,TRUE)</f>
        <v>1.3549771878469553E-3</v>
      </c>
      <c r="V114" s="39"/>
      <c r="W114" s="39"/>
    </row>
    <row r="115" spans="5:23" ht="11.25" customHeight="1" x14ac:dyDescent="0.2">
      <c r="E115" s="172"/>
      <c r="F115" s="172"/>
      <c r="G115" s="39"/>
      <c r="J115" s="39"/>
      <c r="K115" s="39"/>
      <c r="P115" s="407">
        <f>_xll.qlCalendarAdvance(Calendar,P114,"1D","f")</f>
        <v>42135</v>
      </c>
      <c r="Q115" s="262">
        <f>_xll.qlInterpolationInterpolate($M$1,P115,TRUE)</f>
        <v>1.360755510896531E-3</v>
      </c>
      <c r="V115" s="39"/>
      <c r="W115" s="39"/>
    </row>
    <row r="116" spans="5:23" ht="11.25" customHeight="1" x14ac:dyDescent="0.2">
      <c r="E116" s="172"/>
      <c r="F116" s="172"/>
      <c r="G116" s="39"/>
      <c r="J116" s="39"/>
      <c r="K116" s="39"/>
      <c r="P116" s="407">
        <f>_xll.qlCalendarAdvance(Calendar,P115,"1D","f")</f>
        <v>42136</v>
      </c>
      <c r="Q116" s="262">
        <f>_xll.qlInterpolationInterpolate($M$1,P116,TRUE)</f>
        <v>1.3626556470270742E-3</v>
      </c>
      <c r="V116" s="39"/>
      <c r="W116" s="39"/>
    </row>
    <row r="117" spans="5:23" ht="11.25" customHeight="1" x14ac:dyDescent="0.2">
      <c r="E117" s="172"/>
      <c r="F117" s="172"/>
      <c r="G117" s="39"/>
      <c r="J117" s="39"/>
      <c r="K117" s="39"/>
      <c r="P117" s="407">
        <f>_xll.qlCalendarAdvance(Calendar,P116,"1D","f")</f>
        <v>42137</v>
      </c>
      <c r="Q117" s="262">
        <f>_xll.qlInterpolationInterpolate($M$1,P117,TRUE)</f>
        <v>1.3645426875151438E-3</v>
      </c>
      <c r="V117" s="39"/>
      <c r="W117" s="39"/>
    </row>
    <row r="118" spans="5:23" ht="11.25" customHeight="1" x14ac:dyDescent="0.2">
      <c r="E118" s="172"/>
      <c r="F118" s="172"/>
      <c r="G118" s="39"/>
      <c r="J118" s="39"/>
      <c r="K118" s="39"/>
      <c r="P118" s="407">
        <f>_xll.qlCalendarAdvance(Calendar,P117,"1D","f")</f>
        <v>42138</v>
      </c>
      <c r="Q118" s="262">
        <f>_xll.qlInterpolationInterpolate($M$1,P118,TRUE)</f>
        <v>1.36641656644105E-3</v>
      </c>
      <c r="V118" s="39"/>
      <c r="W118" s="39"/>
    </row>
    <row r="119" spans="5:23" ht="11.25" customHeight="1" x14ac:dyDescent="0.2">
      <c r="E119" s="172"/>
      <c r="F119" s="172"/>
      <c r="G119" s="39"/>
      <c r="J119" s="39"/>
      <c r="K119" s="39"/>
      <c r="P119" s="407">
        <f>_xll.qlCalendarAdvance(Calendar,P118,"1D","f")</f>
        <v>42139</v>
      </c>
      <c r="Q119" s="262">
        <f>_xll.qlInterpolationInterpolate($M$1,P119,TRUE)</f>
        <v>1.368277217885103E-3</v>
      </c>
      <c r="V119" s="39"/>
      <c r="W119" s="39"/>
    </row>
    <row r="120" spans="5:23" ht="11.25" customHeight="1" x14ac:dyDescent="0.2">
      <c r="E120" s="172"/>
      <c r="F120" s="172"/>
      <c r="G120" s="39"/>
      <c r="J120" s="39"/>
      <c r="K120" s="39"/>
      <c r="P120" s="407">
        <f>_xll.qlCalendarAdvance(Calendar,P119,"1D","f")</f>
        <v>42142</v>
      </c>
      <c r="Q120" s="262">
        <f>_xll.qlInterpolationInterpolate($M$1,P120,TRUE)</f>
        <v>1.3737791481292479E-3</v>
      </c>
      <c r="V120" s="39"/>
      <c r="W120" s="39"/>
    </row>
    <row r="121" spans="5:23" ht="11.25" customHeight="1" x14ac:dyDescent="0.2">
      <c r="E121" s="172"/>
      <c r="F121" s="172"/>
      <c r="G121" s="39"/>
      <c r="J121" s="39"/>
      <c r="K121" s="39"/>
      <c r="P121" s="407">
        <f>_xll.qlCalendarAdvance(Calendar,P120,"1D","f")</f>
        <v>42143</v>
      </c>
      <c r="Q121" s="262">
        <f>_xll.qlInterpolationInterpolate($M$1,P121,TRUE)</f>
        <v>1.3755862304489928E-3</v>
      </c>
      <c r="V121" s="39"/>
      <c r="W121" s="39"/>
    </row>
    <row r="122" spans="5:23" ht="11.25" customHeight="1" x14ac:dyDescent="0.2">
      <c r="E122" s="172"/>
      <c r="F122" s="172"/>
      <c r="G122" s="39"/>
      <c r="J122" s="39"/>
      <c r="K122" s="39"/>
      <c r="P122" s="407">
        <f>_xll.qlCalendarAdvance(Calendar,P121,"1D","f")</f>
        <v>42144</v>
      </c>
      <c r="Q122" s="262">
        <f>_xll.qlInterpolationInterpolate($M$1,P122,TRUE)</f>
        <v>1.3773797556884363E-3</v>
      </c>
      <c r="V122" s="39"/>
      <c r="W122" s="39"/>
    </row>
    <row r="123" spans="5:23" ht="11.25" customHeight="1" x14ac:dyDescent="0.2">
      <c r="E123" s="172"/>
      <c r="F123" s="172"/>
      <c r="G123" s="39"/>
      <c r="J123" s="39"/>
      <c r="K123" s="39"/>
      <c r="P123" s="407">
        <f>_xll.qlCalendarAdvance(Calendar,P122,"1D","f")</f>
        <v>42145</v>
      </c>
      <c r="Q123" s="262">
        <f>_xll.qlInterpolationInterpolate($M$1,P123,TRUE)</f>
        <v>1.3791596579278891E-3</v>
      </c>
      <c r="V123" s="39"/>
      <c r="W123" s="39"/>
    </row>
    <row r="124" spans="5:23" ht="11.25" customHeight="1" x14ac:dyDescent="0.2">
      <c r="E124" s="172"/>
      <c r="F124" s="172"/>
      <c r="G124" s="39"/>
      <c r="J124" s="39"/>
      <c r="K124" s="39"/>
      <c r="P124" s="407">
        <f>_xll.qlCalendarAdvance(Calendar,P123,"1D","f")</f>
        <v>42146</v>
      </c>
      <c r="Q124" s="262">
        <f>_xll.qlInterpolationInterpolate($M$1,P124,TRUE)</f>
        <v>1.3809258712476613E-3</v>
      </c>
      <c r="V124" s="39"/>
      <c r="W124" s="39"/>
    </row>
    <row r="125" spans="5:23" ht="11.25" customHeight="1" x14ac:dyDescent="0.2">
      <c r="E125" s="172"/>
      <c r="F125" s="172"/>
      <c r="G125" s="39"/>
      <c r="J125" s="39"/>
      <c r="K125" s="39"/>
      <c r="P125" s="407">
        <f>_xll.qlCalendarAdvance(Calendar,P124,"1D","f")</f>
        <v>42149</v>
      </c>
      <c r="Q125" s="262">
        <f>_xll.qlInterpolationInterpolate($M$1,P125,TRUE)</f>
        <v>1.386141718491999E-3</v>
      </c>
      <c r="V125" s="39"/>
      <c r="W125" s="39"/>
    </row>
    <row r="126" spans="5:23" ht="11.25" customHeight="1" x14ac:dyDescent="0.2">
      <c r="E126" s="172"/>
      <c r="F126" s="172"/>
      <c r="G126" s="39"/>
      <c r="J126" s="39"/>
      <c r="K126" s="39"/>
      <c r="P126" s="407">
        <f>_xll.qlCalendarAdvance(Calendar,P125,"1D","f")</f>
        <v>42150</v>
      </c>
      <c r="Q126" s="262">
        <f>_xll.qlInterpolationInterpolate($M$1,P126,TRUE)</f>
        <v>1.3878525169361531E-3</v>
      </c>
      <c r="V126" s="39"/>
      <c r="W126" s="39"/>
    </row>
    <row r="127" spans="5:23" ht="11.25" customHeight="1" x14ac:dyDescent="0.2">
      <c r="E127" s="172"/>
      <c r="F127" s="172"/>
      <c r="G127" s="39"/>
      <c r="J127" s="39"/>
      <c r="K127" s="39"/>
      <c r="P127" s="407">
        <f>_xll.qlCalendarAdvance(Calendar,P126,"1D","f")</f>
        <v>42151</v>
      </c>
      <c r="Q127" s="262">
        <f>_xll.qlInterpolationInterpolate($M$1,P127,TRUE)</f>
        <v>1.3895492968621784E-3</v>
      </c>
      <c r="V127" s="39"/>
      <c r="W127" s="39"/>
    </row>
    <row r="128" spans="5:23" ht="11.25" customHeight="1" x14ac:dyDescent="0.2">
      <c r="E128" s="172"/>
      <c r="F128" s="172"/>
      <c r="G128" s="39"/>
      <c r="J128" s="39"/>
      <c r="K128" s="39"/>
      <c r="P128" s="407">
        <f>_xll.qlCalendarAdvance(Calendar,P127,"1D","f")</f>
        <v>42152</v>
      </c>
      <c r="Q128" s="262">
        <f>_xll.qlInterpolationInterpolate($M$1,P128,TRUE)</f>
        <v>1.3912319923503856E-3</v>
      </c>
      <c r="V128" s="39"/>
      <c r="W128" s="39"/>
    </row>
    <row r="129" spans="5:23" ht="11.25" customHeight="1" x14ac:dyDescent="0.2">
      <c r="E129" s="172"/>
      <c r="F129" s="172"/>
      <c r="G129" s="39"/>
      <c r="J129" s="39"/>
      <c r="K129" s="39"/>
      <c r="P129" s="407">
        <f>_xll.qlCalendarAdvance(Calendar,P128,"1D","f")</f>
        <v>42153</v>
      </c>
      <c r="Q129" s="262">
        <f>_xll.qlInterpolationInterpolate($M$1,P129,TRUE)</f>
        <v>1.3929005374810849E-3</v>
      </c>
      <c r="V129" s="39"/>
      <c r="W129" s="39"/>
    </row>
    <row r="130" spans="5:23" ht="11.25" customHeight="1" x14ac:dyDescent="0.2">
      <c r="E130" s="172"/>
      <c r="F130" s="172"/>
      <c r="G130" s="39"/>
      <c r="J130" s="39"/>
      <c r="K130" s="39"/>
      <c r="P130" s="407">
        <f>_xll.qlCalendarAdvance(Calendar,P129,"1D","f")</f>
        <v>42156</v>
      </c>
      <c r="Q130" s="262">
        <f>_xll.qlInterpolationInterpolate($M$1,P130,TRUE)</f>
        <v>1.397820611531239E-3</v>
      </c>
      <c r="V130" s="39"/>
      <c r="W130" s="39"/>
    </row>
    <row r="131" spans="5:23" ht="11.25" customHeight="1" x14ac:dyDescent="0.2">
      <c r="E131" s="172"/>
      <c r="F131" s="172"/>
      <c r="G131" s="39"/>
      <c r="J131" s="39"/>
      <c r="K131" s="39"/>
      <c r="P131" s="407">
        <f>_xll.qlCalendarAdvance(Calendar,P130,"1D","f")</f>
        <v>42157</v>
      </c>
      <c r="Q131" s="262">
        <f>_xll.qlInterpolationInterpolate($M$1,P131,TRUE)</f>
        <v>1.3994318960350101E-3</v>
      </c>
      <c r="V131" s="39"/>
      <c r="W131" s="39"/>
    </row>
    <row r="132" spans="5:23" ht="11.25" customHeight="1" x14ac:dyDescent="0.2">
      <c r="E132" s="172"/>
      <c r="F132" s="172"/>
      <c r="G132" s="39"/>
      <c r="J132" s="39"/>
      <c r="K132" s="39"/>
      <c r="P132" s="407">
        <f>_xll.qlCalendarAdvance(Calendar,P131,"1D","f")</f>
        <v>42158</v>
      </c>
      <c r="Q132" s="262">
        <f>_xll.qlInterpolationInterpolate($M$1,P132,TRUE)</f>
        <v>1.4010287005828254E-3</v>
      </c>
      <c r="V132" s="39"/>
      <c r="W132" s="39"/>
    </row>
    <row r="133" spans="5:23" ht="11.25" customHeight="1" x14ac:dyDescent="0.2">
      <c r="E133" s="172"/>
      <c r="F133" s="172"/>
      <c r="G133" s="39"/>
      <c r="J133" s="39"/>
      <c r="K133" s="39"/>
      <c r="P133" s="407">
        <f>_xll.qlCalendarAdvance(Calendar,P132,"1D","f")</f>
        <v>42159</v>
      </c>
      <c r="Q133" s="262">
        <f>_xll.qlInterpolationInterpolate($M$1,P133,TRUE)</f>
        <v>1.4026109592549948E-3</v>
      </c>
      <c r="V133" s="39"/>
      <c r="W133" s="39"/>
    </row>
    <row r="134" spans="5:23" ht="11.25" customHeight="1" x14ac:dyDescent="0.2">
      <c r="E134" s="172"/>
      <c r="F134" s="172"/>
      <c r="G134" s="39"/>
      <c r="J134" s="39"/>
      <c r="K134" s="39"/>
      <c r="P134" s="407">
        <f>_xll.qlCalendarAdvance(Calendar,P133,"1D","f")</f>
        <v>42160</v>
      </c>
      <c r="Q134" s="262">
        <f>_xll.qlInterpolationInterpolate($M$1,P134,TRUE)</f>
        <v>1.404178606131829E-3</v>
      </c>
      <c r="V134" s="39"/>
      <c r="W134" s="39"/>
    </row>
    <row r="135" spans="5:23" ht="11.25" customHeight="1" x14ac:dyDescent="0.2">
      <c r="E135" s="172"/>
      <c r="F135" s="172"/>
      <c r="G135" s="39"/>
      <c r="J135" s="39"/>
      <c r="K135" s="39"/>
      <c r="P135" s="407">
        <f>_xll.qlCalendarAdvance(Calendar,P134,"1D","f")</f>
        <v>42163</v>
      </c>
      <c r="Q135" s="262">
        <f>_xll.qlInterpolationInterpolate($M$1,P135,TRUE)</f>
        <v>1.4087932167934228E-3</v>
      </c>
      <c r="V135" s="39"/>
      <c r="W135" s="39"/>
    </row>
    <row r="136" spans="5:23" ht="11.25" customHeight="1" x14ac:dyDescent="0.2">
      <c r="E136" s="172"/>
      <c r="F136" s="172"/>
      <c r="G136" s="39"/>
      <c r="J136" s="39"/>
      <c r="K136" s="39"/>
      <c r="P136" s="407">
        <f>_xll.qlCalendarAdvance(Calendar,P135,"1D","f")</f>
        <v>42164</v>
      </c>
      <c r="Q136" s="262">
        <f>_xll.qlInterpolationInterpolate($M$1,P136,TRUE)</f>
        <v>1.4103017572920191E-3</v>
      </c>
      <c r="V136" s="39"/>
      <c r="W136" s="39"/>
    </row>
    <row r="137" spans="5:23" ht="11.25" customHeight="1" x14ac:dyDescent="0.2">
      <c r="E137" s="172"/>
      <c r="F137" s="172"/>
      <c r="G137" s="39"/>
      <c r="J137" s="39"/>
      <c r="K137" s="39"/>
      <c r="P137" s="407">
        <f>_xll.qlCalendarAdvance(Calendar,P136,"1D","f")</f>
        <v>42165</v>
      </c>
      <c r="Q137" s="262">
        <f>_xll.qlInterpolationInterpolate($M$1,P137,TRUE)</f>
        <v>1.4117953563968319E-3</v>
      </c>
      <c r="V137" s="39"/>
      <c r="W137" s="39"/>
    </row>
    <row r="138" spans="5:23" ht="11.25" customHeight="1" x14ac:dyDescent="0.2">
      <c r="E138" s="172"/>
      <c r="F138" s="172"/>
      <c r="G138" s="39"/>
      <c r="J138" s="39"/>
      <c r="K138" s="39"/>
      <c r="P138" s="407">
        <f>_xll.qlCalendarAdvance(Calendar,P137,"1D","f")</f>
        <v>42166</v>
      </c>
      <c r="Q138" s="262">
        <f>_xll.qlInterpolationInterpolate($M$1,P138,TRUE)</f>
        <v>1.4132739481881715E-3</v>
      </c>
      <c r="V138" s="39"/>
      <c r="W138" s="39"/>
    </row>
    <row r="139" spans="5:23" ht="11.25" customHeight="1" x14ac:dyDescent="0.2">
      <c r="E139" s="172"/>
      <c r="F139" s="172"/>
      <c r="G139" s="39"/>
      <c r="J139" s="39"/>
      <c r="K139" s="39"/>
      <c r="P139" s="407">
        <f>_xll.qlCalendarAdvance(Calendar,P138,"1D","f")</f>
        <v>42167</v>
      </c>
      <c r="Q139" s="262">
        <f>_xll.qlInterpolationInterpolate($M$1,P139,TRUE)</f>
        <v>1.4147374667463483E-3</v>
      </c>
      <c r="V139" s="39"/>
      <c r="W139" s="39"/>
    </row>
    <row r="140" spans="5:23" ht="11.25" customHeight="1" x14ac:dyDescent="0.2">
      <c r="E140" s="172"/>
      <c r="F140" s="172"/>
      <c r="G140" s="39"/>
      <c r="J140" s="39"/>
      <c r="K140" s="39"/>
      <c r="P140" s="407">
        <f>_xll.qlCalendarAdvance(Calendar,P139,"1D","f")</f>
        <v>42170</v>
      </c>
      <c r="Q140" s="262">
        <f>_xll.qlInterpolationInterpolate($M$1,P140,TRUE)</f>
        <v>1.4190369238250055E-3</v>
      </c>
      <c r="V140" s="39"/>
      <c r="W140" s="39"/>
    </row>
    <row r="141" spans="5:23" ht="11.25" customHeight="1" x14ac:dyDescent="0.2">
      <c r="E141" s="172"/>
      <c r="F141" s="172"/>
      <c r="G141" s="39"/>
      <c r="J141" s="39"/>
      <c r="K141" s="39"/>
      <c r="P141" s="407">
        <f>_xll.qlCalendarAdvance(Calendar,P140,"1D","f")</f>
        <v>42171</v>
      </c>
      <c r="Q141" s="262">
        <f>_xll.qlInterpolationInterpolate($M$1,P141,TRUE)</f>
        <v>1.4204394902536347E-3</v>
      </c>
      <c r="V141" s="39"/>
      <c r="W141" s="39"/>
    </row>
    <row r="142" spans="5:23" ht="11.25" customHeight="1" x14ac:dyDescent="0.2">
      <c r="E142" s="172"/>
      <c r="F142" s="172"/>
      <c r="G142" s="39"/>
      <c r="J142" s="39"/>
      <c r="K142" s="39"/>
      <c r="P142" s="407">
        <f>_xll.qlCalendarAdvance(Calendar,P141,"1D","f")</f>
        <v>42172</v>
      </c>
      <c r="Q142" s="262">
        <f>_xll.qlInterpolationInterpolate($M$1,P142,TRUE)</f>
        <v>1.4218266538506528E-3</v>
      </c>
      <c r="V142" s="39"/>
      <c r="W142" s="39"/>
    </row>
    <row r="143" spans="5:23" ht="11.25" customHeight="1" x14ac:dyDescent="0.2">
      <c r="E143" s="172"/>
      <c r="F143" s="172"/>
      <c r="G143" s="39"/>
      <c r="J143" s="39"/>
      <c r="K143" s="39"/>
      <c r="P143" s="407">
        <f>_xll.qlCalendarAdvance(Calendar,P142,"1D","f")</f>
        <v>42173</v>
      </c>
      <c r="Q143" s="262">
        <f>_xll.qlInterpolationInterpolate($M$1,P143,TRUE)</f>
        <v>1.4231972026388117E-3</v>
      </c>
      <c r="V143" s="39"/>
      <c r="W143" s="39"/>
    </row>
    <row r="144" spans="5:23" ht="11.25" customHeight="1" x14ac:dyDescent="0.2">
      <c r="E144" s="172"/>
      <c r="F144" s="172"/>
      <c r="G144" s="39"/>
      <c r="J144" s="39"/>
      <c r="K144" s="39"/>
      <c r="P144" s="407">
        <f>_xll.qlCalendarAdvance(Calendar,P143,"1D","f")</f>
        <v>42174</v>
      </c>
      <c r="Q144" s="262">
        <f>_xll.qlInterpolationInterpolate($M$1,P144,TRUE)</f>
        <v>1.4245500073202528E-3</v>
      </c>
      <c r="V144" s="39"/>
      <c r="W144" s="39"/>
    </row>
    <row r="145" spans="5:23" ht="11.25" customHeight="1" x14ac:dyDescent="0.2">
      <c r="E145" s="172"/>
      <c r="F145" s="172"/>
      <c r="G145" s="39"/>
      <c r="J145" s="39"/>
      <c r="K145" s="39"/>
      <c r="P145" s="407">
        <f>_xll.qlCalendarAdvance(Calendar,P144,"1D","f")</f>
        <v>42177</v>
      </c>
      <c r="Q145" s="262">
        <f>_xll.qlInterpolationInterpolate($M$1,P145,TRUE)</f>
        <v>1.4285025377182294E-3</v>
      </c>
      <c r="V145" s="39"/>
      <c r="W145" s="39"/>
    </row>
    <row r="146" spans="5:23" ht="11.25" customHeight="1" x14ac:dyDescent="0.2">
      <c r="E146" s="172"/>
      <c r="F146" s="172"/>
      <c r="G146" s="39"/>
      <c r="J146" s="39"/>
      <c r="K146" s="39"/>
      <c r="P146" s="407">
        <f>_xll.qlCalendarAdvance(Calendar,P145,"1D","f")</f>
        <v>42178</v>
      </c>
      <c r="Q146" s="262">
        <f>_xll.qlInterpolationInterpolate($M$1,P146,TRUE)</f>
        <v>1.4297849469667586E-3</v>
      </c>
      <c r="V146" s="39"/>
      <c r="W146" s="39"/>
    </row>
    <row r="147" spans="5:23" ht="11.25" customHeight="1" x14ac:dyDescent="0.2">
      <c r="E147" s="172"/>
      <c r="F147" s="172"/>
      <c r="G147" s="39"/>
      <c r="J147" s="39"/>
      <c r="K147" s="39"/>
      <c r="P147" s="407">
        <f>_xll.qlCalendarAdvance(Calendar,P146,"1D","f")</f>
        <v>42179</v>
      </c>
      <c r="Q147" s="262">
        <f>_xll.qlInterpolationInterpolate($M$1,P147,TRUE)</f>
        <v>1.4310499026055493E-3</v>
      </c>
      <c r="V147" s="39"/>
      <c r="W147" s="39"/>
    </row>
    <row r="148" spans="5:23" ht="11.25" customHeight="1" x14ac:dyDescent="0.2">
      <c r="E148" s="172"/>
      <c r="F148" s="172"/>
      <c r="G148" s="39"/>
      <c r="J148" s="39"/>
      <c r="K148" s="39"/>
      <c r="P148" s="407">
        <f>_xll.qlCalendarAdvance(Calendar,P147,"1D","f")</f>
        <v>42180</v>
      </c>
      <c r="Q148" s="262">
        <f>_xll.qlInterpolationInterpolate($M$1,P148,TRUE)</f>
        <v>1.4322974627339971E-3</v>
      </c>
      <c r="V148" s="39"/>
      <c r="W148" s="39"/>
    </row>
    <row r="149" spans="5:23" ht="11.25" customHeight="1" x14ac:dyDescent="0.2">
      <c r="E149" s="172"/>
      <c r="F149" s="172"/>
      <c r="G149" s="39"/>
      <c r="J149" s="39"/>
      <c r="K149" s="39"/>
      <c r="P149" s="407">
        <f>_xll.qlCalendarAdvance(Calendar,P148,"1D","f")</f>
        <v>42181</v>
      </c>
      <c r="Q149" s="262">
        <f>_xll.qlInterpolationInterpolate($M$1,P149,TRUE)</f>
        <v>1.4335276854514983E-3</v>
      </c>
      <c r="V149" s="39"/>
      <c r="W149" s="39"/>
    </row>
    <row r="150" spans="5:23" ht="11.25" customHeight="1" x14ac:dyDescent="0.2">
      <c r="E150" s="172"/>
      <c r="F150" s="172"/>
      <c r="G150" s="39"/>
      <c r="J150" s="39"/>
      <c r="K150" s="39"/>
      <c r="P150" s="407">
        <f>_xll.qlCalendarAdvance(Calendar,P149,"1D","f")</f>
        <v>42184</v>
      </c>
      <c r="Q150" s="262">
        <f>_xll.qlInterpolationInterpolate($M$1,P150,TRUE)</f>
        <v>1.4371149101322779E-3</v>
      </c>
      <c r="V150" s="39"/>
      <c r="W150" s="39"/>
    </row>
    <row r="151" spans="5:23" ht="11.25" customHeight="1" x14ac:dyDescent="0.2">
      <c r="E151" s="172"/>
      <c r="F151" s="172"/>
      <c r="G151" s="39"/>
      <c r="J151" s="39"/>
      <c r="K151" s="39"/>
      <c r="P151" s="407">
        <f>_xll.qlCalendarAdvance(Calendar,P150,"1D","f")</f>
        <v>42185</v>
      </c>
      <c r="Q151" s="262">
        <f>_xll.qlInterpolationInterpolate($M$1,P151,TRUE)</f>
        <v>1.4382763641999493E-3</v>
      </c>
      <c r="V151" s="39"/>
      <c r="W151" s="39"/>
    </row>
    <row r="152" spans="5:23" ht="11.25" customHeight="1" x14ac:dyDescent="0.2">
      <c r="E152" s="172"/>
      <c r="F152" s="172"/>
      <c r="G152" s="39"/>
      <c r="J152" s="39"/>
      <c r="K152" s="39"/>
      <c r="P152" s="407">
        <f>_xll.qlCalendarAdvance(Calendar,P151,"1D","f")</f>
        <v>42186</v>
      </c>
      <c r="Q152" s="262">
        <f>_xll.qlInterpolationInterpolate($M$1,P152,TRUE)</f>
        <v>1.4394207713536529E-3</v>
      </c>
      <c r="V152" s="39"/>
      <c r="W152" s="39"/>
    </row>
    <row r="153" spans="5:23" ht="11.25" customHeight="1" x14ac:dyDescent="0.2">
      <c r="E153" s="172"/>
      <c r="F153" s="172"/>
      <c r="G153" s="39"/>
      <c r="J153" s="39"/>
      <c r="K153" s="39"/>
      <c r="P153" s="407">
        <f>_xll.qlCalendarAdvance(Calendar,P152,"1D","f")</f>
        <v>42187</v>
      </c>
      <c r="Q153" s="262">
        <f>_xll.qlInterpolationInterpolate($M$1,P153,TRUE)</f>
        <v>1.4405481896927843E-3</v>
      </c>
      <c r="V153" s="39"/>
      <c r="W153" s="39"/>
    </row>
    <row r="154" spans="5:23" ht="11.25" customHeight="1" x14ac:dyDescent="0.2">
      <c r="E154" s="172"/>
      <c r="F154" s="172"/>
      <c r="G154" s="39"/>
      <c r="J154" s="39"/>
      <c r="K154" s="39"/>
      <c r="P154" s="407">
        <f>_xll.qlCalendarAdvance(Calendar,P153,"1D","f")</f>
        <v>42188</v>
      </c>
      <c r="Q154" s="262">
        <f>_xll.qlInterpolationInterpolate($M$1,P154,TRUE)</f>
        <v>1.4416586773167395E-3</v>
      </c>
      <c r="V154" s="39"/>
      <c r="W154" s="39"/>
    </row>
    <row r="155" spans="5:23" ht="11.25" customHeight="1" x14ac:dyDescent="0.2">
      <c r="E155" s="172"/>
      <c r="F155" s="172"/>
      <c r="G155" s="39"/>
      <c r="J155" s="39"/>
      <c r="K155" s="39"/>
      <c r="P155" s="407">
        <f>_xll.qlCalendarAdvance(Calendar,P154,"1D","f")</f>
        <v>42191</v>
      </c>
      <c r="Q155" s="262">
        <f>_xll.qlInterpolationInterpolate($M$1,P155,TRUE)</f>
        <v>1.4448891368915057E-3</v>
      </c>
      <c r="V155" s="39"/>
      <c r="W155" s="39"/>
    </row>
    <row r="156" spans="5:23" ht="11.25" customHeight="1" x14ac:dyDescent="0.2">
      <c r="E156" s="172"/>
      <c r="F156" s="172"/>
      <c r="G156" s="39"/>
      <c r="J156" s="39"/>
      <c r="K156" s="39"/>
      <c r="P156" s="407">
        <f>_xll.qlCalendarAdvance(Calendar,P155,"1D","f")</f>
        <v>42192</v>
      </c>
      <c r="Q156" s="262">
        <f>_xll.qlInterpolationInterpolate($M$1,P156,TRUE)</f>
        <v>1.445932482648714E-3</v>
      </c>
      <c r="V156" s="39"/>
      <c r="W156" s="39"/>
    </row>
    <row r="157" spans="5:23" ht="11.25" customHeight="1" x14ac:dyDescent="0.2">
      <c r="E157" s="172"/>
      <c r="F157" s="172"/>
      <c r="G157" s="39"/>
      <c r="J157" s="39"/>
      <c r="K157" s="39"/>
      <c r="P157" s="407">
        <f>_xll.qlCalendarAdvance(Calendar,P156,"1D","f")</f>
        <v>42193</v>
      </c>
      <c r="Q157" s="262">
        <f>_xll.qlInterpolationInterpolate($M$1,P157,TRUE)</f>
        <v>1.446959188187725E-3</v>
      </c>
      <c r="V157" s="39"/>
      <c r="W157" s="39"/>
    </row>
    <row r="158" spans="5:23" ht="11.25" customHeight="1" x14ac:dyDescent="0.2">
      <c r="E158" s="172"/>
      <c r="F158" s="172"/>
      <c r="G158" s="39"/>
      <c r="J158" s="39"/>
      <c r="K158" s="39"/>
      <c r="P158" s="407">
        <f>_xll.qlCalendarAdvance(Calendar,P157,"1D","f")</f>
        <v>42194</v>
      </c>
      <c r="Q158" s="262">
        <f>_xll.qlInterpolationInterpolate($M$1,P158,TRUE)</f>
        <v>1.4479693116079345E-3</v>
      </c>
      <c r="V158" s="39"/>
      <c r="W158" s="39"/>
    </row>
    <row r="159" spans="5:23" ht="11.25" customHeight="1" x14ac:dyDescent="0.2">
      <c r="E159" s="172"/>
      <c r="F159" s="172"/>
      <c r="G159" s="39"/>
      <c r="J159" s="39"/>
      <c r="K159" s="39"/>
      <c r="P159" s="407">
        <f>_xll.qlCalendarAdvance(Calendar,P158,"1D","f")</f>
        <v>42195</v>
      </c>
      <c r="Q159" s="262">
        <f>_xll.qlInterpolationInterpolate($M$1,P159,TRUE)</f>
        <v>1.4489629110087385E-3</v>
      </c>
      <c r="V159" s="39"/>
      <c r="W159" s="39"/>
    </row>
    <row r="160" spans="5:23" ht="11.25" customHeight="1" x14ac:dyDescent="0.2">
      <c r="E160" s="172"/>
      <c r="F160" s="172"/>
      <c r="G160" s="39"/>
      <c r="J160" s="39"/>
      <c r="K160" s="39"/>
      <c r="P160" s="407">
        <f>_xll.qlCalendarAdvance(Calendar,P159,"1D","f")</f>
        <v>42198</v>
      </c>
      <c r="Q160" s="262">
        <f>_xll.qlInterpolationInterpolate($M$1,P160,TRUE)</f>
        <v>1.4518451460886744E-3</v>
      </c>
      <c r="V160" s="39"/>
      <c r="W160" s="39"/>
    </row>
    <row r="161" spans="5:23" ht="11.25" customHeight="1" x14ac:dyDescent="0.2">
      <c r="E161" s="172"/>
      <c r="F161" s="172"/>
      <c r="G161" s="39"/>
      <c r="J161" s="39"/>
      <c r="K161" s="39"/>
      <c r="P161" s="407">
        <f>_xll.qlCalendarAdvance(Calendar,P160,"1D","f")</f>
        <v>42199</v>
      </c>
      <c r="Q161" s="262">
        <f>_xll.qlInterpolationInterpolate($M$1,P161,TRUE)</f>
        <v>1.4527732304058139E-3</v>
      </c>
      <c r="V161" s="39"/>
      <c r="W161" s="39"/>
    </row>
    <row r="162" spans="5:23" ht="11.25" customHeight="1" x14ac:dyDescent="0.2">
      <c r="E162" s="172"/>
      <c r="F162" s="172"/>
      <c r="G162" s="39"/>
      <c r="J162" s="39"/>
      <c r="K162" s="39"/>
      <c r="P162" s="407">
        <f>_xll.qlCalendarAdvance(Calendar,P161,"1D","f")</f>
        <v>42200</v>
      </c>
      <c r="Q162" s="262">
        <f>_xll.qlInterpolationInterpolate($M$1,P162,TRUE)</f>
        <v>1.4536850812005267E-3</v>
      </c>
      <c r="V162" s="39"/>
      <c r="W162" s="39"/>
    </row>
    <row r="163" spans="5:23" ht="11.25" customHeight="1" x14ac:dyDescent="0.2">
      <c r="E163" s="172"/>
      <c r="F163" s="172"/>
      <c r="G163" s="39"/>
      <c r="J163" s="39"/>
      <c r="K163" s="39"/>
      <c r="P163" s="407">
        <f>_xll.qlCalendarAdvance(Calendar,P162,"1D","f")</f>
        <v>42201</v>
      </c>
      <c r="Q163" s="262">
        <f>_xll.qlInterpolationInterpolate($M$1,P163,TRUE)</f>
        <v>1.4545807565722088E-3</v>
      </c>
      <c r="V163" s="39"/>
      <c r="W163" s="39"/>
    </row>
    <row r="164" spans="5:23" ht="11.25" customHeight="1" x14ac:dyDescent="0.2">
      <c r="E164" s="172"/>
      <c r="F164" s="172"/>
      <c r="G164" s="39"/>
      <c r="J164" s="39"/>
      <c r="K164" s="39"/>
      <c r="P164" s="407">
        <f>_xll.qlCalendarAdvance(Calendar,P163,"1D","f")</f>
        <v>42202</v>
      </c>
      <c r="Q164" s="262">
        <f>_xll.qlInterpolationInterpolate($M$1,P164,TRUE)</f>
        <v>1.4554603146202558E-3</v>
      </c>
      <c r="V164" s="39"/>
      <c r="W164" s="39"/>
    </row>
    <row r="165" spans="5:23" ht="11.25" customHeight="1" x14ac:dyDescent="0.2">
      <c r="E165" s="172"/>
      <c r="F165" s="172"/>
      <c r="G165" s="39"/>
      <c r="J165" s="39"/>
      <c r="K165" s="39"/>
      <c r="P165" s="407">
        <f>_xll.qlCalendarAdvance(Calendar,P164,"1D","f")</f>
        <v>42205</v>
      </c>
      <c r="Q165" s="262">
        <f>_xll.qlInterpolationInterpolate($M$1,P165,TRUE)</f>
        <v>1.4580028658165451E-3</v>
      </c>
      <c r="V165" s="39"/>
      <c r="W165" s="39"/>
    </row>
    <row r="166" spans="5:23" ht="11.25" customHeight="1" x14ac:dyDescent="0.2">
      <c r="E166" s="172"/>
      <c r="F166" s="172"/>
      <c r="G166" s="39"/>
      <c r="J166" s="39"/>
      <c r="K166" s="39"/>
      <c r="P166" s="407">
        <f>_xll.qlCalendarAdvance(Calendar,P165,"1D","f")</f>
        <v>42206</v>
      </c>
      <c r="Q166" s="262">
        <f>_xll.qlInterpolationInterpolate($M$1,P166,TRUE)</f>
        <v>1.4588185355640102E-3</v>
      </c>
      <c r="V166" s="39"/>
      <c r="W166" s="39"/>
    </row>
    <row r="167" spans="5:23" ht="11.25" customHeight="1" x14ac:dyDescent="0.2">
      <c r="E167" s="172"/>
      <c r="F167" s="172"/>
      <c r="G167" s="39"/>
      <c r="J167" s="39"/>
      <c r="K167" s="39"/>
      <c r="P167" s="407">
        <f>_xll.qlCalendarAdvance(Calendar,P166,"1D","f")</f>
        <v>42207</v>
      </c>
      <c r="Q167" s="262">
        <f>_xll.qlInterpolationInterpolate($M$1,P167,TRUE)</f>
        <v>1.4596183784848192E-3</v>
      </c>
      <c r="V167" s="39"/>
      <c r="W167" s="39"/>
    </row>
    <row r="168" spans="5:23" ht="11.25" customHeight="1" x14ac:dyDescent="0.2">
      <c r="E168" s="172"/>
      <c r="F168" s="172"/>
      <c r="G168" s="39"/>
      <c r="J168" s="39"/>
      <c r="K168" s="39"/>
      <c r="P168" s="407">
        <f>_xll.qlCalendarAdvance(Calendar,P167,"1D","f")</f>
        <v>42208</v>
      </c>
      <c r="Q168" s="262">
        <f>_xll.qlInterpolationInterpolate($M$1,P168,TRUE)</f>
        <v>1.4604024526783683E-3</v>
      </c>
      <c r="V168" s="39"/>
      <c r="W168" s="39"/>
    </row>
    <row r="169" spans="5:23" ht="11.25" customHeight="1" x14ac:dyDescent="0.2">
      <c r="E169" s="172"/>
      <c r="F169" s="172"/>
      <c r="G169" s="39"/>
      <c r="J169" s="39"/>
      <c r="K169" s="39"/>
      <c r="P169" s="407">
        <f>_xll.qlCalendarAdvance(Calendar,P168,"1D","f")</f>
        <v>42209</v>
      </c>
      <c r="Q169" s="262">
        <f>_xll.qlInterpolationInterpolate($M$1,P169,TRUE)</f>
        <v>1.461170816244053E-3</v>
      </c>
      <c r="V169" s="39"/>
      <c r="W169" s="39"/>
    </row>
    <row r="170" spans="5:23" ht="11.25" customHeight="1" x14ac:dyDescent="0.2">
      <c r="E170" s="172"/>
      <c r="F170" s="172"/>
      <c r="G170" s="39"/>
      <c r="J170" s="39"/>
      <c r="K170" s="39"/>
      <c r="P170" s="407">
        <f>_xll.qlCalendarAdvance(Calendar,P169,"1D","f")</f>
        <v>42212</v>
      </c>
      <c r="Q170" s="262">
        <f>_xll.qlInterpolationInterpolate($M$1,P170,TRUE)</f>
        <v>1.4633822241678788E-3</v>
      </c>
      <c r="V170" s="39"/>
      <c r="W170" s="39"/>
    </row>
    <row r="171" spans="5:23" ht="11.25" customHeight="1" x14ac:dyDescent="0.2">
      <c r="E171" s="172"/>
      <c r="F171" s="172"/>
      <c r="G171" s="39"/>
      <c r="J171" s="39"/>
      <c r="K171" s="39"/>
      <c r="P171" s="407">
        <f>_xll.qlCalendarAdvance(Calendar,P170,"1D","f")</f>
        <v>42213</v>
      </c>
      <c r="Q171" s="262">
        <f>_xll.qlInterpolationInterpolate($M$1,P171,TRUE)</f>
        <v>1.464088326216064E-3</v>
      </c>
      <c r="V171" s="39"/>
      <c r="W171" s="39"/>
    </row>
    <row r="172" spans="5:23" ht="11.25" customHeight="1" x14ac:dyDescent="0.2">
      <c r="E172" s="172"/>
      <c r="F172" s="172"/>
      <c r="G172" s="39"/>
      <c r="J172" s="39"/>
      <c r="K172" s="39"/>
      <c r="P172" s="407">
        <f>_xll.qlCalendarAdvance(Calendar,P171,"1D","f")</f>
        <v>42214</v>
      </c>
      <c r="Q172" s="262">
        <f>_xll.qlInterpolationInterpolate($M$1,P172,TRUE)</f>
        <v>1.464779008133364E-3</v>
      </c>
      <c r="V172" s="39"/>
      <c r="W172" s="39"/>
    </row>
    <row r="173" spans="5:23" ht="11.25" customHeight="1" x14ac:dyDescent="0.2">
      <c r="E173" s="172"/>
      <c r="F173" s="172"/>
      <c r="G173" s="39"/>
      <c r="J173" s="39"/>
      <c r="K173" s="39"/>
      <c r="P173" s="407">
        <f>_xll.qlCalendarAdvance(Calendar,P172,"1D","f")</f>
        <v>42215</v>
      </c>
      <c r="Q173" s="262">
        <f>_xll.qlInterpolationInterpolate($M$1,P173,TRUE)</f>
        <v>1.4654543280191745E-3</v>
      </c>
      <c r="V173" s="39"/>
      <c r="W173" s="39"/>
    </row>
    <row r="174" spans="5:23" ht="11.25" customHeight="1" x14ac:dyDescent="0.2">
      <c r="E174" s="172"/>
      <c r="F174" s="172"/>
      <c r="G174" s="39"/>
      <c r="J174" s="39"/>
      <c r="K174" s="39"/>
      <c r="P174" s="407">
        <f>_xll.qlCalendarAdvance(Calendar,P173,"1D","f")</f>
        <v>42216</v>
      </c>
      <c r="Q174" s="262">
        <f>_xll.qlInterpolationInterpolate($M$1,P174,TRUE)</f>
        <v>1.4661143439728911E-3</v>
      </c>
      <c r="V174" s="39"/>
      <c r="W174" s="39"/>
    </row>
    <row r="175" spans="5:23" ht="11.25" customHeight="1" x14ac:dyDescent="0.2">
      <c r="E175" s="172"/>
      <c r="F175" s="172"/>
      <c r="G175" s="39"/>
      <c r="J175" s="39"/>
      <c r="K175" s="39"/>
      <c r="P175" s="407">
        <f>_xll.qlCalendarAdvance(Calendar,P174,"1D","f")</f>
        <v>42219</v>
      </c>
      <c r="Q175" s="262">
        <f>_xll.qlInterpolationInterpolate($M$1,P175,TRUE)</f>
        <v>1.4680031492354368E-3</v>
      </c>
      <c r="V175" s="39"/>
      <c r="W175" s="39"/>
    </row>
    <row r="176" spans="5:23" ht="11.25" customHeight="1" x14ac:dyDescent="0.2">
      <c r="E176" s="172"/>
      <c r="F176" s="172"/>
      <c r="G176" s="39"/>
      <c r="J176" s="39"/>
      <c r="K176" s="39"/>
      <c r="P176" s="407">
        <f>_xll.qlCalendarAdvance(Calendar,P175,"1D","f")</f>
        <v>42220</v>
      </c>
      <c r="Q176" s="262">
        <f>_xll.qlInterpolationInterpolate($M$1,P176,TRUE)</f>
        <v>1.4686025304547366E-3</v>
      </c>
      <c r="V176" s="39"/>
      <c r="W176" s="39"/>
    </row>
    <row r="177" spans="5:23" ht="11.25" customHeight="1" x14ac:dyDescent="0.2">
      <c r="E177" s="172"/>
      <c r="F177" s="172"/>
      <c r="G177" s="39"/>
      <c r="J177" s="39"/>
      <c r="K177" s="39"/>
      <c r="P177" s="407">
        <f>_xll.qlCalendarAdvance(Calendar,P176,"1D","f")</f>
        <v>42221</v>
      </c>
      <c r="Q177" s="262">
        <f>_xll.qlInterpolationInterpolate($M$1,P177,TRUE)</f>
        <v>1.469186898238922E-3</v>
      </c>
      <c r="V177" s="39"/>
      <c r="W177" s="39"/>
    </row>
    <row r="178" spans="5:23" ht="11.25" customHeight="1" x14ac:dyDescent="0.2">
      <c r="E178" s="172"/>
      <c r="F178" s="172"/>
      <c r="G178" s="39"/>
      <c r="J178" s="39"/>
      <c r="K178" s="39"/>
      <c r="P178" s="407">
        <f>_xll.qlCalendarAdvance(Calendar,P177,"1D","f")</f>
        <v>42222</v>
      </c>
      <c r="Q178" s="262">
        <f>_xll.qlInterpolationInterpolate($M$1,P178,TRUE)</f>
        <v>1.4697563106873882E-3</v>
      </c>
      <c r="V178" s="39"/>
      <c r="W178" s="39"/>
    </row>
    <row r="179" spans="5:23" ht="11.25" customHeight="1" x14ac:dyDescent="0.2">
      <c r="E179" s="172"/>
      <c r="F179" s="172"/>
      <c r="G179" s="39"/>
      <c r="J179" s="39"/>
      <c r="K179" s="39"/>
      <c r="P179" s="407">
        <f>_xll.qlCalendarAdvance(Calendar,P178,"1D","f")</f>
        <v>42223</v>
      </c>
      <c r="Q179" s="262">
        <f>_xll.qlInterpolationInterpolate($M$1,P179,TRUE)</f>
        <v>1.4703108258995313E-3</v>
      </c>
      <c r="V179" s="39"/>
      <c r="W179" s="39"/>
    </row>
    <row r="180" spans="5:23" ht="11.25" customHeight="1" x14ac:dyDescent="0.2">
      <c r="E180" s="172"/>
      <c r="F180" s="172"/>
      <c r="G180" s="39"/>
      <c r="J180" s="39"/>
      <c r="K180" s="39"/>
      <c r="P180" s="407">
        <f>_xll.qlCalendarAdvance(Calendar,P179,"1D","f")</f>
        <v>42226</v>
      </c>
      <c r="Q180" s="262">
        <f>_xll.qlInterpolationInterpolate($M$1,P180,TRUE)</f>
        <v>1.4718855691119804E-3</v>
      </c>
      <c r="V180" s="39"/>
      <c r="W180" s="39"/>
    </row>
    <row r="181" spans="5:23" ht="11.25" customHeight="1" x14ac:dyDescent="0.2">
      <c r="E181" s="172"/>
      <c r="F181" s="172"/>
      <c r="G181" s="39"/>
      <c r="J181" s="39"/>
      <c r="K181" s="39"/>
      <c r="P181" s="407">
        <f>_xll.qlCalendarAdvance(Calendar,P180,"1D","f")</f>
        <v>42227</v>
      </c>
      <c r="Q181" s="262">
        <f>_xll.qlInterpolationInterpolate($M$1,P181,TRUE)</f>
        <v>1.4723810763727894E-3</v>
      </c>
      <c r="V181" s="39"/>
      <c r="W181" s="39"/>
    </row>
    <row r="182" spans="5:23" ht="11.25" customHeight="1" x14ac:dyDescent="0.2">
      <c r="E182" s="172"/>
      <c r="F182" s="172"/>
      <c r="G182" s="39"/>
      <c r="J182" s="39"/>
      <c r="K182" s="39"/>
      <c r="P182" s="407">
        <f>_xll.qlCalendarAdvance(Calendar,P181,"1D","f")</f>
        <v>42228</v>
      </c>
      <c r="Q182" s="262">
        <f>_xll.qlInterpolationInterpolate($M$1,P182,TRUE)</f>
        <v>1.4728619768942543E-3</v>
      </c>
      <c r="V182" s="39"/>
      <c r="W182" s="39"/>
    </row>
    <row r="183" spans="5:23" ht="11.25" customHeight="1" x14ac:dyDescent="0.2">
      <c r="E183" s="172"/>
      <c r="F183" s="172"/>
      <c r="G183" s="39"/>
      <c r="J183" s="39"/>
      <c r="K183" s="39"/>
      <c r="P183" s="407">
        <f>_xll.qlCalendarAdvance(Calendar,P182,"1D","f")</f>
        <v>42229</v>
      </c>
      <c r="Q183" s="262">
        <f>_xll.qlInterpolationInterpolate($M$1,P183,TRUE)</f>
        <v>1.4733283287757708E-3</v>
      </c>
      <c r="V183" s="39"/>
      <c r="W183" s="39"/>
    </row>
    <row r="184" spans="5:23" ht="11.25" customHeight="1" x14ac:dyDescent="0.2">
      <c r="E184" s="172"/>
      <c r="F184" s="172"/>
      <c r="G184" s="39"/>
      <c r="J184" s="39"/>
      <c r="K184" s="39"/>
      <c r="P184" s="407">
        <f>_xll.qlCalendarAdvance(Calendar,P183,"1D","f")</f>
        <v>42230</v>
      </c>
      <c r="Q184" s="262">
        <f>_xll.qlInterpolationInterpolate($M$1,P184,TRUE)</f>
        <v>1.4737801901167349E-3</v>
      </c>
      <c r="V184" s="39"/>
      <c r="W184" s="39"/>
    </row>
    <row r="185" spans="5:23" ht="11.25" customHeight="1" x14ac:dyDescent="0.2">
      <c r="E185" s="172"/>
      <c r="F185" s="172"/>
      <c r="G185" s="39"/>
      <c r="J185" s="39"/>
      <c r="K185" s="39"/>
      <c r="P185" s="407">
        <f>_xll.qlCalendarAdvance(Calendar,P184,"1D","f")</f>
        <v>42233</v>
      </c>
      <c r="Q185" s="262">
        <f>_xll.qlInterpolationInterpolate($M$1,P185,TRUE)</f>
        <v>1.4750494118902708E-3</v>
      </c>
      <c r="V185" s="39"/>
      <c r="W185" s="39"/>
    </row>
    <row r="186" spans="5:23" ht="11.25" customHeight="1" x14ac:dyDescent="0.2">
      <c r="E186" s="172"/>
      <c r="F186" s="172"/>
      <c r="G186" s="39"/>
      <c r="J186" s="39"/>
      <c r="K186" s="39"/>
      <c r="P186" s="407">
        <f>_xll.qlCalendarAdvance(Calendar,P185,"1D","f")</f>
        <v>42234</v>
      </c>
      <c r="Q186" s="262">
        <f>_xll.qlInterpolationInterpolate($M$1,P186,TRUE)</f>
        <v>1.4754438920629833E-3</v>
      </c>
      <c r="V186" s="39"/>
      <c r="W186" s="39"/>
    </row>
    <row r="187" spans="5:23" ht="11.25" customHeight="1" x14ac:dyDescent="0.2">
      <c r="E187" s="172"/>
      <c r="F187" s="172"/>
      <c r="G187" s="39"/>
      <c r="J187" s="39"/>
      <c r="K187" s="39"/>
      <c r="P187" s="407">
        <f>_xll.qlCalendarAdvance(Calendar,P186,"1D","f")</f>
        <v>42235</v>
      </c>
      <c r="Q187" s="262">
        <f>_xll.qlInterpolationInterpolate($M$1,P187,TRUE)</f>
        <v>1.4758241721921223E-3</v>
      </c>
      <c r="V187" s="39"/>
      <c r="W187" s="39"/>
    </row>
    <row r="188" spans="5:23" ht="11.25" customHeight="1" x14ac:dyDescent="0.2">
      <c r="E188" s="172"/>
      <c r="F188" s="172"/>
      <c r="G188" s="39"/>
      <c r="J188" s="39"/>
      <c r="K188" s="39"/>
      <c r="P188" s="407">
        <f>_xll.qlCalendarAdvance(Calendar,P187,"1D","f")</f>
        <v>42236</v>
      </c>
      <c r="Q188" s="262">
        <f>_xll.qlInterpolationInterpolate($M$1,P188,TRUE)</f>
        <v>1.4761903103770837E-3</v>
      </c>
      <c r="V188" s="39"/>
      <c r="W188" s="39"/>
    </row>
    <row r="189" spans="5:23" ht="11.25" customHeight="1" x14ac:dyDescent="0.2">
      <c r="E189" s="172"/>
      <c r="F189" s="172"/>
      <c r="G189" s="39"/>
      <c r="J189" s="39"/>
      <c r="K189" s="39"/>
      <c r="P189" s="407">
        <f>_xll.qlCalendarAdvance(Calendar,P188,"1D","f")</f>
        <v>42237</v>
      </c>
      <c r="Q189" s="262">
        <f>_xll.qlInterpolationInterpolate($M$1,P189,TRUE)</f>
        <v>1.4765423647172633E-3</v>
      </c>
      <c r="V189" s="39"/>
      <c r="W189" s="39"/>
    </row>
    <row r="190" spans="5:23" ht="11.25" customHeight="1" x14ac:dyDescent="0.2">
      <c r="E190" s="172"/>
      <c r="F190" s="172"/>
      <c r="G190" s="39"/>
      <c r="J190" s="39"/>
      <c r="K190" s="39"/>
      <c r="P190" s="407">
        <f>_xll.qlCalendarAdvance(Calendar,P189,"1D","f")</f>
        <v>42240</v>
      </c>
      <c r="Q190" s="262">
        <f>_xll.qlInterpolationInterpolate($M$1,P190,TRUE)</f>
        <v>1.4775146056630693E-3</v>
      </c>
      <c r="V190" s="39"/>
      <c r="W190" s="39"/>
    </row>
    <row r="191" spans="5:23" ht="11.25" customHeight="1" x14ac:dyDescent="0.2">
      <c r="E191" s="172"/>
      <c r="F191" s="172"/>
      <c r="G191" s="39"/>
      <c r="J191" s="39"/>
      <c r="K191" s="39"/>
      <c r="P191" s="407">
        <f>_xll.qlCalendarAdvance(Calendar,P190,"1D","f")</f>
        <v>42241</v>
      </c>
      <c r="Q191" s="262">
        <f>_xll.qlInterpolationInterpolate($M$1,P191,TRUE)</f>
        <v>1.4778109056180796E-3</v>
      </c>
      <c r="V191" s="39"/>
      <c r="W191" s="39"/>
    </row>
    <row r="192" spans="5:23" ht="11.25" customHeight="1" x14ac:dyDescent="0.2">
      <c r="E192" s="172"/>
      <c r="F192" s="172"/>
      <c r="G192" s="39"/>
      <c r="J192" s="39"/>
      <c r="K192" s="39"/>
      <c r="P192" s="407">
        <f>_xll.qlCalendarAdvance(Calendar,P191,"1D","f")</f>
        <v>42242</v>
      </c>
      <c r="Q192" s="262">
        <f>_xll.qlInterpolationInterpolate($M$1,P192,TRUE)</f>
        <v>1.4780934122252871E-3</v>
      </c>
      <c r="V192" s="39"/>
      <c r="W192" s="39"/>
    </row>
    <row r="193" spans="5:23" ht="11.25" customHeight="1" x14ac:dyDescent="0.2">
      <c r="E193" s="172"/>
      <c r="F193" s="172"/>
      <c r="G193" s="39"/>
      <c r="J193" s="39"/>
      <c r="K193" s="39"/>
      <c r="P193" s="407">
        <f>_xll.qlCalendarAdvance(Calendar,P192,"1D","f")</f>
        <v>42243</v>
      </c>
      <c r="Q193" s="262">
        <f>_xll.qlInterpolationInterpolate($M$1,P193,TRUE)</f>
        <v>1.4783621835840878E-3</v>
      </c>
      <c r="V193" s="39"/>
      <c r="W193" s="39"/>
    </row>
    <row r="194" spans="5:23" ht="11.25" customHeight="1" x14ac:dyDescent="0.2">
      <c r="E194" s="172"/>
      <c r="F194" s="172"/>
      <c r="G194" s="39"/>
      <c r="J194" s="39"/>
      <c r="K194" s="39"/>
      <c r="P194" s="407">
        <f>_xll.qlCalendarAdvance(Calendar,P193,"1D","f")</f>
        <v>42244</v>
      </c>
      <c r="Q194" s="262">
        <f>_xll.qlInterpolationInterpolate($M$1,P194,TRUE)</f>
        <v>1.4786172777938773E-3</v>
      </c>
      <c r="V194" s="39"/>
      <c r="W194" s="39"/>
    </row>
    <row r="195" spans="5:23" ht="11.25" customHeight="1" x14ac:dyDescent="0.2">
      <c r="E195" s="172"/>
      <c r="F195" s="172"/>
      <c r="G195" s="39"/>
      <c r="J195" s="39"/>
      <c r="K195" s="39"/>
      <c r="P195" s="407">
        <f>_xll.qlCalendarAdvance(Calendar,P194,"1D","f")</f>
        <v>42247</v>
      </c>
      <c r="Q195" s="262">
        <f>_xll.qlInterpolationInterpolate($M$1,P195,TRUE)</f>
        <v>1.4793010785231367E-3</v>
      </c>
      <c r="V195" s="39"/>
      <c r="W195" s="39"/>
    </row>
    <row r="196" spans="5:23" ht="11.25" customHeight="1" x14ac:dyDescent="0.2">
      <c r="E196" s="172"/>
      <c r="F196" s="172"/>
      <c r="G196" s="39"/>
      <c r="J196" s="39"/>
      <c r="K196" s="39"/>
      <c r="P196" s="407">
        <f>_xll.qlCalendarAdvance(Calendar,P195,"1D","f")</f>
        <v>42248</v>
      </c>
      <c r="Q196" s="262">
        <f>_xll.qlInterpolationInterpolate($M$1,P196,TRUE)</f>
        <v>1.4795020451308393E-3</v>
      </c>
      <c r="V196" s="39"/>
      <c r="W196" s="39"/>
    </row>
    <row r="197" spans="5:23" ht="11.25" customHeight="1" x14ac:dyDescent="0.2">
      <c r="E197" s="172"/>
      <c r="F197" s="172"/>
      <c r="G197" s="39"/>
      <c r="J197" s="39"/>
      <c r="K197" s="39"/>
      <c r="P197" s="407">
        <f>_xll.qlCalendarAdvance(Calendar,P196,"1D","f")</f>
        <v>42249</v>
      </c>
      <c r="Q197" s="262">
        <f>_xll.qlInterpolationInterpolate($M$1,P197,TRUE)</f>
        <v>1.4796896250865101E-3</v>
      </c>
      <c r="V197" s="39"/>
      <c r="W197" s="39"/>
    </row>
    <row r="198" spans="5:23" ht="11.25" customHeight="1" x14ac:dyDescent="0.2">
      <c r="E198" s="172"/>
      <c r="F198" s="172"/>
      <c r="G198" s="39"/>
      <c r="J198" s="39"/>
      <c r="K198" s="39"/>
      <c r="P198" s="407">
        <f>_xll.qlCalendarAdvance(Calendar,P197,"1D","f")</f>
        <v>42250</v>
      </c>
      <c r="Q198" s="262">
        <f>_xll.qlInterpolationInterpolate($M$1,P198,TRUE)</f>
        <v>1.4798638764895445E-3</v>
      </c>
      <c r="V198" s="39"/>
      <c r="W198" s="39"/>
    </row>
    <row r="199" spans="5:23" ht="11.25" customHeight="1" x14ac:dyDescent="0.2">
      <c r="E199" s="172"/>
      <c r="F199" s="172"/>
      <c r="G199" s="39"/>
      <c r="J199" s="39"/>
      <c r="K199" s="39"/>
      <c r="P199" s="407">
        <f>_xll.qlCalendarAdvance(Calendar,P198,"1D","f")</f>
        <v>42251</v>
      </c>
      <c r="Q199" s="262">
        <f>_xll.qlInterpolationInterpolate($M$1,P199,TRUE)</f>
        <v>1.4800248574393382E-3</v>
      </c>
      <c r="V199" s="39"/>
      <c r="W199" s="39"/>
    </row>
    <row r="200" spans="5:23" ht="11.25" customHeight="1" x14ac:dyDescent="0.2">
      <c r="E200" s="172"/>
      <c r="F200" s="172"/>
      <c r="G200" s="39"/>
      <c r="J200" s="39"/>
      <c r="K200" s="39"/>
      <c r="P200" s="407">
        <f>_xll.qlCalendarAdvance(Calendar,P199,"1D","f")</f>
        <v>42254</v>
      </c>
      <c r="Q200" s="262">
        <f>_xll.qlInterpolationInterpolate($M$1,P200,TRUE)</f>
        <v>1.4804287585632344E-3</v>
      </c>
      <c r="V200" s="39"/>
      <c r="W200" s="39"/>
    </row>
    <row r="201" spans="5:23" ht="11.25" customHeight="1" x14ac:dyDescent="0.2">
      <c r="E201" s="172"/>
      <c r="F201" s="172"/>
      <c r="G201" s="39"/>
      <c r="J201" s="39"/>
      <c r="K201" s="39"/>
      <c r="P201" s="407">
        <f>_xll.qlCalendarAdvance(Calendar,P200,"1D","f")</f>
        <v>42255</v>
      </c>
      <c r="Q201" s="262">
        <f>_xll.qlInterpolationInterpolate($M$1,P201,TRUE)</f>
        <v>1.4805372386940241E-3</v>
      </c>
      <c r="V201" s="39"/>
      <c r="W201" s="39"/>
    </row>
    <row r="202" spans="5:23" ht="11.25" customHeight="1" x14ac:dyDescent="0.2">
      <c r="E202" s="172"/>
      <c r="F202" s="172"/>
      <c r="G202" s="39"/>
      <c r="J202" s="39"/>
      <c r="K202" s="39"/>
      <c r="P202" s="407">
        <f>_xll.qlCalendarAdvance(Calendar,P201,"1D","f")</f>
        <v>42256</v>
      </c>
      <c r="Q202" s="262">
        <f>_xll.qlInterpolationInterpolate($M$1,P202,TRUE)</f>
        <v>1.4806327388685522E-3</v>
      </c>
      <c r="V202" s="39"/>
      <c r="W202" s="39"/>
    </row>
    <row r="203" spans="5:23" ht="11.25" customHeight="1" x14ac:dyDescent="0.2">
      <c r="E203" s="172"/>
      <c r="F203" s="172"/>
      <c r="G203" s="39"/>
      <c r="J203" s="39"/>
      <c r="K203" s="39"/>
      <c r="P203" s="407">
        <f>_xll.qlCalendarAdvance(Calendar,P202,"1D","f")</f>
        <v>42257</v>
      </c>
      <c r="Q203" s="262">
        <f>_xll.qlInterpolationInterpolate($M$1,P203,TRUE)</f>
        <v>1.4807153171862149E-3</v>
      </c>
      <c r="V203" s="39"/>
      <c r="W203" s="39"/>
    </row>
    <row r="204" spans="5:23" ht="11.25" customHeight="1" x14ac:dyDescent="0.2">
      <c r="E204" s="172"/>
      <c r="F204" s="172"/>
      <c r="G204" s="39"/>
      <c r="J204" s="39"/>
      <c r="K204" s="39"/>
      <c r="P204" s="407">
        <f>_xll.qlCalendarAdvance(Calendar,P203,"1D","f")</f>
        <v>42258</v>
      </c>
      <c r="Q204" s="262">
        <f>_xll.qlInterpolationInterpolate($M$1,P204,TRUE)</f>
        <v>1.4807850317464075E-3</v>
      </c>
      <c r="V204" s="39"/>
      <c r="W204" s="39"/>
    </row>
    <row r="205" spans="5:23" ht="11.25" customHeight="1" x14ac:dyDescent="0.2">
      <c r="E205" s="172"/>
      <c r="F205" s="172"/>
      <c r="G205" s="39"/>
      <c r="J205" s="39"/>
      <c r="K205" s="39"/>
      <c r="P205" s="407">
        <f>_xll.qlCalendarAdvance(Calendar,P204,"1D","f")</f>
        <v>42261</v>
      </c>
      <c r="Q205" s="262">
        <f>_xll.qlInterpolationInterpolate($M$1,P205,TRUE)</f>
        <v>1.4809175738761239E-3</v>
      </c>
      <c r="V205" s="39"/>
      <c r="W205" s="39"/>
    </row>
    <row r="206" spans="5:23" ht="11.25" customHeight="1" x14ac:dyDescent="0.2">
      <c r="E206" s="172"/>
      <c r="F206" s="172"/>
      <c r="G206" s="39"/>
      <c r="J206" s="39"/>
      <c r="K206" s="39"/>
      <c r="P206" s="407">
        <f>_xll.qlCalendarAdvance(Calendar,P205,"1D","f")</f>
        <v>42262</v>
      </c>
      <c r="Q206" s="262">
        <f>_xll.qlInterpolationInterpolate($M$1,P206,TRUE)</f>
        <v>1.4809364144003948E-3</v>
      </c>
      <c r="V206" s="39"/>
      <c r="W206" s="39"/>
    </row>
    <row r="207" spans="5:23" ht="11.25" customHeight="1" x14ac:dyDescent="0.2">
      <c r="E207" s="172"/>
      <c r="F207" s="172"/>
      <c r="G207" s="39"/>
      <c r="J207" s="39"/>
      <c r="K207" s="39"/>
      <c r="P207" s="407">
        <f>_xll.qlCalendarAdvance(Calendar,P206,"1D","f")</f>
        <v>42263</v>
      </c>
      <c r="Q207" s="262">
        <f>_xll.qlInterpolationInterpolate($M$1,P207,TRUE)</f>
        <v>1.480942681664175E-3</v>
      </c>
      <c r="V207" s="39"/>
      <c r="W207" s="39"/>
    </row>
    <row r="208" spans="5:23" ht="11.25" customHeight="1" x14ac:dyDescent="0.2">
      <c r="E208" s="172"/>
      <c r="F208" s="172"/>
      <c r="G208" s="39"/>
      <c r="J208" s="39"/>
      <c r="K208" s="39"/>
      <c r="P208" s="407">
        <f>_xll.qlCalendarAdvance(Calendar,P207,"1D","f")</f>
        <v>42264</v>
      </c>
      <c r="Q208" s="262">
        <f>_xll.qlInterpolationInterpolate($M$1,P208,TRUE)</f>
        <v>1.4809426818231431E-3</v>
      </c>
      <c r="V208" s="39"/>
      <c r="W208" s="39"/>
    </row>
    <row r="209" spans="5:23" ht="11.25" customHeight="1" x14ac:dyDescent="0.2">
      <c r="E209" s="172"/>
      <c r="F209" s="172"/>
      <c r="G209" s="39"/>
      <c r="J209" s="39"/>
      <c r="K209" s="39"/>
      <c r="P209" s="407">
        <f>_xll.qlCalendarAdvance(Calendar,P208,"1D","f")</f>
        <v>42265</v>
      </c>
      <c r="Q209" s="262">
        <f>_xll.qlInterpolationInterpolate($M$1,P209,TRUE)</f>
        <v>1.4809426829359193E-3</v>
      </c>
      <c r="V209" s="39"/>
      <c r="W209" s="39"/>
    </row>
    <row r="210" spans="5:23" ht="11.25" customHeight="1" x14ac:dyDescent="0.2">
      <c r="E210" s="172"/>
      <c r="F210" s="172"/>
      <c r="G210" s="39"/>
      <c r="J210" s="39"/>
      <c r="K210" s="39"/>
      <c r="P210" s="407">
        <f>_xll.qlCalendarAdvance(Calendar,P209,"1D","f")</f>
        <v>42268</v>
      </c>
      <c r="Q210" s="262">
        <f>_xll.qlInterpolationInterpolate($M$1,P210,TRUE)</f>
        <v>1.4809427015351768E-3</v>
      </c>
      <c r="V210" s="39"/>
      <c r="W210" s="39"/>
    </row>
    <row r="211" spans="5:23" ht="11.25" customHeight="1" x14ac:dyDescent="0.2">
      <c r="E211" s="172"/>
      <c r="F211" s="172"/>
      <c r="G211" s="39"/>
      <c r="J211" s="39"/>
      <c r="K211" s="39"/>
      <c r="P211" s="407">
        <f>_xll.qlCalendarAdvance(Calendar,P210,"1D","f")</f>
        <v>42269</v>
      </c>
      <c r="Q211" s="262">
        <f>_xll.qlInterpolationInterpolate($M$1,P211,TRUE)</f>
        <v>1.4809427160012662E-3</v>
      </c>
      <c r="V211" s="39"/>
      <c r="W211" s="39"/>
    </row>
    <row r="212" spans="5:23" ht="11.25" customHeight="1" x14ac:dyDescent="0.2">
      <c r="E212" s="172"/>
      <c r="F212" s="172"/>
      <c r="G212" s="39"/>
      <c r="J212" s="39"/>
      <c r="K212" s="39"/>
      <c r="P212" s="407">
        <f>_xll.qlCalendarAdvance(Calendar,P211,"1D","f")</f>
        <v>42270</v>
      </c>
      <c r="Q212" s="262">
        <f>_xll.qlInterpolationInterpolate($M$1,P212,TRUE)</f>
        <v>1.4809427361902039E-3</v>
      </c>
      <c r="V212" s="39"/>
      <c r="W212" s="39"/>
    </row>
    <row r="213" spans="5:23" ht="11.25" customHeight="1" x14ac:dyDescent="0.2">
      <c r="E213" s="172"/>
      <c r="F213" s="172"/>
      <c r="G213" s="39"/>
      <c r="J213" s="39"/>
      <c r="K213" s="39"/>
      <c r="P213" s="407">
        <f>_xll.qlCalendarAdvance(Calendar,P212,"1D","f")</f>
        <v>42271</v>
      </c>
      <c r="Q213" s="262">
        <f>_xll.qlInterpolationInterpolate($M$1,P213,TRUE)</f>
        <v>1.4809427630557983E-3</v>
      </c>
      <c r="V213" s="39"/>
      <c r="W213" s="39"/>
    </row>
    <row r="214" spans="5:23" ht="11.25" customHeight="1" x14ac:dyDescent="0.2">
      <c r="E214" s="172"/>
      <c r="F214" s="172"/>
      <c r="G214" s="39"/>
      <c r="J214" s="39"/>
      <c r="K214" s="39"/>
      <c r="P214" s="407">
        <f>_xll.qlCalendarAdvance(Calendar,P213,"1D","f")</f>
        <v>42272</v>
      </c>
      <c r="Q214" s="262">
        <f>_xll.qlInterpolationInterpolate($M$1,P214,TRUE)</f>
        <v>1.4809427975518573E-3</v>
      </c>
      <c r="V214" s="39"/>
      <c r="W214" s="39"/>
    </row>
    <row r="215" spans="5:23" ht="11.25" customHeight="1" x14ac:dyDescent="0.2">
      <c r="E215" s="172"/>
      <c r="F215" s="172"/>
      <c r="G215" s="39"/>
      <c r="J215" s="39"/>
      <c r="K215" s="39"/>
      <c r="P215" s="407">
        <f>_xll.qlCalendarAdvance(Calendar,P214,"1D","f")</f>
        <v>42275</v>
      </c>
      <c r="Q215" s="262">
        <f>_xll.qlInterpolationInterpolate($M$1,P215,TRUE)</f>
        <v>1.4809429563609035E-3</v>
      </c>
      <c r="V215" s="39"/>
      <c r="W215" s="39"/>
    </row>
    <row r="216" spans="5:23" ht="11.25" customHeight="1" x14ac:dyDescent="0.2">
      <c r="E216" s="172"/>
      <c r="F216" s="172"/>
      <c r="G216" s="39"/>
      <c r="J216" s="39"/>
      <c r="K216" s="39"/>
      <c r="P216" s="407">
        <f>_xll.qlCalendarAdvance(Calendar,P215,"1D","f")</f>
        <v>42276</v>
      </c>
      <c r="Q216" s="262">
        <f>_xll.qlInterpolationInterpolate($M$1,P216,TRUE)</f>
        <v>1.4809430309169023E-3</v>
      </c>
      <c r="V216" s="39"/>
      <c r="W216" s="39"/>
    </row>
    <row r="217" spans="5:23" ht="11.25" customHeight="1" x14ac:dyDescent="0.2">
      <c r="E217" s="172"/>
      <c r="F217" s="172"/>
      <c r="G217" s="39"/>
      <c r="J217" s="39"/>
      <c r="K217" s="39"/>
      <c r="P217" s="407">
        <f>_xll.qlCalendarAdvance(Calendar,P216,"1D","f")</f>
        <v>42277</v>
      </c>
      <c r="Q217" s="262">
        <f>_xll.qlInterpolationInterpolate($M$1,P217,TRUE)</f>
        <v>1.4809431178724058E-3</v>
      </c>
      <c r="V217" s="39"/>
      <c r="W217" s="39"/>
    </row>
    <row r="218" spans="5:23" ht="11.25" customHeight="1" x14ac:dyDescent="0.2">
      <c r="E218" s="172"/>
      <c r="F218" s="172"/>
      <c r="G218" s="39"/>
      <c r="J218" s="39"/>
      <c r="K218" s="39"/>
      <c r="P218" s="407">
        <f>_xll.qlCalendarAdvance(Calendar,P217,"1D","f")</f>
        <v>42278</v>
      </c>
      <c r="Q218" s="262">
        <f>_xll.qlInterpolationInterpolate($M$1,P218,TRUE)</f>
        <v>1.4809432181812228E-3</v>
      </c>
      <c r="V218" s="39"/>
      <c r="W218" s="39"/>
    </row>
    <row r="219" spans="5:23" ht="11.25" customHeight="1" x14ac:dyDescent="0.2">
      <c r="E219" s="172"/>
      <c r="F219" s="172"/>
      <c r="G219" s="39"/>
      <c r="J219" s="39"/>
      <c r="K219" s="39"/>
      <c r="P219" s="407">
        <f>_xll.qlCalendarAdvance(Calendar,P218,"1D","f")</f>
        <v>42279</v>
      </c>
      <c r="Q219" s="262">
        <f>_xll.qlInterpolationInterpolate($M$1,P219,TRUE)</f>
        <v>1.4809433327971611E-3</v>
      </c>
      <c r="V219" s="39"/>
      <c r="W219" s="39"/>
    </row>
    <row r="220" spans="5:23" ht="11.25" customHeight="1" x14ac:dyDescent="0.2">
      <c r="E220" s="172"/>
      <c r="F220" s="172"/>
      <c r="G220" s="39"/>
      <c r="J220" s="39"/>
      <c r="K220" s="39"/>
      <c r="P220" s="407">
        <f>_xll.qlCalendarAdvance(Calendar,P219,"1D","f")</f>
        <v>42282</v>
      </c>
      <c r="Q220" s="262">
        <f>_xll.qlInterpolationInterpolate($M$1,P220,TRUE)</f>
        <v>1.4809437720257842E-3</v>
      </c>
      <c r="V220" s="39"/>
      <c r="W220" s="39"/>
    </row>
    <row r="221" spans="5:23" ht="11.25" customHeight="1" x14ac:dyDescent="0.2">
      <c r="E221" s="172"/>
      <c r="F221" s="172"/>
      <c r="G221" s="39"/>
      <c r="J221" s="39"/>
      <c r="K221" s="39"/>
      <c r="P221" s="407">
        <f>_xll.qlCalendarAdvance(Calendar,P220,"1D","f")</f>
        <v>42283</v>
      </c>
      <c r="Q221" s="262">
        <f>_xll.qlInterpolationInterpolate($M$1,P221,TRUE)</f>
        <v>1.4809439534082883E-3</v>
      </c>
      <c r="V221" s="39"/>
      <c r="W221" s="39"/>
    </row>
    <row r="222" spans="5:23" ht="11.25" customHeight="1" x14ac:dyDescent="0.2">
      <c r="E222" s="172"/>
      <c r="F222" s="172"/>
      <c r="G222" s="39"/>
      <c r="J222" s="39"/>
      <c r="K222" s="39"/>
      <c r="P222" s="407">
        <f>_xll.qlCalendarAdvance(Calendar,P221,"1D","f")</f>
        <v>42284</v>
      </c>
      <c r="Q222" s="262">
        <f>_xll.qlInterpolationInterpolate($M$1,P222,TRUE)</f>
        <v>1.4809441538669542E-3</v>
      </c>
      <c r="V222" s="39"/>
      <c r="W222" s="39"/>
    </row>
    <row r="223" spans="5:23" ht="11.25" customHeight="1" x14ac:dyDescent="0.2">
      <c r="E223" s="172"/>
      <c r="F223" s="172"/>
      <c r="G223" s="39"/>
      <c r="J223" s="39"/>
      <c r="K223" s="39"/>
      <c r="P223" s="407">
        <f>_xll.qlCalendarAdvance(Calendar,P222,"1D","f")</f>
        <v>42285</v>
      </c>
      <c r="Q223" s="262">
        <f>_xll.qlInterpolationInterpolate($M$1,P223,TRUE)</f>
        <v>1.4809443743555898E-3</v>
      </c>
      <c r="V223" s="39"/>
      <c r="W223" s="39"/>
    </row>
    <row r="224" spans="5:23" ht="11.25" customHeight="1" x14ac:dyDescent="0.2">
      <c r="E224" s="172"/>
      <c r="F224" s="172"/>
      <c r="G224" s="39"/>
      <c r="J224" s="39"/>
      <c r="K224" s="39"/>
      <c r="P224" s="407">
        <f>_xll.qlCalendarAdvance(Calendar,P223,"1D","f")</f>
        <v>42286</v>
      </c>
      <c r="Q224" s="262">
        <f>_xll.qlInterpolationInterpolate($M$1,P224,TRUE)</f>
        <v>1.4809446158280033E-3</v>
      </c>
      <c r="V224" s="39"/>
      <c r="W224" s="39"/>
    </row>
    <row r="225" spans="5:23" ht="11.25" customHeight="1" x14ac:dyDescent="0.2">
      <c r="E225" s="172"/>
      <c r="F225" s="172"/>
      <c r="G225" s="39"/>
      <c r="J225" s="39"/>
      <c r="K225" s="39"/>
      <c r="P225" s="407">
        <f>_xll.qlCalendarAdvance(Calendar,P224,"1D","f")</f>
        <v>42289</v>
      </c>
      <c r="Q225" s="262">
        <f>_xll.qlInterpolationInterpolate($M$1,P225,TRUE)</f>
        <v>1.4809454756859919E-3</v>
      </c>
      <c r="V225" s="39"/>
      <c r="W225" s="39"/>
    </row>
    <row r="226" spans="5:23" ht="11.25" customHeight="1" x14ac:dyDescent="0.2">
      <c r="E226" s="172"/>
      <c r="F226" s="172"/>
      <c r="G226" s="39"/>
      <c r="J226" s="39"/>
      <c r="K226" s="39"/>
      <c r="P226" s="407">
        <f>_xll.qlCalendarAdvance(Calendar,P225,"1D","f")</f>
        <v>42290</v>
      </c>
      <c r="Q226" s="262">
        <f>_xll.qlInterpolationInterpolate($M$1,P226,TRUE)</f>
        <v>1.4809458106315979E-3</v>
      </c>
      <c r="V226" s="39"/>
      <c r="W226" s="39"/>
    </row>
    <row r="227" spans="5:23" ht="11.25" customHeight="1" x14ac:dyDescent="0.2">
      <c r="E227" s="172"/>
      <c r="F227" s="172"/>
      <c r="G227" s="39"/>
      <c r="J227" s="39"/>
      <c r="K227" s="39"/>
      <c r="P227" s="407">
        <f>_xll.qlCalendarAdvance(Calendar,P226,"1D","f")</f>
        <v>42291</v>
      </c>
      <c r="Q227" s="262">
        <f>_xll.qlInterpolationInterpolate($M$1,P227,TRUE)</f>
        <v>1.4809461713300219E-3</v>
      </c>
      <c r="V227" s="39"/>
      <c r="W227" s="39"/>
    </row>
    <row r="228" spans="5:23" ht="11.25" customHeight="1" x14ac:dyDescent="0.2">
      <c r="E228" s="172"/>
      <c r="F228" s="172"/>
      <c r="G228" s="39"/>
      <c r="J228" s="39"/>
      <c r="K228" s="39"/>
      <c r="P228" s="407">
        <f>_xll.qlCalendarAdvance(Calendar,P227,"1D","f")</f>
        <v>42292</v>
      </c>
      <c r="Q228" s="262">
        <f>_xll.qlInterpolationInterpolate($M$1,P228,TRUE)</f>
        <v>1.4809465587350724E-3</v>
      </c>
      <c r="V228" s="39"/>
      <c r="W228" s="39"/>
    </row>
    <row r="229" spans="5:23" ht="11.25" customHeight="1" x14ac:dyDescent="0.2">
      <c r="E229" s="172"/>
      <c r="F229" s="172"/>
      <c r="G229" s="39"/>
      <c r="J229" s="39"/>
      <c r="K229" s="39"/>
      <c r="P229" s="407">
        <f>_xll.qlCalendarAdvance(Calendar,P228,"1D","f")</f>
        <v>42293</v>
      </c>
      <c r="Q229" s="262">
        <f>_xll.qlInterpolationInterpolate($M$1,P229,TRUE)</f>
        <v>1.4809469738005575E-3</v>
      </c>
      <c r="V229" s="39"/>
      <c r="W229" s="39"/>
    </row>
    <row r="230" spans="5:23" ht="11.25" customHeight="1" x14ac:dyDescent="0.2">
      <c r="E230" s="172"/>
      <c r="F230" s="172"/>
      <c r="G230" s="39"/>
      <c r="J230" s="39"/>
      <c r="K230" s="39"/>
      <c r="P230" s="407">
        <f>_xll.qlCalendarAdvance(Calendar,P229,"1D","f")</f>
        <v>42296</v>
      </c>
      <c r="Q230" s="262">
        <f>_xll.qlInterpolationInterpolate($M$1,P230,TRUE)</f>
        <v>1.4809483944977001E-3</v>
      </c>
      <c r="V230" s="39"/>
      <c r="W230" s="39"/>
    </row>
    <row r="231" spans="5:23" ht="11.25" customHeight="1" x14ac:dyDescent="0.2">
      <c r="E231" s="172"/>
      <c r="F231" s="172"/>
      <c r="G231" s="39"/>
      <c r="J231" s="39"/>
      <c r="K231" s="39"/>
      <c r="P231" s="407">
        <f>_xll.qlCalendarAdvance(Calendar,P230,"1D","f")</f>
        <v>42297</v>
      </c>
      <c r="Q231" s="262">
        <f>_xll.qlInterpolationInterpolate($M$1,P231,TRUE)</f>
        <v>1.4809489297430037E-3</v>
      </c>
      <c r="V231" s="39"/>
      <c r="W231" s="39"/>
    </row>
    <row r="232" spans="5:23" ht="11.25" customHeight="1" x14ac:dyDescent="0.2">
      <c r="E232" s="172"/>
      <c r="F232" s="172"/>
      <c r="G232" s="39"/>
      <c r="J232" s="39"/>
      <c r="K232" s="39"/>
      <c r="P232" s="407">
        <f>_xll.qlCalendarAdvance(Calendar,P231,"1D","f")</f>
        <v>42298</v>
      </c>
      <c r="Q232" s="262">
        <f>_xll.qlInterpolationInterpolate($M$1,P232,TRUE)</f>
        <v>1.4809494974177822E-3</v>
      </c>
      <c r="V232" s="39"/>
      <c r="W232" s="39"/>
    </row>
    <row r="233" spans="5:23" ht="11.25" customHeight="1" x14ac:dyDescent="0.2">
      <c r="E233" s="172"/>
      <c r="F233" s="172"/>
      <c r="G233" s="39"/>
      <c r="J233" s="39"/>
      <c r="K233" s="39"/>
      <c r="P233" s="407">
        <f>_xll.qlCalendarAdvance(Calendar,P232,"1D","f")</f>
        <v>42299</v>
      </c>
      <c r="Q233" s="262">
        <f>_xll.qlInterpolationInterpolate($M$1,P233,TRUE)</f>
        <v>1.4809500984758438E-3</v>
      </c>
      <c r="V233" s="39"/>
      <c r="W233" s="39"/>
    </row>
    <row r="234" spans="5:23" ht="11.25" customHeight="1" x14ac:dyDescent="0.2">
      <c r="E234" s="172"/>
      <c r="F234" s="172"/>
      <c r="G234" s="39"/>
      <c r="J234" s="39"/>
      <c r="K234" s="39"/>
      <c r="P234" s="407">
        <f>_xll.qlCalendarAdvance(Calendar,P233,"1D","f")</f>
        <v>42300</v>
      </c>
      <c r="Q234" s="262">
        <f>_xll.qlInterpolationInterpolate($M$1,P234,TRUE)</f>
        <v>1.4809507338709963E-3</v>
      </c>
      <c r="V234" s="39"/>
      <c r="W234" s="39"/>
    </row>
    <row r="235" spans="5:23" ht="11.25" customHeight="1" x14ac:dyDescent="0.2">
      <c r="E235" s="172"/>
      <c r="F235" s="172"/>
      <c r="G235" s="39"/>
      <c r="J235" s="39"/>
      <c r="K235" s="39"/>
      <c r="P235" s="407">
        <f>_xll.qlCalendarAdvance(Calendar,P234,"1D","f")</f>
        <v>42303</v>
      </c>
      <c r="Q235" s="262">
        <f>_xll.qlInterpolationInterpolate($M$1,P235,TRUE)</f>
        <v>1.4809528556170813E-3</v>
      </c>
      <c r="V235" s="39"/>
      <c r="W235" s="39"/>
    </row>
    <row r="236" spans="5:23" ht="11.25" customHeight="1" x14ac:dyDescent="0.2">
      <c r="E236" s="172"/>
      <c r="F236" s="172"/>
      <c r="G236" s="39"/>
      <c r="J236" s="39"/>
      <c r="K236" s="39"/>
      <c r="P236" s="407">
        <f>_xll.qlCalendarAdvance(Calendar,P235,"1D","f")</f>
        <v>42304</v>
      </c>
      <c r="Q236" s="262">
        <f>_xll.qlInterpolationInterpolate($M$1,P236,TRUE)</f>
        <v>1.4809536378986791E-3</v>
      </c>
      <c r="V236" s="39"/>
      <c r="W236" s="39"/>
    </row>
    <row r="237" spans="5:23" ht="11.25" customHeight="1" x14ac:dyDescent="0.2">
      <c r="E237" s="172"/>
      <c r="F237" s="172"/>
      <c r="G237" s="39"/>
      <c r="J237" s="39"/>
      <c r="K237" s="39"/>
      <c r="P237" s="407">
        <f>_xll.qlCalendarAdvance(Calendar,P236,"1D","f")</f>
        <v>42305</v>
      </c>
      <c r="Q237" s="262">
        <f>_xll.qlInterpolationInterpolate($M$1,P237,TRUE)</f>
        <v>1.4809544592864082E-3</v>
      </c>
      <c r="V237" s="39"/>
      <c r="W237" s="39"/>
    </row>
    <row r="238" spans="5:23" ht="11.25" customHeight="1" x14ac:dyDescent="0.2">
      <c r="E238" s="172"/>
      <c r="F238" s="172"/>
      <c r="G238" s="39"/>
      <c r="J238" s="39"/>
      <c r="K238" s="39"/>
      <c r="P238" s="407">
        <f>_xll.qlCalendarAdvance(Calendar,P237,"1D","f")</f>
        <v>42306</v>
      </c>
      <c r="Q238" s="262">
        <f>_xll.qlInterpolationInterpolate($M$1,P238,TRUE)</f>
        <v>1.480955320734077E-3</v>
      </c>
      <c r="V238" s="39"/>
      <c r="W238" s="39"/>
    </row>
    <row r="239" spans="5:23" ht="11.25" customHeight="1" x14ac:dyDescent="0.2">
      <c r="E239" s="172"/>
      <c r="F239" s="172"/>
      <c r="G239" s="39"/>
      <c r="J239" s="39"/>
      <c r="K239" s="39"/>
      <c r="P239" s="407">
        <f>_xll.qlCalendarAdvance(Calendar,P238,"1D","f")</f>
        <v>42307</v>
      </c>
      <c r="Q239" s="262">
        <f>_xll.qlInterpolationInterpolate($M$1,P239,TRUE)</f>
        <v>1.4809562231954934E-3</v>
      </c>
      <c r="V239" s="39"/>
      <c r="W239" s="39"/>
    </row>
    <row r="240" spans="5:23" ht="11.25" customHeight="1" x14ac:dyDescent="0.2">
      <c r="E240" s="172"/>
      <c r="F240" s="172"/>
      <c r="G240" s="39"/>
      <c r="J240" s="39"/>
      <c r="K240" s="39"/>
      <c r="P240" s="407">
        <f>_xll.qlCalendarAdvance(Calendar,P239,"1D","f")</f>
        <v>42310</v>
      </c>
      <c r="Q240" s="262">
        <f>_xll.qlInterpolationInterpolate($M$1,P240,TRUE)</f>
        <v>1.4809591862003093E-3</v>
      </c>
      <c r="V240" s="39"/>
      <c r="W240" s="39"/>
    </row>
    <row r="241" spans="5:23" ht="11.25" customHeight="1" x14ac:dyDescent="0.2">
      <c r="E241" s="172"/>
      <c r="F241" s="172"/>
      <c r="G241" s="39"/>
      <c r="J241" s="39"/>
      <c r="K241" s="39"/>
      <c r="P241" s="407">
        <f>_xll.qlCalendarAdvance(Calendar,P240,"1D","f")</f>
        <v>42311</v>
      </c>
      <c r="Q241" s="262">
        <f>_xll.qlInterpolationInterpolate($M$1,P241,TRUE)</f>
        <v>1.4809602622547972E-3</v>
      </c>
      <c r="V241" s="39"/>
      <c r="W241" s="39"/>
    </row>
    <row r="242" spans="5:23" ht="11.25" customHeight="1" x14ac:dyDescent="0.2">
      <c r="E242" s="172"/>
      <c r="F242" s="172"/>
      <c r="G242" s="39"/>
      <c r="J242" s="39"/>
      <c r="K242" s="39"/>
      <c r="P242" s="407">
        <f>_xll.qlCalendarAdvance(Calendar,P241,"1D","f")</f>
        <v>42312</v>
      </c>
      <c r="Q242" s="262">
        <f>_xll.qlInterpolationInterpolate($M$1,P242,TRUE)</f>
        <v>1.4809613840920731E-3</v>
      </c>
      <c r="V242" s="39"/>
      <c r="W242" s="39"/>
    </row>
    <row r="243" spans="5:23" ht="11.25" customHeight="1" x14ac:dyDescent="0.2">
      <c r="E243" s="172"/>
      <c r="F243" s="172"/>
      <c r="G243" s="39"/>
      <c r="J243" s="39"/>
      <c r="K243" s="39"/>
      <c r="P243" s="407">
        <f>_xll.qlCalendarAdvance(Calendar,P242,"1D","f")</f>
        <v>42313</v>
      </c>
      <c r="Q243" s="262">
        <f>_xll.qlInterpolationInterpolate($M$1,P243,TRUE)</f>
        <v>1.4809625526659453E-3</v>
      </c>
      <c r="V243" s="39"/>
      <c r="W243" s="39"/>
    </row>
    <row r="244" spans="5:23" ht="11.25" customHeight="1" x14ac:dyDescent="0.2">
      <c r="E244" s="172"/>
      <c r="F244" s="172"/>
      <c r="G244" s="39"/>
      <c r="J244" s="39"/>
      <c r="K244" s="39"/>
      <c r="P244" s="407">
        <f>_xll.qlCalendarAdvance(Calendar,P243,"1D","f")</f>
        <v>42314</v>
      </c>
      <c r="Q244" s="262">
        <f>_xll.qlInterpolationInterpolate($M$1,P244,TRUE)</f>
        <v>1.4809637689302216E-3</v>
      </c>
      <c r="V244" s="39"/>
      <c r="W244" s="39"/>
    </row>
    <row r="245" spans="5:23" ht="11.25" customHeight="1" x14ac:dyDescent="0.2">
      <c r="E245" s="172"/>
      <c r="F245" s="172"/>
      <c r="G245" s="39"/>
      <c r="J245" s="39"/>
      <c r="K245" s="39"/>
      <c r="P245" s="407">
        <f>_xll.qlCalendarAdvance(Calendar,P244,"1D","f")</f>
        <v>42317</v>
      </c>
      <c r="Q245" s="262">
        <f>_xll.qlInterpolationInterpolate($M$1,P245,TRUE)</f>
        <v>1.4809677134035571E-3</v>
      </c>
      <c r="V245" s="39"/>
      <c r="W245" s="39"/>
    </row>
    <row r="246" spans="5:23" ht="11.25" customHeight="1" x14ac:dyDescent="0.2">
      <c r="E246" s="172"/>
      <c r="F246" s="172"/>
      <c r="G246" s="39"/>
      <c r="J246" s="39"/>
      <c r="K246" s="39"/>
      <c r="P246" s="407">
        <f>_xll.qlCalendarAdvance(Calendar,P245,"1D","f")</f>
        <v>42318</v>
      </c>
      <c r="Q246" s="262">
        <f>_xll.qlInterpolationInterpolate($M$1,P246,TRUE)</f>
        <v>1.4809691299675313E-3</v>
      </c>
      <c r="V246" s="39"/>
      <c r="W246" s="39"/>
    </row>
    <row r="247" spans="5:23" ht="11.25" customHeight="1" x14ac:dyDescent="0.2">
      <c r="E247" s="172"/>
      <c r="F247" s="172"/>
      <c r="G247" s="39"/>
      <c r="J247" s="39"/>
      <c r="K247" s="39"/>
      <c r="P247" s="407">
        <f>_xll.qlCalendarAdvance(Calendar,P246,"1D","f")</f>
        <v>42319</v>
      </c>
      <c r="Q247" s="262">
        <f>_xll.qlInterpolationInterpolate($M$1,P247,TRUE)</f>
        <v>1.48097059899095E-3</v>
      </c>
      <c r="V247" s="39"/>
      <c r="W247" s="39"/>
    </row>
    <row r="248" spans="5:23" ht="11.25" customHeight="1" x14ac:dyDescent="0.2">
      <c r="E248" s="172"/>
      <c r="F248" s="172"/>
      <c r="G248" s="39"/>
      <c r="J248" s="39"/>
      <c r="K248" s="39"/>
      <c r="P248" s="407">
        <f>_xll.qlCalendarAdvance(Calendar,P247,"1D","f")</f>
        <v>42320</v>
      </c>
      <c r="Q248" s="262">
        <f>_xll.qlInterpolationInterpolate($M$1,P248,TRUE)</f>
        <v>1.4809721214276218E-3</v>
      </c>
      <c r="V248" s="39"/>
      <c r="W248" s="39"/>
    </row>
    <row r="249" spans="5:23" ht="11.25" customHeight="1" x14ac:dyDescent="0.2">
      <c r="E249" s="172"/>
      <c r="F249" s="172"/>
      <c r="G249" s="39"/>
      <c r="J249" s="39"/>
      <c r="K249" s="39"/>
      <c r="P249" s="407">
        <f>_xll.qlCalendarAdvance(Calendar,P248,"1D","f")</f>
        <v>42321</v>
      </c>
      <c r="Q249" s="262">
        <f>_xll.qlInterpolationInterpolate($M$1,P249,TRUE)</f>
        <v>1.480973698231354E-3</v>
      </c>
      <c r="V249" s="39"/>
      <c r="W249" s="39"/>
    </row>
    <row r="250" spans="5:23" ht="11.25" customHeight="1" x14ac:dyDescent="0.2">
      <c r="E250" s="172"/>
      <c r="F250" s="172"/>
      <c r="G250" s="39"/>
      <c r="J250" s="39"/>
      <c r="K250" s="39"/>
      <c r="P250" s="407">
        <f>_xll.qlCalendarAdvance(Calendar,P249,"1D","f")</f>
        <v>42324</v>
      </c>
      <c r="Q250" s="262">
        <f>_xll.qlInterpolationInterpolate($M$1,P250,TRUE)</f>
        <v>1.4809787643829974E-3</v>
      </c>
      <c r="V250" s="39"/>
      <c r="W250" s="39"/>
    </row>
    <row r="251" spans="5:23" ht="11.25" customHeight="1" x14ac:dyDescent="0.2">
      <c r="E251" s="172"/>
      <c r="F251" s="172"/>
      <c r="G251" s="39"/>
      <c r="J251" s="39"/>
      <c r="K251" s="39"/>
      <c r="P251" s="407">
        <f>_xll.qlCalendarAdvance(Calendar,P250,"1D","f")</f>
        <v>42325</v>
      </c>
      <c r="Q251" s="262">
        <f>_xll.qlInterpolationInterpolate($M$1,P251,TRUE)</f>
        <v>1.4809805681930543E-3</v>
      </c>
      <c r="V251" s="39"/>
      <c r="W251" s="39"/>
    </row>
    <row r="252" spans="5:23" ht="11.25" customHeight="1" x14ac:dyDescent="0.2">
      <c r="E252" s="172"/>
      <c r="F252" s="172"/>
      <c r="G252" s="39"/>
      <c r="J252" s="39"/>
      <c r="K252" s="39"/>
      <c r="P252" s="407">
        <f>_xll.qlCalendarAdvance(Calendar,P251,"1D","f")</f>
        <v>42326</v>
      </c>
      <c r="Q252" s="262">
        <f>_xll.qlInterpolationInterpolate($M$1,P252,TRUE)</f>
        <v>1.4809824311392121E-3</v>
      </c>
      <c r="V252" s="39"/>
      <c r="W252" s="39"/>
    </row>
    <row r="253" spans="5:23" ht="11.25" customHeight="1" x14ac:dyDescent="0.2">
      <c r="E253" s="172"/>
      <c r="F253" s="172"/>
      <c r="G253" s="39"/>
      <c r="J253" s="39"/>
      <c r="K253" s="39"/>
      <c r="P253" s="407">
        <f>_xll.qlCalendarAdvance(Calendar,P252,"1D","f")</f>
        <v>42327</v>
      </c>
      <c r="Q253" s="262">
        <f>_xll.qlInterpolationInterpolate($M$1,P253,TRUE)</f>
        <v>1.4809843541752795E-3</v>
      </c>
      <c r="V253" s="39"/>
      <c r="W253" s="39"/>
    </row>
    <row r="254" spans="5:23" ht="11.25" customHeight="1" x14ac:dyDescent="0.2">
      <c r="E254" s="172"/>
      <c r="F254" s="172"/>
      <c r="G254" s="39"/>
      <c r="J254" s="39"/>
      <c r="K254" s="39"/>
      <c r="P254" s="407">
        <f>_xll.qlCalendarAdvance(Calendar,P253,"1D","f")</f>
        <v>42328</v>
      </c>
      <c r="Q254" s="262">
        <f>_xll.qlInterpolationInterpolate($M$1,P254,TRUE)</f>
        <v>1.4809863382550643E-3</v>
      </c>
      <c r="V254" s="39"/>
      <c r="W254" s="39"/>
    </row>
    <row r="255" spans="5:23" ht="11.25" customHeight="1" x14ac:dyDescent="0.2">
      <c r="E255" s="172"/>
      <c r="F255" s="172"/>
      <c r="G255" s="39"/>
      <c r="J255" s="39"/>
      <c r="K255" s="39"/>
      <c r="P255" s="407">
        <f>_xll.qlCalendarAdvance(Calendar,P254,"1D","f")</f>
        <v>42331</v>
      </c>
      <c r="Q255" s="262">
        <f>_xll.qlInterpolationInterpolate($M$1,P255,TRUE)</f>
        <v>1.4809926662948038E-3</v>
      </c>
      <c r="V255" s="39"/>
      <c r="W255" s="39"/>
    </row>
    <row r="256" spans="5:23" ht="11.25" customHeight="1" x14ac:dyDescent="0.2">
      <c r="E256" s="172"/>
      <c r="F256" s="172"/>
      <c r="G256" s="39"/>
      <c r="J256" s="39"/>
      <c r="K256" s="39"/>
      <c r="P256" s="407">
        <f>_xll.qlCalendarAdvance(Calendar,P255,"1D","f")</f>
        <v>42332</v>
      </c>
      <c r="Q256" s="262">
        <f>_xll.qlInterpolationInterpolate($M$1,P256,TRUE)</f>
        <v>1.4809949040875392E-3</v>
      </c>
      <c r="V256" s="39"/>
      <c r="W256" s="39"/>
    </row>
    <row r="257" spans="5:23" ht="11.25" customHeight="1" x14ac:dyDescent="0.2">
      <c r="E257" s="172"/>
      <c r="F257" s="172"/>
      <c r="G257" s="39"/>
      <c r="J257" s="39"/>
      <c r="K257" s="39"/>
      <c r="P257" s="407">
        <f>_xll.qlCalendarAdvance(Calendar,P256,"1D","f")</f>
        <v>42333</v>
      </c>
      <c r="Q257" s="262">
        <f>_xll.qlInterpolationInterpolate($M$1,P257,TRUE)</f>
        <v>1.4809972076930324E-3</v>
      </c>
      <c r="V257" s="39"/>
      <c r="W257" s="39"/>
    </row>
    <row r="258" spans="5:23" ht="11.25" customHeight="1" x14ac:dyDescent="0.2">
      <c r="E258" s="172"/>
      <c r="F258" s="172"/>
      <c r="G258" s="39"/>
      <c r="J258" s="39"/>
      <c r="K258" s="39"/>
      <c r="P258" s="407">
        <f>_xll.qlCalendarAdvance(Calendar,P257,"1D","f")</f>
        <v>42334</v>
      </c>
      <c r="Q258" s="262">
        <f>_xll.qlInterpolationInterpolate($M$1,P258,TRUE)</f>
        <v>1.4809995780650917E-3</v>
      </c>
      <c r="V258" s="39"/>
      <c r="W258" s="39"/>
    </row>
    <row r="259" spans="5:23" ht="11.25" customHeight="1" x14ac:dyDescent="0.2">
      <c r="E259" s="172"/>
      <c r="F259" s="172"/>
      <c r="G259" s="39"/>
      <c r="J259" s="39"/>
      <c r="K259" s="39"/>
      <c r="P259" s="407">
        <f>_xll.qlCalendarAdvance(Calendar,P258,"1D","f")</f>
        <v>42335</v>
      </c>
      <c r="Q259" s="262">
        <f>_xll.qlInterpolationInterpolate($M$1,P259,TRUE)</f>
        <v>1.4810020161575249E-3</v>
      </c>
      <c r="V259" s="39"/>
      <c r="W259" s="39"/>
    </row>
    <row r="260" spans="5:23" ht="11.25" customHeight="1" x14ac:dyDescent="0.2">
      <c r="E260" s="172"/>
      <c r="F260" s="172"/>
      <c r="G260" s="39"/>
      <c r="J260" s="39"/>
      <c r="K260" s="39"/>
      <c r="P260" s="407">
        <f>_xll.qlCalendarAdvance(Calendar,P259,"1D","f")</f>
        <v>42338</v>
      </c>
      <c r="Q260" s="262">
        <f>_xll.qlInterpolationInterpolate($M$1,P260,TRUE)</f>
        <v>1.4810097462951495E-3</v>
      </c>
      <c r="V260" s="39"/>
      <c r="W260" s="39"/>
    </row>
    <row r="261" spans="5:23" ht="11.25" customHeight="1" x14ac:dyDescent="0.2">
      <c r="E261" s="172"/>
      <c r="F261" s="172"/>
      <c r="G261" s="39"/>
      <c r="J261" s="39"/>
      <c r="K261" s="39"/>
      <c r="P261" s="407">
        <f>_xll.qlCalendarAdvance(Calendar,P260,"1D","f")</f>
        <v>42339</v>
      </c>
      <c r="Q261" s="262">
        <f>_xll.qlInterpolationInterpolate($M$1,P261,TRUE)</f>
        <v>1.4810124648071596E-3</v>
      </c>
      <c r="V261" s="39"/>
      <c r="W261" s="39"/>
    </row>
    <row r="262" spans="5:23" ht="11.25" customHeight="1" x14ac:dyDescent="0.2">
      <c r="E262" s="172"/>
      <c r="F262" s="172"/>
      <c r="G262" s="39"/>
      <c r="J262" s="39"/>
      <c r="K262" s="39"/>
      <c r="P262" s="407">
        <f>_xll.qlCalendarAdvance(Calendar,P261,"1D","f")</f>
        <v>42340</v>
      </c>
      <c r="Q262" s="262">
        <f>_xll.qlInterpolationInterpolate($M$1,P262,TRUE)</f>
        <v>1.4810152558085842E-3</v>
      </c>
      <c r="V262" s="39"/>
      <c r="W262" s="39"/>
    </row>
    <row r="263" spans="5:23" ht="11.25" customHeight="1" x14ac:dyDescent="0.2">
      <c r="E263" s="172"/>
      <c r="F263" s="172"/>
      <c r="G263" s="39"/>
      <c r="J263" s="39"/>
      <c r="K263" s="39"/>
      <c r="P263" s="407">
        <f>_xll.qlCalendarAdvance(Calendar,P262,"1D","f")</f>
        <v>42341</v>
      </c>
      <c r="Q263" s="262">
        <f>_xll.qlInterpolationInterpolate($M$1,P263,TRUE)</f>
        <v>1.4810181202532314E-3</v>
      </c>
      <c r="V263" s="39"/>
      <c r="W263" s="39"/>
    </row>
    <row r="264" spans="5:23" ht="11.25" customHeight="1" x14ac:dyDescent="0.2">
      <c r="E264" s="172"/>
      <c r="F264" s="172"/>
      <c r="G264" s="39"/>
      <c r="J264" s="39"/>
      <c r="K264" s="39"/>
      <c r="P264" s="407">
        <f>_xll.qlCalendarAdvance(Calendar,P263,"1D","f")</f>
        <v>42342</v>
      </c>
      <c r="Q264" s="262">
        <f>_xll.qlInterpolationInterpolate($M$1,P264,TRUE)</f>
        <v>1.4810210590949092E-3</v>
      </c>
      <c r="V264" s="39"/>
      <c r="W264" s="39"/>
    </row>
    <row r="265" spans="5:23" ht="11.25" customHeight="1" x14ac:dyDescent="0.2">
      <c r="E265" s="172"/>
      <c r="F265" s="172"/>
      <c r="G265" s="39"/>
      <c r="J265" s="39"/>
      <c r="K265" s="39"/>
      <c r="P265" s="407">
        <f>_xll.qlCalendarAdvance(Calendar,P264,"1D","f")</f>
        <v>42345</v>
      </c>
      <c r="Q265" s="262">
        <f>_xll.qlInterpolationInterpolate($M$1,P265,TRUE)</f>
        <v>1.4810303315402073E-3</v>
      </c>
      <c r="V265" s="39"/>
      <c r="W265" s="39"/>
    </row>
    <row r="266" spans="5:23" ht="11.25" customHeight="1" x14ac:dyDescent="0.2">
      <c r="E266" s="172"/>
      <c r="F266" s="172"/>
      <c r="G266" s="39"/>
      <c r="J266" s="39"/>
      <c r="K266" s="39"/>
      <c r="P266" s="407">
        <f>_xll.qlCalendarAdvance(Calendar,P265,"1D","f")</f>
        <v>42346</v>
      </c>
      <c r="Q266" s="262">
        <f>_xll.qlInterpolationInterpolate($M$1,P266,TRUE)</f>
        <v>1.4810335775080885E-3</v>
      </c>
      <c r="V266" s="39"/>
      <c r="W266" s="39"/>
    </row>
    <row r="267" spans="5:23" ht="11.25" customHeight="1" x14ac:dyDescent="0.2">
      <c r="E267" s="172"/>
      <c r="F267" s="172"/>
      <c r="G267" s="39"/>
      <c r="J267" s="39"/>
      <c r="K267" s="39"/>
      <c r="P267" s="407">
        <f>_xll.qlCalendarAdvance(Calendar,P266,"1D","f")</f>
        <v>42347</v>
      </c>
      <c r="Q267" s="262">
        <f>_xll.qlInterpolationInterpolate($M$1,P267,TRUE)</f>
        <v>1.4810369026420408E-3</v>
      </c>
      <c r="V267" s="39"/>
      <c r="W267" s="39"/>
    </row>
    <row r="268" spans="5:23" ht="11.25" customHeight="1" x14ac:dyDescent="0.2">
      <c r="E268" s="172"/>
      <c r="F268" s="172"/>
      <c r="G268" s="39"/>
      <c r="J268" s="39"/>
      <c r="K268" s="39"/>
      <c r="P268" s="407">
        <f>_xll.qlCalendarAdvance(Calendar,P267,"1D","f")</f>
        <v>42348</v>
      </c>
      <c r="Q268" s="262">
        <f>_xll.qlInterpolationInterpolate($M$1,P268,TRUE)</f>
        <v>1.4810403078958721E-3</v>
      </c>
      <c r="V268" s="39"/>
      <c r="W268" s="39"/>
    </row>
    <row r="269" spans="5:23" ht="11.25" customHeight="1" x14ac:dyDescent="0.2">
      <c r="E269" s="172"/>
      <c r="F269" s="172"/>
      <c r="G269" s="39"/>
      <c r="J269" s="39"/>
      <c r="K269" s="39"/>
      <c r="P269" s="407">
        <f>_xll.qlCalendarAdvance(Calendar,P268,"1D","f")</f>
        <v>42349</v>
      </c>
      <c r="Q269" s="262">
        <f>_xll.qlInterpolationInterpolate($M$1,P269,TRUE)</f>
        <v>1.4810437942233906E-3</v>
      </c>
      <c r="V269" s="39"/>
      <c r="W269" s="39"/>
    </row>
    <row r="270" spans="5:23" ht="11.25" customHeight="1" x14ac:dyDescent="0.2">
      <c r="E270" s="172"/>
      <c r="F270" s="172"/>
      <c r="G270" s="39"/>
      <c r="J270" s="39"/>
      <c r="K270" s="39"/>
      <c r="P270" s="407">
        <f>_xll.qlCalendarAdvance(Calendar,P269,"1D","f")</f>
        <v>42352</v>
      </c>
      <c r="Q270" s="262">
        <f>_xll.qlInterpolationInterpolate($M$1,P270,TRUE)</f>
        <v>1.4810547491861505E-3</v>
      </c>
      <c r="V270" s="39"/>
      <c r="W270" s="39"/>
    </row>
    <row r="271" spans="5:23" ht="11.25" customHeight="1" x14ac:dyDescent="0.2">
      <c r="E271" s="172"/>
      <c r="F271" s="172"/>
      <c r="G271" s="39"/>
      <c r="J271" s="39"/>
      <c r="K271" s="39"/>
      <c r="P271" s="407">
        <f>_xll.qlCalendarAdvance(Calendar,P270,"1D","f")</f>
        <v>42353</v>
      </c>
      <c r="Q271" s="262">
        <f>_xll.qlInterpolationInterpolate($M$1,P271,TRUE)</f>
        <v>1.4810585693464989E-3</v>
      </c>
      <c r="V271" s="39"/>
      <c r="W271" s="39"/>
    </row>
    <row r="272" spans="5:23" ht="11.25" customHeight="1" x14ac:dyDescent="0.2">
      <c r="E272" s="172"/>
      <c r="F272" s="172"/>
      <c r="G272" s="39"/>
      <c r="J272" s="39"/>
      <c r="K272" s="39"/>
      <c r="P272" s="407">
        <f>_xll.qlCalendarAdvance(Calendar,P271,"1D","f")</f>
        <v>42354</v>
      </c>
      <c r="Q272" s="262">
        <f>_xll.qlInterpolationInterpolate($M$1,P272,TRUE)</f>
        <v>1.4810624753495748E-3</v>
      </c>
      <c r="V272" s="39"/>
      <c r="W272" s="39"/>
    </row>
    <row r="273" spans="5:23" ht="11.25" customHeight="1" x14ac:dyDescent="0.2">
      <c r="E273" s="172"/>
      <c r="F273" s="172"/>
      <c r="G273" s="39"/>
      <c r="J273" s="39"/>
      <c r="K273" s="39"/>
      <c r="P273" s="407">
        <f>_xll.qlCalendarAdvance(Calendar,P272,"1D","f")</f>
        <v>42355</v>
      </c>
      <c r="Q273" s="262">
        <f>_xll.qlInterpolationInterpolate($M$1,P273,TRUE)</f>
        <v>1.4811130163561964E-3</v>
      </c>
      <c r="V273" s="39"/>
      <c r="W273" s="39"/>
    </row>
    <row r="274" spans="5:23" ht="11.25" customHeight="1" x14ac:dyDescent="0.2">
      <c r="E274" s="172"/>
      <c r="F274" s="172"/>
      <c r="G274" s="39"/>
      <c r="J274" s="39"/>
      <c r="K274" s="39"/>
      <c r="P274" s="407">
        <f>_xll.qlCalendarAdvance(Calendar,P273,"1D","f")</f>
        <v>42356</v>
      </c>
      <c r="Q274" s="262">
        <f>_xll.qlInterpolationInterpolate($M$1,P274,TRUE)</f>
        <v>1.4812555163974386E-3</v>
      </c>
      <c r="V274" s="39"/>
      <c r="W274" s="39"/>
    </row>
    <row r="275" spans="5:23" ht="11.25" customHeight="1" x14ac:dyDescent="0.2">
      <c r="E275" s="172"/>
      <c r="F275" s="172"/>
      <c r="G275" s="39"/>
      <c r="J275" s="39"/>
      <c r="K275" s="39"/>
      <c r="P275" s="407">
        <f>_xll.qlCalendarAdvance(Calendar,P274,"1D","f")</f>
        <v>42359</v>
      </c>
      <c r="Q275" s="262">
        <f>_xll.qlInterpolationInterpolate($M$1,P275,TRUE)</f>
        <v>1.4822164033208207E-3</v>
      </c>
      <c r="V275" s="39"/>
      <c r="W275" s="39"/>
    </row>
    <row r="276" spans="5:23" ht="11.25" customHeight="1" x14ac:dyDescent="0.2">
      <c r="E276" s="172"/>
      <c r="F276" s="172"/>
      <c r="G276" s="39"/>
      <c r="J276" s="39"/>
      <c r="K276" s="39"/>
      <c r="P276" s="407">
        <f>_xll.qlCalendarAdvance(Calendar,P275,"1D","f")</f>
        <v>42360</v>
      </c>
      <c r="Q276" s="262">
        <f>_xll.qlInterpolationInterpolate($M$1,P276,TRUE)</f>
        <v>1.4827083720924776E-3</v>
      </c>
      <c r="V276" s="39"/>
      <c r="W276" s="39"/>
    </row>
    <row r="277" spans="5:23" ht="11.25" customHeight="1" x14ac:dyDescent="0.2">
      <c r="E277" s="172"/>
      <c r="F277" s="172"/>
      <c r="G277" s="39"/>
      <c r="J277" s="39"/>
      <c r="K277" s="39"/>
      <c r="P277" s="407">
        <f>_xll.qlCalendarAdvance(Calendar,P276,"1D","f")</f>
        <v>42361</v>
      </c>
      <c r="Q277" s="262">
        <f>_xll.qlInterpolationInterpolate($M$1,P277,TRUE)</f>
        <v>1.4832831161947211E-3</v>
      </c>
      <c r="V277" s="39"/>
      <c r="W277" s="39"/>
    </row>
    <row r="278" spans="5:23" ht="11.25" customHeight="1" x14ac:dyDescent="0.2">
      <c r="E278" s="172"/>
      <c r="F278" s="172"/>
      <c r="G278" s="39"/>
      <c r="J278" s="39"/>
      <c r="K278" s="39"/>
      <c r="P278" s="407">
        <f>_xll.qlCalendarAdvance(Calendar,P277,"1D","f")</f>
        <v>42362</v>
      </c>
      <c r="Q278" s="262">
        <f>_xll.qlInterpolationInterpolate($M$1,P278,TRUE)</f>
        <v>1.4839387988867445E-3</v>
      </c>
      <c r="V278" s="39"/>
      <c r="W278" s="39"/>
    </row>
    <row r="279" spans="5:23" ht="11.25" customHeight="1" x14ac:dyDescent="0.2">
      <c r="E279" s="172"/>
      <c r="F279" s="172"/>
      <c r="G279" s="39"/>
      <c r="J279" s="39"/>
      <c r="K279" s="39"/>
      <c r="P279" s="407">
        <f>_xll.qlCalendarAdvance(Calendar,P278,"1D","f")</f>
        <v>42366</v>
      </c>
      <c r="Q279" s="262">
        <f>_xll.qlInterpolationInterpolate($M$1,P279,TRUE)</f>
        <v>1.4873341807365033E-3</v>
      </c>
      <c r="V279" s="39"/>
      <c r="W279" s="39"/>
    </row>
    <row r="280" spans="5:23" ht="11.25" customHeight="1" x14ac:dyDescent="0.2">
      <c r="E280" s="172"/>
      <c r="F280" s="172"/>
      <c r="G280" s="39"/>
      <c r="J280" s="39"/>
      <c r="K280" s="39"/>
      <c r="P280" s="407">
        <f>_xll.qlCalendarAdvance(Calendar,P279,"1D","f")</f>
        <v>42367</v>
      </c>
      <c r="Q280" s="262">
        <f>_xll.qlInterpolationInterpolate($M$1,P280,TRUE)</f>
        <v>1.4883670052653255E-3</v>
      </c>
      <c r="V280" s="39"/>
      <c r="W280" s="39"/>
    </row>
    <row r="281" spans="5:23" ht="11.25" customHeight="1" x14ac:dyDescent="0.2">
      <c r="E281" s="172"/>
      <c r="F281" s="172"/>
      <c r="G281" s="39"/>
      <c r="J281" s="39"/>
      <c r="K281" s="39"/>
      <c r="P281" s="407">
        <f>_xll.qlCalendarAdvance(Calendar,P280,"1D","f")</f>
        <v>42368</v>
      </c>
      <c r="Q281" s="262">
        <f>_xll.qlInterpolationInterpolate($M$1,P281,TRUE)</f>
        <v>1.4894697479390872E-3</v>
      </c>
      <c r="V281" s="39"/>
      <c r="W281" s="39"/>
    </row>
    <row r="282" spans="5:23" ht="11.25" customHeight="1" x14ac:dyDescent="0.2">
      <c r="E282" s="172"/>
      <c r="F282" s="172"/>
      <c r="G282" s="39"/>
      <c r="J282" s="39"/>
      <c r="K282" s="39"/>
      <c r="P282" s="407">
        <f>_xll.qlCalendarAdvance(Calendar,P281,"1D","f")</f>
        <v>42369</v>
      </c>
      <c r="Q282" s="262">
        <f>_xll.qlInterpolationInterpolate($M$1,P282,TRUE)</f>
        <v>1.4906405720169814E-3</v>
      </c>
      <c r="V282" s="39"/>
      <c r="W282" s="39"/>
    </row>
    <row r="283" spans="5:23" ht="11.25" customHeight="1" x14ac:dyDescent="0.2">
      <c r="E283" s="172"/>
      <c r="F283" s="172"/>
      <c r="G283" s="39"/>
      <c r="J283" s="39"/>
      <c r="K283" s="39"/>
      <c r="P283" s="407">
        <f>_xll.qlCalendarAdvance(Calendar,P282,"1D","f")</f>
        <v>42373</v>
      </c>
      <c r="Q283" s="262">
        <f>_xll.qlInterpolationInterpolate($M$1,P283,TRUE)</f>
        <v>1.4959679475537509E-3</v>
      </c>
      <c r="V283" s="39"/>
      <c r="W283" s="39"/>
    </row>
    <row r="284" spans="5:23" ht="11.25" customHeight="1" x14ac:dyDescent="0.2">
      <c r="E284" s="172"/>
      <c r="F284" s="172"/>
      <c r="G284" s="39"/>
      <c r="J284" s="39"/>
      <c r="K284" s="39"/>
      <c r="P284" s="407">
        <f>_xll.qlCalendarAdvance(Calendar,P283,"1D","f")</f>
        <v>42374</v>
      </c>
      <c r="Q284" s="262">
        <f>_xll.qlInterpolationInterpolate($M$1,P284,TRUE)</f>
        <v>1.4974516275402076E-3</v>
      </c>
      <c r="V284" s="39"/>
      <c r="W284" s="39"/>
    </row>
    <row r="285" spans="5:23" ht="11.25" customHeight="1" x14ac:dyDescent="0.2">
      <c r="E285" s="172"/>
      <c r="F285" s="172"/>
      <c r="G285" s="39"/>
      <c r="J285" s="39"/>
      <c r="K285" s="39"/>
      <c r="P285" s="407">
        <f>_xll.qlCalendarAdvance(Calendar,P284,"1D","f")</f>
        <v>42375</v>
      </c>
      <c r="Q285" s="262">
        <f>_xll.qlInterpolationInterpolate($M$1,P285,TRUE)</f>
        <v>1.4989923684859564E-3</v>
      </c>
      <c r="V285" s="39"/>
      <c r="W285" s="39"/>
    </row>
    <row r="286" spans="5:23" ht="11.25" customHeight="1" x14ac:dyDescent="0.2">
      <c r="E286" s="172"/>
      <c r="F286" s="172"/>
      <c r="G286" s="39"/>
      <c r="J286" s="39"/>
      <c r="K286" s="39"/>
      <c r="P286" s="407">
        <f>_xll.qlCalendarAdvance(Calendar,P285,"1D","f")</f>
        <v>42376</v>
      </c>
      <c r="Q286" s="262">
        <f>_xll.qlInterpolationInterpolate($M$1,P286,TRUE)</f>
        <v>1.5005883336501908E-3</v>
      </c>
      <c r="V286" s="39"/>
      <c r="W286" s="39"/>
    </row>
    <row r="287" spans="5:23" ht="11.25" customHeight="1" x14ac:dyDescent="0.2">
      <c r="E287" s="172"/>
      <c r="F287" s="172"/>
      <c r="G287" s="39"/>
      <c r="J287" s="39"/>
      <c r="K287" s="39"/>
      <c r="P287" s="407">
        <f>_xll.qlCalendarAdvance(Calendar,P286,"1D","f")</f>
        <v>42377</v>
      </c>
      <c r="Q287" s="262">
        <f>_xll.qlInterpolationInterpolate($M$1,P287,TRUE)</f>
        <v>1.5022376862921037E-3</v>
      </c>
      <c r="V287" s="39"/>
      <c r="W287" s="39"/>
    </row>
    <row r="288" spans="5:23" ht="11.25" customHeight="1" x14ac:dyDescent="0.2">
      <c r="E288" s="172"/>
      <c r="F288" s="172"/>
      <c r="G288" s="39"/>
      <c r="J288" s="39"/>
      <c r="K288" s="39"/>
      <c r="P288" s="407">
        <f>_xll.qlCalendarAdvance(Calendar,P287,"1D","f")</f>
        <v>42380</v>
      </c>
      <c r="Q288" s="262">
        <f>_xll.qlInterpolationInterpolate($M$1,P288,TRUE)</f>
        <v>1.507487701675847E-3</v>
      </c>
      <c r="V288" s="39"/>
      <c r="W288" s="39"/>
    </row>
    <row r="289" spans="5:23" ht="11.25" customHeight="1" x14ac:dyDescent="0.2">
      <c r="E289" s="172"/>
      <c r="F289" s="172"/>
      <c r="G289" s="39"/>
      <c r="J289" s="39"/>
      <c r="K289" s="39"/>
      <c r="P289" s="407">
        <f>_xll.qlCalendarAdvance(Calendar,P288,"1D","f")</f>
        <v>42381</v>
      </c>
      <c r="Q289" s="262">
        <f>_xll.qlInterpolationInterpolate($M$1,P289,TRUE)</f>
        <v>1.509332236820407E-3</v>
      </c>
      <c r="V289" s="39"/>
      <c r="W289" s="39"/>
    </row>
    <row r="290" spans="5:23" ht="11.25" customHeight="1" x14ac:dyDescent="0.2">
      <c r="E290" s="172"/>
      <c r="F290" s="172"/>
      <c r="G290" s="39"/>
      <c r="J290" s="39"/>
      <c r="K290" s="39"/>
      <c r="P290" s="407">
        <f>_xll.qlCalendarAdvance(Calendar,P289,"1D","f")</f>
        <v>42382</v>
      </c>
      <c r="Q290" s="262">
        <f>_xll.qlInterpolationInterpolate($M$1,P290,TRUE)</f>
        <v>1.5112209757386121E-3</v>
      </c>
      <c r="V290" s="39"/>
      <c r="W290" s="39"/>
    </row>
    <row r="291" spans="5:23" ht="11.25" customHeight="1" x14ac:dyDescent="0.2">
      <c r="E291" s="172"/>
      <c r="F291" s="172"/>
      <c r="G291" s="39"/>
      <c r="J291" s="39"/>
      <c r="K291" s="39"/>
      <c r="P291" s="407">
        <f>_xll.qlCalendarAdvance(Calendar,P290,"1D","f")</f>
        <v>42383</v>
      </c>
      <c r="Q291" s="262">
        <f>_xll.qlInterpolationInterpolate($M$1,P291,TRUE)</f>
        <v>1.5131520816896553E-3</v>
      </c>
      <c r="V291" s="39"/>
      <c r="W291" s="39"/>
    </row>
    <row r="292" spans="5:23" ht="11.25" customHeight="1" x14ac:dyDescent="0.2">
      <c r="E292" s="172"/>
      <c r="F292" s="172"/>
      <c r="G292" s="39"/>
      <c r="J292" s="39"/>
      <c r="K292" s="39"/>
      <c r="P292" s="407">
        <f>_xll.qlCalendarAdvance(Calendar,P291,"1D","f")</f>
        <v>42384</v>
      </c>
      <c r="Q292" s="262">
        <f>_xll.qlInterpolationInterpolate($M$1,P292,TRUE)</f>
        <v>1.5151237179327299E-3</v>
      </c>
      <c r="V292" s="39"/>
      <c r="W292" s="39"/>
    </row>
    <row r="293" spans="5:23" ht="11.25" customHeight="1" x14ac:dyDescent="0.2">
      <c r="E293" s="172"/>
      <c r="F293" s="172"/>
      <c r="G293" s="39"/>
      <c r="J293" s="39"/>
      <c r="K293" s="39"/>
      <c r="P293" s="407">
        <f>_xll.qlCalendarAdvance(Calendar,P292,"1D","f")</f>
        <v>42387</v>
      </c>
      <c r="Q293" s="262">
        <f>_xll.qlInterpolationInterpolate($M$1,P293,TRUE)</f>
        <v>1.5212634410060745E-3</v>
      </c>
      <c r="V293" s="39"/>
      <c r="W293" s="39"/>
    </row>
    <row r="294" spans="5:23" ht="11.25" customHeight="1" x14ac:dyDescent="0.2">
      <c r="E294" s="172"/>
      <c r="F294" s="172"/>
      <c r="G294" s="39"/>
      <c r="J294" s="39"/>
      <c r="K294" s="39"/>
      <c r="P294" s="407">
        <f>_xll.qlCalendarAdvance(Calendar,P293,"1D","f")</f>
        <v>42388</v>
      </c>
      <c r="Q294" s="262">
        <f>_xll.qlInterpolationInterpolate($M$1,P294,TRUE)</f>
        <v>1.5233788310092071E-3</v>
      </c>
      <c r="V294" s="39"/>
      <c r="W294" s="39"/>
    </row>
    <row r="295" spans="5:23" ht="11.25" customHeight="1" x14ac:dyDescent="0.2">
      <c r="E295" s="172"/>
      <c r="F295" s="172"/>
      <c r="G295" s="39"/>
      <c r="J295" s="39"/>
      <c r="K295" s="39"/>
      <c r="P295" s="407">
        <f>_xll.qlCalendarAdvance(Calendar,P294,"1D","f")</f>
        <v>42389</v>
      </c>
      <c r="Q295" s="262">
        <f>_xll.qlInterpolationInterpolate($M$1,P295,TRUE)</f>
        <v>1.5255255676003374E-3</v>
      </c>
      <c r="V295" s="39"/>
      <c r="W295" s="39"/>
    </row>
    <row r="296" spans="5:23" ht="11.25" customHeight="1" x14ac:dyDescent="0.2">
      <c r="E296" s="172"/>
      <c r="F296" s="172"/>
      <c r="G296" s="39"/>
      <c r="J296" s="39"/>
      <c r="K296" s="39"/>
      <c r="P296" s="407">
        <f>_xll.qlCalendarAdvance(Calendar,P295,"1D","f")</f>
        <v>42390</v>
      </c>
      <c r="Q296" s="262">
        <f>_xll.qlInterpolationInterpolate($M$1,P296,TRUE)</f>
        <v>1.5277018140386585E-3</v>
      </c>
      <c r="V296" s="39"/>
      <c r="W296" s="39"/>
    </row>
    <row r="297" spans="5:23" ht="11.25" customHeight="1" x14ac:dyDescent="0.2">
      <c r="E297" s="172"/>
      <c r="F297" s="172"/>
      <c r="G297" s="39"/>
      <c r="J297" s="39"/>
      <c r="K297" s="39"/>
      <c r="P297" s="407">
        <f>_xll.qlCalendarAdvance(Calendar,P296,"1D","f")</f>
        <v>42391</v>
      </c>
      <c r="Q297" s="262">
        <f>_xll.qlInterpolationInterpolate($M$1,P297,TRUE)</f>
        <v>1.529905733583364E-3</v>
      </c>
      <c r="V297" s="39"/>
      <c r="W297" s="39"/>
    </row>
    <row r="298" spans="5:23" ht="11.25" customHeight="1" x14ac:dyDescent="0.2">
      <c r="E298" s="172"/>
      <c r="F298" s="172"/>
      <c r="G298" s="39"/>
      <c r="J298" s="39"/>
      <c r="K298" s="39"/>
      <c r="P298" s="407">
        <f>_xll.qlCalendarAdvance(Calendar,P297,"1D","f")</f>
        <v>42394</v>
      </c>
      <c r="Q298" s="262">
        <f>_xll.qlInterpolationInterpolate($M$1,P298,TRUE)</f>
        <v>1.5366651634477169E-3</v>
      </c>
      <c r="V298" s="39"/>
      <c r="W298" s="39"/>
    </row>
    <row r="299" spans="5:23" ht="11.25" customHeight="1" x14ac:dyDescent="0.2">
      <c r="E299" s="172"/>
      <c r="F299" s="172"/>
      <c r="G299" s="39"/>
      <c r="J299" s="39"/>
      <c r="K299" s="39"/>
      <c r="P299" s="407">
        <f>_xll.qlCalendarAdvance(Calendar,P298,"1D","f")</f>
        <v>42395</v>
      </c>
      <c r="Q299" s="262">
        <f>_xll.qlInterpolationInterpolate($M$1,P299,TRUE)</f>
        <v>1.5389614080098912E-3</v>
      </c>
      <c r="V299" s="39"/>
      <c r="W299" s="39"/>
    </row>
    <row r="300" spans="5:23" ht="11.25" customHeight="1" x14ac:dyDescent="0.2">
      <c r="E300" s="172"/>
      <c r="F300" s="172"/>
      <c r="G300" s="39"/>
      <c r="J300" s="39"/>
      <c r="K300" s="39"/>
      <c r="P300" s="407">
        <f>_xll.qlCalendarAdvance(Calendar,P299,"1D","f")</f>
        <v>42396</v>
      </c>
      <c r="Q300" s="262">
        <f>_xll.qlInterpolationInterpolate($M$1,P300,TRUE)</f>
        <v>1.5412761419744158E-3</v>
      </c>
      <c r="V300" s="39"/>
      <c r="W300" s="39"/>
    </row>
    <row r="301" spans="5:23" ht="11.25" customHeight="1" x14ac:dyDescent="0.2">
      <c r="E301" s="172"/>
      <c r="F301" s="172"/>
      <c r="G301" s="39"/>
      <c r="J301" s="39"/>
      <c r="K301" s="39"/>
      <c r="P301" s="407">
        <f>_xll.qlCalendarAdvance(Calendar,P300,"1D","f")</f>
        <v>42397</v>
      </c>
      <c r="Q301" s="262">
        <f>_xll.qlInterpolationInterpolate($M$1,P301,TRUE)</f>
        <v>1.5436075286004839E-3</v>
      </c>
      <c r="V301" s="39"/>
      <c r="W301" s="39"/>
    </row>
    <row r="302" spans="5:23" ht="11.25" customHeight="1" x14ac:dyDescent="0.2">
      <c r="E302" s="172"/>
      <c r="F302" s="172"/>
      <c r="G302" s="39"/>
      <c r="J302" s="39"/>
      <c r="K302" s="39"/>
      <c r="P302" s="407">
        <f>_xll.qlCalendarAdvance(Calendar,P301,"1D","f")</f>
        <v>42398</v>
      </c>
      <c r="Q302" s="262">
        <f>_xll.qlInterpolationInterpolate($M$1,P302,TRUE)</f>
        <v>1.5459537311472888E-3</v>
      </c>
      <c r="V302" s="39"/>
      <c r="W302" s="39"/>
    </row>
    <row r="303" spans="5:23" ht="11.25" customHeight="1" x14ac:dyDescent="0.2">
      <c r="E303" s="172"/>
      <c r="F303" s="172"/>
      <c r="G303" s="39"/>
      <c r="J303" s="39"/>
      <c r="K303" s="39"/>
      <c r="P303" s="407">
        <f>_xll.qlCalendarAdvance(Calendar,P302,"1D","f")</f>
        <v>42401</v>
      </c>
      <c r="Q303" s="262">
        <f>_xll.qlInterpolationInterpolate($M$1,P303,TRUE)</f>
        <v>1.5530628669040575E-3</v>
      </c>
      <c r="V303" s="39"/>
      <c r="W303" s="39"/>
    </row>
    <row r="304" spans="5:23" ht="11.25" customHeight="1" x14ac:dyDescent="0.2">
      <c r="E304" s="172"/>
      <c r="F304" s="172"/>
      <c r="G304" s="39"/>
      <c r="J304" s="39"/>
      <c r="K304" s="39"/>
      <c r="P304" s="407">
        <f>_xll.qlCalendarAdvance(Calendar,P303,"1D","f")</f>
        <v>42402</v>
      </c>
      <c r="Q304" s="262">
        <f>_xll.qlInterpolationInterpolate($M$1,P304,TRUE)</f>
        <v>1.5554499657257424E-3</v>
      </c>
      <c r="V304" s="39"/>
      <c r="W304" s="39"/>
    </row>
    <row r="305" spans="5:23" ht="11.25" customHeight="1" x14ac:dyDescent="0.2">
      <c r="E305" s="172"/>
      <c r="F305" s="172"/>
      <c r="G305" s="39"/>
      <c r="J305" s="39"/>
      <c r="K305" s="39"/>
      <c r="P305" s="407">
        <f>_xll.qlCalendarAdvance(Calendar,P304,"1D","f")</f>
        <v>42403</v>
      </c>
      <c r="Q305" s="262">
        <f>_xll.qlInterpolationInterpolate($M$1,P305,TRUE)</f>
        <v>1.5578426967641302E-3</v>
      </c>
      <c r="V305" s="39"/>
      <c r="W305" s="39"/>
    </row>
    <row r="306" spans="5:23" ht="11.25" customHeight="1" x14ac:dyDescent="0.2">
      <c r="E306" s="172"/>
      <c r="F306" s="172"/>
      <c r="G306" s="39"/>
      <c r="J306" s="39"/>
      <c r="K306" s="39"/>
      <c r="P306" s="407">
        <f>_xll.qlCalendarAdvance(Calendar,P305,"1D","f")</f>
        <v>42404</v>
      </c>
      <c r="Q306" s="262">
        <f>_xll.qlInterpolationInterpolate($M$1,P306,TRUE)</f>
        <v>1.5602392232784144E-3</v>
      </c>
      <c r="V306" s="39"/>
      <c r="W306" s="39"/>
    </row>
    <row r="307" spans="5:23" ht="11.25" customHeight="1" x14ac:dyDescent="0.2">
      <c r="E307" s="172"/>
      <c r="F307" s="172"/>
      <c r="G307" s="39"/>
      <c r="J307" s="39"/>
      <c r="K307" s="39"/>
      <c r="P307" s="407">
        <f>_xll.qlCalendarAdvance(Calendar,P306,"1D","f")</f>
        <v>42405</v>
      </c>
      <c r="Q307" s="262">
        <f>_xll.qlInterpolationInterpolate($M$1,P307,TRUE)</f>
        <v>1.5626377085277883E-3</v>
      </c>
      <c r="V307" s="39"/>
      <c r="W307" s="39"/>
    </row>
    <row r="308" spans="5:23" ht="11.25" customHeight="1" x14ac:dyDescent="0.2">
      <c r="E308" s="172"/>
      <c r="F308" s="172"/>
      <c r="G308" s="39"/>
      <c r="J308" s="39"/>
      <c r="K308" s="39"/>
      <c r="P308" s="407">
        <f>_xll.qlCalendarAdvance(Calendar,P307,"1D","f")</f>
        <v>42408</v>
      </c>
      <c r="Q308" s="262">
        <f>_xll.qlInterpolationInterpolate($M$1,P308,TRUE)</f>
        <v>1.5698265492783794E-3</v>
      </c>
      <c r="V308" s="39"/>
      <c r="W308" s="39"/>
    </row>
    <row r="309" spans="5:23" ht="11.25" customHeight="1" x14ac:dyDescent="0.2">
      <c r="E309" s="172"/>
      <c r="F309" s="172"/>
      <c r="G309" s="39"/>
      <c r="J309" s="39"/>
      <c r="K309" s="39"/>
      <c r="P309" s="407">
        <f>_xll.qlCalendarAdvance(Calendar,P308,"1D","f")</f>
        <v>42409</v>
      </c>
      <c r="Q309" s="262">
        <f>_xll.qlInterpolationInterpolate($M$1,P309,TRUE)</f>
        <v>1.5722145020600439E-3</v>
      </c>
      <c r="V309" s="39"/>
      <c r="W309" s="39"/>
    </row>
    <row r="310" spans="5:23" ht="11.25" customHeight="1" x14ac:dyDescent="0.2">
      <c r="E310" s="172"/>
      <c r="F310" s="172"/>
      <c r="G310" s="39"/>
      <c r="J310" s="39"/>
      <c r="K310" s="39"/>
      <c r="P310" s="407">
        <f>_xll.qlCalendarAdvance(Calendar,P309,"1D","f")</f>
        <v>42410</v>
      </c>
      <c r="Q310" s="262">
        <f>_xll.qlInterpolationInterpolate($M$1,P310,TRUE)</f>
        <v>1.5745952298727643E-3</v>
      </c>
      <c r="V310" s="39"/>
      <c r="W310" s="39"/>
    </row>
    <row r="311" spans="5:23" ht="11.25" customHeight="1" x14ac:dyDescent="0.2">
      <c r="E311" s="172"/>
      <c r="F311" s="172"/>
      <c r="G311" s="39"/>
      <c r="J311" s="39"/>
      <c r="K311" s="39"/>
      <c r="P311" s="407">
        <f>_xll.qlCalendarAdvance(Calendar,P310,"1D","f")</f>
        <v>42411</v>
      </c>
      <c r="Q311" s="262">
        <f>_xll.qlInterpolationInterpolate($M$1,P311,TRUE)</f>
        <v>1.5769668959757335E-3</v>
      </c>
      <c r="V311" s="39"/>
      <c r="W311" s="39"/>
    </row>
    <row r="312" spans="5:23" ht="11.25" customHeight="1" x14ac:dyDescent="0.2">
      <c r="E312" s="172"/>
      <c r="F312" s="172"/>
      <c r="G312" s="39"/>
      <c r="J312" s="39"/>
      <c r="K312" s="39"/>
      <c r="P312" s="407">
        <f>_xll.qlCalendarAdvance(Calendar,P311,"1D","f")</f>
        <v>42412</v>
      </c>
      <c r="Q312" s="262">
        <f>_xll.qlInterpolationInterpolate($M$1,P312,TRUE)</f>
        <v>1.579327663628145E-3</v>
      </c>
      <c r="V312" s="39"/>
      <c r="W312" s="39"/>
    </row>
    <row r="313" spans="5:23" ht="11.25" customHeight="1" x14ac:dyDescent="0.2">
      <c r="E313" s="172"/>
      <c r="F313" s="172"/>
      <c r="G313" s="39"/>
      <c r="J313" s="39"/>
      <c r="K313" s="39"/>
      <c r="P313" s="407">
        <f>_xll.qlCalendarAdvance(Calendar,P312,"1D","f")</f>
        <v>42415</v>
      </c>
      <c r="Q313" s="262">
        <f>_xll.qlInterpolationInterpolate($M$1,P313,TRUE)</f>
        <v>1.5863262084739661E-3</v>
      </c>
      <c r="V313" s="39"/>
      <c r="W313" s="39"/>
    </row>
    <row r="314" spans="5:23" ht="11.25" customHeight="1" x14ac:dyDescent="0.2">
      <c r="E314" s="172"/>
      <c r="F314" s="172"/>
      <c r="G314" s="39"/>
      <c r="J314" s="39"/>
      <c r="K314" s="39"/>
      <c r="P314" s="407">
        <f>_xll.qlCalendarAdvance(Calendar,P313,"1D","f")</f>
        <v>42416</v>
      </c>
      <c r="Q314" s="262">
        <f>_xll.qlInterpolationInterpolate($M$1,P314,TRUE)</f>
        <v>1.5886250149160792E-3</v>
      </c>
      <c r="V314" s="39"/>
      <c r="W314" s="39"/>
    </row>
    <row r="315" spans="5:23" ht="11.25" customHeight="1" x14ac:dyDescent="0.2">
      <c r="E315" s="172"/>
      <c r="F315" s="172"/>
      <c r="G315" s="39"/>
      <c r="J315" s="39"/>
      <c r="K315" s="39"/>
      <c r="P315" s="407">
        <f>_xll.qlCalendarAdvance(Calendar,P314,"1D","f")</f>
        <v>42417</v>
      </c>
      <c r="Q315" s="262">
        <f>_xll.qlInterpolationInterpolate($M$1,P315,TRUE)</f>
        <v>1.590903739203601E-3</v>
      </c>
      <c r="V315" s="39"/>
      <c r="W315" s="39"/>
    </row>
    <row r="316" spans="5:23" ht="11.25" customHeight="1" x14ac:dyDescent="0.2">
      <c r="E316" s="172"/>
      <c r="F316" s="172"/>
      <c r="G316" s="39"/>
      <c r="J316" s="39"/>
      <c r="K316" s="39"/>
      <c r="P316" s="407">
        <f>_xll.qlCalendarAdvance(Calendar,P315,"1D","f")</f>
        <v>42418</v>
      </c>
      <c r="Q316" s="262">
        <f>_xll.qlInterpolationInterpolate($M$1,P316,TRUE)</f>
        <v>1.5931605445957244E-3</v>
      </c>
      <c r="V316" s="39"/>
      <c r="W316" s="39"/>
    </row>
    <row r="317" spans="5:23" ht="11.25" customHeight="1" x14ac:dyDescent="0.2">
      <c r="E317" s="172"/>
      <c r="F317" s="172"/>
      <c r="G317" s="39"/>
      <c r="J317" s="39"/>
      <c r="K317" s="39"/>
      <c r="P317" s="407">
        <f>_xll.qlCalendarAdvance(Calendar,P316,"1D","f")</f>
        <v>42419</v>
      </c>
      <c r="Q317" s="262">
        <f>_xll.qlInterpolationInterpolate($M$1,P317,TRUE)</f>
        <v>1.5953935943516428E-3</v>
      </c>
      <c r="V317" s="39"/>
      <c r="W317" s="39"/>
    </row>
    <row r="318" spans="5:23" ht="11.25" customHeight="1" x14ac:dyDescent="0.2">
      <c r="E318" s="172"/>
      <c r="F318" s="172"/>
      <c r="G318" s="39"/>
      <c r="J318" s="39"/>
      <c r="K318" s="39"/>
      <c r="P318" s="407">
        <f>_xll.qlCalendarAdvance(Calendar,P317,"1D","f")</f>
        <v>42422</v>
      </c>
      <c r="Q318" s="262">
        <f>_xll.qlInterpolationInterpolate($M$1,P318,TRUE)</f>
        <v>1.6019318423941005E-3</v>
      </c>
      <c r="V318" s="39"/>
      <c r="W318" s="39"/>
    </row>
    <row r="319" spans="5:23" ht="11.25" customHeight="1" x14ac:dyDescent="0.2">
      <c r="E319" s="172"/>
      <c r="F319" s="172"/>
      <c r="G319" s="39"/>
      <c r="J319" s="39"/>
      <c r="K319" s="39"/>
      <c r="P319" s="407">
        <f>_xll.qlCalendarAdvance(Calendar,P318,"1D","f")</f>
        <v>42423</v>
      </c>
      <c r="Q319" s="262">
        <f>_xll.qlInterpolationInterpolate($M$1,P319,TRUE)</f>
        <v>1.6040515021971315E-3</v>
      </c>
      <c r="V319" s="39"/>
      <c r="W319" s="39"/>
    </row>
    <row r="320" spans="5:23" ht="11.25" customHeight="1" x14ac:dyDescent="0.2">
      <c r="E320" s="172"/>
      <c r="F320" s="172"/>
      <c r="G320" s="39"/>
      <c r="J320" s="39"/>
      <c r="K320" s="39"/>
      <c r="P320" s="407">
        <f>_xll.qlCalendarAdvance(Calendar,P319,"1D","f")</f>
        <v>42424</v>
      </c>
      <c r="Q320" s="262">
        <f>_xll.qlInterpolationInterpolate($M$1,P320,TRUE)</f>
        <v>1.6061382226599235E-3</v>
      </c>
      <c r="V320" s="39"/>
      <c r="W320" s="39"/>
    </row>
    <row r="321" spans="5:23" ht="11.25" customHeight="1" x14ac:dyDescent="0.2">
      <c r="E321" s="172"/>
      <c r="F321" s="172"/>
      <c r="G321" s="39"/>
      <c r="J321" s="39"/>
      <c r="K321" s="39"/>
      <c r="P321" s="407">
        <f>_xll.qlCalendarAdvance(Calendar,P320,"1D","f")</f>
        <v>42425</v>
      </c>
      <c r="Q321" s="262">
        <f>_xll.qlInterpolationInterpolate($M$1,P321,TRUE)</f>
        <v>1.6081901670416702E-3</v>
      </c>
      <c r="V321" s="39"/>
      <c r="W321" s="39"/>
    </row>
    <row r="322" spans="5:23" ht="11.25" customHeight="1" x14ac:dyDescent="0.2">
      <c r="E322" s="172"/>
      <c r="F322" s="172"/>
      <c r="G322" s="39"/>
      <c r="J322" s="39"/>
      <c r="K322" s="39"/>
      <c r="P322" s="407">
        <f>_xll.qlCalendarAdvance(Calendar,P321,"1D","f")</f>
        <v>42426</v>
      </c>
      <c r="Q322" s="262">
        <f>_xll.qlInterpolationInterpolate($M$1,P322,TRUE)</f>
        <v>1.6102054986015645E-3</v>
      </c>
      <c r="V322" s="39"/>
      <c r="W322" s="39"/>
    </row>
    <row r="323" spans="5:23" ht="11.25" customHeight="1" x14ac:dyDescent="0.2">
      <c r="E323" s="172"/>
      <c r="F323" s="172"/>
      <c r="G323" s="39"/>
      <c r="J323" s="39"/>
      <c r="K323" s="39"/>
      <c r="P323" s="407">
        <f>_xll.qlCalendarAdvance(Calendar,P322,"1D","f")</f>
        <v>42429</v>
      </c>
      <c r="Q323" s="262">
        <f>_xll.qlInterpolationInterpolate($M$1,P323,TRUE)</f>
        <v>1.6160134489420662E-3</v>
      </c>
      <c r="V323" s="39"/>
      <c r="W323" s="39"/>
    </row>
    <row r="324" spans="5:23" ht="11.25" customHeight="1" x14ac:dyDescent="0.2">
      <c r="E324" s="172"/>
      <c r="F324" s="172"/>
      <c r="G324" s="39"/>
      <c r="J324" s="39"/>
      <c r="K324" s="39"/>
      <c r="P324" s="407">
        <f>_xll.qlCalendarAdvance(Calendar,P323,"1D","f")</f>
        <v>42430</v>
      </c>
      <c r="Q324" s="262">
        <f>_xll.qlInterpolationInterpolate($M$1,P324,TRUE)</f>
        <v>1.6178639618064838E-3</v>
      </c>
      <c r="V324" s="39"/>
      <c r="W324" s="39"/>
    </row>
    <row r="325" spans="5:23" ht="11.25" customHeight="1" x14ac:dyDescent="0.2">
      <c r="E325" s="172"/>
      <c r="F325" s="172"/>
      <c r="G325" s="39"/>
      <c r="J325" s="39"/>
      <c r="K325" s="39"/>
      <c r="P325" s="407">
        <f>_xll.qlCalendarAdvance(Calendar,P324,"1D","f")</f>
        <v>42431</v>
      </c>
      <c r="Q325" s="262">
        <f>_xll.qlInterpolationInterpolate($M$1,P325,TRUE)</f>
        <v>1.6196686781450155E-3</v>
      </c>
      <c r="V325" s="39"/>
      <c r="W325" s="39"/>
    </row>
    <row r="326" spans="5:23" ht="11.25" customHeight="1" x14ac:dyDescent="0.2">
      <c r="E326" s="172"/>
      <c r="F326" s="172"/>
      <c r="G326" s="39"/>
      <c r="J326" s="39"/>
      <c r="K326" s="39"/>
      <c r="P326" s="407">
        <f>_xll.qlCalendarAdvance(Calendar,P325,"1D","f")</f>
        <v>42432</v>
      </c>
      <c r="Q326" s="262">
        <f>_xll.qlInterpolationInterpolate($M$1,P326,TRUE)</f>
        <v>1.6214257612168542E-3</v>
      </c>
      <c r="V326" s="39"/>
      <c r="W326" s="39"/>
    </row>
    <row r="327" spans="5:23" ht="11.25" customHeight="1" x14ac:dyDescent="0.2">
      <c r="E327" s="172"/>
      <c r="F327" s="172"/>
      <c r="G327" s="39"/>
      <c r="J327" s="39"/>
      <c r="K327" s="39"/>
      <c r="P327" s="407">
        <f>_xll.qlCalendarAdvance(Calendar,P326,"1D","f")</f>
        <v>42433</v>
      </c>
      <c r="Q327" s="262">
        <f>_xll.qlInterpolationInterpolate($M$1,P327,TRUE)</f>
        <v>1.6231333742811934E-3</v>
      </c>
      <c r="V327" s="39"/>
      <c r="W327" s="39"/>
    </row>
    <row r="328" spans="5:23" ht="11.25" customHeight="1" x14ac:dyDescent="0.2">
      <c r="E328" s="172"/>
      <c r="F328" s="172"/>
      <c r="G328" s="39"/>
      <c r="J328" s="39"/>
      <c r="K328" s="39"/>
      <c r="P328" s="407">
        <f>_xll.qlCalendarAdvance(Calendar,P327,"1D","f")</f>
        <v>42436</v>
      </c>
      <c r="Q328" s="262">
        <f>_xll.qlInterpolationInterpolate($M$1,P328,TRUE)</f>
        <v>1.6279410260211463E-3</v>
      </c>
      <c r="V328" s="39"/>
      <c r="W328" s="39"/>
    </row>
    <row r="329" spans="5:23" ht="11.25" customHeight="1" x14ac:dyDescent="0.2">
      <c r="E329" s="172"/>
      <c r="F329" s="172"/>
      <c r="G329" s="39"/>
      <c r="J329" s="39"/>
      <c r="K329" s="39"/>
      <c r="P329" s="407">
        <f>_xll.qlCalendarAdvance(Calendar,P328,"1D","f")</f>
        <v>42437</v>
      </c>
      <c r="Q329" s="262">
        <f>_xll.qlInterpolationInterpolate($M$1,P329,TRUE)</f>
        <v>1.6294323916474199E-3</v>
      </c>
      <c r="V329" s="39"/>
      <c r="W329" s="39"/>
    </row>
    <row r="330" spans="5:23" ht="11.25" customHeight="1" x14ac:dyDescent="0.2">
      <c r="E330" s="172"/>
      <c r="F330" s="172"/>
      <c r="G330" s="39"/>
      <c r="J330" s="39"/>
      <c r="K330" s="39"/>
      <c r="P330" s="407">
        <f>_xll.qlCalendarAdvance(Calendar,P329,"1D","f")</f>
        <v>42438</v>
      </c>
      <c r="Q330" s="262">
        <f>_xll.qlInterpolationInterpolate($M$1,P330,TRUE)</f>
        <v>1.6308651035621599E-3</v>
      </c>
      <c r="V330" s="39"/>
      <c r="W330" s="39"/>
    </row>
    <row r="331" spans="5:23" ht="11.25" customHeight="1" x14ac:dyDescent="0.2">
      <c r="E331" s="172"/>
      <c r="F331" s="172"/>
      <c r="G331" s="39"/>
      <c r="J331" s="39"/>
      <c r="K331" s="39"/>
      <c r="P331" s="407">
        <f>_xll.qlCalendarAdvance(Calendar,P330,"1D","f")</f>
        <v>42439</v>
      </c>
      <c r="Q331" s="262">
        <f>_xll.qlInterpolationInterpolate($M$1,P331,TRUE)</f>
        <v>1.6322373250245599E-3</v>
      </c>
      <c r="V331" s="39"/>
      <c r="W331" s="39"/>
    </row>
    <row r="332" spans="5:23" ht="11.25" customHeight="1" x14ac:dyDescent="0.2">
      <c r="E332" s="172"/>
      <c r="F332" s="172"/>
      <c r="G332" s="39"/>
      <c r="J332" s="39"/>
      <c r="K332" s="39"/>
      <c r="P332" s="407">
        <f>_xll.qlCalendarAdvance(Calendar,P331,"1D","f")</f>
        <v>42440</v>
      </c>
      <c r="Q332" s="262">
        <f>_xll.qlInterpolationInterpolate($M$1,P332,TRUE)</f>
        <v>1.6335472192938131E-3</v>
      </c>
      <c r="V332" s="39"/>
      <c r="W332" s="39"/>
    </row>
    <row r="333" spans="5:23" ht="11.25" customHeight="1" x14ac:dyDescent="0.2">
      <c r="E333" s="172"/>
      <c r="F333" s="172"/>
      <c r="G333" s="39"/>
      <c r="J333" s="39"/>
      <c r="K333" s="39"/>
      <c r="P333" s="407">
        <f>_xll.qlCalendarAdvance(Calendar,P332,"1D","f")</f>
        <v>42443</v>
      </c>
      <c r="Q333" s="262">
        <f>_xll.qlInterpolationInterpolate($M$1,P333,TRUE)</f>
        <v>1.6370845715346241E-3</v>
      </c>
      <c r="V333" s="39"/>
      <c r="W333" s="39"/>
    </row>
    <row r="334" spans="5:23" ht="11.25" customHeight="1" x14ac:dyDescent="0.2">
      <c r="E334" s="172"/>
      <c r="F334" s="172"/>
      <c r="G334" s="39"/>
      <c r="J334" s="39"/>
      <c r="K334" s="39"/>
      <c r="P334" s="407">
        <f>_xll.qlCalendarAdvance(Calendar,P333,"1D","f")</f>
        <v>42444</v>
      </c>
      <c r="Q334" s="262">
        <f>_xll.qlInterpolationInterpolate($M$1,P334,TRUE)</f>
        <v>1.6381267896232224E-3</v>
      </c>
      <c r="V334" s="39"/>
      <c r="W334" s="39"/>
    </row>
    <row r="335" spans="5:23" ht="11.25" customHeight="1" x14ac:dyDescent="0.2">
      <c r="E335" s="172"/>
      <c r="F335" s="172"/>
      <c r="G335" s="39"/>
      <c r="J335" s="39"/>
      <c r="K335" s="39"/>
      <c r="P335" s="407">
        <f>_xll.qlCalendarAdvance(Calendar,P334,"1D","f")</f>
        <v>42445</v>
      </c>
      <c r="Q335" s="262">
        <f>_xll.qlInterpolationInterpolate($M$1,P335,TRUE)</f>
        <v>1.6390974968146402E-3</v>
      </c>
      <c r="V335" s="39"/>
      <c r="W335" s="39"/>
    </row>
    <row r="336" spans="5:23" ht="11.25" customHeight="1" x14ac:dyDescent="0.2">
      <c r="E336" s="172"/>
      <c r="F336" s="172"/>
      <c r="G336" s="39"/>
      <c r="J336" s="39"/>
      <c r="K336" s="39"/>
      <c r="P336" s="407">
        <f>_xll.qlCalendarAdvance(Calendar,P335,"1D","f")</f>
        <v>42446</v>
      </c>
      <c r="Q336" s="262">
        <f>_xll.qlInterpolationInterpolate($M$1,P336,TRUE)</f>
        <v>1.6400233888631439E-3</v>
      </c>
      <c r="V336" s="39"/>
      <c r="W336" s="39"/>
    </row>
    <row r="337" spans="5:23" ht="11.25" customHeight="1" x14ac:dyDescent="0.2">
      <c r="E337" s="172"/>
      <c r="F337" s="172"/>
      <c r="G337" s="39"/>
      <c r="J337" s="39"/>
      <c r="K337" s="39"/>
      <c r="P337" s="407">
        <f>_xll.qlCalendarAdvance(Calendar,P336,"1D","f")</f>
        <v>42447</v>
      </c>
      <c r="Q337" s="262">
        <f>_xll.qlInterpolationInterpolate($M$1,P337,TRUE)</f>
        <v>1.6409324214440395E-3</v>
      </c>
      <c r="V337" s="39"/>
      <c r="W337" s="39"/>
    </row>
    <row r="338" spans="5:23" ht="11.25" customHeight="1" x14ac:dyDescent="0.2">
      <c r="E338" s="172"/>
      <c r="F338" s="172"/>
      <c r="G338" s="39"/>
      <c r="J338" s="39"/>
      <c r="K338" s="39"/>
      <c r="P338" s="407">
        <f>_xll.qlCalendarAdvance(Calendar,P337,"1D","f")</f>
        <v>42450</v>
      </c>
      <c r="Q338" s="262">
        <f>_xll.qlInterpolationInterpolate($M$1,P338,TRUE)</f>
        <v>1.6435588937885868E-3</v>
      </c>
      <c r="V338" s="39"/>
      <c r="W338" s="39"/>
    </row>
    <row r="339" spans="5:23" ht="11.25" customHeight="1" x14ac:dyDescent="0.2">
      <c r="E339" s="172"/>
      <c r="F339" s="172"/>
      <c r="G339" s="39"/>
      <c r="J339" s="39"/>
      <c r="K339" s="39"/>
      <c r="P339" s="407">
        <f>_xll.qlCalendarAdvance(Calendar,P338,"1D","f")</f>
        <v>42451</v>
      </c>
      <c r="Q339" s="262">
        <f>_xll.qlInterpolationInterpolate($M$1,P339,TRUE)</f>
        <v>1.6444010199065603E-3</v>
      </c>
      <c r="V339" s="39"/>
      <c r="W339" s="39"/>
    </row>
    <row r="340" spans="5:23" ht="11.25" customHeight="1" x14ac:dyDescent="0.2">
      <c r="E340" s="172"/>
      <c r="F340" s="172"/>
      <c r="G340" s="39"/>
      <c r="J340" s="39"/>
      <c r="K340" s="39"/>
      <c r="P340" s="407">
        <f>_xll.qlCalendarAdvance(Calendar,P339,"1D","f")</f>
        <v>42452</v>
      </c>
      <c r="Q340" s="262">
        <f>_xll.qlInterpolationInterpolate($M$1,P340,TRUE)</f>
        <v>1.6452265522606813E-3</v>
      </c>
      <c r="V340" s="39"/>
      <c r="W340" s="39"/>
    </row>
    <row r="341" spans="5:23" ht="11.25" customHeight="1" x14ac:dyDescent="0.2">
      <c r="E341" s="172"/>
      <c r="F341" s="172"/>
      <c r="G341" s="39"/>
      <c r="J341" s="39"/>
      <c r="K341" s="39"/>
      <c r="P341" s="407">
        <f>_xll.qlCalendarAdvance(Calendar,P340,"1D","f")</f>
        <v>42453</v>
      </c>
      <c r="Q341" s="262">
        <f>_xll.qlInterpolationInterpolate($M$1,P341,TRUE)</f>
        <v>1.646035543991701E-3</v>
      </c>
      <c r="V341" s="39"/>
      <c r="W341" s="39"/>
    </row>
    <row r="342" spans="5:23" ht="11.25" customHeight="1" x14ac:dyDescent="0.2">
      <c r="E342" s="172"/>
      <c r="F342" s="172"/>
      <c r="G342" s="39"/>
      <c r="J342" s="39"/>
      <c r="K342" s="39"/>
      <c r="P342" s="407">
        <f>_xll.qlCalendarAdvance(Calendar,P341,"1D","f")</f>
        <v>42458</v>
      </c>
      <c r="Q342" s="262">
        <f>_xll.qlInterpolationInterpolate($M$1,P342,TRUE)</f>
        <v>1.6498342532265706E-3</v>
      </c>
      <c r="V342" s="39"/>
      <c r="W342" s="39"/>
    </row>
    <row r="343" spans="5:23" ht="11.25" customHeight="1" x14ac:dyDescent="0.2">
      <c r="E343" s="172"/>
      <c r="F343" s="172"/>
      <c r="G343" s="39"/>
      <c r="J343" s="39"/>
      <c r="K343" s="39"/>
      <c r="P343" s="407">
        <f>_xll.qlCalendarAdvance(Calendar,P342,"1D","f")</f>
        <v>42459</v>
      </c>
      <c r="Q343" s="262">
        <f>_xll.qlInterpolationInterpolate($M$1,P343,TRUE)</f>
        <v>1.6505451171747569E-3</v>
      </c>
      <c r="V343" s="39"/>
      <c r="W343" s="39"/>
    </row>
    <row r="344" spans="5:23" ht="11.25" customHeight="1" x14ac:dyDescent="0.2">
      <c r="E344" s="172"/>
      <c r="F344" s="172"/>
      <c r="G344" s="39"/>
      <c r="J344" s="39"/>
      <c r="K344" s="39"/>
      <c r="P344" s="407">
        <f>_xll.qlCalendarAdvance(Calendar,P343,"1D","f")</f>
        <v>42460</v>
      </c>
      <c r="Q344" s="262">
        <f>_xll.qlInterpolationInterpolate($M$1,P344,TRUE)</f>
        <v>1.6512398124851003E-3</v>
      </c>
      <c r="V344" s="39"/>
      <c r="W344" s="39"/>
    </row>
    <row r="345" spans="5:23" ht="11.25" customHeight="1" x14ac:dyDescent="0.2">
      <c r="E345" s="172"/>
      <c r="F345" s="172"/>
      <c r="G345" s="39"/>
      <c r="J345" s="39"/>
      <c r="K345" s="39"/>
      <c r="P345" s="407">
        <f>_xll.qlCalendarAdvance(Calendar,P344,"1D","f")</f>
        <v>42461</v>
      </c>
      <c r="Q345" s="262">
        <f>_xll.qlInterpolationInterpolate($M$1,P345,TRUE)</f>
        <v>1.6519183922983518E-3</v>
      </c>
      <c r="V345" s="39"/>
      <c r="W345" s="39"/>
    </row>
    <row r="346" spans="5:23" ht="11.25" customHeight="1" x14ac:dyDescent="0.2">
      <c r="E346" s="172"/>
      <c r="F346" s="172"/>
      <c r="G346" s="39"/>
      <c r="J346" s="39"/>
      <c r="K346" s="39"/>
      <c r="P346" s="407">
        <f>_xll.qlCalendarAdvance(Calendar,P345,"1D","f")</f>
        <v>42464</v>
      </c>
      <c r="Q346" s="262">
        <f>_xll.qlInterpolationInterpolate($M$1,P346,TRUE)</f>
        <v>1.6538579701630672E-3</v>
      </c>
      <c r="V346" s="39"/>
      <c r="W346" s="39"/>
    </row>
    <row r="347" spans="5:23" ht="11.25" customHeight="1" x14ac:dyDescent="0.2">
      <c r="E347" s="172"/>
      <c r="F347" s="172"/>
      <c r="G347" s="39"/>
      <c r="J347" s="39"/>
      <c r="K347" s="39"/>
      <c r="P347" s="407">
        <f>_xll.qlCalendarAdvance(Calendar,P346,"1D","f")</f>
        <v>42465</v>
      </c>
      <c r="Q347" s="262">
        <f>_xll.qlInterpolationInterpolate($M$1,P347,TRUE)</f>
        <v>1.654472619395463E-3</v>
      </c>
      <c r="V347" s="39"/>
      <c r="W347" s="39"/>
    </row>
    <row r="348" spans="5:23" ht="11.25" customHeight="1" x14ac:dyDescent="0.2">
      <c r="E348" s="172"/>
      <c r="F348" s="172"/>
      <c r="G348" s="39"/>
      <c r="J348" s="39"/>
      <c r="K348" s="39"/>
      <c r="P348" s="407">
        <f>_xll.qlCalendarAdvance(Calendar,P347,"1D","f")</f>
        <v>42466</v>
      </c>
      <c r="Q348" s="262">
        <f>_xll.qlInterpolationInterpolate($M$1,P348,TRUE)</f>
        <v>1.655071418834523E-3</v>
      </c>
      <c r="V348" s="39"/>
      <c r="W348" s="39"/>
    </row>
    <row r="349" spans="5:23" ht="11.25" customHeight="1" x14ac:dyDescent="0.2">
      <c r="E349" s="172"/>
      <c r="F349" s="172"/>
      <c r="G349" s="39"/>
      <c r="J349" s="39"/>
      <c r="K349" s="39"/>
      <c r="P349" s="407">
        <f>_xll.qlCalendarAdvance(Calendar,P348,"1D","f")</f>
        <v>42467</v>
      </c>
      <c r="Q349" s="262">
        <f>_xll.qlInterpolationInterpolate($M$1,P349,TRUE)</f>
        <v>1.6556544216209982E-3</v>
      </c>
      <c r="V349" s="39"/>
      <c r="W349" s="39"/>
    </row>
    <row r="350" spans="5:23" ht="11.25" customHeight="1" x14ac:dyDescent="0.2">
      <c r="E350" s="172"/>
      <c r="F350" s="172"/>
      <c r="G350" s="39"/>
      <c r="J350" s="39"/>
      <c r="K350" s="39"/>
      <c r="P350" s="407">
        <f>_xll.qlCalendarAdvance(Calendar,P349,"1D","f")</f>
        <v>42468</v>
      </c>
      <c r="Q350" s="262">
        <f>_xll.qlInterpolationInterpolate($M$1,P350,TRUE)</f>
        <v>1.6562216808956398E-3</v>
      </c>
      <c r="V350" s="39"/>
      <c r="W350" s="39"/>
    </row>
    <row r="351" spans="5:23" ht="11.25" customHeight="1" x14ac:dyDescent="0.2">
      <c r="E351" s="172"/>
      <c r="F351" s="172"/>
      <c r="G351" s="39"/>
      <c r="J351" s="39"/>
      <c r="K351" s="39"/>
      <c r="P351" s="407">
        <f>_xll.qlCalendarAdvance(Calendar,P350,"1D","f")</f>
        <v>42471</v>
      </c>
      <c r="Q351" s="262">
        <f>_xll.qlInterpolationInterpolate($M$1,P351,TRUE)</f>
        <v>1.6578295290560748E-3</v>
      </c>
      <c r="V351" s="39"/>
      <c r="W351" s="39"/>
    </row>
    <row r="352" spans="5:23" ht="11.25" customHeight="1" x14ac:dyDescent="0.2">
      <c r="E352" s="172"/>
      <c r="F352" s="172"/>
      <c r="G352" s="39"/>
      <c r="J352" s="39"/>
      <c r="K352" s="39"/>
      <c r="P352" s="407">
        <f>_xll.qlCalendarAdvance(Calendar,P351,"1D","f")</f>
        <v>42472</v>
      </c>
      <c r="Q352" s="262">
        <f>_xll.qlInterpolationInterpolate($M$1,P352,TRUE)</f>
        <v>1.6583343456908939E-3</v>
      </c>
      <c r="V352" s="39"/>
      <c r="W352" s="39"/>
    </row>
    <row r="353" spans="5:23" ht="11.25" customHeight="1" x14ac:dyDescent="0.2">
      <c r="E353" s="172"/>
      <c r="F353" s="172"/>
      <c r="G353" s="39"/>
      <c r="J353" s="39"/>
      <c r="K353" s="39"/>
      <c r="P353" s="407">
        <f>_xll.qlCalendarAdvance(Calendar,P352,"1D","f")</f>
        <v>42473</v>
      </c>
      <c r="Q353" s="262">
        <f>_xll.qlInterpolationInterpolate($M$1,P353,TRUE)</f>
        <v>1.6588236845176353E-3</v>
      </c>
      <c r="V353" s="39"/>
      <c r="W353" s="39"/>
    </row>
    <row r="354" spans="5:23" ht="11.25" customHeight="1" x14ac:dyDescent="0.2">
      <c r="E354" s="172"/>
      <c r="F354" s="172"/>
      <c r="G354" s="39"/>
      <c r="J354" s="39"/>
      <c r="K354" s="39"/>
      <c r="P354" s="407">
        <f>_xll.qlCalendarAdvance(Calendar,P353,"1D","f")</f>
        <v>42474</v>
      </c>
      <c r="Q354" s="262">
        <f>_xll.qlInterpolationInterpolate($M$1,P354,TRUE)</f>
        <v>1.6592975986770503E-3</v>
      </c>
      <c r="V354" s="39"/>
      <c r="W354" s="39"/>
    </row>
    <row r="355" spans="5:23" ht="11.25" customHeight="1" x14ac:dyDescent="0.2">
      <c r="E355" s="172"/>
      <c r="F355" s="172"/>
      <c r="G355" s="39"/>
      <c r="J355" s="39"/>
      <c r="K355" s="39"/>
      <c r="P355" s="407">
        <f>_xll.qlCalendarAdvance(Calendar,P354,"1D","f")</f>
        <v>42475</v>
      </c>
      <c r="Q355" s="262">
        <f>_xll.qlInterpolationInterpolate($M$1,P355,TRUE)</f>
        <v>1.6597561413098899E-3</v>
      </c>
      <c r="V355" s="39"/>
      <c r="W355" s="39"/>
    </row>
    <row r="356" spans="5:23" ht="11.25" customHeight="1" x14ac:dyDescent="0.2">
      <c r="E356" s="172"/>
      <c r="F356" s="172"/>
      <c r="G356" s="39"/>
      <c r="J356" s="39"/>
      <c r="K356" s="39"/>
      <c r="P356" s="407">
        <f>_xll.qlCalendarAdvance(Calendar,P355,"1D","f")</f>
        <v>42478</v>
      </c>
      <c r="Q356" s="262">
        <f>_xll.qlInterpolationInterpolate($M$1,P356,TRUE)</f>
        <v>1.6610400714564689E-3</v>
      </c>
      <c r="V356" s="39"/>
      <c r="W356" s="39"/>
    </row>
    <row r="357" spans="5:23" ht="11.25" customHeight="1" x14ac:dyDescent="0.2">
      <c r="E357" s="172"/>
      <c r="F357" s="172"/>
      <c r="G357" s="39"/>
      <c r="J357" s="39"/>
      <c r="K357" s="39"/>
      <c r="P357" s="407">
        <f>_xll.qlCalendarAdvance(Calendar,P356,"1D","f")</f>
        <v>42479</v>
      </c>
      <c r="Q357" s="262">
        <f>_xll.qlInterpolationInterpolate($M$1,P357,TRUE)</f>
        <v>1.6614376593905192E-3</v>
      </c>
      <c r="V357" s="39"/>
      <c r="W357" s="39"/>
    </row>
    <row r="358" spans="5:23" ht="11.25" customHeight="1" x14ac:dyDescent="0.2">
      <c r="E358" s="172"/>
      <c r="F358" s="172"/>
      <c r="G358" s="39"/>
      <c r="J358" s="39"/>
      <c r="K358" s="39"/>
      <c r="P358" s="407">
        <f>_xll.qlCalendarAdvance(Calendar,P357,"1D","f")</f>
        <v>42480</v>
      </c>
      <c r="Q358" s="262">
        <f>_xll.qlInterpolationInterpolate($M$1,P358,TRUE)</f>
        <v>1.66182014150175E-3</v>
      </c>
      <c r="V358" s="39"/>
      <c r="W358" s="39"/>
    </row>
    <row r="359" spans="5:23" ht="11.25" customHeight="1" x14ac:dyDescent="0.2">
      <c r="E359" s="172"/>
      <c r="F359" s="172"/>
      <c r="G359" s="39"/>
      <c r="J359" s="39"/>
      <c r="K359" s="39"/>
      <c r="P359" s="407">
        <f>_xll.qlCalendarAdvance(Calendar,P358,"1D","f")</f>
        <v>42481</v>
      </c>
      <c r="Q359" s="262">
        <f>_xll.qlInterpolationInterpolate($M$1,P359,TRUE)</f>
        <v>1.6621875709309127E-3</v>
      </c>
      <c r="V359" s="39"/>
      <c r="W359" s="39"/>
    </row>
    <row r="360" spans="5:23" ht="11.25" customHeight="1" x14ac:dyDescent="0.2">
      <c r="E360" s="172"/>
      <c r="F360" s="172"/>
      <c r="G360" s="39"/>
      <c r="J360" s="39"/>
      <c r="K360" s="39"/>
      <c r="P360" s="407">
        <f>_xll.qlCalendarAdvance(Calendar,P359,"1D","f")</f>
        <v>42482</v>
      </c>
      <c r="Q360" s="262">
        <f>_xll.qlInterpolationInterpolate($M$1,P360,TRUE)</f>
        <v>1.6625400008187584E-3</v>
      </c>
      <c r="V360" s="39"/>
      <c r="W360" s="39"/>
    </row>
    <row r="361" spans="5:23" ht="11.25" customHeight="1" x14ac:dyDescent="0.2">
      <c r="E361" s="172"/>
      <c r="F361" s="172"/>
      <c r="G361" s="39"/>
      <c r="J361" s="39"/>
      <c r="K361" s="39"/>
      <c r="P361" s="407">
        <f>_xll.qlCalendarAdvance(Calendar,P360,"1D","f")</f>
        <v>42485</v>
      </c>
      <c r="Q361" s="262">
        <f>_xll.qlInterpolationInterpolate($M$1,P361,TRUE)</f>
        <v>1.6635078246419049E-3</v>
      </c>
      <c r="V361" s="39"/>
      <c r="W361" s="39"/>
    </row>
    <row r="362" spans="5:23" ht="11.25" customHeight="1" x14ac:dyDescent="0.2">
      <c r="E362" s="172"/>
      <c r="F362" s="172"/>
      <c r="G362" s="39"/>
      <c r="J362" s="39"/>
      <c r="K362" s="39"/>
      <c r="P362" s="407">
        <f>_xll.qlCalendarAdvance(Calendar,P361,"1D","f")</f>
        <v>42486</v>
      </c>
      <c r="Q362" s="262">
        <f>_xll.qlInterpolationInterpolate($M$1,P362,TRUE)</f>
        <v>1.6638007877719943E-3</v>
      </c>
      <c r="V362" s="39"/>
      <c r="W362" s="39"/>
    </row>
    <row r="363" spans="5:23" ht="11.25" customHeight="1" x14ac:dyDescent="0.2">
      <c r="E363" s="172"/>
      <c r="F363" s="172"/>
      <c r="G363" s="39"/>
      <c r="J363" s="39"/>
      <c r="K363" s="39"/>
      <c r="P363" s="407">
        <f>_xll.qlCalendarAdvance(Calendar,P362,"1D","f")</f>
        <v>42487</v>
      </c>
      <c r="Q363" s="262">
        <f>_xll.qlInterpolationInterpolate($M$1,P363,TRUE)</f>
        <v>1.6640790170645227E-3</v>
      </c>
      <c r="V363" s="39"/>
      <c r="W363" s="39"/>
    </row>
    <row r="364" spans="5:23" ht="11.25" customHeight="1" x14ac:dyDescent="0.2">
      <c r="E364" s="172"/>
      <c r="F364" s="172"/>
      <c r="G364" s="39"/>
      <c r="J364" s="39"/>
      <c r="K364" s="39"/>
      <c r="P364" s="407">
        <f>_xll.qlCalendarAdvance(Calendar,P363,"1D","f")</f>
        <v>42488</v>
      </c>
      <c r="Q364" s="262">
        <f>_xll.qlInterpolationInterpolate($M$1,P364,TRUE)</f>
        <v>1.6643425656602412E-3</v>
      </c>
      <c r="V364" s="39"/>
      <c r="W364" s="39"/>
    </row>
    <row r="365" spans="5:23" ht="11.25" customHeight="1" x14ac:dyDescent="0.2">
      <c r="E365" s="172"/>
      <c r="F365" s="172"/>
      <c r="G365" s="39"/>
      <c r="J365" s="39"/>
      <c r="K365" s="39"/>
      <c r="P365" s="407">
        <f>_xll.qlCalendarAdvance(Calendar,P364,"1D","f")</f>
        <v>42489</v>
      </c>
      <c r="Q365" s="262">
        <f>_xll.qlInterpolationInterpolate($M$1,P365,TRUE)</f>
        <v>1.6645914866999009E-3</v>
      </c>
      <c r="V365" s="39"/>
      <c r="W365" s="39"/>
    </row>
    <row r="366" spans="5:23" ht="11.25" customHeight="1" x14ac:dyDescent="0.2">
      <c r="E366" s="172"/>
      <c r="F366" s="172"/>
      <c r="G366" s="39"/>
      <c r="J366" s="39"/>
      <c r="K366" s="39"/>
      <c r="P366" s="407">
        <f>_xll.qlCalendarAdvance(Calendar,P365,"1D","f")</f>
        <v>42492</v>
      </c>
      <c r="Q366" s="262">
        <f>_xll.qlInterpolationInterpolate($M$1,P366,TRUE)</f>
        <v>1.6652510158900393E-3</v>
      </c>
      <c r="V366" s="39"/>
      <c r="W366" s="39"/>
    </row>
    <row r="367" spans="5:23" ht="11.25" customHeight="1" x14ac:dyDescent="0.2">
      <c r="E367" s="172"/>
      <c r="F367" s="172"/>
      <c r="G367" s="39"/>
      <c r="J367" s="39"/>
      <c r="K367" s="39"/>
      <c r="P367" s="407">
        <f>_xll.qlCalendarAdvance(Calendar,P366,"1D","f")</f>
        <v>42493</v>
      </c>
      <c r="Q367" s="262">
        <f>_xll.qlInterpolationInterpolate($M$1,P367,TRUE)</f>
        <v>1.6654419581129758E-3</v>
      </c>
      <c r="V367" s="39"/>
      <c r="W367" s="39"/>
    </row>
    <row r="368" spans="5:23" ht="11.25" customHeight="1" x14ac:dyDescent="0.2">
      <c r="E368" s="172"/>
      <c r="F368" s="172"/>
      <c r="G368" s="39"/>
      <c r="J368" s="39"/>
      <c r="K368" s="39"/>
      <c r="P368" s="407">
        <f>_xll.qlCalendarAdvance(Calendar,P367,"1D","f")</f>
        <v>42494</v>
      </c>
      <c r="Q368" s="262">
        <f>_xll.qlInterpolationInterpolate($M$1,P368,TRUE)</f>
        <v>1.6656185384836095E-3</v>
      </c>
      <c r="V368" s="39"/>
      <c r="W368" s="39"/>
    </row>
    <row r="369" spans="5:23" ht="11.25" customHeight="1" x14ac:dyDescent="0.2">
      <c r="E369" s="172"/>
      <c r="F369" s="172"/>
      <c r="G369" s="39"/>
      <c r="J369" s="39"/>
      <c r="K369" s="39"/>
      <c r="P369" s="407">
        <f>_xll.qlCalendarAdvance(Calendar,P368,"1D","f")</f>
        <v>42495</v>
      </c>
      <c r="Q369" s="262">
        <f>_xll.qlInterpolationInterpolate($M$1,P369,TRUE)</f>
        <v>1.6657808101426918E-3</v>
      </c>
      <c r="V369" s="39"/>
      <c r="W369" s="39"/>
    </row>
    <row r="370" spans="5:23" ht="11.25" customHeight="1" x14ac:dyDescent="0.2">
      <c r="E370" s="172"/>
      <c r="F370" s="172"/>
      <c r="G370" s="39"/>
      <c r="J370" s="39"/>
      <c r="K370" s="39"/>
      <c r="P370" s="407">
        <f>_xll.qlCalendarAdvance(Calendar,P369,"1D","f")</f>
        <v>42496</v>
      </c>
      <c r="Q370" s="262">
        <f>_xll.qlInterpolationInterpolate($M$1,P370,TRUE)</f>
        <v>1.6659288262309733E-3</v>
      </c>
      <c r="V370" s="39"/>
      <c r="W370" s="39"/>
    </row>
    <row r="371" spans="5:23" ht="11.25" customHeight="1" x14ac:dyDescent="0.2">
      <c r="E371" s="172"/>
      <c r="F371" s="172"/>
      <c r="G371" s="39"/>
      <c r="J371" s="39"/>
      <c r="K371" s="39"/>
      <c r="P371" s="407">
        <f>_xll.qlCalendarAdvance(Calendar,P370,"1D","f")</f>
        <v>42499</v>
      </c>
      <c r="Q371" s="262">
        <f>_xll.qlInterpolationInterpolate($M$1,P371,TRUE)</f>
        <v>1.6662878724785276E-3</v>
      </c>
      <c r="V371" s="39"/>
      <c r="W371" s="39"/>
    </row>
    <row r="372" spans="5:23" ht="11.25" customHeight="1" x14ac:dyDescent="0.2">
      <c r="E372" s="172"/>
      <c r="F372" s="172"/>
      <c r="G372" s="39"/>
      <c r="J372" s="39"/>
      <c r="K372" s="39"/>
      <c r="P372" s="407">
        <f>_xll.qlCalendarAdvance(Calendar,P371,"1D","f")</f>
        <v>42500</v>
      </c>
      <c r="Q372" s="262">
        <f>_xll.qlInterpolationInterpolate($M$1,P372,TRUE)</f>
        <v>1.6663793976911194E-3</v>
      </c>
      <c r="V372" s="39"/>
      <c r="W372" s="39"/>
    </row>
    <row r="373" spans="5:23" ht="11.25" customHeight="1" x14ac:dyDescent="0.2">
      <c r="E373" s="172"/>
      <c r="F373" s="172"/>
      <c r="G373" s="39"/>
      <c r="J373" s="39"/>
      <c r="K373" s="39"/>
      <c r="P373" s="407">
        <f>_xll.qlCalendarAdvance(Calendar,P372,"1D","f")</f>
        <v>42501</v>
      </c>
      <c r="Q373" s="262">
        <f>_xll.qlInterpolationInterpolate($M$1,P373,TRUE)</f>
        <v>1.6664569330366666E-3</v>
      </c>
      <c r="V373" s="39"/>
      <c r="W373" s="39"/>
    </row>
    <row r="374" spans="5:23" ht="11.25" customHeight="1" x14ac:dyDescent="0.2">
      <c r="E374" s="172"/>
      <c r="F374" s="172"/>
      <c r="G374" s="39"/>
      <c r="J374" s="39"/>
      <c r="K374" s="39"/>
      <c r="P374" s="407">
        <f>_xll.qlCalendarAdvance(Calendar,P373,"1D","f")</f>
        <v>42502</v>
      </c>
      <c r="Q374" s="262">
        <f>_xll.qlInterpolationInterpolate($M$1,P374,TRUE)</f>
        <v>1.6665205316559204E-3</v>
      </c>
      <c r="V374" s="39"/>
      <c r="W374" s="39"/>
    </row>
    <row r="375" spans="5:23" ht="11.25" customHeight="1" x14ac:dyDescent="0.2">
      <c r="E375" s="172"/>
      <c r="F375" s="172"/>
      <c r="G375" s="39"/>
      <c r="J375" s="39"/>
      <c r="K375" s="39"/>
      <c r="P375" s="407">
        <f>_xll.qlCalendarAdvance(Calendar,P374,"1D","f")</f>
        <v>42503</v>
      </c>
      <c r="Q375" s="262">
        <f>_xll.qlInterpolationInterpolate($M$1,P375,TRUE)</f>
        <v>1.6665702466896321E-3</v>
      </c>
      <c r="V375" s="39"/>
      <c r="W375" s="39"/>
    </row>
    <row r="376" spans="5:23" ht="11.25" customHeight="1" x14ac:dyDescent="0.2">
      <c r="E376" s="172"/>
      <c r="F376" s="172"/>
      <c r="G376" s="39"/>
      <c r="J376" s="39"/>
      <c r="K376" s="39"/>
      <c r="P376" s="407">
        <f>_xll.qlCalendarAdvance(Calendar,P375,"1D","f")</f>
        <v>42506</v>
      </c>
      <c r="Q376" s="262">
        <f>_xll.qlInterpolationInterpolate($M$1,P376,TRUE)</f>
        <v>1.6666366216850259E-3</v>
      </c>
      <c r="V376" s="39"/>
      <c r="W376" s="39"/>
    </row>
    <row r="377" spans="5:23" ht="11.25" customHeight="1" x14ac:dyDescent="0.2">
      <c r="E377" s="172"/>
      <c r="F377" s="172"/>
      <c r="G377" s="39"/>
      <c r="J377" s="39"/>
      <c r="K377" s="39"/>
      <c r="P377" s="407">
        <f>_xll.qlCalendarAdvance(Calendar,P376,"1D","f")</f>
        <v>42507</v>
      </c>
      <c r="Q377" s="262">
        <f>_xll.qlInterpolationInterpolate($M$1,P377,TRUE)</f>
        <v>1.6666313337840807E-3</v>
      </c>
      <c r="V377" s="39"/>
      <c r="W377" s="39"/>
    </row>
    <row r="378" spans="5:23" ht="11.25" customHeight="1" x14ac:dyDescent="0.2">
      <c r="E378" s="172"/>
      <c r="F378" s="172"/>
      <c r="G378" s="39"/>
      <c r="J378" s="39"/>
      <c r="K378" s="39"/>
      <c r="P378" s="407">
        <f>_xll.qlCalendarAdvance(Calendar,P377,"1D","f")</f>
        <v>42508</v>
      </c>
      <c r="Q378" s="262">
        <f>_xll.qlInterpolationInterpolate($M$1,P378,TRUE)</f>
        <v>1.6666124280013492E-3</v>
      </c>
      <c r="V378" s="39"/>
      <c r="W378" s="39"/>
    </row>
    <row r="379" spans="5:23" ht="11.25" customHeight="1" x14ac:dyDescent="0.2">
      <c r="E379" s="172"/>
      <c r="F379" s="172"/>
      <c r="G379" s="39"/>
      <c r="J379" s="39"/>
      <c r="K379" s="39"/>
      <c r="P379" s="407">
        <f>_xll.qlCalendarAdvance(Calendar,P378,"1D","f")</f>
        <v>42509</v>
      </c>
      <c r="Q379" s="262">
        <f>_xll.qlInterpolationInterpolate($M$1,P379,TRUE)</f>
        <v>1.6665799574775827E-3</v>
      </c>
      <c r="V379" s="39"/>
      <c r="W379" s="39"/>
    </row>
    <row r="380" spans="5:23" ht="11.25" customHeight="1" x14ac:dyDescent="0.2">
      <c r="E380" s="172"/>
      <c r="F380" s="172"/>
      <c r="G380" s="39"/>
      <c r="J380" s="39"/>
      <c r="K380" s="39"/>
      <c r="P380" s="407">
        <f>_xll.qlCalendarAdvance(Calendar,P379,"1D","f")</f>
        <v>42510</v>
      </c>
      <c r="Q380" s="262">
        <f>_xll.qlInterpolationInterpolate($M$1,P380,TRUE)</f>
        <v>1.6665339753535325E-3</v>
      </c>
      <c r="V380" s="39"/>
      <c r="W380" s="39"/>
    </row>
    <row r="381" spans="5:23" ht="11.25" customHeight="1" x14ac:dyDescent="0.2">
      <c r="E381" s="172"/>
      <c r="F381" s="172"/>
      <c r="G381" s="39"/>
      <c r="J381" s="39"/>
      <c r="K381" s="39"/>
      <c r="P381" s="407">
        <f>_xll.qlCalendarAdvance(Calendar,P380,"1D","f")</f>
        <v>42513</v>
      </c>
      <c r="Q381" s="262">
        <f>_xll.qlInterpolationInterpolate($M$1,P381,TRUE)</f>
        <v>1.66631549078719E-3</v>
      </c>
      <c r="V381" s="39"/>
      <c r="W381" s="39"/>
    </row>
    <row r="382" spans="5:23" ht="11.25" customHeight="1" x14ac:dyDescent="0.2">
      <c r="E382" s="172"/>
      <c r="F382" s="172"/>
      <c r="G382" s="39"/>
      <c r="J382" s="39"/>
      <c r="K382" s="39"/>
      <c r="P382" s="407">
        <f>_xll.qlCalendarAdvance(Calendar,P381,"1D","f")</f>
        <v>42514</v>
      </c>
      <c r="Q382" s="262">
        <f>_xll.qlInterpolationInterpolate($M$1,P382,TRUE)</f>
        <v>1.666215993669516E-3</v>
      </c>
      <c r="V382" s="39"/>
      <c r="W382" s="39"/>
    </row>
    <row r="383" spans="5:23" ht="11.25" customHeight="1" x14ac:dyDescent="0.2">
      <c r="E383" s="172"/>
      <c r="F383" s="172"/>
      <c r="G383" s="39"/>
      <c r="J383" s="39"/>
      <c r="K383" s="39"/>
      <c r="P383" s="407">
        <f>_xll.qlCalendarAdvance(Calendar,P382,"1D","f")</f>
        <v>42515</v>
      </c>
      <c r="Q383" s="262">
        <f>_xll.qlInterpolationInterpolate($M$1,P383,TRUE)</f>
        <v>1.6661032506553139E-3</v>
      </c>
      <c r="V383" s="39"/>
      <c r="W383" s="39"/>
    </row>
    <row r="384" spans="5:23" ht="11.25" customHeight="1" x14ac:dyDescent="0.2">
      <c r="E384" s="172"/>
      <c r="F384" s="172"/>
      <c r="G384" s="39"/>
      <c r="J384" s="39"/>
      <c r="K384" s="39"/>
      <c r="P384" s="407">
        <f>_xll.qlCalendarAdvance(Calendar,P383,"1D","f")</f>
        <v>42516</v>
      </c>
      <c r="Q384" s="262">
        <f>_xll.qlInterpolationInterpolate($M$1,P384,TRUE)</f>
        <v>1.6659773148853352E-3</v>
      </c>
      <c r="V384" s="39"/>
      <c r="W384" s="39"/>
    </row>
    <row r="385" spans="5:23" ht="11.25" customHeight="1" x14ac:dyDescent="0.2">
      <c r="E385" s="172"/>
      <c r="F385" s="172"/>
      <c r="G385" s="39"/>
      <c r="J385" s="39"/>
      <c r="K385" s="39"/>
      <c r="P385" s="407">
        <f>_xll.qlCalendarAdvance(Calendar,P384,"1D","f")</f>
        <v>42517</v>
      </c>
      <c r="Q385" s="262">
        <f>_xll.qlInterpolationInterpolate($M$1,P385,TRUE)</f>
        <v>1.6658382395003308E-3</v>
      </c>
      <c r="V385" s="39"/>
      <c r="W385" s="39"/>
    </row>
    <row r="386" spans="5:23" ht="11.25" customHeight="1" x14ac:dyDescent="0.2">
      <c r="E386" s="172"/>
      <c r="F386" s="172"/>
      <c r="G386" s="39"/>
      <c r="J386" s="39"/>
      <c r="K386" s="39"/>
      <c r="P386" s="407">
        <f>_xll.qlCalendarAdvance(Calendar,P385,"1D","f")</f>
        <v>42520</v>
      </c>
      <c r="Q386" s="262">
        <f>_xll.qlInterpolationInterpolate($M$1,P386,TRUE)</f>
        <v>1.665342707062676E-3</v>
      </c>
      <c r="V386" s="39"/>
      <c r="W386" s="39"/>
    </row>
    <row r="387" spans="5:23" ht="11.25" customHeight="1" x14ac:dyDescent="0.2">
      <c r="E387" s="172"/>
      <c r="F387" s="172"/>
      <c r="G387" s="39"/>
      <c r="J387" s="39"/>
      <c r="K387" s="39"/>
      <c r="P387" s="407">
        <f>_xll.qlCalendarAdvance(Calendar,P386,"1D","f")</f>
        <v>42521</v>
      </c>
      <c r="Q387" s="262">
        <f>_xll.qlInterpolationInterpolate($M$1,P387,TRUE)</f>
        <v>1.665151604625081E-3</v>
      </c>
      <c r="V387" s="39"/>
      <c r="W387" s="39"/>
    </row>
    <row r="388" spans="5:23" ht="11.25" customHeight="1" x14ac:dyDescent="0.2">
      <c r="E388" s="172"/>
      <c r="F388" s="172"/>
      <c r="G388" s="39"/>
      <c r="J388" s="39"/>
      <c r="K388" s="39"/>
      <c r="P388" s="407">
        <f>_xll.qlCalendarAdvance(Calendar,P387,"1D","f")</f>
        <v>42522</v>
      </c>
      <c r="Q388" s="262">
        <f>_xll.qlInterpolationInterpolate($M$1,P388,TRUE)</f>
        <v>1.6649476282762164E-3</v>
      </c>
      <c r="V388" s="39"/>
      <c r="W388" s="39"/>
    </row>
    <row r="389" spans="5:23" ht="11.25" customHeight="1" x14ac:dyDescent="0.2">
      <c r="E389" s="172"/>
      <c r="F389" s="172"/>
      <c r="G389" s="39"/>
      <c r="J389" s="39"/>
      <c r="K389" s="39"/>
      <c r="P389" s="407">
        <f>_xll.qlCalendarAdvance(Calendar,P388,"1D","f")</f>
        <v>42523</v>
      </c>
      <c r="Q389" s="262">
        <f>_xll.qlInterpolationInterpolate($M$1,P389,TRUE)</f>
        <v>1.6647308311568334E-3</v>
      </c>
      <c r="V389" s="39"/>
      <c r="W389" s="39"/>
    </row>
    <row r="390" spans="5:23" ht="11.25" customHeight="1" x14ac:dyDescent="0.2">
      <c r="E390" s="172"/>
      <c r="F390" s="172"/>
      <c r="G390" s="39"/>
      <c r="J390" s="39"/>
      <c r="K390" s="39"/>
      <c r="P390" s="407">
        <f>_xll.qlCalendarAdvance(Calendar,P389,"1D","f")</f>
        <v>42524</v>
      </c>
      <c r="Q390" s="262">
        <f>_xll.qlInterpolationInterpolate($M$1,P390,TRUE)</f>
        <v>1.6645012664076829E-3</v>
      </c>
      <c r="V390" s="39"/>
      <c r="W390" s="39"/>
    </row>
    <row r="391" spans="5:23" ht="11.25" customHeight="1" x14ac:dyDescent="0.2">
      <c r="E391" s="172"/>
      <c r="F391" s="172"/>
      <c r="G391" s="39"/>
      <c r="J391" s="39"/>
      <c r="K391" s="39"/>
      <c r="P391" s="407">
        <f>_xll.qlCalendarAdvance(Calendar,P390,"1D","f")</f>
        <v>42527</v>
      </c>
      <c r="Q391" s="262">
        <f>_xll.qlInterpolationInterpolate($M$1,P391,TRUE)</f>
        <v>1.6637364977891396E-3</v>
      </c>
      <c r="V391" s="39"/>
      <c r="W391" s="39"/>
    </row>
    <row r="392" spans="5:23" ht="11.25" customHeight="1" x14ac:dyDescent="0.2">
      <c r="E392" s="172"/>
      <c r="F392" s="172"/>
      <c r="G392" s="39"/>
      <c r="J392" s="39"/>
      <c r="K392" s="39"/>
      <c r="P392" s="407">
        <f>_xll.qlCalendarAdvance(Calendar,P391,"1D","f")</f>
        <v>42528</v>
      </c>
      <c r="Q392" s="262">
        <f>_xll.qlInterpolationInterpolate($M$1,P392,TRUE)</f>
        <v>1.6634563939284318E-3</v>
      </c>
      <c r="V392" s="39"/>
      <c r="W392" s="39"/>
    </row>
    <row r="393" spans="5:23" ht="11.25" customHeight="1" x14ac:dyDescent="0.2">
      <c r="E393" s="172"/>
      <c r="F393" s="172"/>
      <c r="G393" s="39"/>
      <c r="J393" s="39"/>
      <c r="K393" s="39"/>
      <c r="P393" s="407">
        <f>_xll.qlCalendarAdvance(Calendar,P392,"1D","f")</f>
        <v>42529</v>
      </c>
      <c r="Q393" s="262">
        <f>_xll.qlInterpolationInterpolate($M$1,P393,TRUE)</f>
        <v>1.6631637881417125E-3</v>
      </c>
      <c r="V393" s="39"/>
      <c r="W393" s="39"/>
    </row>
    <row r="394" spans="5:23" ht="11.25" customHeight="1" x14ac:dyDescent="0.2">
      <c r="E394" s="172"/>
      <c r="F394" s="172"/>
      <c r="G394" s="39"/>
      <c r="J394" s="39"/>
      <c r="K394" s="39"/>
      <c r="P394" s="407">
        <f>_xll.qlCalendarAdvance(Calendar,P393,"1D","f")</f>
        <v>42530</v>
      </c>
      <c r="Q394" s="262">
        <f>_xll.qlInterpolationInterpolate($M$1,P394,TRUE)</f>
        <v>1.6628587335697331E-3</v>
      </c>
      <c r="V394" s="39"/>
      <c r="W394" s="39"/>
    </row>
    <row r="395" spans="5:23" ht="11.25" customHeight="1" x14ac:dyDescent="0.2">
      <c r="E395" s="172"/>
      <c r="F395" s="172"/>
      <c r="G395" s="39"/>
      <c r="J395" s="39"/>
      <c r="K395" s="39"/>
      <c r="P395" s="407">
        <f>_xll.qlCalendarAdvance(Calendar,P394,"1D","f")</f>
        <v>42531</v>
      </c>
      <c r="Q395" s="262">
        <f>_xll.qlInterpolationInterpolate($M$1,P395,TRUE)</f>
        <v>1.6625412833532447E-3</v>
      </c>
      <c r="V395" s="39"/>
      <c r="W395" s="39"/>
    </row>
    <row r="396" spans="5:23" ht="11.25" customHeight="1" x14ac:dyDescent="0.2">
      <c r="E396" s="172"/>
      <c r="F396" s="172"/>
      <c r="G396" s="39"/>
      <c r="J396" s="39"/>
      <c r="K396" s="39"/>
      <c r="P396" s="407">
        <f>_xll.qlCalendarAdvance(Calendar,P395,"1D","f")</f>
        <v>42534</v>
      </c>
      <c r="Q396" s="262">
        <f>_xll.qlInterpolationInterpolate($M$1,P396,TRUE)</f>
        <v>1.6615150902442369E-3</v>
      </c>
      <c r="V396" s="39"/>
      <c r="W396" s="39"/>
    </row>
    <row r="397" spans="5:23" ht="11.25" customHeight="1" x14ac:dyDescent="0.2">
      <c r="E397" s="172"/>
      <c r="F397" s="172"/>
      <c r="G397" s="39"/>
      <c r="J397" s="39"/>
      <c r="K397" s="39"/>
      <c r="P397" s="407">
        <f>_xll.qlCalendarAdvance(Calendar,P396,"1D","f")</f>
        <v>42535</v>
      </c>
      <c r="Q397" s="262">
        <f>_xll.qlInterpolationInterpolate($M$1,P397,TRUE)</f>
        <v>1.6611485888572241E-3</v>
      </c>
      <c r="V397" s="39"/>
      <c r="W397" s="39"/>
    </row>
    <row r="398" spans="5:23" ht="11.25" customHeight="1" x14ac:dyDescent="0.2">
      <c r="E398" s="172"/>
      <c r="F398" s="172"/>
      <c r="G398" s="39"/>
      <c r="J398" s="39"/>
      <c r="K398" s="39"/>
      <c r="P398" s="407">
        <f>_xll.qlCalendarAdvance(Calendar,P397,"1D","f")</f>
        <v>42536</v>
      </c>
      <c r="Q398" s="262">
        <f>_xll.qlInterpolationInterpolate($M$1,P398,TRUE)</f>
        <v>1.6607699575294584E-3</v>
      </c>
      <c r="V398" s="39"/>
      <c r="W398" s="39"/>
    </row>
    <row r="399" spans="5:23" ht="11.25" customHeight="1" x14ac:dyDescent="0.2">
      <c r="E399" s="172"/>
      <c r="F399" s="172"/>
      <c r="G399" s="39"/>
      <c r="J399" s="39"/>
      <c r="K399" s="39"/>
      <c r="P399" s="407">
        <f>_xll.qlCalendarAdvance(Calendar,P398,"1D","f")</f>
        <v>42537</v>
      </c>
      <c r="Q399" s="262">
        <f>_xll.qlInterpolationInterpolate($M$1,P399,TRUE)</f>
        <v>1.6603835629533375E-3</v>
      </c>
      <c r="V399" s="39"/>
      <c r="W399" s="39"/>
    </row>
    <row r="400" spans="5:23" ht="11.25" customHeight="1" x14ac:dyDescent="0.2">
      <c r="E400" s="172"/>
      <c r="F400" s="172"/>
      <c r="G400" s="39"/>
      <c r="J400" s="39"/>
      <c r="K400" s="39"/>
      <c r="P400" s="407">
        <f>_xll.qlCalendarAdvance(Calendar,P399,"1D","f")</f>
        <v>42538</v>
      </c>
      <c r="Q400" s="262">
        <f>_xll.qlInterpolationInterpolate($M$1,P400,TRUE)</f>
        <v>1.6599937330032065E-3</v>
      </c>
      <c r="V400" s="39"/>
      <c r="W400" s="39"/>
    </row>
    <row r="401" spans="5:23" ht="11.25" customHeight="1" x14ac:dyDescent="0.2">
      <c r="E401" s="172"/>
      <c r="F401" s="172"/>
      <c r="G401" s="39"/>
      <c r="J401" s="39"/>
      <c r="K401" s="39"/>
      <c r="P401" s="407">
        <f>_xll.qlCalendarAdvance(Calendar,P400,"1D","f")</f>
        <v>42541</v>
      </c>
      <c r="Q401" s="262">
        <f>_xll.qlInterpolationInterpolate($M$1,P401,TRUE)</f>
        <v>1.6588035800454682E-3</v>
      </c>
      <c r="V401" s="39"/>
      <c r="W401" s="39"/>
    </row>
    <row r="402" spans="5:23" ht="11.25" customHeight="1" x14ac:dyDescent="0.2">
      <c r="E402" s="172"/>
      <c r="F402" s="172"/>
      <c r="G402" s="39"/>
      <c r="J402" s="39"/>
      <c r="K402" s="39"/>
      <c r="P402" s="407">
        <f>_xll.qlCalendarAdvance(Calendar,P401,"1D","f")</f>
        <v>42542</v>
      </c>
      <c r="Q402" s="262">
        <f>_xll.qlInterpolationInterpolate($M$1,P402,TRUE)</f>
        <v>1.6583999577360114E-3</v>
      </c>
      <c r="V402" s="39"/>
      <c r="W402" s="39"/>
    </row>
    <row r="403" spans="5:23" ht="11.25" customHeight="1" x14ac:dyDescent="0.2">
      <c r="E403" s="172"/>
      <c r="F403" s="172"/>
      <c r="G403" s="39"/>
      <c r="J403" s="39"/>
      <c r="K403" s="39"/>
      <c r="P403" s="407">
        <f>_xll.qlCalendarAdvance(Calendar,P402,"1D","f")</f>
        <v>42543</v>
      </c>
      <c r="Q403" s="262">
        <f>_xll.qlInterpolationInterpolate($M$1,P403,TRUE)</f>
        <v>1.657992874620902E-3</v>
      </c>
      <c r="V403" s="39"/>
      <c r="W403" s="39"/>
    </row>
    <row r="404" spans="5:23" ht="11.25" customHeight="1" x14ac:dyDescent="0.2">
      <c r="E404" s="172"/>
      <c r="F404" s="172"/>
      <c r="G404" s="39"/>
      <c r="J404" s="39"/>
      <c r="K404" s="39"/>
      <c r="P404" s="407">
        <f>_xll.qlCalendarAdvance(Calendar,P403,"1D","f")</f>
        <v>42544</v>
      </c>
      <c r="Q404" s="262">
        <f>_xll.qlInterpolationInterpolate($M$1,P404,TRUE)</f>
        <v>1.6575823256138112E-3</v>
      </c>
      <c r="V404" s="39"/>
      <c r="W404" s="39"/>
    </row>
    <row r="405" spans="5:23" ht="11.25" customHeight="1" x14ac:dyDescent="0.2">
      <c r="E405" s="172"/>
      <c r="F405" s="172"/>
      <c r="G405" s="39"/>
      <c r="J405" s="39"/>
      <c r="K405" s="39"/>
      <c r="P405" s="407">
        <f>_xll.qlCalendarAdvance(Calendar,P404,"1D","f")</f>
        <v>42545</v>
      </c>
      <c r="Q405" s="262">
        <f>_xll.qlInterpolationInterpolate($M$1,P405,TRUE)</f>
        <v>1.6571683056284105E-3</v>
      </c>
      <c r="V405" s="39"/>
      <c r="W405" s="39"/>
    </row>
    <row r="406" spans="5:23" ht="11.25" customHeight="1" x14ac:dyDescent="0.2">
      <c r="E406" s="172"/>
      <c r="F406" s="172"/>
      <c r="G406" s="39"/>
      <c r="J406" s="39"/>
      <c r="K406" s="39"/>
      <c r="P406" s="407">
        <f>_xll.qlCalendarAdvance(Calendar,P405,"1D","f")</f>
        <v>42548</v>
      </c>
      <c r="Q406" s="262">
        <f>_xll.qlInterpolationInterpolate($M$1,P406,TRUE)</f>
        <v>1.6559053689390629E-3</v>
      </c>
      <c r="V406" s="39"/>
      <c r="W406" s="39"/>
    </row>
    <row r="407" spans="5:23" ht="11.25" customHeight="1" x14ac:dyDescent="0.2">
      <c r="E407" s="172"/>
      <c r="F407" s="172"/>
      <c r="G407" s="39"/>
      <c r="J407" s="39"/>
      <c r="K407" s="39"/>
      <c r="P407" s="407">
        <f>_xll.qlCalendarAdvance(Calendar,P406,"1D","f")</f>
        <v>42549</v>
      </c>
      <c r="Q407" s="262">
        <f>_xll.qlInterpolationInterpolate($M$1,P407,TRUE)</f>
        <v>1.6554774141771366E-3</v>
      </c>
      <c r="V407" s="39"/>
      <c r="W407" s="39"/>
    </row>
    <row r="408" spans="5:23" ht="11.25" customHeight="1" x14ac:dyDescent="0.2">
      <c r="E408" s="172"/>
      <c r="F408" s="172"/>
      <c r="G408" s="39"/>
      <c r="J408" s="39"/>
      <c r="K408" s="39"/>
      <c r="P408" s="407">
        <f>_xll.qlCalendarAdvance(Calendar,P407,"1D","f")</f>
        <v>42550</v>
      </c>
      <c r="Q408" s="262">
        <f>_xll.qlInterpolationInterpolate($M$1,P408,TRUE)</f>
        <v>1.6550459630052577E-3</v>
      </c>
      <c r="V408" s="39"/>
      <c r="W408" s="39"/>
    </row>
    <row r="409" spans="5:23" ht="11.25" customHeight="1" x14ac:dyDescent="0.2">
      <c r="E409" s="172"/>
      <c r="F409" s="172"/>
      <c r="G409" s="39"/>
      <c r="J409" s="39"/>
      <c r="K409" s="39"/>
      <c r="P409" s="407">
        <f>_xll.qlCalendarAdvance(Calendar,P408,"1D","f")</f>
        <v>42551</v>
      </c>
      <c r="Q409" s="262">
        <f>_xll.qlInterpolationInterpolate($M$1,P409,TRUE)</f>
        <v>1.6546110103370976E-3</v>
      </c>
      <c r="V409" s="39"/>
      <c r="W409" s="39"/>
    </row>
    <row r="410" spans="5:23" ht="11.25" customHeight="1" x14ac:dyDescent="0.2">
      <c r="E410" s="172"/>
      <c r="F410" s="172"/>
      <c r="G410" s="39"/>
      <c r="J410" s="39"/>
      <c r="K410" s="39"/>
      <c r="P410" s="407">
        <f>_xll.qlCalendarAdvance(Calendar,P409,"1D","f")</f>
        <v>42552</v>
      </c>
      <c r="Q410" s="262">
        <f>_xll.qlInterpolationInterpolate($M$1,P410,TRUE)</f>
        <v>1.6541725510863276E-3</v>
      </c>
      <c r="V410" s="39"/>
      <c r="W410" s="39"/>
    </row>
    <row r="411" spans="5:23" ht="11.25" customHeight="1" x14ac:dyDescent="0.2">
      <c r="E411" s="172"/>
      <c r="F411" s="172"/>
      <c r="G411" s="39"/>
      <c r="J411" s="39"/>
      <c r="K411" s="39"/>
      <c r="P411" s="407">
        <f>_xll.qlCalendarAdvance(Calendar,P410,"1D","f")</f>
        <v>42555</v>
      </c>
      <c r="Q411" s="262">
        <f>_xll.qlInterpolationInterpolate($M$1,P411,TRUE)</f>
        <v>1.6528360829750728E-3</v>
      </c>
      <c r="V411" s="39"/>
      <c r="W411" s="39"/>
    </row>
    <row r="412" spans="5:23" ht="11.25" customHeight="1" x14ac:dyDescent="0.2">
      <c r="E412" s="172"/>
      <c r="F412" s="172"/>
      <c r="G412" s="39"/>
      <c r="J412" s="39"/>
      <c r="K412" s="39"/>
      <c r="P412" s="407">
        <f>_xll.qlCalendarAdvance(Calendar,P411,"1D","f")</f>
        <v>42556</v>
      </c>
      <c r="Q412" s="262">
        <f>_xll.qlInterpolationInterpolate($M$1,P412,TRUE)</f>
        <v>1.6523835465305778E-3</v>
      </c>
      <c r="V412" s="39"/>
      <c r="W412" s="39"/>
    </row>
    <row r="413" spans="5:23" ht="11.25" customHeight="1" x14ac:dyDescent="0.2">
      <c r="E413" s="172"/>
      <c r="F413" s="172"/>
      <c r="G413" s="39"/>
      <c r="J413" s="39"/>
      <c r="K413" s="39"/>
      <c r="P413" s="407">
        <f>_xll.qlCalendarAdvance(Calendar,P412,"1D","f")</f>
        <v>42557</v>
      </c>
      <c r="Q413" s="262">
        <f>_xll.qlInterpolationInterpolate($M$1,P413,TRUE)</f>
        <v>1.65192747807183E-3</v>
      </c>
      <c r="V413" s="39"/>
      <c r="W413" s="39"/>
    </row>
    <row r="414" spans="5:23" ht="11.25" customHeight="1" x14ac:dyDescent="0.2">
      <c r="E414" s="172"/>
      <c r="F414" s="172"/>
      <c r="G414" s="39"/>
      <c r="J414" s="39"/>
      <c r="K414" s="39"/>
      <c r="P414" s="407">
        <f>_xll.qlCalendarAdvance(Calendar,P413,"1D","f")</f>
        <v>42558</v>
      </c>
      <c r="Q414" s="262">
        <f>_xll.qlInterpolationInterpolate($M$1,P414,TRUE)</f>
        <v>1.6514678725125013E-3</v>
      </c>
      <c r="V414" s="39"/>
      <c r="W414" s="39"/>
    </row>
    <row r="415" spans="5:23" ht="11.25" customHeight="1" x14ac:dyDescent="0.2">
      <c r="E415" s="172"/>
      <c r="F415" s="172"/>
      <c r="G415" s="39"/>
      <c r="J415" s="39"/>
      <c r="K415" s="39"/>
      <c r="P415" s="407">
        <f>_xll.qlCalendarAdvance(Calendar,P414,"1D","f")</f>
        <v>42559</v>
      </c>
      <c r="Q415" s="262">
        <f>_xll.qlInterpolationInterpolate($M$1,P415,TRUE)</f>
        <v>1.6510047247662626E-3</v>
      </c>
      <c r="V415" s="39"/>
      <c r="W415" s="39"/>
    </row>
    <row r="416" spans="5:23" ht="11.25" customHeight="1" x14ac:dyDescent="0.2">
      <c r="E416" s="172"/>
      <c r="F416" s="172"/>
      <c r="G416" s="39"/>
      <c r="J416" s="39"/>
      <c r="K416" s="39"/>
      <c r="P416" s="407">
        <f>_xll.qlCalendarAdvance(Calendar,P415,"1D","f")</f>
        <v>42562</v>
      </c>
      <c r="Q416" s="262">
        <f>_xll.qlInterpolationInterpolate($M$1,P416,TRUE)</f>
        <v>1.6495939775428025E-3</v>
      </c>
      <c r="V416" s="39"/>
      <c r="W416" s="39"/>
    </row>
    <row r="417" spans="5:23" ht="11.25" customHeight="1" x14ac:dyDescent="0.2">
      <c r="E417" s="172"/>
      <c r="F417" s="172"/>
      <c r="G417" s="39"/>
      <c r="J417" s="39"/>
      <c r="K417" s="39"/>
      <c r="P417" s="407">
        <f>_xll.qlCalendarAdvance(Calendar,P416,"1D","f")</f>
        <v>42563</v>
      </c>
      <c r="Q417" s="262">
        <f>_xll.qlInterpolationInterpolate($M$1,P417,TRUE)</f>
        <v>1.6491166101856394E-3</v>
      </c>
      <c r="V417" s="39"/>
      <c r="W417" s="39"/>
    </row>
    <row r="418" spans="5:23" ht="11.25" customHeight="1" x14ac:dyDescent="0.2">
      <c r="E418" s="172"/>
      <c r="F418" s="172"/>
      <c r="G418" s="39"/>
      <c r="J418" s="39"/>
      <c r="K418" s="39"/>
      <c r="P418" s="407">
        <f>_xll.qlCalendarAdvance(Calendar,P417,"1D","f")</f>
        <v>42564</v>
      </c>
      <c r="Q418" s="262">
        <f>_xll.qlInterpolationInterpolate($M$1,P418,TRUE)</f>
        <v>1.6486356752099234E-3</v>
      </c>
      <c r="V418" s="39"/>
      <c r="W418" s="39"/>
    </row>
    <row r="419" spans="5:23" ht="11.25" customHeight="1" x14ac:dyDescent="0.2">
      <c r="E419" s="172"/>
      <c r="F419" s="172"/>
      <c r="G419" s="39"/>
      <c r="J419" s="39"/>
      <c r="K419" s="39"/>
      <c r="P419" s="407">
        <f>_xll.qlCalendarAdvance(Calendar,P418,"1D","f")</f>
        <v>42565</v>
      </c>
      <c r="Q419" s="262">
        <f>_xll.qlInterpolationInterpolate($M$1,P419,TRUE)</f>
        <v>1.6481511675293266E-3</v>
      </c>
      <c r="V419" s="39"/>
      <c r="W419" s="39"/>
    </row>
    <row r="420" spans="5:23" ht="11.25" customHeight="1" x14ac:dyDescent="0.2">
      <c r="E420" s="172"/>
      <c r="F420" s="172"/>
      <c r="G420" s="39"/>
      <c r="J420" s="39"/>
      <c r="K420" s="39"/>
      <c r="P420" s="407">
        <f>_xll.qlCalendarAdvance(Calendar,P419,"1D","f")</f>
        <v>42566</v>
      </c>
      <c r="Q420" s="262">
        <f>_xll.qlInterpolationInterpolate($M$1,P420,TRUE)</f>
        <v>1.64766308205752E-3</v>
      </c>
      <c r="V420" s="39"/>
      <c r="W420" s="39"/>
    </row>
    <row r="421" spans="5:23" ht="11.25" customHeight="1" x14ac:dyDescent="0.2">
      <c r="E421" s="172"/>
      <c r="F421" s="172"/>
      <c r="G421" s="39"/>
      <c r="J421" s="39"/>
      <c r="K421" s="39"/>
      <c r="P421" s="407">
        <f>_xll.qlCalendarAdvance(Calendar,P420,"1D","f")</f>
        <v>42569</v>
      </c>
      <c r="Q421" s="262">
        <f>_xll.qlInterpolationInterpolate($M$1,P421,TRUE)</f>
        <v>1.6461773080315566E-3</v>
      </c>
      <c r="V421" s="39"/>
      <c r="W421" s="39"/>
    </row>
    <row r="422" spans="5:23" ht="11.25" customHeight="1" x14ac:dyDescent="0.2">
      <c r="E422" s="172"/>
      <c r="F422" s="172"/>
      <c r="G422" s="39"/>
      <c r="J422" s="39"/>
      <c r="K422" s="39"/>
      <c r="P422" s="407">
        <f>_xll.qlCalendarAdvance(Calendar,P421,"1D","f")</f>
        <v>42570</v>
      </c>
      <c r="Q422" s="262">
        <f>_xll.qlInterpolationInterpolate($M$1,P422,TRUE)</f>
        <v>1.6456748605316257E-3</v>
      </c>
      <c r="V422" s="39"/>
      <c r="W422" s="39"/>
    </row>
    <row r="423" spans="5:23" ht="11.25" customHeight="1" x14ac:dyDescent="0.2">
      <c r="E423" s="172"/>
      <c r="F423" s="172"/>
      <c r="G423" s="39"/>
      <c r="J423" s="39"/>
      <c r="K423" s="39"/>
      <c r="P423" s="407">
        <f>_xll.qlCalendarAdvance(Calendar,P422,"1D","f")</f>
        <v>42571</v>
      </c>
      <c r="Q423" s="262">
        <f>_xll.qlInterpolationInterpolate($M$1,P423,TRUE)</f>
        <v>1.6451688098088424E-3</v>
      </c>
      <c r="V423" s="39"/>
      <c r="W423" s="39"/>
    </row>
    <row r="424" spans="5:23" ht="11.25" customHeight="1" x14ac:dyDescent="0.2">
      <c r="E424" s="172"/>
      <c r="F424" s="172"/>
      <c r="G424" s="39"/>
      <c r="J424" s="39"/>
      <c r="K424" s="39"/>
      <c r="P424" s="407">
        <f>_xll.qlCalendarAdvance(Calendar,P423,"1D","f")</f>
        <v>42572</v>
      </c>
      <c r="Q424" s="262">
        <f>_xll.qlInterpolationInterpolate($M$1,P424,TRUE)</f>
        <v>1.6446591507768781E-3</v>
      </c>
      <c r="V424" s="39"/>
      <c r="W424" s="39"/>
    </row>
    <row r="425" spans="5:23" ht="11.25" customHeight="1" x14ac:dyDescent="0.2">
      <c r="E425" s="172"/>
      <c r="F425" s="172"/>
      <c r="G425" s="39"/>
      <c r="J425" s="39"/>
      <c r="K425" s="39"/>
      <c r="P425" s="407">
        <f>_xll.qlCalendarAdvance(Calendar,P424,"1D","f")</f>
        <v>42573</v>
      </c>
      <c r="Q425" s="262">
        <f>_xll.qlInterpolationInterpolate($M$1,P425,TRUE)</f>
        <v>1.6441458783494043E-3</v>
      </c>
      <c r="V425" s="39"/>
      <c r="W425" s="39"/>
    </row>
    <row r="426" spans="5:23" ht="11.25" customHeight="1" x14ac:dyDescent="0.2">
      <c r="E426" s="172"/>
      <c r="F426" s="172"/>
      <c r="G426" s="39"/>
      <c r="J426" s="39"/>
      <c r="K426" s="39"/>
      <c r="P426" s="407">
        <f>_xll.qlCalendarAdvance(Calendar,P425,"1D","f")</f>
        <v>42576</v>
      </c>
      <c r="Q426" s="262">
        <f>_xll.qlInterpolationInterpolate($M$1,P426,TRUE)</f>
        <v>1.6425843298306397E-3</v>
      </c>
      <c r="V426" s="39"/>
      <c r="W426" s="39"/>
    </row>
    <row r="427" spans="5:23" ht="11.25" customHeight="1" x14ac:dyDescent="0.2">
      <c r="E427" s="172"/>
      <c r="F427" s="172"/>
      <c r="G427" s="39"/>
      <c r="J427" s="39"/>
      <c r="K427" s="39"/>
      <c r="P427" s="407">
        <f>_xll.qlCalendarAdvance(Calendar,P426,"1D","f")</f>
        <v>42577</v>
      </c>
      <c r="Q427" s="262">
        <f>_xll.qlInterpolationInterpolate($M$1,P427,TRUE)</f>
        <v>1.6420565529578419E-3</v>
      </c>
      <c r="V427" s="39"/>
      <c r="W427" s="39"/>
    </row>
    <row r="428" spans="5:23" ht="11.25" customHeight="1" x14ac:dyDescent="0.2">
      <c r="E428" s="172"/>
      <c r="F428" s="172"/>
      <c r="G428" s="39"/>
      <c r="J428" s="39"/>
      <c r="K428" s="39"/>
      <c r="P428" s="407">
        <f>_xll.qlCalendarAdvance(Calendar,P427,"1D","f")</f>
        <v>42578</v>
      </c>
      <c r="Q428" s="262">
        <f>_xll.qlInterpolationInterpolate($M$1,P428,TRUE)</f>
        <v>1.6415251372578917E-3</v>
      </c>
      <c r="V428" s="39"/>
      <c r="W428" s="39"/>
    </row>
    <row r="429" spans="5:23" ht="11.25" customHeight="1" x14ac:dyDescent="0.2">
      <c r="E429" s="172"/>
      <c r="F429" s="172"/>
      <c r="G429" s="39"/>
      <c r="J429" s="39"/>
      <c r="K429" s="39"/>
      <c r="P429" s="407">
        <f>_xll.qlCalendarAdvance(Calendar,P428,"1D","f")</f>
        <v>42579</v>
      </c>
      <c r="Q429" s="262">
        <f>_xll.qlInterpolationInterpolate($M$1,P429,TRUE)</f>
        <v>1.6409900776444607E-3</v>
      </c>
      <c r="V429" s="39"/>
      <c r="W429" s="39"/>
    </row>
    <row r="430" spans="5:23" ht="11.25" customHeight="1" x14ac:dyDescent="0.2">
      <c r="E430" s="172"/>
      <c r="F430" s="172"/>
      <c r="G430" s="39"/>
      <c r="J430" s="39"/>
      <c r="K430" s="39"/>
      <c r="P430" s="407">
        <f>_xll.qlCalendarAdvance(Calendar,P429,"1D","f")</f>
        <v>42580</v>
      </c>
      <c r="Q430" s="262">
        <f>_xll.qlInterpolationInterpolate($M$1,P430,TRUE)</f>
        <v>1.6404513690312201E-3</v>
      </c>
      <c r="V430" s="39"/>
      <c r="W430" s="39"/>
    </row>
    <row r="431" spans="5:23" ht="11.25" customHeight="1" x14ac:dyDescent="0.2">
      <c r="E431" s="172"/>
      <c r="F431" s="172"/>
      <c r="G431" s="39"/>
      <c r="J431" s="39"/>
      <c r="K431" s="39"/>
      <c r="P431" s="407">
        <f>_xll.qlCalendarAdvance(Calendar,P430,"1D","f")</f>
        <v>42583</v>
      </c>
      <c r="Q431" s="262">
        <f>_xll.qlInterpolationInterpolate($M$1,P431,TRUE)</f>
        <v>1.6388132983293558E-3</v>
      </c>
      <c r="V431" s="39"/>
      <c r="W431" s="39"/>
    </row>
    <row r="432" spans="5:23" ht="11.25" customHeight="1" x14ac:dyDescent="0.2">
      <c r="E432" s="172"/>
      <c r="F432" s="172"/>
      <c r="G432" s="39"/>
      <c r="J432" s="39"/>
      <c r="K432" s="39"/>
      <c r="P432" s="407">
        <f>_xll.qlCalendarAdvance(Calendar,P431,"1D","f")</f>
        <v>42584</v>
      </c>
      <c r="Q432" s="262">
        <f>_xll.qlInterpolationInterpolate($M$1,P432,TRUE)</f>
        <v>1.6382599428535918E-3</v>
      </c>
      <c r="V432" s="39"/>
      <c r="W432" s="39"/>
    </row>
    <row r="433" spans="5:23" ht="11.25" customHeight="1" x14ac:dyDescent="0.2">
      <c r="E433" s="172"/>
      <c r="F433" s="172"/>
      <c r="G433" s="39"/>
      <c r="J433" s="39"/>
      <c r="K433" s="39"/>
      <c r="P433" s="407">
        <f>_xll.qlCalendarAdvance(Calendar,P432,"1D","f")</f>
        <v>42585</v>
      </c>
      <c r="Q433" s="262">
        <f>_xll.qlInterpolationInterpolate($M$1,P433,TRUE)</f>
        <v>1.6377029129463756E-3</v>
      </c>
      <c r="V433" s="39"/>
      <c r="W433" s="39"/>
    </row>
    <row r="434" spans="5:23" ht="11.25" customHeight="1" x14ac:dyDescent="0.2">
      <c r="E434" s="172"/>
      <c r="F434" s="172"/>
      <c r="G434" s="39"/>
      <c r="J434" s="39"/>
      <c r="K434" s="39"/>
      <c r="P434" s="407">
        <f>_xll.qlCalendarAdvance(Calendar,P433,"1D","f")</f>
        <v>42586</v>
      </c>
      <c r="Q434" s="262">
        <f>_xll.qlInterpolationInterpolate($M$1,P434,TRUE)</f>
        <v>1.6371422035213784E-3</v>
      </c>
      <c r="V434" s="39"/>
      <c r="W434" s="39"/>
    </row>
    <row r="435" spans="5:23" ht="11.25" customHeight="1" x14ac:dyDescent="0.2">
      <c r="E435" s="172"/>
      <c r="F435" s="172"/>
      <c r="G435" s="39"/>
      <c r="J435" s="39"/>
      <c r="K435" s="39"/>
      <c r="P435" s="407">
        <f>_xll.qlCalendarAdvance(Calendar,P434,"1D","f")</f>
        <v>42587</v>
      </c>
      <c r="Q435" s="262">
        <f>_xll.qlInterpolationInterpolate($M$1,P435,TRUE)</f>
        <v>1.6365778094922718E-3</v>
      </c>
      <c r="V435" s="39"/>
      <c r="W435" s="39"/>
    </row>
    <row r="436" spans="5:23" ht="11.25" customHeight="1" x14ac:dyDescent="0.2">
      <c r="E436" s="172"/>
      <c r="F436" s="172"/>
      <c r="G436" s="39"/>
      <c r="J436" s="39"/>
      <c r="K436" s="39"/>
      <c r="P436" s="407">
        <f>_xll.qlCalendarAdvance(Calendar,P435,"1D","f")</f>
        <v>42590</v>
      </c>
      <c r="Q436" s="262">
        <f>_xll.qlInterpolationInterpolate($M$1,P436,TRUE)</f>
        <v>1.6348624689170102E-3</v>
      </c>
      <c r="V436" s="39"/>
      <c r="W436" s="39"/>
    </row>
    <row r="437" spans="5:23" ht="11.25" customHeight="1" x14ac:dyDescent="0.2">
      <c r="E437" s="172"/>
      <c r="F437" s="172"/>
      <c r="G437" s="39"/>
      <c r="J437" s="39"/>
      <c r="K437" s="39"/>
      <c r="P437" s="407">
        <f>_xll.qlCalendarAdvance(Calendar,P436,"1D","f")</f>
        <v>42591</v>
      </c>
      <c r="Q437" s="262">
        <f>_xll.qlInterpolationInterpolate($M$1,P437,TRUE)</f>
        <v>1.6342832856081806E-3</v>
      </c>
      <c r="V437" s="39"/>
      <c r="W437" s="39"/>
    </row>
    <row r="438" spans="5:23" ht="11.25" customHeight="1" x14ac:dyDescent="0.2">
      <c r="E438" s="172"/>
      <c r="F438" s="172"/>
      <c r="G438" s="39"/>
      <c r="J438" s="39"/>
      <c r="K438" s="39"/>
      <c r="P438" s="407">
        <f>_xll.qlCalendarAdvance(Calendar,P437,"1D","f")</f>
        <v>42592</v>
      </c>
      <c r="Q438" s="262">
        <f>_xll.qlInterpolationInterpolate($M$1,P438,TRUE)</f>
        <v>1.6337003922635986E-3</v>
      </c>
      <c r="V438" s="39"/>
      <c r="W438" s="39"/>
    </row>
    <row r="439" spans="5:23" ht="11.25" customHeight="1" x14ac:dyDescent="0.2">
      <c r="E439" s="172"/>
      <c r="F439" s="172"/>
      <c r="G439" s="39"/>
      <c r="J439" s="39"/>
      <c r="K439" s="39"/>
      <c r="P439" s="407">
        <f>_xll.qlCalendarAdvance(Calendar,P438,"1D","f")</f>
        <v>42593</v>
      </c>
      <c r="Q439" s="262">
        <f>_xll.qlInterpolationInterpolate($M$1,P439,TRUE)</f>
        <v>1.633113783796936E-3</v>
      </c>
      <c r="V439" s="39"/>
      <c r="W439" s="39"/>
    </row>
    <row r="440" spans="5:23" ht="11.25" customHeight="1" x14ac:dyDescent="0.2">
      <c r="E440" s="172"/>
      <c r="F440" s="172"/>
      <c r="G440" s="39"/>
      <c r="J440" s="39"/>
      <c r="K440" s="39"/>
      <c r="P440" s="407">
        <f>_xll.qlCalendarAdvance(Calendar,P439,"1D","f")</f>
        <v>42594</v>
      </c>
      <c r="Q440" s="262">
        <f>_xll.qlInterpolationInterpolate($M$1,P440,TRUE)</f>
        <v>1.6325234551218641E-3</v>
      </c>
      <c r="V440" s="39"/>
      <c r="W440" s="39"/>
    </row>
    <row r="441" spans="5:23" ht="11.25" customHeight="1" x14ac:dyDescent="0.2">
      <c r="E441" s="172"/>
      <c r="F441" s="172"/>
      <c r="G441" s="39"/>
      <c r="J441" s="39"/>
      <c r="K441" s="39"/>
      <c r="P441" s="407">
        <f>_xll.qlCalendarAdvance(Calendar,P440,"1D","f")</f>
        <v>42597</v>
      </c>
      <c r="Q441" s="262">
        <f>_xll.qlInterpolationInterpolate($M$1,P441,TRUE)</f>
        <v>1.6307300969829069E-3</v>
      </c>
      <c r="V441" s="39"/>
      <c r="W441" s="39"/>
    </row>
    <row r="442" spans="5:23" ht="11.25" customHeight="1" x14ac:dyDescent="0.2">
      <c r="E442" s="172"/>
      <c r="F442" s="172"/>
      <c r="G442" s="39"/>
      <c r="J442" s="39"/>
      <c r="K442" s="39"/>
      <c r="P442" s="407">
        <f>_xll.qlCalendarAdvance(Calendar,P441,"1D","f")</f>
        <v>42598</v>
      </c>
      <c r="Q442" s="262">
        <f>_xll.qlInterpolationInterpolate($M$1,P442,TRUE)</f>
        <v>1.6301248366109122E-3</v>
      </c>
      <c r="V442" s="39"/>
      <c r="W442" s="39"/>
    </row>
    <row r="443" spans="5:23" ht="11.25" customHeight="1" x14ac:dyDescent="0.2">
      <c r="E443" s="172"/>
      <c r="F443" s="172"/>
      <c r="G443" s="39"/>
      <c r="J443" s="39"/>
      <c r="K443" s="39"/>
      <c r="P443" s="407">
        <f>_xll.qlCalendarAdvance(Calendar,P442,"1D","f")</f>
        <v>42599</v>
      </c>
      <c r="Q443" s="262">
        <f>_xll.qlInterpolationInterpolate($M$1,P443,TRUE)</f>
        <v>1.6295158305988655E-3</v>
      </c>
      <c r="V443" s="39"/>
      <c r="W443" s="39"/>
    </row>
    <row r="444" spans="5:23" ht="11.25" customHeight="1" x14ac:dyDescent="0.2">
      <c r="E444" s="172"/>
      <c r="F444" s="172"/>
      <c r="G444" s="39"/>
      <c r="J444" s="39"/>
      <c r="K444" s="39"/>
      <c r="P444" s="407">
        <f>_xll.qlCalendarAdvance(Calendar,P443,"1D","f")</f>
        <v>42600</v>
      </c>
      <c r="Q444" s="262">
        <f>_xll.qlInterpolationInterpolate($M$1,P444,TRUE)</f>
        <v>1.6289030738604381E-3</v>
      </c>
      <c r="V444" s="39"/>
      <c r="W444" s="39"/>
    </row>
    <row r="445" spans="5:23" ht="11.25" customHeight="1" x14ac:dyDescent="0.2">
      <c r="E445" s="172"/>
      <c r="F445" s="172"/>
      <c r="G445" s="39"/>
      <c r="J445" s="39"/>
      <c r="K445" s="39"/>
      <c r="P445" s="407">
        <f>_xll.qlCalendarAdvance(Calendar,P444,"1D","f")</f>
        <v>42601</v>
      </c>
      <c r="Q445" s="262">
        <f>_xll.qlInterpolationInterpolate($M$1,P445,TRUE)</f>
        <v>1.6282865613093014E-3</v>
      </c>
      <c r="V445" s="39"/>
      <c r="W445" s="39"/>
    </row>
    <row r="446" spans="5:23" ht="11.25" customHeight="1" x14ac:dyDescent="0.2">
      <c r="E446" s="172"/>
      <c r="F446" s="172"/>
      <c r="G446" s="39"/>
      <c r="J446" s="39"/>
      <c r="K446" s="39"/>
      <c r="P446" s="407">
        <f>_xll.qlCalendarAdvance(Calendar,P445,"1D","f")</f>
        <v>42604</v>
      </c>
      <c r="Q446" s="262">
        <f>_xll.qlInterpolationInterpolate($M$1,P446,TRUE)</f>
        <v>1.6264144379163508E-3</v>
      </c>
      <c r="V446" s="39"/>
      <c r="W446" s="39"/>
    </row>
    <row r="447" spans="5:23" ht="11.25" customHeight="1" x14ac:dyDescent="0.2">
      <c r="E447" s="172"/>
      <c r="F447" s="172"/>
      <c r="G447" s="39"/>
      <c r="J447" s="39"/>
      <c r="K447" s="39"/>
      <c r="P447" s="407">
        <f>_xll.qlCalendarAdvance(Calendar,P446,"1D","f")</f>
        <v>42605</v>
      </c>
      <c r="Q447" s="262">
        <f>_xll.qlInterpolationInterpolate($M$1,P447,TRUE)</f>
        <v>1.6257828512510916E-3</v>
      </c>
      <c r="V447" s="39"/>
      <c r="W447" s="39"/>
    </row>
    <row r="448" spans="5:23" ht="11.25" customHeight="1" x14ac:dyDescent="0.2">
      <c r="E448" s="172"/>
      <c r="F448" s="172"/>
      <c r="G448" s="39"/>
      <c r="J448" s="39"/>
      <c r="K448" s="39"/>
      <c r="P448" s="407">
        <f>_xll.qlCalendarAdvance(Calendar,P447,"1D","f")</f>
        <v>42606</v>
      </c>
      <c r="Q448" s="262">
        <f>_xll.qlInterpolationInterpolate($M$1,P448,TRUE)</f>
        <v>1.6251474833414807E-3</v>
      </c>
      <c r="V448" s="39"/>
      <c r="W448" s="39"/>
    </row>
    <row r="449" spans="5:23" ht="11.25" customHeight="1" x14ac:dyDescent="0.2">
      <c r="E449" s="172"/>
      <c r="F449" s="172"/>
      <c r="G449" s="39"/>
      <c r="J449" s="39"/>
      <c r="K449" s="39"/>
      <c r="P449" s="407">
        <f>_xll.qlCalendarAdvance(Calendar,P448,"1D","f")</f>
        <v>42607</v>
      </c>
      <c r="Q449" s="262">
        <f>_xll.qlInterpolationInterpolate($M$1,P449,TRUE)</f>
        <v>1.6245083291011892E-3</v>
      </c>
      <c r="V449" s="39"/>
      <c r="W449" s="39"/>
    </row>
    <row r="450" spans="5:23" ht="11.25" customHeight="1" x14ac:dyDescent="0.2">
      <c r="E450" s="172"/>
      <c r="F450" s="172"/>
      <c r="G450" s="39"/>
      <c r="J450" s="39"/>
      <c r="K450" s="39"/>
      <c r="P450" s="407">
        <f>_xll.qlCalendarAdvance(Calendar,P449,"1D","f")</f>
        <v>42608</v>
      </c>
      <c r="Q450" s="262">
        <f>_xll.qlInterpolationInterpolate($M$1,P450,TRUE)</f>
        <v>1.6238653834438883E-3</v>
      </c>
      <c r="V450" s="39"/>
      <c r="W450" s="39"/>
    </row>
    <row r="451" spans="5:23" ht="11.25" customHeight="1" x14ac:dyDescent="0.2">
      <c r="E451" s="172"/>
      <c r="F451" s="172"/>
      <c r="G451" s="39"/>
      <c r="J451" s="39"/>
      <c r="K451" s="39"/>
      <c r="P451" s="407">
        <f>_xll.qlCalendarAdvance(Calendar,P450,"1D","f")</f>
        <v>42611</v>
      </c>
      <c r="Q451" s="262">
        <f>_xll.qlInterpolationInterpolate($M$1,P451,TRUE)</f>
        <v>1.6219137471066461E-3</v>
      </c>
      <c r="V451" s="39"/>
      <c r="W451" s="39"/>
    </row>
    <row r="452" spans="5:23" ht="11.25" customHeight="1" x14ac:dyDescent="0.2">
      <c r="E452" s="172"/>
      <c r="F452" s="172"/>
      <c r="G452" s="39"/>
      <c r="J452" s="39"/>
      <c r="K452" s="39"/>
      <c r="P452" s="407">
        <f>_xll.qlCalendarAdvance(Calendar,P451,"1D","f")</f>
        <v>42612</v>
      </c>
      <c r="Q452" s="262">
        <f>_xll.qlInterpolationInterpolate($M$1,P452,TRUE)</f>
        <v>1.6212555849180234E-3</v>
      </c>
      <c r="V452" s="39"/>
      <c r="W452" s="39"/>
    </row>
    <row r="453" spans="5:23" ht="11.25" customHeight="1" x14ac:dyDescent="0.2">
      <c r="E453" s="172"/>
      <c r="F453" s="172"/>
      <c r="G453" s="39"/>
      <c r="J453" s="39"/>
      <c r="K453" s="39"/>
      <c r="P453" s="407">
        <f>_xll.qlCalendarAdvance(Calendar,P452,"1D","f")</f>
        <v>42613</v>
      </c>
      <c r="Q453" s="262">
        <f>_xll.qlInterpolationInterpolate($M$1,P453,TRUE)</f>
        <v>1.6205936058807488E-3</v>
      </c>
      <c r="V453" s="39"/>
      <c r="W453" s="39"/>
    </row>
    <row r="454" spans="5:23" ht="11.25" customHeight="1" x14ac:dyDescent="0.2">
      <c r="E454" s="172"/>
      <c r="F454" s="172"/>
      <c r="G454" s="39"/>
      <c r="J454" s="39"/>
      <c r="K454" s="39"/>
      <c r="P454" s="407">
        <f>_xll.qlCalendarAdvance(Calendar,P453,"1D","f")</f>
        <v>42614</v>
      </c>
      <c r="Q454" s="262">
        <f>_xll.qlInterpolationInterpolate($M$1,P454,TRUE)</f>
        <v>1.6199278049084935E-3</v>
      </c>
      <c r="V454" s="39"/>
      <c r="W454" s="39"/>
    </row>
    <row r="455" spans="5:23" ht="11.25" customHeight="1" x14ac:dyDescent="0.2">
      <c r="E455" s="172"/>
      <c r="F455" s="172"/>
      <c r="G455" s="39"/>
      <c r="J455" s="39"/>
      <c r="K455" s="39"/>
      <c r="P455" s="407">
        <f>_xll.qlCalendarAdvance(Calendar,P454,"1D","f")</f>
        <v>42615</v>
      </c>
      <c r="Q455" s="262">
        <f>_xll.qlInterpolationInterpolate($M$1,P455,TRUE)</f>
        <v>1.6192581769149295E-3</v>
      </c>
      <c r="V455" s="39"/>
      <c r="W455" s="39"/>
    </row>
    <row r="456" spans="5:23" ht="11.25" customHeight="1" x14ac:dyDescent="0.2">
      <c r="E456" s="172"/>
      <c r="F456" s="172"/>
      <c r="G456" s="39"/>
      <c r="J456" s="39"/>
      <c r="K456" s="39"/>
      <c r="P456" s="407">
        <f>_xll.qlCalendarAdvance(Calendar,P455,"1D","f")</f>
        <v>42618</v>
      </c>
      <c r="Q456" s="262">
        <f>_xll.qlInterpolationInterpolate($M$1,P456,TRUE)</f>
        <v>1.6172262799430976E-3</v>
      </c>
      <c r="V456" s="39"/>
      <c r="W456" s="39"/>
    </row>
    <row r="457" spans="5:23" ht="11.25" customHeight="1" x14ac:dyDescent="0.2">
      <c r="E457" s="172"/>
      <c r="F457" s="172"/>
      <c r="G457" s="39"/>
      <c r="J457" s="39"/>
      <c r="K457" s="39"/>
      <c r="P457" s="407">
        <f>_xll.qlCalendarAdvance(Calendar,P456,"1D","f")</f>
        <v>42619</v>
      </c>
      <c r="Q457" s="262">
        <f>_xll.qlInterpolationInterpolate($M$1,P457,TRUE)</f>
        <v>1.6165412930010117E-3</v>
      </c>
      <c r="V457" s="39"/>
      <c r="W457" s="39"/>
    </row>
    <row r="458" spans="5:23" ht="11.25" customHeight="1" x14ac:dyDescent="0.2">
      <c r="E458" s="172"/>
      <c r="F458" s="172"/>
      <c r="G458" s="39"/>
      <c r="J458" s="39"/>
      <c r="K458" s="39"/>
      <c r="P458" s="407">
        <f>_xll.qlCalendarAdvance(Calendar,P457,"1D","f")</f>
        <v>42620</v>
      </c>
      <c r="Q458" s="262">
        <f>_xll.qlInterpolationInterpolate($M$1,P458,TRUE)</f>
        <v>1.615852453605974E-3</v>
      </c>
      <c r="V458" s="39"/>
      <c r="W458" s="39"/>
    </row>
    <row r="459" spans="5:23" ht="11.25" customHeight="1" x14ac:dyDescent="0.2">
      <c r="E459" s="172"/>
      <c r="F459" s="172"/>
      <c r="G459" s="39"/>
      <c r="J459" s="39"/>
      <c r="K459" s="39"/>
      <c r="P459" s="407">
        <f>_xll.qlCalendarAdvance(Calendar,P458,"1D","f")</f>
        <v>42621</v>
      </c>
      <c r="Q459" s="262">
        <f>_xll.qlInterpolationInterpolate($M$1,P459,TRUE)</f>
        <v>1.6151597566716562E-3</v>
      </c>
      <c r="V459" s="39"/>
      <c r="W459" s="39"/>
    </row>
    <row r="460" spans="5:23" ht="11.25" customHeight="1" x14ac:dyDescent="0.2">
      <c r="E460" s="172"/>
      <c r="F460" s="172"/>
      <c r="G460" s="39"/>
      <c r="J460" s="39"/>
      <c r="K460" s="39"/>
      <c r="P460" s="407">
        <f>_xll.qlCalendarAdvance(Calendar,P459,"1D","f")</f>
        <v>42622</v>
      </c>
      <c r="Q460" s="262">
        <f>_xll.qlInterpolationInterpolate($M$1,P460,TRUE)</f>
        <v>1.6144631971117293E-3</v>
      </c>
      <c r="V460" s="39"/>
      <c r="W460" s="39"/>
    </row>
    <row r="461" spans="5:23" ht="11.25" customHeight="1" x14ac:dyDescent="0.2">
      <c r="E461" s="172"/>
      <c r="F461" s="172"/>
      <c r="G461" s="39"/>
      <c r="J461" s="39"/>
      <c r="K461" s="39"/>
      <c r="P461" s="407">
        <f>_xll.qlCalendarAdvance(Calendar,P460,"1D","f")</f>
        <v>42625</v>
      </c>
      <c r="Q461" s="262">
        <f>_xll.qlInterpolationInterpolate($M$1,P461,TRUE)</f>
        <v>1.6123502918150095E-3</v>
      </c>
      <c r="V461" s="39"/>
      <c r="W461" s="39"/>
    </row>
    <row r="462" spans="5:23" ht="11.25" customHeight="1" x14ac:dyDescent="0.2">
      <c r="E462" s="172"/>
      <c r="F462" s="172"/>
      <c r="G462" s="39"/>
      <c r="J462" s="39"/>
      <c r="K462" s="39"/>
      <c r="P462" s="407">
        <f>_xll.qlCalendarAdvance(Calendar,P461,"1D","f")</f>
        <v>42626</v>
      </c>
      <c r="Q462" s="262">
        <f>_xll.qlInterpolationInterpolate($M$1,P462,TRUE)</f>
        <v>1.6116382308893613E-3</v>
      </c>
      <c r="V462" s="39"/>
      <c r="W462" s="39"/>
    </row>
    <row r="463" spans="5:23" ht="11.25" customHeight="1" x14ac:dyDescent="0.2">
      <c r="E463" s="172"/>
      <c r="F463" s="172"/>
      <c r="G463" s="39"/>
      <c r="J463" s="39"/>
      <c r="K463" s="39"/>
      <c r="P463" s="407">
        <f>_xll.qlCalendarAdvance(Calendar,P462,"1D","f")</f>
        <v>42627</v>
      </c>
      <c r="Q463" s="262">
        <f>_xll.qlInterpolationInterpolate($M$1,P463,TRUE)</f>
        <v>1.6109222819064616E-3</v>
      </c>
      <c r="V463" s="39"/>
      <c r="W463" s="39"/>
    </row>
    <row r="464" spans="5:23" ht="11.25" customHeight="1" x14ac:dyDescent="0.2">
      <c r="E464" s="172"/>
      <c r="F464" s="172"/>
      <c r="G464" s="39"/>
      <c r="J464" s="39"/>
      <c r="K464" s="39"/>
      <c r="P464" s="407">
        <f>_xll.qlCalendarAdvance(Calendar,P463,"1D","f")</f>
        <v>42628</v>
      </c>
      <c r="Q464" s="262">
        <f>_xll.qlInterpolationInterpolate($M$1,P464,TRUE)</f>
        <v>1.6102024397799813E-3</v>
      </c>
      <c r="V464" s="39"/>
      <c r="W464" s="39"/>
    </row>
    <row r="465" spans="5:23" ht="11.25" customHeight="1" x14ac:dyDescent="0.2">
      <c r="E465" s="172"/>
      <c r="F465" s="172"/>
      <c r="G465" s="39"/>
      <c r="J465" s="39"/>
      <c r="K465" s="39"/>
      <c r="P465" s="407">
        <f>_xll.qlCalendarAdvance(Calendar,P464,"1D","f")</f>
        <v>42629</v>
      </c>
      <c r="Q465" s="262">
        <f>_xll.qlInterpolationInterpolate($M$1,P465,TRUE)</f>
        <v>1.6094786994235923E-3</v>
      </c>
      <c r="V465" s="39"/>
      <c r="W465" s="39"/>
    </row>
    <row r="466" spans="5:23" ht="11.25" customHeight="1" x14ac:dyDescent="0.2">
      <c r="E466" s="172"/>
      <c r="F466" s="172"/>
      <c r="G466" s="39"/>
      <c r="J466" s="39"/>
      <c r="K466" s="39"/>
      <c r="P466" s="407">
        <f>_xll.qlCalendarAdvance(Calendar,P465,"1D","f")</f>
        <v>42632</v>
      </c>
      <c r="Q466" s="262">
        <f>_xll.qlInterpolationInterpolate($M$1,P466,TRUE)</f>
        <v>1.6072840381116868E-3</v>
      </c>
      <c r="V466" s="39"/>
      <c r="W466" s="39"/>
    </row>
    <row r="467" spans="5:23" ht="11.25" customHeight="1" x14ac:dyDescent="0.2">
      <c r="E467" s="172"/>
      <c r="F467" s="172"/>
      <c r="G467" s="39"/>
      <c r="J467" s="39"/>
      <c r="K467" s="39"/>
      <c r="P467" s="407">
        <f>_xll.qlCalendarAdvance(Calendar,P466,"1D","f")</f>
        <v>42633</v>
      </c>
      <c r="Q467" s="262">
        <f>_xll.qlInterpolationInterpolate($M$1,P467,TRUE)</f>
        <v>1.6065446539723768E-3</v>
      </c>
      <c r="V467" s="39"/>
      <c r="W467" s="39"/>
    </row>
    <row r="468" spans="5:23" ht="11.25" customHeight="1" x14ac:dyDescent="0.2">
      <c r="E468" s="172"/>
      <c r="F468" s="172"/>
      <c r="G468" s="39"/>
      <c r="J468" s="39"/>
      <c r="K468" s="39"/>
      <c r="P468" s="407">
        <f>_xll.qlCalendarAdvance(Calendar,P467,"1D","f")</f>
        <v>42634</v>
      </c>
      <c r="Q468" s="262">
        <f>_xll.qlInterpolationInterpolate($M$1,P468,TRUE)</f>
        <v>1.6058013461715153E-3</v>
      </c>
      <c r="V468" s="39"/>
      <c r="W468" s="39"/>
    </row>
    <row r="469" spans="5:23" ht="11.25" customHeight="1" x14ac:dyDescent="0.2">
      <c r="E469" s="172"/>
      <c r="F469" s="172"/>
      <c r="G469" s="39"/>
      <c r="J469" s="39"/>
      <c r="K469" s="39"/>
      <c r="P469" s="407">
        <f>_xll.qlCalendarAdvance(Calendar,P468,"1D","f")</f>
        <v>42635</v>
      </c>
      <c r="Q469" s="262">
        <f>_xll.qlInterpolationInterpolate($M$1,P469,TRUE)</f>
        <v>1.605054117666004E-3</v>
      </c>
      <c r="V469" s="39"/>
      <c r="W469" s="39"/>
    </row>
    <row r="470" spans="5:23" ht="11.25" customHeight="1" x14ac:dyDescent="0.2">
      <c r="E470" s="172"/>
      <c r="F470" s="172"/>
      <c r="G470" s="39"/>
      <c r="J470" s="39"/>
      <c r="K470" s="39"/>
      <c r="P470" s="407">
        <f>_xll.qlCalendarAdvance(Calendar,P469,"1D","f")</f>
        <v>42636</v>
      </c>
      <c r="Q470" s="262">
        <f>_xll.qlInterpolationInterpolate($M$1,P470,TRUE)</f>
        <v>1.6043030035856661E-3</v>
      </c>
      <c r="V470" s="39"/>
      <c r="W470" s="39"/>
    </row>
    <row r="471" spans="5:23" ht="11.25" customHeight="1" x14ac:dyDescent="0.2">
      <c r="E471" s="172"/>
      <c r="F471" s="172"/>
      <c r="G471" s="39"/>
      <c r="J471" s="39"/>
      <c r="K471" s="39"/>
      <c r="P471" s="407">
        <f>_xll.qlCalendarAdvance(Calendar,P470,"1D","f")</f>
        <v>42639</v>
      </c>
      <c r="Q471" s="262">
        <f>_xll.qlInterpolationInterpolate($M$1,P471,TRUE)</f>
        <v>1.6020267796262291E-3</v>
      </c>
      <c r="V471" s="39"/>
      <c r="W471" s="39"/>
    </row>
    <row r="472" spans="5:23" ht="11.25" customHeight="1" x14ac:dyDescent="0.2">
      <c r="E472" s="172"/>
      <c r="F472" s="172"/>
      <c r="G472" s="39"/>
      <c r="J472" s="39"/>
      <c r="K472" s="39"/>
      <c r="P472" s="407">
        <f>_xll.qlCalendarAdvance(Calendar,P471,"1D","f")</f>
        <v>42640</v>
      </c>
      <c r="Q472" s="262">
        <f>_xll.qlInterpolationInterpolate($M$1,P472,TRUE)</f>
        <v>1.6012605549771213E-3</v>
      </c>
      <c r="V472" s="39"/>
      <c r="W472" s="39"/>
    </row>
    <row r="473" spans="5:23" ht="11.25" customHeight="1" x14ac:dyDescent="0.2">
      <c r="E473" s="172"/>
      <c r="F473" s="172"/>
      <c r="G473" s="39"/>
      <c r="J473" s="39"/>
      <c r="K473" s="39"/>
      <c r="P473" s="407">
        <f>_xll.qlCalendarAdvance(Calendar,P472,"1D","f")</f>
        <v>42641</v>
      </c>
      <c r="Q473" s="262">
        <f>_xll.qlInterpolationInterpolate($M$1,P473,TRUE)</f>
        <v>1.6004906606184551E-3</v>
      </c>
      <c r="V473" s="39"/>
      <c r="W473" s="39"/>
    </row>
    <row r="474" spans="5:23" ht="11.25" customHeight="1" x14ac:dyDescent="0.2">
      <c r="E474" s="172"/>
      <c r="F474" s="172"/>
      <c r="G474" s="39"/>
      <c r="J474" s="39"/>
      <c r="K474" s="39"/>
      <c r="P474" s="407">
        <f>_xll.qlCalendarAdvance(Calendar,P473,"1D","f")</f>
        <v>42642</v>
      </c>
      <c r="Q474" s="262">
        <f>_xll.qlInterpolationInterpolate($M$1,P474,TRUE)</f>
        <v>1.599717139723284E-3</v>
      </c>
      <c r="V474" s="39"/>
      <c r="W474" s="39"/>
    </row>
    <row r="475" spans="5:23" ht="11.25" customHeight="1" x14ac:dyDescent="0.2">
      <c r="E475" s="172"/>
      <c r="F475" s="172"/>
      <c r="G475" s="39"/>
      <c r="J475" s="39"/>
      <c r="K475" s="39"/>
      <c r="P475" s="407">
        <f>_xll.qlCalendarAdvance(Calendar,P474,"1D","f")</f>
        <v>42643</v>
      </c>
      <c r="Q475" s="262">
        <f>_xll.qlInterpolationInterpolate($M$1,P475,TRUE)</f>
        <v>1.5989400354646619E-3</v>
      </c>
      <c r="V475" s="39"/>
      <c r="W475" s="39"/>
    </row>
    <row r="476" spans="5:23" ht="11.25" customHeight="1" x14ac:dyDescent="0.2">
      <c r="E476" s="172"/>
      <c r="F476" s="172"/>
      <c r="G476" s="39"/>
      <c r="J476" s="39"/>
      <c r="K476" s="39"/>
      <c r="P476" s="407">
        <f>_xll.qlCalendarAdvance(Calendar,P475,"1D","f")</f>
        <v>42646</v>
      </c>
      <c r="Q476" s="262">
        <f>_xll.qlInterpolationInterpolate($M$1,P476,TRUE)</f>
        <v>1.5965876542386247E-3</v>
      </c>
      <c r="V476" s="39"/>
      <c r="W476" s="39"/>
    </row>
    <row r="477" spans="5:23" ht="11.25" customHeight="1" x14ac:dyDescent="0.2">
      <c r="E477" s="172"/>
      <c r="F477" s="172"/>
      <c r="G477" s="39"/>
      <c r="J477" s="39"/>
      <c r="K477" s="39"/>
      <c r="P477" s="407">
        <f>_xll.qlCalendarAdvance(Calendar,P476,"1D","f")</f>
        <v>42647</v>
      </c>
      <c r="Q477" s="262">
        <f>_xll.qlInterpolationInterpolate($M$1,P477,TRUE)</f>
        <v>1.5957966482567341E-3</v>
      </c>
      <c r="V477" s="39"/>
      <c r="W477" s="39"/>
    </row>
    <row r="478" spans="5:23" ht="11.25" customHeight="1" x14ac:dyDescent="0.2">
      <c r="E478" s="172"/>
      <c r="F478" s="172"/>
      <c r="G478" s="39"/>
      <c r="J478" s="39"/>
      <c r="K478" s="39"/>
      <c r="P478" s="407">
        <f>_xll.qlCalendarAdvance(Calendar,P477,"1D","f")</f>
        <v>42648</v>
      </c>
      <c r="Q478" s="262">
        <f>_xll.qlInterpolationInterpolate($M$1,P478,TRUE)</f>
        <v>1.5950022747766605E-3</v>
      </c>
      <c r="V478" s="39"/>
      <c r="W478" s="39"/>
    </row>
    <row r="479" spans="5:23" ht="11.25" customHeight="1" x14ac:dyDescent="0.2">
      <c r="E479" s="172"/>
      <c r="F479" s="172"/>
      <c r="G479" s="39"/>
      <c r="J479" s="39"/>
      <c r="K479" s="39"/>
      <c r="P479" s="407">
        <f>_xll.qlCalendarAdvance(Calendar,P478,"1D","f")</f>
        <v>42649</v>
      </c>
      <c r="Q479" s="262">
        <f>_xll.qlInterpolationInterpolate($M$1,P479,TRUE)</f>
        <v>1.5942045769714575E-3</v>
      </c>
      <c r="T479" s="39"/>
      <c r="V479" s="39"/>
      <c r="W479" s="39"/>
    </row>
    <row r="480" spans="5:23" ht="11.25" customHeight="1" x14ac:dyDescent="0.2">
      <c r="E480" s="172"/>
      <c r="F480" s="172"/>
      <c r="G480" s="39"/>
      <c r="J480" s="39"/>
      <c r="K480" s="39"/>
      <c r="P480" s="407">
        <f>_xll.qlCalendarAdvance(Calendar,P479,"1D","f")</f>
        <v>42650</v>
      </c>
      <c r="Q480" s="262">
        <f>_xll.qlInterpolationInterpolate($M$1,P480,TRUE)</f>
        <v>1.5934035980141787E-3</v>
      </c>
      <c r="T480" s="39"/>
      <c r="V480" s="39"/>
      <c r="W480" s="39"/>
    </row>
    <row r="481" spans="5:23" ht="11.25" customHeight="1" x14ac:dyDescent="0.2">
      <c r="E481" s="172"/>
      <c r="F481" s="172"/>
      <c r="G481" s="39"/>
      <c r="J481" s="39"/>
      <c r="K481" s="39"/>
      <c r="P481" s="407">
        <f>_xll.qlCalendarAdvance(Calendar,P480,"1D","f")</f>
        <v>42653</v>
      </c>
      <c r="Q481" s="262">
        <f>_xll.qlInterpolationInterpolate($M$1,P481,TRUE)</f>
        <v>1.5909814059604243E-3</v>
      </c>
      <c r="T481" s="39"/>
      <c r="V481" s="39"/>
      <c r="W481" s="39"/>
    </row>
    <row r="482" spans="5:23" ht="11.25" customHeight="1" x14ac:dyDescent="0.2">
      <c r="E482" s="172"/>
      <c r="F482" s="172"/>
      <c r="G482" s="39"/>
      <c r="J482" s="39"/>
      <c r="K482" s="39"/>
      <c r="P482" s="407">
        <f>_xll.qlCalendarAdvance(Calendar,P481,"1D","f")</f>
        <v>42654</v>
      </c>
      <c r="Q482" s="262">
        <f>_xll.qlInterpolationInterpolate($M$1,P482,TRUE)</f>
        <v>1.5901677341253789E-3</v>
      </c>
      <c r="T482" s="39"/>
      <c r="V482" s="39"/>
      <c r="W482" s="39"/>
    </row>
    <row r="483" spans="5:23" ht="11.25" customHeight="1" x14ac:dyDescent="0.2">
      <c r="E483" s="172"/>
      <c r="F483" s="172"/>
      <c r="G483" s="39"/>
      <c r="J483" s="39"/>
      <c r="K483" s="39"/>
      <c r="P483" s="407">
        <f>_xll.qlCalendarAdvance(Calendar,P482,"1D","f")</f>
        <v>42655</v>
      </c>
      <c r="Q483" s="262">
        <f>_xll.qlInterpolationInterpolate($M$1,P483,TRUE)</f>
        <v>1.589350997003526E-3</v>
      </c>
      <c r="T483" s="39"/>
      <c r="V483" s="39"/>
      <c r="W483" s="39"/>
    </row>
    <row r="484" spans="5:23" ht="11.25" customHeight="1" x14ac:dyDescent="0.2">
      <c r="E484" s="172"/>
      <c r="F484" s="172"/>
      <c r="G484" s="39"/>
      <c r="J484" s="39"/>
      <c r="K484" s="39"/>
      <c r="P484" s="407">
        <f>_xll.qlCalendarAdvance(Calendar,P483,"1D","f")</f>
        <v>42656</v>
      </c>
      <c r="Q484" s="262">
        <f>_xll.qlInterpolationInterpolate($M$1,P484,TRUE)</f>
        <v>1.5885312377679189E-3</v>
      </c>
      <c r="T484" s="39"/>
      <c r="V484" s="39"/>
      <c r="W484" s="39"/>
    </row>
    <row r="485" spans="5:23" ht="11.25" customHeight="1" x14ac:dyDescent="0.2">
      <c r="E485" s="172"/>
      <c r="F485" s="172"/>
      <c r="G485" s="39"/>
      <c r="J485" s="39"/>
      <c r="K485" s="39"/>
      <c r="P485" s="407">
        <f>_xll.qlCalendarAdvance(Calendar,P484,"1D","f")</f>
        <v>42657</v>
      </c>
      <c r="Q485" s="262">
        <f>_xll.qlInterpolationInterpolate($M$1,P485,TRUE)</f>
        <v>1.5877084995916113E-3</v>
      </c>
      <c r="T485" s="39"/>
      <c r="V485" s="39"/>
      <c r="W485" s="39"/>
    </row>
    <row r="486" spans="5:23" ht="11.25" customHeight="1" x14ac:dyDescent="0.2">
      <c r="E486" s="172"/>
      <c r="F486" s="172"/>
      <c r="G486" s="39"/>
      <c r="J486" s="39"/>
      <c r="K486" s="39"/>
      <c r="P486" s="407">
        <f>_xll.qlCalendarAdvance(Calendar,P485,"1D","f")</f>
        <v>42660</v>
      </c>
      <c r="Q486" s="262">
        <f>_xll.qlInterpolationInterpolate($M$1,P486,TRUE)</f>
        <v>1.5852228431490233E-3</v>
      </c>
      <c r="T486" s="39"/>
      <c r="V486" s="39"/>
      <c r="W486" s="39"/>
    </row>
    <row r="487" spans="5:23" ht="11.25" customHeight="1" x14ac:dyDescent="0.2">
      <c r="E487" s="172"/>
      <c r="F487" s="172"/>
      <c r="G487" s="39"/>
      <c r="J487" s="39"/>
      <c r="K487" s="39"/>
      <c r="P487" s="407">
        <f>_xll.qlCalendarAdvance(Calendar,P486,"1D","f")</f>
        <v>42661</v>
      </c>
      <c r="Q487" s="262">
        <f>_xll.qlInterpolationInterpolate($M$1,P487,TRUE)</f>
        <v>1.5843886209404507E-3</v>
      </c>
      <c r="T487" s="39"/>
      <c r="V487" s="39"/>
      <c r="W487" s="39"/>
    </row>
    <row r="488" spans="5:23" ht="11.25" customHeight="1" x14ac:dyDescent="0.2">
      <c r="E488" s="172"/>
      <c r="F488" s="172"/>
      <c r="G488" s="39"/>
      <c r="J488" s="39"/>
      <c r="K488" s="39"/>
      <c r="P488" s="407">
        <f>_xll.qlCalendarAdvance(Calendar,P487,"1D","f")</f>
        <v>42662</v>
      </c>
      <c r="Q488" s="262">
        <f>_xll.qlInterpolationInterpolate($M$1,P488,TRUE)</f>
        <v>1.583551635656446E-3</v>
      </c>
      <c r="T488" s="39"/>
      <c r="V488" s="39"/>
      <c r="W488" s="39"/>
    </row>
    <row r="489" spans="5:23" ht="11.25" customHeight="1" x14ac:dyDescent="0.2">
      <c r="E489" s="172"/>
      <c r="F489" s="172"/>
      <c r="G489" s="39"/>
      <c r="J489" s="39"/>
      <c r="K489" s="39"/>
      <c r="P489" s="407">
        <f>_xll.qlCalendarAdvance(Calendar,P488,"1D","f")</f>
        <v>42663</v>
      </c>
      <c r="Q489" s="262">
        <f>_xll.qlInterpolationInterpolate($M$1,P489,TRUE)</f>
        <v>1.5827119304700626E-3</v>
      </c>
      <c r="T489" s="39"/>
      <c r="V489" s="39"/>
      <c r="W489" s="39"/>
    </row>
    <row r="490" spans="5:23" ht="11.25" customHeight="1" x14ac:dyDescent="0.2">
      <c r="E490" s="172"/>
      <c r="F490" s="172"/>
      <c r="G490" s="39"/>
      <c r="J490" s="39"/>
      <c r="K490" s="39"/>
      <c r="P490" s="407">
        <f>_xll.qlCalendarAdvance(Calendar,P489,"1D","f")</f>
        <v>42664</v>
      </c>
      <c r="Q490" s="262">
        <f>_xll.qlInterpolationInterpolate($M$1,P490,TRUE)</f>
        <v>1.5818695485543541E-3</v>
      </c>
      <c r="T490" s="39"/>
      <c r="V490" s="39"/>
      <c r="W490" s="39"/>
    </row>
    <row r="491" spans="5:23" ht="11.25" customHeight="1" x14ac:dyDescent="0.2">
      <c r="E491" s="172"/>
      <c r="F491" s="172"/>
      <c r="G491" s="39"/>
      <c r="J491" s="39"/>
      <c r="K491" s="39"/>
      <c r="P491" s="407">
        <f>_xll.qlCalendarAdvance(Calendar,P490,"1D","f")</f>
        <v>42667</v>
      </c>
      <c r="Q491" s="262">
        <f>_xll.qlInterpolationInterpolate($M$1,P491,TRUE)</f>
        <v>1.5793267741618156E-3</v>
      </c>
      <c r="T491" s="39"/>
      <c r="V491" s="39"/>
      <c r="W491" s="39"/>
    </row>
    <row r="492" spans="5:23" ht="11.25" customHeight="1" x14ac:dyDescent="0.2">
      <c r="E492" s="172"/>
      <c r="F492" s="172"/>
      <c r="G492" s="39"/>
      <c r="J492" s="39"/>
      <c r="K492" s="39"/>
      <c r="P492" s="407">
        <f>_xll.qlCalendarAdvance(Calendar,P491,"1D","f")</f>
        <v>42668</v>
      </c>
      <c r="Q492" s="262">
        <f>_xll.qlInterpolationInterpolate($M$1,P492,TRUE)</f>
        <v>1.5784741170593438E-3</v>
      </c>
      <c r="T492" s="39"/>
      <c r="V492" s="39"/>
      <c r="W492" s="39"/>
    </row>
    <row r="493" spans="5:23" ht="11.25" customHeight="1" x14ac:dyDescent="0.2">
      <c r="E493" s="172"/>
      <c r="F493" s="172"/>
      <c r="G493" s="39"/>
      <c r="J493" s="39"/>
      <c r="K493" s="39"/>
      <c r="P493" s="407">
        <f>_xll.qlCalendarAdvance(Calendar,P492,"1D","f")</f>
        <v>42669</v>
      </c>
      <c r="Q493" s="262">
        <f>_xll.qlInterpolationInterpolate($M$1,P493,TRUE)</f>
        <v>1.577618999092815E-3</v>
      </c>
      <c r="T493" s="39"/>
      <c r="V493" s="39"/>
      <c r="W493" s="39"/>
    </row>
    <row r="494" spans="5:23" ht="11.25" customHeight="1" x14ac:dyDescent="0.2">
      <c r="E494" s="172"/>
      <c r="F494" s="172"/>
      <c r="G494" s="39"/>
      <c r="J494" s="39"/>
      <c r="K494" s="39"/>
      <c r="P494" s="407">
        <f>_xll.qlCalendarAdvance(Calendar,P493,"1D","f")</f>
        <v>42670</v>
      </c>
      <c r="Q494" s="262">
        <f>_xll.qlInterpolationInterpolate($M$1,P494,TRUE)</f>
        <v>1.5767614634352833E-3</v>
      </c>
      <c r="T494" s="39"/>
      <c r="V494" s="39"/>
      <c r="W494" s="39"/>
    </row>
    <row r="495" spans="5:23" ht="11.25" customHeight="1" x14ac:dyDescent="0.2">
      <c r="E495" s="172"/>
      <c r="F495" s="172"/>
      <c r="G495" s="39"/>
      <c r="J495" s="39"/>
      <c r="K495" s="39"/>
      <c r="P495" s="407">
        <f>_xll.qlCalendarAdvance(Calendar,P494,"1D","f")</f>
        <v>42671</v>
      </c>
      <c r="Q495" s="262">
        <f>_xll.qlInterpolationInterpolate($M$1,P495,TRUE)</f>
        <v>1.5759015532598017E-3</v>
      </c>
      <c r="T495" s="39"/>
      <c r="V495" s="39"/>
      <c r="W495" s="39"/>
    </row>
    <row r="496" spans="5:23" ht="11.25" customHeight="1" x14ac:dyDescent="0.2">
      <c r="E496" s="172"/>
      <c r="F496" s="172"/>
      <c r="G496" s="39"/>
      <c r="J496" s="39"/>
      <c r="K496" s="39"/>
      <c r="P496" s="407">
        <f>_xll.qlCalendarAdvance(Calendar,P495,"1D","f")</f>
        <v>42674</v>
      </c>
      <c r="Q496" s="262">
        <f>_xll.qlInterpolationInterpolate($M$1,P496,TRUE)</f>
        <v>1.5733080073561962E-3</v>
      </c>
      <c r="T496" s="39"/>
      <c r="V496" s="39"/>
      <c r="W496" s="39"/>
    </row>
    <row r="497" spans="5:23" ht="11.25" customHeight="1" x14ac:dyDescent="0.2">
      <c r="E497" s="172"/>
      <c r="F497" s="172"/>
      <c r="G497" s="39"/>
      <c r="J497" s="39"/>
      <c r="K497" s="39"/>
      <c r="P497" s="407">
        <f>_xll.qlCalendarAdvance(Calendar,P496,"1D","f")</f>
        <v>42675</v>
      </c>
      <c r="Q497" s="262">
        <f>_xll.qlInterpolationInterpolate($M$1,P497,TRUE)</f>
        <v>1.5724390308394529E-3</v>
      </c>
      <c r="T497" s="39"/>
      <c r="V497" s="39"/>
      <c r="W497" s="39"/>
    </row>
    <row r="498" spans="5:23" ht="11.25" customHeight="1" x14ac:dyDescent="0.2">
      <c r="E498" s="172"/>
      <c r="F498" s="172"/>
      <c r="G498" s="39"/>
      <c r="J498" s="39"/>
      <c r="K498" s="39"/>
      <c r="P498" s="407">
        <f>_xll.qlCalendarAdvance(Calendar,P497,"1D","f")</f>
        <v>42676</v>
      </c>
      <c r="Q498" s="262">
        <f>_xll.qlInterpolationInterpolate($M$1,P498,TRUE)</f>
        <v>1.571567895670028E-3</v>
      </c>
      <c r="T498" s="39"/>
      <c r="V498" s="39"/>
      <c r="W498" s="39"/>
    </row>
    <row r="499" spans="5:23" ht="11.25" customHeight="1" x14ac:dyDescent="0.2">
      <c r="E499" s="172"/>
      <c r="F499" s="172"/>
      <c r="G499" s="39"/>
      <c r="J499" s="39"/>
      <c r="K499" s="39"/>
      <c r="P499" s="407">
        <f>_xll.qlCalendarAdvance(Calendar,P498,"1D","f")</f>
        <v>42677</v>
      </c>
      <c r="Q499" s="262">
        <f>_xll.qlInterpolationInterpolate($M$1,P499,TRUE)</f>
        <v>1.5706946450209753E-3</v>
      </c>
      <c r="T499" s="39"/>
      <c r="V499" s="39"/>
      <c r="W499" s="39"/>
    </row>
    <row r="500" spans="5:23" ht="11.25" customHeight="1" x14ac:dyDescent="0.2">
      <c r="E500" s="172"/>
      <c r="F500" s="172"/>
      <c r="G500" s="39"/>
      <c r="J500" s="39"/>
      <c r="K500" s="39"/>
      <c r="P500" s="407">
        <f>_xll.qlCalendarAdvance(Calendar,P499,"1D","f")</f>
        <v>42678</v>
      </c>
      <c r="Q500" s="262">
        <f>_xll.qlInterpolationInterpolate($M$1,P500,TRUE)</f>
        <v>1.5698193220653486E-3</v>
      </c>
      <c r="T500" s="39"/>
      <c r="V500" s="39"/>
      <c r="W500" s="39"/>
    </row>
    <row r="501" spans="5:23" ht="11.25" customHeight="1" x14ac:dyDescent="0.2">
      <c r="E501" s="172"/>
      <c r="F501" s="172"/>
      <c r="G501" s="39"/>
      <c r="J501" s="39"/>
      <c r="K501" s="39"/>
      <c r="P501" s="407">
        <f>_xll.qlCalendarAdvance(Calendar,P500,"1D","f")</f>
        <v>42681</v>
      </c>
      <c r="Q501" s="262">
        <f>_xll.qlInterpolationInterpolate($M$1,P501,TRUE)</f>
        <v>1.5671813510895595E-3</v>
      </c>
      <c r="T501" s="39"/>
      <c r="V501" s="39"/>
      <c r="W501" s="39"/>
    </row>
    <row r="502" spans="5:23" ht="11.25" customHeight="1" x14ac:dyDescent="0.2">
      <c r="E502" s="172"/>
      <c r="F502" s="172"/>
      <c r="G502" s="39"/>
      <c r="J502" s="39"/>
      <c r="K502" s="39"/>
      <c r="P502" s="407">
        <f>_xll.qlCalendarAdvance(Calendar,P501,"1D","f")</f>
        <v>42682</v>
      </c>
      <c r="Q502" s="262">
        <f>_xll.qlInterpolationInterpolate($M$1,P502,TRUE)</f>
        <v>1.5662981706381723E-3</v>
      </c>
      <c r="T502" s="39"/>
      <c r="V502" s="39"/>
      <c r="W502" s="39"/>
    </row>
    <row r="503" spans="5:23" ht="11.25" customHeight="1" x14ac:dyDescent="0.2">
      <c r="E503" s="172"/>
      <c r="F503" s="172"/>
      <c r="G503" s="39"/>
      <c r="J503" s="39"/>
      <c r="K503" s="39"/>
      <c r="P503" s="407">
        <f>_xll.qlCalendarAdvance(Calendar,P502,"1D","f")</f>
        <v>42683</v>
      </c>
      <c r="Q503" s="262">
        <f>_xll.qlInterpolationInterpolate($M$1,P503,TRUE)</f>
        <v>1.5654131337454792E-3</v>
      </c>
      <c r="T503" s="39"/>
      <c r="V503" s="39"/>
      <c r="W503" s="39"/>
    </row>
    <row r="504" spans="5:23" ht="11.25" customHeight="1" x14ac:dyDescent="0.2">
      <c r="E504" s="172"/>
      <c r="F504" s="172"/>
      <c r="G504" s="39"/>
      <c r="J504" s="39"/>
      <c r="K504" s="39"/>
      <c r="P504" s="407">
        <f>_xll.qlCalendarAdvance(Calendar,P503,"1D","f")</f>
        <v>42684</v>
      </c>
      <c r="Q504" s="262">
        <f>_xll.qlInterpolationInterpolate($M$1,P504,TRUE)</f>
        <v>1.5645262835845336E-3</v>
      </c>
      <c r="T504" s="39"/>
      <c r="V504" s="39"/>
      <c r="W504" s="39"/>
    </row>
    <row r="505" spans="5:23" ht="11.25" customHeight="1" x14ac:dyDescent="0.2">
      <c r="E505" s="172"/>
      <c r="F505" s="172"/>
      <c r="G505" s="39"/>
      <c r="J505" s="39"/>
      <c r="K505" s="39"/>
      <c r="P505" s="407">
        <f>_xll.qlCalendarAdvance(Calendar,P504,"1D","f")</f>
        <v>42685</v>
      </c>
      <c r="Q505" s="262">
        <f>_xll.qlInterpolationInterpolate($M$1,P505,TRUE)</f>
        <v>1.5636376633283893E-3</v>
      </c>
      <c r="T505" s="39"/>
      <c r="V505" s="39"/>
      <c r="W505" s="39"/>
    </row>
    <row r="506" spans="5:23" ht="11.25" customHeight="1" x14ac:dyDescent="0.2">
      <c r="E506" s="172"/>
      <c r="F506" s="172"/>
      <c r="G506" s="39"/>
      <c r="J506" s="39"/>
      <c r="K506" s="39"/>
      <c r="P506" s="407">
        <f>_xll.qlCalendarAdvance(Calendar,P505,"1D","f")</f>
        <v>42688</v>
      </c>
      <c r="Q506" s="262">
        <f>_xll.qlInterpolationInterpolate($M$1,P506,TRUE)</f>
        <v>1.5609616137192998E-3</v>
      </c>
      <c r="T506" s="39"/>
      <c r="V506" s="39"/>
      <c r="W506" s="39"/>
    </row>
    <row r="507" spans="5:23" ht="11.25" customHeight="1" x14ac:dyDescent="0.2">
      <c r="E507" s="172"/>
      <c r="F507" s="172"/>
      <c r="G507" s="39"/>
      <c r="J507" s="39"/>
      <c r="K507" s="39"/>
      <c r="P507" s="407">
        <f>_xll.qlCalendarAdvance(Calendar,P506,"1D","f")</f>
        <v>42689</v>
      </c>
      <c r="Q507" s="262">
        <f>_xll.qlInterpolationInterpolate($M$1,P507,TRUE)</f>
        <v>1.5600663448128967E-3</v>
      </c>
      <c r="T507" s="39"/>
      <c r="V507" s="39"/>
      <c r="W507" s="39"/>
    </row>
    <row r="508" spans="5:23" ht="11.25" customHeight="1" x14ac:dyDescent="0.2">
      <c r="E508" s="172"/>
      <c r="F508" s="172"/>
      <c r="G508" s="39"/>
      <c r="J508" s="39"/>
      <c r="K508" s="39"/>
      <c r="P508" s="407">
        <f>_xll.qlCalendarAdvance(Calendar,P507,"1D","f")</f>
        <v>42690</v>
      </c>
      <c r="Q508" s="262">
        <f>_xll.qlInterpolationInterpolate($M$1,P508,TRUE)</f>
        <v>1.5591695216765631E-3</v>
      </c>
      <c r="T508" s="39"/>
      <c r="V508" s="39"/>
      <c r="W508" s="39"/>
    </row>
    <row r="509" spans="5:23" ht="11.25" customHeight="1" x14ac:dyDescent="0.2">
      <c r="E509" s="172"/>
      <c r="F509" s="172"/>
      <c r="G509" s="39"/>
      <c r="J509" s="39"/>
      <c r="K509" s="39"/>
      <c r="P509" s="407">
        <f>_xll.qlCalendarAdvance(Calendar,P508,"1D","f")</f>
        <v>42691</v>
      </c>
      <c r="Q509" s="262">
        <f>_xll.qlInterpolationInterpolate($M$1,P509,TRUE)</f>
        <v>1.5582711874833522E-3</v>
      </c>
      <c r="T509" s="39"/>
      <c r="V509" s="39"/>
      <c r="W509" s="39"/>
    </row>
    <row r="510" spans="5:23" ht="11.25" customHeight="1" x14ac:dyDescent="0.2">
      <c r="E510" s="172"/>
      <c r="F510" s="172"/>
      <c r="G510" s="39"/>
      <c r="J510" s="39"/>
      <c r="K510" s="39"/>
      <c r="P510" s="407">
        <f>_xll.qlCalendarAdvance(Calendar,P509,"1D","f")</f>
        <v>42692</v>
      </c>
      <c r="Q510" s="262">
        <f>_xll.qlInterpolationInterpolate($M$1,P510,TRUE)</f>
        <v>1.5573713854063181E-3</v>
      </c>
      <c r="T510" s="39"/>
      <c r="V510" s="39"/>
      <c r="W510" s="39"/>
    </row>
    <row r="511" spans="5:23" ht="11.25" customHeight="1" x14ac:dyDescent="0.2">
      <c r="E511" s="172"/>
      <c r="F511" s="172"/>
      <c r="G511" s="39"/>
      <c r="J511" s="39"/>
      <c r="K511" s="39"/>
      <c r="P511" s="407">
        <f>_xll.qlCalendarAdvance(Calendar,P510,"1D","f")</f>
        <v>42695</v>
      </c>
      <c r="Q511" s="262">
        <f>_xll.qlInterpolationInterpolate($M$1,P511,TRUE)</f>
        <v>1.554663603602812E-3</v>
      </c>
      <c r="T511" s="39"/>
      <c r="V511" s="39"/>
      <c r="W511" s="39"/>
    </row>
    <row r="512" spans="5:23" ht="11.25" customHeight="1" x14ac:dyDescent="0.2">
      <c r="E512" s="172"/>
      <c r="F512" s="172"/>
      <c r="G512" s="39"/>
      <c r="J512" s="39"/>
      <c r="K512" s="39"/>
      <c r="P512" s="407">
        <f>_xll.qlCalendarAdvance(Calendar,P511,"1D","f")</f>
        <v>42696</v>
      </c>
      <c r="Q512" s="262">
        <f>_xll.qlInterpolationInterpolate($M$1,P512,TRUE)</f>
        <v>1.5537583617210207E-3</v>
      </c>
      <c r="T512" s="39"/>
      <c r="V512" s="39"/>
      <c r="W512" s="39"/>
    </row>
    <row r="513" spans="5:23" ht="11.25" customHeight="1" x14ac:dyDescent="0.2">
      <c r="E513" s="172"/>
      <c r="F513" s="172"/>
      <c r="G513" s="39"/>
      <c r="J513" s="39"/>
      <c r="K513" s="39"/>
      <c r="P513" s="407">
        <f>_xll.qlCalendarAdvance(Calendar,P512,"1D","f")</f>
        <v>42697</v>
      </c>
      <c r="Q513" s="262">
        <f>_xll.qlInterpolationInterpolate($M$1,P513,TRUE)</f>
        <v>1.5528518678206741E-3</v>
      </c>
      <c r="T513" s="39"/>
      <c r="V513" s="39"/>
      <c r="W513" s="39"/>
    </row>
    <row r="514" spans="5:23" ht="11.25" customHeight="1" x14ac:dyDescent="0.2">
      <c r="E514" s="172"/>
      <c r="F514" s="172"/>
      <c r="G514" s="39"/>
      <c r="J514" s="39"/>
      <c r="K514" s="39"/>
      <c r="P514" s="407">
        <f>_xll.qlCalendarAdvance(Calendar,P513,"1D","f")</f>
        <v>42698</v>
      </c>
      <c r="Q514" s="262">
        <f>_xll.qlInterpolationInterpolate($M$1,P514,TRUE)</f>
        <v>1.5519441650748262E-3</v>
      </c>
      <c r="T514" s="39"/>
      <c r="V514" s="39"/>
      <c r="W514" s="39"/>
    </row>
    <row r="515" spans="5:23" ht="11.25" customHeight="1" x14ac:dyDescent="0.2">
      <c r="E515" s="172"/>
      <c r="F515" s="172"/>
      <c r="G515" s="39"/>
      <c r="J515" s="39"/>
      <c r="K515" s="39"/>
      <c r="P515" s="407">
        <f>_xll.qlCalendarAdvance(Calendar,P514,"1D","f")</f>
        <v>42699</v>
      </c>
      <c r="Q515" s="262">
        <f>_xll.qlInterpolationInterpolate($M$1,P515,TRUE)</f>
        <v>1.5510352966565299E-3</v>
      </c>
      <c r="T515" s="39"/>
      <c r="V515" s="39"/>
      <c r="W515" s="39"/>
    </row>
    <row r="516" spans="5:23" ht="11.25" customHeight="1" x14ac:dyDescent="0.2">
      <c r="E516" s="172"/>
      <c r="F516" s="172"/>
      <c r="G516" s="39"/>
      <c r="J516" s="39"/>
      <c r="K516" s="39"/>
      <c r="P516" s="407">
        <f>_xll.qlCalendarAdvance(Calendar,P515,"1D","f")</f>
        <v>42702</v>
      </c>
      <c r="Q516" s="262">
        <f>_xll.qlInterpolationInterpolate($M$1,P516,TRUE)</f>
        <v>1.5483021290974904E-3</v>
      </c>
      <c r="T516" s="39"/>
      <c r="V516" s="39"/>
      <c r="W516" s="39"/>
    </row>
    <row r="517" spans="5:23" ht="11.25" customHeight="1" x14ac:dyDescent="0.2">
      <c r="E517" s="172"/>
      <c r="F517" s="172"/>
      <c r="G517" s="39"/>
      <c r="J517" s="39"/>
      <c r="K517" s="39"/>
      <c r="P517" s="407">
        <f>_xll.qlCalendarAdvance(Calendar,P516,"1D","f")</f>
        <v>42703</v>
      </c>
      <c r="Q517" s="262">
        <f>_xll.qlInterpolationInterpolate($M$1,P517,TRUE)</f>
        <v>1.5473890297199387E-3</v>
      </c>
      <c r="T517" s="39"/>
      <c r="V517" s="39"/>
      <c r="W517" s="39"/>
    </row>
    <row r="518" spans="5:23" ht="11.25" customHeight="1" x14ac:dyDescent="0.2">
      <c r="E518" s="172"/>
      <c r="F518" s="172"/>
      <c r="G518" s="39"/>
      <c r="J518" s="39"/>
      <c r="K518" s="39"/>
      <c r="P518" s="407">
        <f>_xll.qlCalendarAdvance(Calendar,P517,"1D","f")</f>
        <v>42704</v>
      </c>
      <c r="Q518" s="262">
        <f>_xll.qlInterpolationInterpolate($M$1,P518,TRUE)</f>
        <v>1.5464749805352072E-3</v>
      </c>
      <c r="T518" s="39"/>
      <c r="V518" s="39"/>
      <c r="W518" s="39"/>
    </row>
    <row r="519" spans="5:23" ht="11.25" customHeight="1" x14ac:dyDescent="0.2">
      <c r="E519" s="172"/>
      <c r="F519" s="172"/>
      <c r="G519" s="39"/>
      <c r="J519" s="39"/>
      <c r="K519" s="39"/>
      <c r="P519" s="407">
        <f>_xll.qlCalendarAdvance(Calendar,P518,"1D","f")</f>
        <v>42705</v>
      </c>
      <c r="Q519" s="262">
        <f>_xll.qlInterpolationInterpolate($M$1,P519,TRUE)</f>
        <v>1.5455600247163495E-3</v>
      </c>
      <c r="T519" s="39"/>
      <c r="V519" s="39"/>
      <c r="W519" s="39"/>
    </row>
    <row r="520" spans="5:23" ht="11.25" customHeight="1" x14ac:dyDescent="0.2">
      <c r="E520" s="172"/>
      <c r="F520" s="172"/>
      <c r="G520" s="39"/>
      <c r="J520" s="39"/>
      <c r="K520" s="39"/>
      <c r="P520" s="407">
        <f>_xll.qlCalendarAdvance(Calendar,P519,"1D","f")</f>
        <v>42706</v>
      </c>
      <c r="Q520" s="262">
        <f>_xll.qlInterpolationInterpolate($M$1,P520,TRUE)</f>
        <v>1.5446442054364194E-3</v>
      </c>
      <c r="T520" s="39"/>
      <c r="V520" s="39"/>
      <c r="W520" s="39"/>
    </row>
    <row r="521" spans="5:23" ht="11.25" customHeight="1" x14ac:dyDescent="0.2">
      <c r="E521" s="172"/>
      <c r="F521" s="172"/>
      <c r="G521" s="39"/>
      <c r="J521" s="39"/>
      <c r="K521" s="39"/>
      <c r="P521" s="407">
        <f>_xll.qlCalendarAdvance(Calendar,P520,"1D","f")</f>
        <v>42709</v>
      </c>
      <c r="Q521" s="262">
        <f>_xll.qlInterpolationInterpolate($M$1,P521,TRUE)</f>
        <v>1.5418919985607294E-3</v>
      </c>
      <c r="T521" s="39"/>
      <c r="V521" s="39"/>
      <c r="W521" s="39"/>
    </row>
    <row r="522" spans="5:23" ht="11.25" customHeight="1" x14ac:dyDescent="0.2">
      <c r="E522" s="172"/>
      <c r="F522" s="172"/>
      <c r="G522" s="39"/>
      <c r="J522" s="39"/>
      <c r="K522" s="39"/>
      <c r="P522" s="407">
        <f>_xll.qlCalendarAdvance(Calendar,P521,"1D","f")</f>
        <v>42710</v>
      </c>
      <c r="Q522" s="262">
        <f>_xll.qlInterpolationInterpolate($M$1,P522,TRUE)</f>
        <v>1.5409731571670452E-3</v>
      </c>
      <c r="T522" s="39"/>
      <c r="V522" s="39"/>
      <c r="W522" s="39"/>
    </row>
    <row r="523" spans="5:23" ht="11.25" customHeight="1" x14ac:dyDescent="0.2">
      <c r="E523" s="172"/>
      <c r="F523" s="172"/>
      <c r="G523" s="39"/>
      <c r="J523" s="39"/>
      <c r="K523" s="39"/>
      <c r="P523" s="407">
        <f>_xll.qlCalendarAdvance(Calendar,P522,"1D","f")</f>
        <v>42711</v>
      </c>
      <c r="Q523" s="262">
        <f>_xll.qlInterpolationInterpolate($M$1,P523,TRUE)</f>
        <v>1.5400536681775567E-3</v>
      </c>
      <c r="T523" s="39"/>
      <c r="V523" s="39"/>
      <c r="W523" s="39"/>
    </row>
    <row r="524" spans="5:23" ht="11.25" customHeight="1" x14ac:dyDescent="0.2">
      <c r="E524" s="172"/>
      <c r="F524" s="172"/>
      <c r="G524" s="39"/>
      <c r="J524" s="39"/>
      <c r="K524" s="39"/>
      <c r="P524" s="407">
        <f>_xll.qlCalendarAdvance(Calendar,P523,"1D","f")</f>
        <v>42712</v>
      </c>
      <c r="Q524" s="262">
        <f>_xll.qlInterpolationInterpolate($M$1,P524,TRUE)</f>
        <v>1.5391335747653172E-3</v>
      </c>
      <c r="T524" s="39"/>
      <c r="V524" s="39"/>
      <c r="W524" s="39"/>
    </row>
    <row r="525" spans="5:23" ht="11.25" customHeight="1" x14ac:dyDescent="0.2">
      <c r="E525" s="172"/>
      <c r="F525" s="172"/>
      <c r="G525" s="39"/>
      <c r="J525" s="39"/>
      <c r="K525" s="39"/>
      <c r="P525" s="407">
        <f>_xll.qlCalendarAdvance(Calendar,P524,"1D","f")</f>
        <v>42713</v>
      </c>
      <c r="Q525" s="262">
        <f>_xll.qlInterpolationInterpolate($M$1,P525,TRUE)</f>
        <v>1.5382129201033806E-3</v>
      </c>
      <c r="T525" s="39"/>
      <c r="V525" s="39"/>
      <c r="W525" s="39"/>
    </row>
    <row r="526" spans="5:23" ht="11.25" customHeight="1" x14ac:dyDescent="0.2">
      <c r="E526" s="172"/>
      <c r="F526" s="172"/>
      <c r="G526" s="39"/>
      <c r="J526" s="39"/>
      <c r="K526" s="39"/>
      <c r="P526" s="407">
        <f>_xll.qlCalendarAdvance(Calendar,P525,"1D","f")</f>
        <v>42716</v>
      </c>
      <c r="Q526" s="262">
        <f>_xll.qlInterpolationInterpolate($M$1,P526,TRUE)</f>
        <v>1.535448020349924E-3</v>
      </c>
      <c r="T526" s="39"/>
      <c r="V526" s="39"/>
      <c r="W526" s="39"/>
    </row>
    <row r="527" spans="5:23" ht="11.25" customHeight="1" x14ac:dyDescent="0.2">
      <c r="E527" s="172"/>
      <c r="F527" s="172"/>
      <c r="G527" s="39"/>
      <c r="J527" s="39"/>
      <c r="K527" s="39"/>
      <c r="P527" s="407">
        <f>_xll.qlCalendarAdvance(Calendar,P526,"1D","f")</f>
        <v>42717</v>
      </c>
      <c r="Q527" s="262">
        <f>_xll.qlInterpolationInterpolate($M$1,P527,TRUE)</f>
        <v>1.5345255524197351E-3</v>
      </c>
      <c r="T527" s="39"/>
      <c r="V527" s="39"/>
      <c r="W527" s="39"/>
    </row>
    <row r="528" spans="5:23" ht="11.25" customHeight="1" x14ac:dyDescent="0.2">
      <c r="E528" s="172"/>
      <c r="F528" s="172"/>
      <c r="G528" s="39"/>
      <c r="J528" s="39"/>
      <c r="K528" s="39"/>
      <c r="P528" s="407">
        <f>_xll.qlCalendarAdvance(Calendar,P527,"1D","f")</f>
        <v>42718</v>
      </c>
      <c r="Q528" s="262">
        <f>_xll.qlInterpolationInterpolate($M$1,P528,TRUE)</f>
        <v>1.533602739105117E-3</v>
      </c>
      <c r="T528" s="39"/>
      <c r="V528" s="39"/>
      <c r="W528" s="39"/>
    </row>
    <row r="529" spans="5:23" ht="11.25" customHeight="1" x14ac:dyDescent="0.2">
      <c r="E529" s="172"/>
      <c r="F529" s="172"/>
      <c r="G529" s="39"/>
      <c r="J529" s="39"/>
      <c r="K529" s="39"/>
      <c r="P529" s="407">
        <f>_xll.qlCalendarAdvance(Calendar,P528,"1D","f")</f>
        <v>42719</v>
      </c>
      <c r="Q529" s="262">
        <f>_xll.qlInterpolationInterpolate($M$1,P529,TRUE)</f>
        <v>1.5326796235791236E-3</v>
      </c>
      <c r="T529" s="39"/>
      <c r="V529" s="39"/>
      <c r="W529" s="39"/>
    </row>
    <row r="530" spans="5:23" ht="11.25" customHeight="1" x14ac:dyDescent="0.2">
      <c r="E530" s="172"/>
      <c r="F530" s="172"/>
      <c r="G530" s="39"/>
      <c r="J530" s="39"/>
      <c r="K530" s="39"/>
      <c r="P530" s="407">
        <f>_xll.qlCalendarAdvance(Calendar,P529,"1D","f")</f>
        <v>42720</v>
      </c>
      <c r="Q530" s="262">
        <f>_xll.qlInterpolationInterpolate($M$1,P530,TRUE)</f>
        <v>1.5317562490148083E-3</v>
      </c>
      <c r="T530" s="39"/>
      <c r="V530" s="39"/>
      <c r="W530" s="39"/>
    </row>
    <row r="531" spans="5:23" ht="11.25" customHeight="1" x14ac:dyDescent="0.2">
      <c r="E531" s="172"/>
      <c r="F531" s="172"/>
      <c r="G531" s="39"/>
      <c r="J531" s="39"/>
      <c r="K531" s="39"/>
      <c r="P531" s="407">
        <f>_xll.qlCalendarAdvance(Calendar,P530,"1D","f")</f>
        <v>42723</v>
      </c>
      <c r="Q531" s="262">
        <f>_xll.qlInterpolationInterpolate($M$1,P531,TRUE)</f>
        <v>1.5289850028224685E-3</v>
      </c>
      <c r="T531" s="39"/>
      <c r="V531" s="39"/>
      <c r="W531" s="39"/>
    </row>
    <row r="532" spans="5:23" ht="11.25" customHeight="1" x14ac:dyDescent="0.2">
      <c r="E532" s="172"/>
      <c r="F532" s="172"/>
      <c r="G532" s="39"/>
      <c r="J532" s="39"/>
      <c r="K532" s="39"/>
      <c r="P532" s="407">
        <f>_xll.qlCalendarAdvance(Calendar,P531,"1D","f")</f>
        <v>42724</v>
      </c>
      <c r="Q532" s="262">
        <f>_xll.qlInterpolationInterpolate($M$1,P532,TRUE)</f>
        <v>1.5280610238354024E-3</v>
      </c>
      <c r="T532" s="39"/>
      <c r="V532" s="39"/>
      <c r="W532" s="39"/>
    </row>
    <row r="533" spans="5:23" ht="11.25" customHeight="1" thickBot="1" x14ac:dyDescent="0.25">
      <c r="E533" s="172"/>
      <c r="F533" s="172"/>
      <c r="G533" s="39"/>
      <c r="J533" s="39"/>
      <c r="K533" s="39"/>
      <c r="P533" s="408">
        <f>_xll.qlCalendarAdvance(Calendar,P532,"1D","f")</f>
        <v>42725</v>
      </c>
      <c r="Q533" s="266">
        <f>_xll.qlInterpolationInterpolate($M$1,P533,TRUE)</f>
        <v>1.5271370016752828E-3</v>
      </c>
      <c r="T533" s="39"/>
      <c r="V533" s="39"/>
      <c r="W533" s="39"/>
    </row>
    <row r="534" spans="5:23" ht="11.25" customHeight="1" x14ac:dyDescent="0.2">
      <c r="E534" s="172"/>
      <c r="F534" s="172"/>
      <c r="G534" s="39"/>
      <c r="J534" s="39"/>
      <c r="K534" s="39"/>
      <c r="T534" s="39"/>
      <c r="V534" s="39"/>
      <c r="W534" s="39"/>
    </row>
    <row r="535" spans="5:23" ht="11.25" customHeight="1" x14ac:dyDescent="0.2">
      <c r="E535" s="172"/>
      <c r="F535" s="172"/>
      <c r="G535" s="39"/>
      <c r="J535" s="39"/>
      <c r="K535" s="39"/>
      <c r="T535" s="39"/>
      <c r="V535" s="39"/>
      <c r="W535" s="39"/>
    </row>
    <row r="536" spans="5:23" ht="11.25" customHeight="1" x14ac:dyDescent="0.2">
      <c r="E536" s="172"/>
      <c r="F536" s="172"/>
      <c r="G536" s="39"/>
      <c r="J536" s="39"/>
      <c r="K536" s="39"/>
      <c r="T536" s="39"/>
      <c r="V536" s="39"/>
      <c r="W536" s="39"/>
    </row>
    <row r="537" spans="5:23" ht="11.25" customHeight="1" x14ac:dyDescent="0.2">
      <c r="E537" s="172"/>
      <c r="F537" s="172"/>
      <c r="G537" s="39"/>
      <c r="J537" s="39"/>
      <c r="K537" s="39"/>
      <c r="T537" s="39"/>
      <c r="V537" s="39"/>
      <c r="W537" s="39"/>
    </row>
    <row r="538" spans="5:23" ht="11.25" customHeight="1" x14ac:dyDescent="0.2">
      <c r="E538" s="172"/>
      <c r="F538" s="172"/>
      <c r="G538" s="39"/>
      <c r="J538" s="39"/>
      <c r="K538" s="39"/>
      <c r="T538" s="39"/>
      <c r="V538" s="39"/>
      <c r="W538" s="39"/>
    </row>
    <row r="539" spans="5:23" ht="11.25" customHeight="1" x14ac:dyDescent="0.2">
      <c r="E539" s="172"/>
      <c r="F539" s="172"/>
      <c r="G539" s="39"/>
      <c r="J539" s="39"/>
      <c r="K539" s="39"/>
      <c r="T539" s="39"/>
      <c r="V539" s="39"/>
      <c r="W539" s="39"/>
    </row>
    <row r="540" spans="5:23" ht="11.25" customHeight="1" x14ac:dyDescent="0.2">
      <c r="E540" s="172"/>
      <c r="F540" s="172"/>
      <c r="G540" s="39"/>
      <c r="J540" s="39"/>
      <c r="K540" s="39"/>
      <c r="T540" s="39"/>
      <c r="V540" s="39"/>
      <c r="W540" s="39"/>
    </row>
    <row r="541" spans="5:23" ht="11.25" customHeight="1" x14ac:dyDescent="0.2">
      <c r="E541" s="172"/>
      <c r="F541" s="172"/>
      <c r="G541" s="39"/>
      <c r="J541" s="39"/>
      <c r="K541" s="39"/>
      <c r="T541" s="39"/>
      <c r="V541" s="39"/>
      <c r="W541" s="39"/>
    </row>
    <row r="542" spans="5:23" ht="11.25" customHeight="1" x14ac:dyDescent="0.2">
      <c r="E542" s="172"/>
      <c r="F542" s="172"/>
      <c r="G542" s="39"/>
      <c r="J542" s="39"/>
      <c r="K542" s="39"/>
      <c r="T542" s="39"/>
      <c r="V542" s="39"/>
      <c r="W542" s="39"/>
    </row>
    <row r="543" spans="5:23" ht="11.25" customHeight="1" x14ac:dyDescent="0.2">
      <c r="E543" s="172"/>
      <c r="F543" s="172"/>
      <c r="G543" s="39"/>
      <c r="J543" s="39"/>
      <c r="K543" s="39"/>
      <c r="T543" s="39"/>
      <c r="V543" s="39"/>
      <c r="W543" s="39"/>
    </row>
    <row r="544" spans="5:23" ht="11.25" customHeight="1" x14ac:dyDescent="0.2">
      <c r="E544" s="172"/>
      <c r="F544" s="172"/>
      <c r="G544" s="39"/>
      <c r="J544" s="39"/>
      <c r="K544" s="39"/>
      <c r="T544" s="39"/>
      <c r="V544" s="39"/>
      <c r="W544" s="39"/>
    </row>
    <row r="545" spans="5:23" ht="11.25" customHeight="1" x14ac:dyDescent="0.2">
      <c r="E545" s="172"/>
      <c r="F545" s="172"/>
      <c r="G545" s="39"/>
      <c r="J545" s="39"/>
      <c r="K545" s="39"/>
      <c r="T545" s="39"/>
      <c r="V545" s="39"/>
      <c r="W545" s="39"/>
    </row>
    <row r="546" spans="5:23" ht="11.25" customHeight="1" x14ac:dyDescent="0.2">
      <c r="E546" s="172"/>
      <c r="F546" s="172"/>
      <c r="G546" s="39"/>
      <c r="J546" s="39"/>
      <c r="K546" s="39"/>
      <c r="T546" s="39"/>
      <c r="V546" s="39"/>
      <c r="W546" s="39"/>
    </row>
    <row r="547" spans="5:23" ht="11.25" customHeight="1" x14ac:dyDescent="0.2">
      <c r="E547" s="172"/>
      <c r="F547" s="172"/>
      <c r="G547" s="39"/>
      <c r="J547" s="39"/>
      <c r="K547" s="39"/>
      <c r="T547" s="39"/>
      <c r="V547" s="39"/>
      <c r="W547" s="39"/>
    </row>
    <row r="548" spans="5:23" ht="11.25" customHeight="1" x14ac:dyDescent="0.2">
      <c r="E548" s="172"/>
      <c r="F548" s="172"/>
      <c r="G548" s="39"/>
      <c r="J548" s="39"/>
      <c r="K548" s="39"/>
      <c r="T548" s="39"/>
      <c r="V548" s="39"/>
      <c r="W548" s="39"/>
    </row>
    <row r="549" spans="5:23" ht="11.25" customHeight="1" x14ac:dyDescent="0.2">
      <c r="E549" s="172"/>
      <c r="F549" s="172"/>
      <c r="G549" s="39"/>
      <c r="J549" s="39"/>
      <c r="K549" s="39"/>
      <c r="T549" s="39"/>
      <c r="V549" s="39"/>
      <c r="W549" s="39"/>
    </row>
    <row r="550" spans="5:23" ht="11.25" customHeight="1" x14ac:dyDescent="0.2">
      <c r="E550" s="172"/>
      <c r="F550" s="172"/>
      <c r="G550" s="39"/>
      <c r="J550" s="39"/>
      <c r="K550" s="39"/>
      <c r="T550" s="39"/>
      <c r="V550" s="39"/>
      <c r="W550" s="39"/>
    </row>
    <row r="551" spans="5:23" ht="11.25" customHeight="1" x14ac:dyDescent="0.2">
      <c r="E551" s="172"/>
      <c r="F551" s="172"/>
      <c r="G551" s="39"/>
      <c r="J551" s="39"/>
      <c r="K551" s="39"/>
      <c r="T551" s="39"/>
      <c r="V551" s="39"/>
      <c r="W551" s="39"/>
    </row>
    <row r="552" spans="5:23" ht="11.25" customHeight="1" x14ac:dyDescent="0.2">
      <c r="E552" s="172"/>
      <c r="F552" s="172"/>
      <c r="G552" s="39"/>
      <c r="J552" s="39"/>
      <c r="K552" s="39"/>
      <c r="T552" s="39"/>
      <c r="V552" s="39"/>
      <c r="W552" s="39"/>
    </row>
    <row r="553" spans="5:23" ht="11.25" customHeight="1" x14ac:dyDescent="0.2">
      <c r="E553" s="172"/>
      <c r="F553" s="172"/>
      <c r="G553" s="39"/>
      <c r="J553" s="39"/>
      <c r="K553" s="39"/>
      <c r="T553" s="39"/>
      <c r="V553" s="39"/>
      <c r="W553" s="39"/>
    </row>
    <row r="554" spans="5:23" ht="11.25" customHeight="1" x14ac:dyDescent="0.2">
      <c r="E554" s="172"/>
      <c r="F554" s="172"/>
      <c r="G554" s="39"/>
      <c r="J554" s="39"/>
      <c r="K554" s="39"/>
      <c r="T554" s="39"/>
      <c r="V554" s="39"/>
      <c r="W554" s="39"/>
    </row>
    <row r="555" spans="5:23" ht="11.25" customHeight="1" x14ac:dyDescent="0.2">
      <c r="E555" s="172"/>
      <c r="F555" s="172"/>
      <c r="G555" s="39"/>
      <c r="J555" s="39"/>
      <c r="K555" s="39"/>
      <c r="T555" s="39"/>
      <c r="V555" s="39"/>
      <c r="W555" s="39"/>
    </row>
    <row r="556" spans="5:23" ht="11.25" customHeight="1" x14ac:dyDescent="0.2">
      <c r="E556" s="172"/>
      <c r="F556" s="172"/>
      <c r="G556" s="39"/>
      <c r="J556" s="39"/>
      <c r="K556" s="39"/>
      <c r="T556" s="39"/>
      <c r="V556" s="39"/>
      <c r="W556" s="39"/>
    </row>
    <row r="557" spans="5:23" ht="11.25" customHeight="1" x14ac:dyDescent="0.2">
      <c r="E557" s="172"/>
      <c r="F557" s="172"/>
      <c r="G557" s="39"/>
      <c r="J557" s="39"/>
      <c r="K557" s="39"/>
      <c r="T557" s="39"/>
      <c r="V557" s="39"/>
      <c r="W557" s="39"/>
    </row>
    <row r="558" spans="5:23" ht="11.25" customHeight="1" x14ac:dyDescent="0.2">
      <c r="E558" s="172"/>
      <c r="F558" s="172"/>
      <c r="G558" s="39"/>
      <c r="J558" s="39"/>
      <c r="K558" s="39"/>
      <c r="T558" s="39"/>
      <c r="V558" s="39"/>
      <c r="W558" s="39"/>
    </row>
    <row r="559" spans="5:23" ht="11.25" customHeight="1" x14ac:dyDescent="0.2">
      <c r="E559" s="172"/>
      <c r="F559" s="172"/>
      <c r="G559" s="39"/>
      <c r="J559" s="39"/>
      <c r="K559" s="39"/>
      <c r="T559" s="39"/>
      <c r="V559" s="39"/>
      <c r="W559" s="39"/>
    </row>
    <row r="560" spans="5:23" ht="11.25" customHeight="1" x14ac:dyDescent="0.2">
      <c r="E560" s="172"/>
      <c r="F560" s="172"/>
      <c r="G560" s="39"/>
      <c r="J560" s="39"/>
      <c r="K560" s="39"/>
      <c r="T560" s="39"/>
      <c r="V560" s="39"/>
      <c r="W560" s="39"/>
    </row>
    <row r="561" spans="5:23" ht="11.25" customHeight="1" x14ac:dyDescent="0.2">
      <c r="E561" s="172"/>
      <c r="F561" s="172"/>
      <c r="G561" s="39"/>
      <c r="J561" s="39"/>
      <c r="K561" s="39"/>
      <c r="T561" s="39"/>
      <c r="V561" s="39"/>
      <c r="W561" s="39"/>
    </row>
    <row r="562" spans="5:23" ht="11.25" customHeight="1" x14ac:dyDescent="0.2">
      <c r="E562" s="172"/>
      <c r="F562" s="172"/>
      <c r="G562" s="39"/>
      <c r="J562" s="39"/>
      <c r="K562" s="39"/>
      <c r="T562" s="39"/>
      <c r="V562" s="39"/>
      <c r="W562" s="39"/>
    </row>
    <row r="563" spans="5:23" ht="11.25" customHeight="1" x14ac:dyDescent="0.2">
      <c r="E563" s="172"/>
      <c r="F563" s="172"/>
      <c r="G563" s="39"/>
      <c r="J563" s="39"/>
      <c r="K563" s="39"/>
      <c r="T563" s="39"/>
      <c r="V563" s="39"/>
      <c r="W563" s="39"/>
    </row>
    <row r="564" spans="5:23" ht="11.25" customHeight="1" x14ac:dyDescent="0.2">
      <c r="E564" s="172"/>
      <c r="F564" s="172"/>
      <c r="G564" s="39"/>
      <c r="J564" s="39"/>
      <c r="K564" s="39"/>
      <c r="T564" s="39"/>
      <c r="V564" s="39"/>
      <c r="W564" s="39"/>
    </row>
    <row r="565" spans="5:23" ht="11.25" customHeight="1" x14ac:dyDescent="0.2">
      <c r="E565" s="172"/>
      <c r="F565" s="172"/>
      <c r="G565" s="39"/>
      <c r="J565" s="39"/>
      <c r="K565" s="39"/>
      <c r="T565" s="39"/>
      <c r="V565" s="39"/>
      <c r="W565" s="39"/>
    </row>
    <row r="566" spans="5:23" ht="11.25" customHeight="1" x14ac:dyDescent="0.2">
      <c r="E566" s="172"/>
      <c r="F566" s="172"/>
      <c r="G566" s="39"/>
      <c r="J566" s="39"/>
      <c r="K566" s="39"/>
      <c r="T566" s="39"/>
      <c r="V566" s="39"/>
      <c r="W566" s="39"/>
    </row>
    <row r="567" spans="5:23" ht="11.25" customHeight="1" x14ac:dyDescent="0.2">
      <c r="E567" s="172"/>
      <c r="F567" s="172"/>
      <c r="G567" s="39"/>
      <c r="J567" s="39"/>
      <c r="K567" s="39"/>
      <c r="T567" s="39"/>
      <c r="V567" s="39"/>
      <c r="W567" s="39"/>
    </row>
    <row r="568" spans="5:23" ht="11.25" customHeight="1" x14ac:dyDescent="0.2">
      <c r="E568" s="172"/>
      <c r="F568" s="172"/>
      <c r="G568" s="39"/>
      <c r="J568" s="39"/>
      <c r="K568" s="39"/>
      <c r="T568" s="39"/>
      <c r="V568" s="39"/>
      <c r="W568" s="39"/>
    </row>
    <row r="569" spans="5:23" ht="11.25" customHeight="1" x14ac:dyDescent="0.2">
      <c r="E569" s="172"/>
      <c r="F569" s="172"/>
      <c r="G569" s="39"/>
      <c r="J569" s="39"/>
      <c r="K569" s="39"/>
      <c r="T569" s="39"/>
      <c r="V569" s="39"/>
      <c r="W569" s="39"/>
    </row>
    <row r="570" spans="5:23" ht="11.25" customHeight="1" x14ac:dyDescent="0.2">
      <c r="E570" s="172"/>
      <c r="F570" s="172"/>
      <c r="G570" s="39"/>
      <c r="J570" s="39"/>
      <c r="K570" s="39"/>
      <c r="T570" s="39"/>
      <c r="V570" s="39"/>
      <c r="W570" s="39"/>
    </row>
    <row r="571" spans="5:23" ht="11.25" customHeight="1" x14ac:dyDescent="0.2">
      <c r="E571" s="172"/>
      <c r="F571" s="172"/>
      <c r="G571" s="39"/>
      <c r="J571" s="39"/>
      <c r="K571" s="39"/>
      <c r="T571" s="39"/>
      <c r="V571" s="39"/>
      <c r="W571" s="39"/>
    </row>
    <row r="572" spans="5:23" ht="11.25" customHeight="1" x14ac:dyDescent="0.2">
      <c r="E572" s="172"/>
      <c r="F572" s="172"/>
      <c r="G572" s="39"/>
      <c r="J572" s="39"/>
      <c r="K572" s="39"/>
      <c r="T572" s="39"/>
      <c r="V572" s="39"/>
      <c r="W572" s="39"/>
    </row>
    <row r="573" spans="5:23" ht="11.25" customHeight="1" x14ac:dyDescent="0.2">
      <c r="E573" s="172"/>
      <c r="F573" s="172"/>
      <c r="G573" s="39"/>
      <c r="J573" s="39"/>
      <c r="K573" s="39"/>
      <c r="T573" s="39"/>
      <c r="V573" s="39"/>
      <c r="W573" s="39"/>
    </row>
    <row r="574" spans="5:23" ht="11.25" customHeight="1" x14ac:dyDescent="0.2">
      <c r="E574" s="172"/>
      <c r="F574" s="172"/>
      <c r="G574" s="39"/>
      <c r="J574" s="39"/>
      <c r="K574" s="39"/>
      <c r="T574" s="39"/>
      <c r="V574" s="39"/>
      <c r="W574" s="39"/>
    </row>
    <row r="575" spans="5:23" ht="11.25" customHeight="1" x14ac:dyDescent="0.2">
      <c r="E575" s="172"/>
      <c r="F575" s="172"/>
      <c r="G575" s="39"/>
      <c r="J575" s="39"/>
      <c r="K575" s="39"/>
      <c r="T575" s="39"/>
      <c r="V575" s="39"/>
      <c r="W575" s="39"/>
    </row>
    <row r="576" spans="5:23" ht="11.25" customHeight="1" x14ac:dyDescent="0.2">
      <c r="E576" s="172"/>
      <c r="F576" s="172"/>
      <c r="G576" s="39"/>
      <c r="J576" s="39"/>
      <c r="K576" s="39"/>
      <c r="T576" s="39"/>
      <c r="V576" s="39"/>
      <c r="W576" s="39"/>
    </row>
    <row r="577" spans="5:23" ht="11.25" customHeight="1" x14ac:dyDescent="0.2">
      <c r="E577" s="172"/>
      <c r="F577" s="172"/>
      <c r="G577" s="39"/>
      <c r="J577" s="39"/>
      <c r="K577" s="39"/>
      <c r="T577" s="39"/>
      <c r="V577" s="39"/>
      <c r="W577" s="39"/>
    </row>
    <row r="578" spans="5:23" ht="11.25" customHeight="1" x14ac:dyDescent="0.2">
      <c r="T578" s="39"/>
      <c r="V578" s="39"/>
      <c r="W578" s="39"/>
    </row>
    <row r="579" spans="5:23" ht="11.25" customHeight="1" x14ac:dyDescent="0.2">
      <c r="T579" s="39"/>
      <c r="V579" s="39"/>
      <c r="W579" s="39"/>
    </row>
    <row r="580" spans="5:23" ht="11.25" customHeight="1" x14ac:dyDescent="0.2">
      <c r="T580" s="39"/>
      <c r="V580" s="39"/>
      <c r="W580" s="39"/>
    </row>
    <row r="581" spans="5:23" ht="11.25" customHeight="1" x14ac:dyDescent="0.2">
      <c r="T581" s="39"/>
      <c r="V581" s="39"/>
      <c r="W581" s="39"/>
    </row>
    <row r="582" spans="5:23" x14ac:dyDescent="0.2">
      <c r="T582" s="39"/>
      <c r="V582" s="39"/>
      <c r="W582" s="39"/>
    </row>
    <row r="583" spans="5:23" x14ac:dyDescent="0.2">
      <c r="T583" s="39"/>
      <c r="V583" s="39"/>
      <c r="W583" s="39"/>
    </row>
    <row r="584" spans="5:23" x14ac:dyDescent="0.2">
      <c r="T584" s="39"/>
      <c r="V584" s="39"/>
      <c r="W584" s="39"/>
    </row>
    <row r="585" spans="5:23" x14ac:dyDescent="0.2">
      <c r="T585" s="39"/>
      <c r="V585" s="39"/>
      <c r="W585" s="39"/>
    </row>
    <row r="586" spans="5:23" x14ac:dyDescent="0.2">
      <c r="T586" s="39"/>
      <c r="V586" s="39"/>
      <c r="W586" s="39"/>
    </row>
    <row r="587" spans="5:23" x14ac:dyDescent="0.2">
      <c r="T587" s="39"/>
      <c r="V587" s="39"/>
      <c r="W587" s="39"/>
    </row>
    <row r="588" spans="5:23" x14ac:dyDescent="0.2">
      <c r="T588" s="39"/>
      <c r="V588" s="39"/>
      <c r="W588" s="39"/>
    </row>
    <row r="589" spans="5:23" x14ac:dyDescent="0.2">
      <c r="T589" s="39"/>
      <c r="V589" s="39"/>
      <c r="W589" s="39"/>
    </row>
    <row r="590" spans="5:23" x14ac:dyDescent="0.2">
      <c r="T590" s="39"/>
      <c r="V590" s="39"/>
      <c r="W590" s="39"/>
    </row>
    <row r="591" spans="5:23" x14ac:dyDescent="0.2">
      <c r="T591" s="39"/>
      <c r="V591" s="39"/>
      <c r="W591" s="39"/>
    </row>
    <row r="592" spans="5:23" x14ac:dyDescent="0.2">
      <c r="T592" s="39"/>
      <c r="V592" s="39"/>
      <c r="W592" s="39"/>
    </row>
    <row r="593" spans="20:23" x14ac:dyDescent="0.2">
      <c r="T593" s="39"/>
      <c r="V593" s="39"/>
      <c r="W593" s="39"/>
    </row>
    <row r="594" spans="20:23" x14ac:dyDescent="0.2">
      <c r="T594" s="39"/>
      <c r="V594" s="39"/>
      <c r="W594" s="39"/>
    </row>
    <row r="595" spans="20:23" x14ac:dyDescent="0.2">
      <c r="T595" s="39"/>
      <c r="V595" s="39"/>
      <c r="W595" s="39"/>
    </row>
    <row r="596" spans="20:23" x14ac:dyDescent="0.2">
      <c r="T596" s="39"/>
      <c r="V596" s="39"/>
      <c r="W596" s="39"/>
    </row>
    <row r="597" spans="20:23" x14ac:dyDescent="0.2">
      <c r="T597" s="39"/>
      <c r="V597" s="39"/>
      <c r="W597" s="39"/>
    </row>
    <row r="598" spans="20:23" x14ac:dyDescent="0.2">
      <c r="T598" s="39"/>
      <c r="V598" s="39"/>
      <c r="W598" s="39"/>
    </row>
    <row r="599" spans="20:23" x14ac:dyDescent="0.2">
      <c r="T599" s="39"/>
      <c r="V599" s="39"/>
      <c r="W599" s="39"/>
    </row>
    <row r="600" spans="20:23" x14ac:dyDescent="0.2">
      <c r="T600" s="39"/>
      <c r="V600" s="39"/>
      <c r="W600" s="39"/>
    </row>
    <row r="601" spans="20:23" x14ac:dyDescent="0.2">
      <c r="T601" s="39"/>
      <c r="V601" s="39"/>
      <c r="W601" s="39"/>
    </row>
    <row r="602" spans="20:23" x14ac:dyDescent="0.2">
      <c r="T602" s="39"/>
      <c r="V602" s="39"/>
      <c r="W602" s="39"/>
    </row>
    <row r="603" spans="20:23" x14ac:dyDescent="0.2">
      <c r="T603" s="39"/>
      <c r="V603" s="39"/>
      <c r="W603" s="39"/>
    </row>
    <row r="604" spans="20:23" x14ac:dyDescent="0.2">
      <c r="T604" s="39"/>
      <c r="V604" s="39"/>
      <c r="W604" s="39"/>
    </row>
    <row r="605" spans="20:23" x14ac:dyDescent="0.2">
      <c r="T605" s="39"/>
      <c r="V605" s="39"/>
      <c r="W605" s="39"/>
    </row>
    <row r="606" spans="20:23" x14ac:dyDescent="0.2">
      <c r="T606" s="39"/>
      <c r="V606" s="39"/>
      <c r="W606" s="39"/>
    </row>
    <row r="607" spans="20:23" x14ac:dyDescent="0.2">
      <c r="T607" s="39"/>
      <c r="V607" s="39"/>
      <c r="W607" s="39"/>
    </row>
    <row r="608" spans="20:23" x14ac:dyDescent="0.2">
      <c r="T608" s="39"/>
      <c r="V608" s="39"/>
      <c r="W608" s="39"/>
    </row>
    <row r="609" spans="20:23" x14ac:dyDescent="0.2">
      <c r="T609" s="39"/>
      <c r="V609" s="39"/>
      <c r="W609" s="39"/>
    </row>
    <row r="610" spans="20:23" x14ac:dyDescent="0.2">
      <c r="T610" s="39"/>
      <c r="V610" s="39"/>
      <c r="W610" s="39"/>
    </row>
    <row r="611" spans="20:23" x14ac:dyDescent="0.2">
      <c r="T611" s="39"/>
      <c r="V611" s="39"/>
      <c r="W611" s="39"/>
    </row>
    <row r="612" spans="20:23" x14ac:dyDescent="0.2">
      <c r="T612" s="39"/>
      <c r="V612" s="39"/>
      <c r="W612" s="39"/>
    </row>
    <row r="613" spans="20:23" x14ac:dyDescent="0.2">
      <c r="T613" s="39"/>
      <c r="V613" s="39"/>
      <c r="W613" s="39"/>
    </row>
    <row r="614" spans="20:23" x14ac:dyDescent="0.2">
      <c r="T614" s="39"/>
      <c r="V614" s="39"/>
      <c r="W614" s="39"/>
    </row>
    <row r="615" spans="20:23" x14ac:dyDescent="0.2">
      <c r="T615" s="39"/>
      <c r="V615" s="39"/>
      <c r="W615" s="39"/>
    </row>
    <row r="616" spans="20:23" x14ac:dyDescent="0.2">
      <c r="T616" s="39"/>
      <c r="V616" s="39"/>
      <c r="W616" s="39"/>
    </row>
    <row r="617" spans="20:23" x14ac:dyDescent="0.2">
      <c r="T617" s="39"/>
      <c r="V617" s="39"/>
      <c r="W617" s="39"/>
    </row>
    <row r="618" spans="20:23" x14ac:dyDescent="0.2">
      <c r="T618" s="39"/>
      <c r="V618" s="39"/>
      <c r="W618" s="39"/>
    </row>
    <row r="619" spans="20:23" x14ac:dyDescent="0.2">
      <c r="T619" s="39"/>
      <c r="V619" s="39"/>
      <c r="W619" s="39"/>
    </row>
    <row r="620" spans="20:23" x14ac:dyDescent="0.2">
      <c r="T620" s="39"/>
      <c r="V620" s="39"/>
      <c r="W620" s="39"/>
    </row>
    <row r="621" spans="20:23" x14ac:dyDescent="0.2">
      <c r="T621" s="39"/>
      <c r="V621" s="39"/>
      <c r="W621" s="39"/>
    </row>
    <row r="622" spans="20:23" x14ac:dyDescent="0.2">
      <c r="T622" s="39"/>
      <c r="V622" s="39"/>
      <c r="W622" s="39"/>
    </row>
    <row r="623" spans="20:23" x14ac:dyDescent="0.2">
      <c r="T623" s="39"/>
      <c r="V623" s="39"/>
      <c r="W623" s="39"/>
    </row>
    <row r="624" spans="20:23" x14ac:dyDescent="0.2">
      <c r="T624" s="39"/>
      <c r="V624" s="39"/>
      <c r="W624" s="39"/>
    </row>
    <row r="625" spans="20:23" x14ac:dyDescent="0.2">
      <c r="T625" s="39"/>
      <c r="V625" s="39"/>
      <c r="W625" s="39"/>
    </row>
    <row r="626" spans="20:23" x14ac:dyDescent="0.2">
      <c r="T626" s="39"/>
      <c r="V626" s="39"/>
      <c r="W626" s="39"/>
    </row>
    <row r="627" spans="20:23" x14ac:dyDescent="0.2">
      <c r="T627" s="39"/>
      <c r="V627" s="39"/>
      <c r="W627" s="39"/>
    </row>
    <row r="628" spans="20:23" x14ac:dyDescent="0.2">
      <c r="T628" s="39"/>
      <c r="V628" s="39"/>
      <c r="W628" s="39"/>
    </row>
    <row r="629" spans="20:23" x14ac:dyDescent="0.2">
      <c r="T629" s="39"/>
      <c r="V629" s="39"/>
      <c r="W629" s="39"/>
    </row>
    <row r="630" spans="20:23" x14ac:dyDescent="0.2">
      <c r="T630" s="39"/>
      <c r="V630" s="39"/>
      <c r="W630" s="39"/>
    </row>
    <row r="631" spans="20:23" x14ac:dyDescent="0.2">
      <c r="T631" s="39"/>
      <c r="V631" s="39"/>
      <c r="W631" s="39"/>
    </row>
    <row r="632" spans="20:23" x14ac:dyDescent="0.2">
      <c r="T632" s="39"/>
      <c r="V632" s="39"/>
      <c r="W632" s="39"/>
    </row>
    <row r="633" spans="20:23" x14ac:dyDescent="0.2">
      <c r="T633" s="39"/>
      <c r="V633" s="39"/>
      <c r="W633" s="39"/>
    </row>
    <row r="634" spans="20:23" x14ac:dyDescent="0.2">
      <c r="T634" s="39"/>
      <c r="V634" s="39"/>
      <c r="W634" s="39"/>
    </row>
    <row r="635" spans="20:23" x14ac:dyDescent="0.2">
      <c r="T635" s="39"/>
      <c r="V635" s="39"/>
      <c r="W635" s="39"/>
    </row>
    <row r="636" spans="20:23" x14ac:dyDescent="0.2">
      <c r="T636" s="39"/>
      <c r="V636" s="39"/>
      <c r="W636" s="39"/>
    </row>
    <row r="637" spans="20:23" x14ac:dyDescent="0.2">
      <c r="T637" s="39"/>
      <c r="V637" s="39"/>
      <c r="W637" s="39"/>
    </row>
    <row r="638" spans="20:23" x14ac:dyDescent="0.2">
      <c r="T638" s="39"/>
      <c r="V638" s="39"/>
      <c r="W638" s="39"/>
    </row>
    <row r="639" spans="20:23" x14ac:dyDescent="0.2">
      <c r="T639" s="39"/>
      <c r="V639" s="39"/>
      <c r="W639" s="39"/>
    </row>
    <row r="640" spans="20:23" x14ac:dyDescent="0.2">
      <c r="T640" s="39"/>
      <c r="V640" s="39"/>
      <c r="W640" s="39"/>
    </row>
    <row r="641" spans="20:23" x14ac:dyDescent="0.2">
      <c r="T641" s="39"/>
      <c r="V641" s="39"/>
      <c r="W641" s="39"/>
    </row>
    <row r="642" spans="20:23" x14ac:dyDescent="0.2">
      <c r="T642" s="39"/>
      <c r="V642" s="39"/>
      <c r="W642" s="39"/>
    </row>
    <row r="643" spans="20:23" x14ac:dyDescent="0.2">
      <c r="T643" s="39"/>
      <c r="V643" s="39"/>
      <c r="W643" s="39"/>
    </row>
    <row r="644" spans="20:23" x14ac:dyDescent="0.2">
      <c r="T644" s="39"/>
      <c r="V644" s="39"/>
      <c r="W644" s="39"/>
    </row>
    <row r="645" spans="20:23" x14ac:dyDescent="0.2">
      <c r="T645" s="39"/>
      <c r="V645" s="39"/>
      <c r="W645" s="39"/>
    </row>
    <row r="646" spans="20:23" x14ac:dyDescent="0.2">
      <c r="T646" s="39"/>
      <c r="V646" s="39"/>
      <c r="W646" s="39"/>
    </row>
    <row r="647" spans="20:23" x14ac:dyDescent="0.2">
      <c r="T647" s="39"/>
      <c r="V647" s="39"/>
      <c r="W647" s="39"/>
    </row>
    <row r="648" spans="20:23" x14ac:dyDescent="0.2">
      <c r="T648" s="39"/>
      <c r="V648" s="39"/>
      <c r="W648" s="39"/>
    </row>
    <row r="649" spans="20:23" x14ac:dyDescent="0.2">
      <c r="T649" s="39"/>
      <c r="V649" s="39"/>
      <c r="W649" s="39"/>
    </row>
    <row r="650" spans="20:23" x14ac:dyDescent="0.2">
      <c r="T650" s="39"/>
      <c r="V650" s="39"/>
      <c r="W650" s="39"/>
    </row>
    <row r="651" spans="20:23" x14ac:dyDescent="0.2">
      <c r="T651" s="39"/>
      <c r="V651" s="39"/>
      <c r="W651" s="39"/>
    </row>
    <row r="652" spans="20:23" x14ac:dyDescent="0.2">
      <c r="T652" s="39"/>
      <c r="V652" s="39"/>
      <c r="W652" s="39"/>
    </row>
    <row r="653" spans="20:23" x14ac:dyDescent="0.2">
      <c r="T653" s="39"/>
      <c r="V653" s="39"/>
      <c r="W653" s="39"/>
    </row>
    <row r="654" spans="20:23" x14ac:dyDescent="0.2">
      <c r="T654" s="39"/>
      <c r="V654" s="39"/>
      <c r="W654" s="39"/>
    </row>
    <row r="655" spans="20:23" x14ac:dyDescent="0.2">
      <c r="T655" s="39"/>
      <c r="V655" s="39"/>
      <c r="W655" s="39"/>
    </row>
    <row r="656" spans="20:23" x14ac:dyDescent="0.2">
      <c r="T656" s="39"/>
      <c r="V656" s="39"/>
      <c r="W656" s="39"/>
    </row>
    <row r="657" spans="20:23" x14ac:dyDescent="0.2">
      <c r="T657" s="39"/>
      <c r="V657" s="39"/>
      <c r="W657" s="39"/>
    </row>
    <row r="658" spans="20:23" x14ac:dyDescent="0.2">
      <c r="T658" s="39"/>
      <c r="V658" s="39"/>
      <c r="W658" s="39"/>
    </row>
    <row r="659" spans="20:23" x14ac:dyDescent="0.2">
      <c r="T659" s="39"/>
      <c r="V659" s="39"/>
      <c r="W659" s="39"/>
    </row>
    <row r="660" spans="20:23" x14ac:dyDescent="0.2">
      <c r="T660" s="39"/>
      <c r="V660" s="39"/>
      <c r="W660" s="39"/>
    </row>
    <row r="661" spans="20:23" x14ac:dyDescent="0.2">
      <c r="T661" s="39"/>
      <c r="V661" s="39"/>
      <c r="W661" s="39"/>
    </row>
    <row r="662" spans="20:23" x14ac:dyDescent="0.2">
      <c r="T662" s="39"/>
      <c r="V662" s="39"/>
      <c r="W662" s="39"/>
    </row>
    <row r="663" spans="20:23" x14ac:dyDescent="0.2">
      <c r="T663" s="39"/>
      <c r="V663" s="39"/>
      <c r="W663" s="39"/>
    </row>
    <row r="664" spans="20:23" x14ac:dyDescent="0.2">
      <c r="T664" s="39"/>
      <c r="V664" s="39"/>
      <c r="W664" s="39"/>
    </row>
    <row r="665" spans="20:23" x14ac:dyDescent="0.2">
      <c r="T665" s="39"/>
      <c r="V665" s="39"/>
      <c r="W665" s="39"/>
    </row>
    <row r="666" spans="20:23" x14ac:dyDescent="0.2">
      <c r="T666" s="39"/>
      <c r="V666" s="39"/>
      <c r="W666" s="39"/>
    </row>
    <row r="667" spans="20:23" x14ac:dyDescent="0.2">
      <c r="T667" s="39"/>
      <c r="V667" s="39"/>
      <c r="W667" s="39"/>
    </row>
    <row r="668" spans="20:23" x14ac:dyDescent="0.2">
      <c r="T668" s="39"/>
      <c r="V668" s="39"/>
      <c r="W668" s="39"/>
    </row>
    <row r="669" spans="20:23" x14ac:dyDescent="0.2">
      <c r="T669" s="39"/>
      <c r="V669" s="39"/>
      <c r="W669" s="39"/>
    </row>
    <row r="670" spans="20:23" x14ac:dyDescent="0.2">
      <c r="T670" s="39"/>
      <c r="V670" s="39"/>
      <c r="W670" s="39"/>
    </row>
    <row r="671" spans="20:23" x14ac:dyDescent="0.2">
      <c r="T671" s="39"/>
      <c r="V671" s="39"/>
      <c r="W671" s="39"/>
    </row>
    <row r="672" spans="20:23" x14ac:dyDescent="0.2">
      <c r="T672" s="39"/>
      <c r="V672" s="39"/>
      <c r="W672" s="39"/>
    </row>
    <row r="673" spans="20:23" x14ac:dyDescent="0.2">
      <c r="T673" s="39"/>
      <c r="V673" s="39"/>
      <c r="W673" s="39"/>
    </row>
    <row r="674" spans="20:23" x14ac:dyDescent="0.2">
      <c r="T674" s="39"/>
      <c r="V674" s="39"/>
      <c r="W674" s="39"/>
    </row>
    <row r="675" spans="20:23" x14ac:dyDescent="0.2">
      <c r="T675" s="39"/>
      <c r="V675" s="39"/>
      <c r="W675" s="39"/>
    </row>
    <row r="676" spans="20:23" x14ac:dyDescent="0.2">
      <c r="T676" s="39"/>
      <c r="V676" s="39"/>
      <c r="W676" s="39"/>
    </row>
    <row r="677" spans="20:23" x14ac:dyDescent="0.2">
      <c r="T677" s="39"/>
      <c r="V677" s="39"/>
      <c r="W677" s="39"/>
    </row>
    <row r="678" spans="20:23" x14ac:dyDescent="0.2">
      <c r="T678" s="39"/>
      <c r="V678" s="39"/>
      <c r="W678" s="39"/>
    </row>
    <row r="679" spans="20:23" x14ac:dyDescent="0.2">
      <c r="T679" s="39"/>
      <c r="V679" s="39"/>
      <c r="W679" s="39"/>
    </row>
    <row r="680" spans="20:23" x14ac:dyDescent="0.2">
      <c r="T680" s="39"/>
      <c r="V680" s="39"/>
      <c r="W680" s="39"/>
    </row>
    <row r="681" spans="20:23" x14ac:dyDescent="0.2">
      <c r="T681" s="39"/>
      <c r="V681" s="39"/>
      <c r="W681" s="39"/>
    </row>
    <row r="682" spans="20:23" x14ac:dyDescent="0.2">
      <c r="T682" s="39"/>
      <c r="V682" s="39"/>
      <c r="W682" s="39"/>
    </row>
    <row r="683" spans="20:23" x14ac:dyDescent="0.2">
      <c r="T683" s="39"/>
      <c r="V683" s="39"/>
      <c r="W683" s="39"/>
    </row>
    <row r="684" spans="20:23" x14ac:dyDescent="0.2">
      <c r="T684" s="39"/>
      <c r="V684" s="39"/>
      <c r="W684" s="39"/>
    </row>
    <row r="685" spans="20:23" x14ac:dyDescent="0.2">
      <c r="T685" s="39"/>
      <c r="V685" s="39"/>
      <c r="W685" s="39"/>
    </row>
    <row r="686" spans="20:23" x14ac:dyDescent="0.2">
      <c r="T686" s="39"/>
      <c r="V686" s="39"/>
      <c r="W686" s="39"/>
    </row>
    <row r="687" spans="20:23" x14ac:dyDescent="0.2">
      <c r="T687" s="39"/>
      <c r="V687" s="39"/>
      <c r="W687" s="39"/>
    </row>
    <row r="688" spans="20:23" x14ac:dyDescent="0.2">
      <c r="T688" s="39"/>
      <c r="V688" s="39"/>
      <c r="W688" s="39"/>
    </row>
    <row r="689" spans="20:23" x14ac:dyDescent="0.2">
      <c r="T689" s="39"/>
      <c r="V689" s="39"/>
      <c r="W689" s="39"/>
    </row>
    <row r="690" spans="20:23" x14ac:dyDescent="0.2">
      <c r="T690" s="39"/>
      <c r="V690" s="39"/>
      <c r="W690" s="39"/>
    </row>
    <row r="691" spans="20:23" x14ac:dyDescent="0.2">
      <c r="T691" s="39"/>
      <c r="V691" s="39"/>
      <c r="W691" s="39"/>
    </row>
    <row r="692" spans="20:23" x14ac:dyDescent="0.2">
      <c r="T692" s="39"/>
      <c r="V692" s="39"/>
      <c r="W692" s="39"/>
    </row>
    <row r="693" spans="20:23" x14ac:dyDescent="0.2">
      <c r="T693" s="39"/>
      <c r="V693" s="39"/>
      <c r="W693" s="39"/>
    </row>
    <row r="694" spans="20:23" x14ac:dyDescent="0.2">
      <c r="T694" s="39"/>
      <c r="V694" s="39"/>
      <c r="W694" s="39"/>
    </row>
    <row r="695" spans="20:23" x14ac:dyDescent="0.2">
      <c r="T695" s="39"/>
      <c r="V695" s="39"/>
      <c r="W695" s="39"/>
    </row>
    <row r="696" spans="20:23" x14ac:dyDescent="0.2">
      <c r="T696" s="39"/>
      <c r="V696" s="39"/>
      <c r="W696" s="39"/>
    </row>
    <row r="697" spans="20:23" x14ac:dyDescent="0.2">
      <c r="T697" s="39"/>
      <c r="V697" s="39"/>
      <c r="W697" s="39"/>
    </row>
    <row r="698" spans="20:23" x14ac:dyDescent="0.2">
      <c r="T698" s="39"/>
      <c r="V698" s="39"/>
      <c r="W698" s="39"/>
    </row>
    <row r="699" spans="20:23" x14ac:dyDescent="0.2">
      <c r="T699" s="39"/>
      <c r="V699" s="39"/>
      <c r="W699" s="39"/>
    </row>
    <row r="700" spans="20:23" x14ac:dyDescent="0.2">
      <c r="T700" s="39"/>
      <c r="V700" s="39"/>
      <c r="W700" s="39"/>
    </row>
    <row r="701" spans="20:23" x14ac:dyDescent="0.2">
      <c r="T701" s="39"/>
      <c r="V701" s="39"/>
      <c r="W701" s="39"/>
    </row>
    <row r="702" spans="20:23" x14ac:dyDescent="0.2">
      <c r="T702" s="39"/>
      <c r="V702" s="39"/>
      <c r="W702" s="39"/>
    </row>
    <row r="703" spans="20:23" x14ac:dyDescent="0.2">
      <c r="T703" s="39"/>
      <c r="V703" s="39"/>
      <c r="W703" s="39"/>
    </row>
    <row r="704" spans="20:23" x14ac:dyDescent="0.2">
      <c r="T704" s="39"/>
      <c r="V704" s="39"/>
      <c r="W704" s="39"/>
    </row>
    <row r="705" spans="20:23" x14ac:dyDescent="0.2">
      <c r="T705" s="39"/>
      <c r="V705" s="39"/>
      <c r="W705" s="39"/>
    </row>
    <row r="706" spans="20:23" x14ac:dyDescent="0.2">
      <c r="T706" s="39"/>
      <c r="V706" s="39"/>
      <c r="W706" s="39"/>
    </row>
    <row r="707" spans="20:23" x14ac:dyDescent="0.2">
      <c r="T707" s="39"/>
      <c r="V707" s="39"/>
      <c r="W707" s="39"/>
    </row>
    <row r="708" spans="20:23" x14ac:dyDescent="0.2">
      <c r="T708" s="39"/>
      <c r="V708" s="39"/>
      <c r="W708" s="39"/>
    </row>
    <row r="709" spans="20:23" x14ac:dyDescent="0.2">
      <c r="T709" s="39"/>
      <c r="V709" s="39"/>
      <c r="W709" s="39"/>
    </row>
    <row r="710" spans="20:23" x14ac:dyDescent="0.2">
      <c r="T710" s="39"/>
      <c r="V710" s="39"/>
      <c r="W710" s="39"/>
    </row>
    <row r="711" spans="20:23" x14ac:dyDescent="0.2">
      <c r="T711" s="39"/>
      <c r="V711" s="39"/>
      <c r="W711" s="39"/>
    </row>
    <row r="712" spans="20:23" x14ac:dyDescent="0.2">
      <c r="T712" s="39"/>
      <c r="V712" s="39"/>
      <c r="W712" s="39"/>
    </row>
    <row r="713" spans="20:23" x14ac:dyDescent="0.2">
      <c r="T713" s="39"/>
      <c r="V713" s="39"/>
      <c r="W713" s="39"/>
    </row>
    <row r="714" spans="20:23" x14ac:dyDescent="0.2">
      <c r="T714" s="39"/>
      <c r="V714" s="39"/>
      <c r="W714" s="39"/>
    </row>
    <row r="715" spans="20:23" x14ac:dyDescent="0.2">
      <c r="T715" s="39"/>
      <c r="V715" s="39"/>
      <c r="W715" s="39"/>
    </row>
    <row r="716" spans="20:23" x14ac:dyDescent="0.2">
      <c r="T716" s="39"/>
      <c r="V716" s="39"/>
      <c r="W716" s="39"/>
    </row>
    <row r="717" spans="20:23" x14ac:dyDescent="0.2">
      <c r="T717" s="39"/>
      <c r="V717" s="39"/>
      <c r="W717" s="39"/>
    </row>
    <row r="718" spans="20:23" x14ac:dyDescent="0.2">
      <c r="T718" s="39"/>
      <c r="V718" s="39"/>
      <c r="W718" s="39"/>
    </row>
    <row r="719" spans="20:23" x14ac:dyDescent="0.2">
      <c r="T719" s="39"/>
      <c r="V719" s="39"/>
      <c r="W719" s="39"/>
    </row>
    <row r="720" spans="20:23" x14ac:dyDescent="0.2">
      <c r="T720" s="39"/>
      <c r="V720" s="39"/>
      <c r="W720" s="39"/>
    </row>
    <row r="721" spans="20:23" x14ac:dyDescent="0.2">
      <c r="T721" s="39"/>
      <c r="V721" s="39"/>
      <c r="W721" s="39"/>
    </row>
    <row r="722" spans="20:23" x14ac:dyDescent="0.2">
      <c r="T722" s="39"/>
      <c r="V722" s="39"/>
      <c r="W722" s="39"/>
    </row>
    <row r="723" spans="20:23" x14ac:dyDescent="0.2">
      <c r="T723" s="39"/>
      <c r="V723" s="39"/>
      <c r="W723" s="39"/>
    </row>
    <row r="724" spans="20:23" x14ac:dyDescent="0.2">
      <c r="T724" s="39"/>
      <c r="V724" s="39"/>
      <c r="W724" s="39"/>
    </row>
    <row r="725" spans="20:23" x14ac:dyDescent="0.2">
      <c r="T725" s="39"/>
      <c r="V725" s="39"/>
      <c r="W725" s="39"/>
    </row>
    <row r="726" spans="20:23" x14ac:dyDescent="0.2">
      <c r="T726" s="39"/>
      <c r="V726" s="39"/>
      <c r="W726" s="39"/>
    </row>
    <row r="727" spans="20:23" x14ac:dyDescent="0.2">
      <c r="T727" s="39"/>
      <c r="V727" s="39"/>
      <c r="W727" s="39"/>
    </row>
    <row r="728" spans="20:23" x14ac:dyDescent="0.2">
      <c r="T728" s="39"/>
      <c r="V728" s="39"/>
      <c r="W728" s="39"/>
    </row>
    <row r="729" spans="20:23" x14ac:dyDescent="0.2">
      <c r="T729" s="39"/>
      <c r="V729" s="39"/>
      <c r="W729" s="39"/>
    </row>
    <row r="730" spans="20:23" x14ac:dyDescent="0.2">
      <c r="T730" s="39"/>
      <c r="V730" s="39"/>
      <c r="W730" s="39"/>
    </row>
    <row r="731" spans="20:23" x14ac:dyDescent="0.2">
      <c r="T731" s="39"/>
      <c r="V731" s="39"/>
      <c r="W731" s="39"/>
    </row>
    <row r="732" spans="20:23" x14ac:dyDescent="0.2">
      <c r="T732" s="39"/>
      <c r="V732" s="39"/>
      <c r="W732" s="39"/>
    </row>
    <row r="733" spans="20:23" x14ac:dyDescent="0.2">
      <c r="T733" s="39"/>
      <c r="V733" s="39"/>
      <c r="W733" s="39"/>
    </row>
    <row r="734" spans="20:23" x14ac:dyDescent="0.2">
      <c r="T734" s="39"/>
      <c r="V734" s="39"/>
      <c r="W734" s="39"/>
    </row>
    <row r="735" spans="20:23" x14ac:dyDescent="0.2">
      <c r="T735" s="39"/>
      <c r="V735" s="39"/>
      <c r="W735" s="39"/>
    </row>
    <row r="736" spans="20:23" x14ac:dyDescent="0.2">
      <c r="T736" s="39"/>
      <c r="V736" s="39"/>
      <c r="W736" s="39"/>
    </row>
    <row r="737" spans="20:23" x14ac:dyDescent="0.2">
      <c r="T737" s="39"/>
      <c r="V737" s="39"/>
      <c r="W737" s="39"/>
    </row>
    <row r="738" spans="20:23" x14ac:dyDescent="0.2">
      <c r="T738" s="39"/>
      <c r="V738" s="39"/>
      <c r="W738" s="39"/>
    </row>
    <row r="739" spans="20:23" x14ac:dyDescent="0.2">
      <c r="T739" s="39"/>
      <c r="V739" s="39"/>
      <c r="W739" s="39"/>
    </row>
    <row r="740" spans="20:23" x14ac:dyDescent="0.2">
      <c r="T740" s="39"/>
      <c r="V740" s="39"/>
      <c r="W740" s="39"/>
    </row>
    <row r="741" spans="20:23" x14ac:dyDescent="0.2">
      <c r="T741" s="39"/>
      <c r="V741" s="39"/>
      <c r="W741" s="39"/>
    </row>
    <row r="742" spans="20:23" x14ac:dyDescent="0.2">
      <c r="T742" s="39"/>
      <c r="V742" s="39"/>
      <c r="W742" s="39"/>
    </row>
    <row r="743" spans="20:23" x14ac:dyDescent="0.2">
      <c r="T743" s="39"/>
      <c r="V743" s="39"/>
      <c r="W743" s="39"/>
    </row>
    <row r="744" spans="20:23" x14ac:dyDescent="0.2">
      <c r="T744" s="39"/>
      <c r="V744" s="39"/>
      <c r="W744" s="39"/>
    </row>
    <row r="745" spans="20:23" x14ac:dyDescent="0.2">
      <c r="T745" s="39"/>
      <c r="V745" s="39"/>
      <c r="W745" s="39"/>
    </row>
    <row r="746" spans="20:23" x14ac:dyDescent="0.2">
      <c r="T746" s="39"/>
      <c r="V746" s="39"/>
      <c r="W746" s="39"/>
    </row>
    <row r="747" spans="20:23" x14ac:dyDescent="0.2">
      <c r="T747" s="39"/>
      <c r="V747" s="39"/>
      <c r="W747" s="39"/>
    </row>
    <row r="748" spans="20:23" x14ac:dyDescent="0.2">
      <c r="T748" s="39"/>
      <c r="V748" s="39"/>
      <c r="W748" s="39"/>
    </row>
    <row r="749" spans="20:23" x14ac:dyDescent="0.2">
      <c r="T749" s="39"/>
      <c r="V749" s="39"/>
      <c r="W749" s="39"/>
    </row>
    <row r="750" spans="20:23" x14ac:dyDescent="0.2">
      <c r="T750" s="39"/>
      <c r="V750" s="39"/>
      <c r="W750" s="39"/>
    </row>
    <row r="751" spans="20:23" x14ac:dyDescent="0.2">
      <c r="T751" s="39"/>
      <c r="V751" s="39"/>
      <c r="W751" s="39"/>
    </row>
    <row r="752" spans="20:23" x14ac:dyDescent="0.2">
      <c r="T752" s="39"/>
      <c r="V752" s="39"/>
      <c r="W752" s="39"/>
    </row>
    <row r="753" spans="20:23" x14ac:dyDescent="0.2">
      <c r="T753" s="39"/>
      <c r="V753" s="39"/>
      <c r="W753" s="39"/>
    </row>
    <row r="754" spans="20:23" x14ac:dyDescent="0.2">
      <c r="T754" s="39"/>
      <c r="V754" s="39"/>
      <c r="W754" s="39"/>
    </row>
    <row r="755" spans="20:23" x14ac:dyDescent="0.2">
      <c r="T755" s="39"/>
      <c r="V755" s="39"/>
      <c r="W755" s="39"/>
    </row>
    <row r="756" spans="20:23" x14ac:dyDescent="0.2">
      <c r="T756" s="39"/>
      <c r="V756" s="39"/>
      <c r="W756" s="39"/>
    </row>
    <row r="757" spans="20:23" x14ac:dyDescent="0.2">
      <c r="T757" s="39"/>
      <c r="V757" s="39"/>
      <c r="W757" s="39"/>
    </row>
    <row r="758" spans="20:23" x14ac:dyDescent="0.2">
      <c r="T758" s="39"/>
      <c r="V758" s="39"/>
      <c r="W758" s="39"/>
    </row>
    <row r="759" spans="20:23" x14ac:dyDescent="0.2">
      <c r="T759" s="39"/>
      <c r="V759" s="39"/>
      <c r="W759" s="39"/>
    </row>
    <row r="760" spans="20:23" x14ac:dyDescent="0.2">
      <c r="T760" s="39"/>
      <c r="V760" s="39"/>
      <c r="W760" s="39"/>
    </row>
    <row r="761" spans="20:23" x14ac:dyDescent="0.2">
      <c r="T761" s="39"/>
      <c r="V761" s="39"/>
      <c r="W761" s="39"/>
    </row>
    <row r="762" spans="20:23" x14ac:dyDescent="0.2">
      <c r="T762" s="39"/>
      <c r="V762" s="39"/>
      <c r="W762" s="39"/>
    </row>
    <row r="763" spans="20:23" x14ac:dyDescent="0.2">
      <c r="T763" s="39"/>
      <c r="V763" s="39"/>
      <c r="W763" s="39"/>
    </row>
    <row r="764" spans="20:23" x14ac:dyDescent="0.2">
      <c r="T764" s="39"/>
      <c r="V764" s="39"/>
      <c r="W764" s="39"/>
    </row>
    <row r="765" spans="20:23" x14ac:dyDescent="0.2">
      <c r="T765" s="39"/>
      <c r="V765" s="39"/>
      <c r="W765" s="39"/>
    </row>
    <row r="766" spans="20:23" x14ac:dyDescent="0.2">
      <c r="T766" s="39"/>
      <c r="V766" s="39"/>
      <c r="W766" s="39"/>
    </row>
    <row r="767" spans="20:23" x14ac:dyDescent="0.2">
      <c r="T767" s="39"/>
      <c r="V767" s="39"/>
      <c r="W767" s="39"/>
    </row>
    <row r="768" spans="20:23" x14ac:dyDescent="0.2">
      <c r="T768" s="39"/>
      <c r="V768" s="39"/>
      <c r="W768" s="39"/>
    </row>
    <row r="769" spans="20:23" x14ac:dyDescent="0.2">
      <c r="T769" s="39"/>
      <c r="V769" s="39"/>
      <c r="W769" s="39"/>
    </row>
    <row r="770" spans="20:23" x14ac:dyDescent="0.2">
      <c r="T770" s="39"/>
      <c r="V770" s="39"/>
      <c r="W770" s="39"/>
    </row>
    <row r="771" spans="20:23" x14ac:dyDescent="0.2">
      <c r="T771" s="39"/>
      <c r="V771" s="39"/>
      <c r="W771" s="39"/>
    </row>
    <row r="772" spans="20:23" x14ac:dyDescent="0.2">
      <c r="T772" s="39"/>
      <c r="V772" s="39"/>
      <c r="W772" s="39"/>
    </row>
    <row r="773" spans="20:23" x14ac:dyDescent="0.2">
      <c r="T773" s="39"/>
      <c r="V773" s="39"/>
      <c r="W773" s="39"/>
    </row>
    <row r="774" spans="20:23" x14ac:dyDescent="0.2">
      <c r="T774" s="39"/>
      <c r="V774" s="39"/>
      <c r="W774" s="39"/>
    </row>
    <row r="775" spans="20:23" x14ac:dyDescent="0.2">
      <c r="T775" s="39"/>
      <c r="V775" s="39"/>
      <c r="W775" s="39"/>
    </row>
    <row r="776" spans="20:23" x14ac:dyDescent="0.2">
      <c r="T776" s="39"/>
      <c r="V776" s="39"/>
      <c r="W776" s="39"/>
    </row>
    <row r="777" spans="20:23" x14ac:dyDescent="0.2">
      <c r="T777" s="39"/>
      <c r="V777" s="39"/>
      <c r="W777" s="39"/>
    </row>
    <row r="778" spans="20:23" x14ac:dyDescent="0.2">
      <c r="T778" s="39"/>
      <c r="V778" s="39"/>
      <c r="W778" s="39"/>
    </row>
    <row r="779" spans="20:23" x14ac:dyDescent="0.2">
      <c r="T779" s="39"/>
      <c r="V779" s="39"/>
      <c r="W779" s="39"/>
    </row>
    <row r="780" spans="20:23" x14ac:dyDescent="0.2">
      <c r="T780" s="39"/>
      <c r="V780" s="39"/>
      <c r="W780" s="39"/>
    </row>
    <row r="781" spans="20:23" x14ac:dyDescent="0.2">
      <c r="T781" s="39"/>
      <c r="V781" s="39"/>
      <c r="W781" s="39"/>
    </row>
    <row r="782" spans="20:23" x14ac:dyDescent="0.2">
      <c r="T782" s="39"/>
      <c r="V782" s="39"/>
      <c r="W782" s="39"/>
    </row>
    <row r="783" spans="20:23" x14ac:dyDescent="0.2">
      <c r="T783" s="39"/>
      <c r="V783" s="39"/>
      <c r="W783" s="39"/>
    </row>
    <row r="784" spans="20:23" x14ac:dyDescent="0.2">
      <c r="T784" s="39"/>
      <c r="V784" s="39"/>
      <c r="W784" s="39"/>
    </row>
    <row r="785" spans="20:23" x14ac:dyDescent="0.2">
      <c r="T785" s="39"/>
      <c r="V785" s="39"/>
      <c r="W785" s="39"/>
    </row>
    <row r="786" spans="20:23" x14ac:dyDescent="0.2">
      <c r="T786" s="39"/>
      <c r="V786" s="39"/>
      <c r="W786" s="39"/>
    </row>
    <row r="787" spans="20:23" x14ac:dyDescent="0.2">
      <c r="T787" s="39"/>
      <c r="V787" s="39"/>
      <c r="W787" s="39"/>
    </row>
    <row r="788" spans="20:23" x14ac:dyDescent="0.2">
      <c r="T788" s="39"/>
      <c r="V788" s="39"/>
      <c r="W788" s="39"/>
    </row>
    <row r="789" spans="20:23" x14ac:dyDescent="0.2">
      <c r="T789" s="39"/>
      <c r="V789" s="39"/>
      <c r="W789" s="39"/>
    </row>
    <row r="790" spans="20:23" x14ac:dyDescent="0.2">
      <c r="T790" s="39"/>
      <c r="V790" s="39"/>
      <c r="W790" s="39"/>
    </row>
    <row r="791" spans="20:23" x14ac:dyDescent="0.2">
      <c r="T791" s="39"/>
      <c r="V791" s="39"/>
      <c r="W791" s="39"/>
    </row>
    <row r="792" spans="20:23" x14ac:dyDescent="0.2">
      <c r="T792" s="39"/>
      <c r="V792" s="39"/>
      <c r="W792" s="39"/>
    </row>
    <row r="793" spans="20:23" x14ac:dyDescent="0.2">
      <c r="T793" s="39"/>
      <c r="V793" s="39"/>
      <c r="W793" s="39"/>
    </row>
    <row r="794" spans="20:23" x14ac:dyDescent="0.2">
      <c r="T794" s="39"/>
      <c r="V794" s="39"/>
      <c r="W794" s="39"/>
    </row>
    <row r="795" spans="20:23" x14ac:dyDescent="0.2">
      <c r="T795" s="39"/>
      <c r="V795" s="39"/>
      <c r="W795" s="39"/>
    </row>
    <row r="796" spans="20:23" x14ac:dyDescent="0.2">
      <c r="T796" s="39"/>
      <c r="V796" s="39"/>
      <c r="W796" s="39"/>
    </row>
    <row r="797" spans="20:23" x14ac:dyDescent="0.2">
      <c r="T797" s="39"/>
      <c r="V797" s="39"/>
      <c r="W797" s="39"/>
    </row>
    <row r="798" spans="20:23" x14ac:dyDescent="0.2">
      <c r="T798" s="39"/>
      <c r="V798" s="39"/>
      <c r="W798" s="39"/>
    </row>
    <row r="799" spans="20:23" x14ac:dyDescent="0.2">
      <c r="T799" s="39"/>
      <c r="V799" s="39"/>
      <c r="W799" s="39"/>
    </row>
    <row r="800" spans="20:23" x14ac:dyDescent="0.2">
      <c r="T800" s="39"/>
      <c r="V800" s="39"/>
      <c r="W800" s="39"/>
    </row>
    <row r="801" spans="20:23" x14ac:dyDescent="0.2">
      <c r="T801" s="39"/>
      <c r="V801" s="39"/>
      <c r="W801" s="39"/>
    </row>
    <row r="802" spans="20:23" x14ac:dyDescent="0.2">
      <c r="T802" s="39"/>
      <c r="V802" s="39"/>
      <c r="W802" s="39"/>
    </row>
    <row r="803" spans="20:23" x14ac:dyDescent="0.2">
      <c r="T803" s="39"/>
      <c r="V803" s="39"/>
      <c r="W803" s="39"/>
    </row>
    <row r="804" spans="20:23" x14ac:dyDescent="0.2">
      <c r="T804" s="39"/>
      <c r="V804" s="39"/>
      <c r="W804" s="39"/>
    </row>
    <row r="805" spans="20:23" x14ac:dyDescent="0.2">
      <c r="T805" s="39"/>
      <c r="V805" s="39"/>
      <c r="W805" s="39"/>
    </row>
    <row r="806" spans="20:23" x14ac:dyDescent="0.2">
      <c r="T806" s="39"/>
      <c r="V806" s="39"/>
      <c r="W806" s="39"/>
    </row>
    <row r="807" spans="20:23" x14ac:dyDescent="0.2">
      <c r="T807" s="39"/>
      <c r="V807" s="39"/>
      <c r="W807" s="39"/>
    </row>
    <row r="808" spans="20:23" x14ac:dyDescent="0.2">
      <c r="T808" s="39"/>
      <c r="V808" s="39"/>
      <c r="W808" s="39"/>
    </row>
    <row r="809" spans="20:23" x14ac:dyDescent="0.2">
      <c r="T809" s="39"/>
      <c r="V809" s="39"/>
      <c r="W809" s="39"/>
    </row>
    <row r="810" spans="20:23" x14ac:dyDescent="0.2">
      <c r="T810" s="39"/>
      <c r="V810" s="39"/>
      <c r="W810" s="39"/>
    </row>
    <row r="811" spans="20:23" x14ac:dyDescent="0.2">
      <c r="T811" s="39"/>
      <c r="V811" s="39"/>
      <c r="W811" s="39"/>
    </row>
    <row r="812" spans="20:23" x14ac:dyDescent="0.2">
      <c r="T812" s="39"/>
      <c r="V812" s="39"/>
      <c r="W812" s="39"/>
    </row>
    <row r="813" spans="20:23" x14ac:dyDescent="0.2">
      <c r="T813" s="39"/>
      <c r="V813" s="39"/>
      <c r="W813" s="39"/>
    </row>
    <row r="814" spans="20:23" x14ac:dyDescent="0.2">
      <c r="T814" s="39"/>
      <c r="V814" s="39"/>
      <c r="W814" s="39"/>
    </row>
    <row r="815" spans="20:23" x14ac:dyDescent="0.2">
      <c r="T815" s="39"/>
      <c r="V815" s="39"/>
      <c r="W815" s="39"/>
    </row>
    <row r="816" spans="20:23" x14ac:dyDescent="0.2">
      <c r="T816" s="39"/>
      <c r="V816" s="39"/>
      <c r="W816" s="39"/>
    </row>
    <row r="817" spans="20:23" x14ac:dyDescent="0.2">
      <c r="T817" s="39"/>
      <c r="V817" s="39"/>
      <c r="W817" s="39"/>
    </row>
    <row r="818" spans="20:23" x14ac:dyDescent="0.2">
      <c r="T818" s="39"/>
      <c r="V818" s="39"/>
      <c r="W818" s="39"/>
    </row>
    <row r="819" spans="20:23" x14ac:dyDescent="0.2">
      <c r="T819" s="39"/>
      <c r="V819" s="39"/>
      <c r="W819" s="39"/>
    </row>
    <row r="820" spans="20:23" x14ac:dyDescent="0.2">
      <c r="T820" s="39"/>
      <c r="V820" s="39"/>
      <c r="W820" s="39"/>
    </row>
    <row r="821" spans="20:23" x14ac:dyDescent="0.2">
      <c r="T821" s="39"/>
      <c r="V821" s="39"/>
      <c r="W821" s="39"/>
    </row>
    <row r="822" spans="20:23" x14ac:dyDescent="0.2">
      <c r="T822" s="39"/>
      <c r="V822" s="39"/>
      <c r="W822" s="39"/>
    </row>
    <row r="823" spans="20:23" x14ac:dyDescent="0.2">
      <c r="T823" s="39"/>
      <c r="V823" s="39"/>
      <c r="W823" s="39"/>
    </row>
    <row r="824" spans="20:23" x14ac:dyDescent="0.2">
      <c r="T824" s="39"/>
      <c r="V824" s="39"/>
      <c r="W824" s="39"/>
    </row>
    <row r="825" spans="20:23" x14ac:dyDescent="0.2">
      <c r="T825" s="39"/>
      <c r="V825" s="39"/>
      <c r="W825" s="39"/>
    </row>
    <row r="826" spans="20:23" x14ac:dyDescent="0.2">
      <c r="T826" s="39"/>
      <c r="V826" s="39"/>
      <c r="W826" s="39"/>
    </row>
    <row r="827" spans="20:23" x14ac:dyDescent="0.2">
      <c r="T827" s="39"/>
      <c r="V827" s="39"/>
      <c r="W827" s="39"/>
    </row>
    <row r="828" spans="20:23" x14ac:dyDescent="0.2">
      <c r="T828" s="39"/>
      <c r="V828" s="39"/>
      <c r="W828" s="39"/>
    </row>
    <row r="829" spans="20:23" x14ac:dyDescent="0.2">
      <c r="T829" s="39"/>
      <c r="V829" s="39"/>
      <c r="W829" s="39"/>
    </row>
    <row r="830" spans="20:23" x14ac:dyDescent="0.2">
      <c r="T830" s="39"/>
      <c r="V830" s="39"/>
      <c r="W830" s="39"/>
    </row>
    <row r="831" spans="20:23" x14ac:dyDescent="0.2">
      <c r="T831" s="39"/>
      <c r="V831" s="39"/>
      <c r="W831" s="39"/>
    </row>
    <row r="832" spans="20:23" x14ac:dyDescent="0.2">
      <c r="T832" s="39"/>
      <c r="V832" s="39"/>
      <c r="W832" s="39"/>
    </row>
    <row r="833" spans="20:23" x14ac:dyDescent="0.2">
      <c r="T833" s="39"/>
      <c r="V833" s="39"/>
      <c r="W833" s="39"/>
    </row>
    <row r="834" spans="20:23" x14ac:dyDescent="0.2">
      <c r="T834" s="39"/>
      <c r="V834" s="39"/>
      <c r="W834" s="39"/>
    </row>
    <row r="835" spans="20:23" x14ac:dyDescent="0.2">
      <c r="T835" s="39"/>
      <c r="V835" s="39"/>
      <c r="W835" s="39"/>
    </row>
    <row r="836" spans="20:23" x14ac:dyDescent="0.2">
      <c r="T836" s="39"/>
      <c r="V836" s="39"/>
      <c r="W836" s="39"/>
    </row>
    <row r="837" spans="20:23" x14ac:dyDescent="0.2">
      <c r="T837" s="39"/>
      <c r="V837" s="39"/>
      <c r="W837" s="39"/>
    </row>
    <row r="838" spans="20:23" x14ac:dyDescent="0.2">
      <c r="T838" s="39"/>
      <c r="V838" s="39"/>
      <c r="W838" s="39"/>
    </row>
    <row r="839" spans="20:23" x14ac:dyDescent="0.2">
      <c r="T839" s="39"/>
      <c r="V839" s="39"/>
      <c r="W839" s="39"/>
    </row>
    <row r="840" spans="20:23" x14ac:dyDescent="0.2">
      <c r="T840" s="39"/>
      <c r="V840" s="39"/>
      <c r="W840" s="39"/>
    </row>
    <row r="841" spans="20:23" x14ac:dyDescent="0.2">
      <c r="T841" s="39"/>
      <c r="V841" s="39"/>
      <c r="W841" s="39"/>
    </row>
    <row r="842" spans="20:23" x14ac:dyDescent="0.2">
      <c r="T842" s="39"/>
      <c r="V842" s="39"/>
      <c r="W842" s="39"/>
    </row>
    <row r="843" spans="20:23" x14ac:dyDescent="0.2">
      <c r="T843" s="39"/>
      <c r="V843" s="39"/>
      <c r="W843" s="39"/>
    </row>
    <row r="844" spans="20:23" x14ac:dyDescent="0.2">
      <c r="T844" s="39"/>
      <c r="V844" s="39"/>
      <c r="W844" s="39"/>
    </row>
    <row r="845" spans="20:23" x14ac:dyDescent="0.2">
      <c r="T845" s="39"/>
      <c r="V845" s="39"/>
      <c r="W845" s="39"/>
    </row>
    <row r="846" spans="20:23" x14ac:dyDescent="0.2">
      <c r="T846" s="39"/>
      <c r="V846" s="39"/>
      <c r="W846" s="39"/>
    </row>
    <row r="847" spans="20:23" x14ac:dyDescent="0.2">
      <c r="T847" s="39"/>
      <c r="V847" s="39"/>
      <c r="W847" s="39"/>
    </row>
    <row r="848" spans="20:23" x14ac:dyDescent="0.2">
      <c r="T848" s="39"/>
      <c r="V848" s="39"/>
      <c r="W848" s="39"/>
    </row>
    <row r="849" spans="20:23" x14ac:dyDescent="0.2">
      <c r="T849" s="39"/>
      <c r="V849" s="39"/>
      <c r="W849" s="39"/>
    </row>
    <row r="850" spans="20:23" x14ac:dyDescent="0.2">
      <c r="T850" s="39"/>
      <c r="V850" s="39"/>
      <c r="W850" s="39"/>
    </row>
    <row r="851" spans="20:23" x14ac:dyDescent="0.2">
      <c r="T851" s="39"/>
      <c r="V851" s="39"/>
      <c r="W851" s="39"/>
    </row>
    <row r="852" spans="20:23" x14ac:dyDescent="0.2">
      <c r="T852" s="39"/>
      <c r="V852" s="39"/>
      <c r="W852" s="39"/>
    </row>
    <row r="853" spans="20:23" x14ac:dyDescent="0.2">
      <c r="T853" s="39"/>
      <c r="V853" s="39"/>
      <c r="W853" s="39"/>
    </row>
    <row r="854" spans="20:23" x14ac:dyDescent="0.2">
      <c r="T854" s="39"/>
      <c r="V854" s="39"/>
      <c r="W854" s="39"/>
    </row>
    <row r="855" spans="20:23" x14ac:dyDescent="0.2">
      <c r="T855" s="39"/>
      <c r="V855" s="39"/>
      <c r="W855" s="39"/>
    </row>
    <row r="856" spans="20:23" x14ac:dyDescent="0.2">
      <c r="T856" s="39"/>
      <c r="V856" s="39"/>
      <c r="W856" s="39"/>
    </row>
    <row r="857" spans="20:23" x14ac:dyDescent="0.2">
      <c r="T857" s="39"/>
      <c r="V857" s="39"/>
      <c r="W857" s="39"/>
    </row>
    <row r="858" spans="20:23" x14ac:dyDescent="0.2">
      <c r="T858" s="39"/>
      <c r="V858" s="39"/>
      <c r="W858" s="39"/>
    </row>
    <row r="859" spans="20:23" x14ac:dyDescent="0.2">
      <c r="T859" s="39"/>
      <c r="V859" s="39"/>
      <c r="W859" s="39"/>
    </row>
    <row r="860" spans="20:23" x14ac:dyDescent="0.2">
      <c r="T860" s="39"/>
      <c r="V860" s="39"/>
      <c r="W860" s="39"/>
    </row>
    <row r="861" spans="20:23" x14ac:dyDescent="0.2">
      <c r="T861" s="39"/>
      <c r="V861" s="39"/>
      <c r="W861" s="39"/>
    </row>
    <row r="862" spans="20:23" x14ac:dyDescent="0.2">
      <c r="T862" s="39"/>
      <c r="V862" s="39"/>
      <c r="W862" s="39"/>
    </row>
    <row r="863" spans="20:23" x14ac:dyDescent="0.2">
      <c r="T863" s="39"/>
      <c r="V863" s="39"/>
      <c r="W863" s="39"/>
    </row>
    <row r="864" spans="20:23" x14ac:dyDescent="0.2">
      <c r="T864" s="39"/>
      <c r="V864" s="39"/>
      <c r="W864" s="39"/>
    </row>
    <row r="865" spans="20:23" x14ac:dyDescent="0.2">
      <c r="T865" s="39"/>
      <c r="V865" s="39"/>
      <c r="W865" s="39"/>
    </row>
    <row r="866" spans="20:23" x14ac:dyDescent="0.2">
      <c r="T866" s="39"/>
      <c r="V866" s="39"/>
      <c r="W866" s="39"/>
    </row>
    <row r="867" spans="20:23" x14ac:dyDescent="0.2">
      <c r="T867" s="39"/>
      <c r="V867" s="39"/>
      <c r="W867" s="39"/>
    </row>
    <row r="868" spans="20:23" x14ac:dyDescent="0.2">
      <c r="T868" s="39"/>
      <c r="V868" s="39"/>
      <c r="W868" s="39"/>
    </row>
    <row r="869" spans="20:23" x14ac:dyDescent="0.2">
      <c r="T869" s="39"/>
      <c r="V869" s="39"/>
      <c r="W869" s="39"/>
    </row>
    <row r="870" spans="20:23" x14ac:dyDescent="0.2">
      <c r="T870" s="39"/>
      <c r="V870" s="39"/>
      <c r="W870" s="39"/>
    </row>
    <row r="871" spans="20:23" x14ac:dyDescent="0.2">
      <c r="T871" s="39"/>
      <c r="V871" s="39"/>
      <c r="W871" s="39"/>
    </row>
    <row r="872" spans="20:23" x14ac:dyDescent="0.2">
      <c r="T872" s="39"/>
      <c r="V872" s="39"/>
      <c r="W872" s="39"/>
    </row>
    <row r="873" spans="20:23" x14ac:dyDescent="0.2">
      <c r="T873" s="39"/>
      <c r="V873" s="39"/>
      <c r="W873" s="39"/>
    </row>
    <row r="874" spans="20:23" x14ac:dyDescent="0.2">
      <c r="T874" s="39"/>
      <c r="V874" s="39"/>
      <c r="W874" s="39"/>
    </row>
    <row r="875" spans="20:23" x14ac:dyDescent="0.2">
      <c r="T875" s="39"/>
      <c r="V875" s="39"/>
      <c r="W875" s="39"/>
    </row>
    <row r="876" spans="20:23" x14ac:dyDescent="0.2">
      <c r="T876" s="39"/>
      <c r="V876" s="39"/>
      <c r="W876" s="39"/>
    </row>
    <row r="877" spans="20:23" x14ac:dyDescent="0.2">
      <c r="T877" s="39"/>
      <c r="V877" s="39"/>
      <c r="W877" s="39"/>
    </row>
    <row r="878" spans="20:23" x14ac:dyDescent="0.2">
      <c r="T878" s="39"/>
      <c r="V878" s="39"/>
      <c r="W878" s="39"/>
    </row>
    <row r="879" spans="20:23" x14ac:dyDescent="0.2">
      <c r="T879" s="39"/>
      <c r="V879" s="39"/>
      <c r="W879" s="39"/>
    </row>
    <row r="880" spans="20:23" x14ac:dyDescent="0.2">
      <c r="T880" s="39"/>
      <c r="V880" s="39"/>
      <c r="W880" s="39"/>
    </row>
    <row r="881" spans="20:23" x14ac:dyDescent="0.2">
      <c r="T881" s="39"/>
      <c r="V881" s="39"/>
      <c r="W881" s="39"/>
    </row>
    <row r="882" spans="20:23" x14ac:dyDescent="0.2">
      <c r="T882" s="39"/>
      <c r="V882" s="39"/>
      <c r="W882" s="39"/>
    </row>
    <row r="883" spans="20:23" x14ac:dyDescent="0.2">
      <c r="T883" s="39"/>
      <c r="V883" s="39"/>
      <c r="W883" s="39"/>
    </row>
    <row r="884" spans="20:23" x14ac:dyDescent="0.2">
      <c r="T884" s="39"/>
      <c r="V884" s="39"/>
      <c r="W884" s="39"/>
    </row>
    <row r="885" spans="20:23" x14ac:dyDescent="0.2">
      <c r="T885" s="39"/>
      <c r="V885" s="39"/>
      <c r="W885" s="39"/>
    </row>
    <row r="886" spans="20:23" x14ac:dyDescent="0.2">
      <c r="T886" s="39"/>
      <c r="V886" s="39"/>
      <c r="W886" s="39"/>
    </row>
    <row r="887" spans="20:23" x14ac:dyDescent="0.2">
      <c r="T887" s="39"/>
      <c r="V887" s="39"/>
      <c r="W887" s="39"/>
    </row>
    <row r="888" spans="20:23" x14ac:dyDescent="0.2">
      <c r="T888" s="39"/>
      <c r="V888" s="39"/>
      <c r="W888" s="39"/>
    </row>
    <row r="889" spans="20:23" x14ac:dyDescent="0.2">
      <c r="T889" s="39"/>
      <c r="V889" s="39"/>
      <c r="W889" s="39"/>
    </row>
    <row r="890" spans="20:23" x14ac:dyDescent="0.2">
      <c r="T890" s="39"/>
      <c r="V890" s="39"/>
      <c r="W890" s="39"/>
    </row>
    <row r="891" spans="20:23" x14ac:dyDescent="0.2">
      <c r="T891" s="39"/>
      <c r="V891" s="39"/>
      <c r="W891" s="39"/>
    </row>
    <row r="892" spans="20:23" x14ac:dyDescent="0.2">
      <c r="T892" s="39"/>
      <c r="V892" s="39"/>
      <c r="W892" s="39"/>
    </row>
    <row r="893" spans="20:23" x14ac:dyDescent="0.2">
      <c r="T893" s="39"/>
      <c r="V893" s="39"/>
      <c r="W893" s="39"/>
    </row>
    <row r="894" spans="20:23" x14ac:dyDescent="0.2">
      <c r="T894" s="39"/>
      <c r="V894" s="39"/>
      <c r="W894" s="39"/>
    </row>
    <row r="895" spans="20:23" x14ac:dyDescent="0.2">
      <c r="T895" s="39"/>
      <c r="V895" s="39"/>
      <c r="W895" s="39"/>
    </row>
    <row r="896" spans="20:23" x14ac:dyDescent="0.2">
      <c r="T896" s="39"/>
      <c r="V896" s="39"/>
      <c r="W896" s="39"/>
    </row>
    <row r="897" spans="20:23" x14ac:dyDescent="0.2">
      <c r="T897" s="39"/>
      <c r="V897" s="39"/>
      <c r="W897" s="39"/>
    </row>
    <row r="898" spans="20:23" x14ac:dyDescent="0.2">
      <c r="T898" s="39"/>
      <c r="V898" s="39"/>
      <c r="W898" s="39"/>
    </row>
    <row r="899" spans="20:23" x14ac:dyDescent="0.2">
      <c r="T899" s="39"/>
      <c r="V899" s="39"/>
      <c r="W899" s="39"/>
    </row>
    <row r="900" spans="20:23" x14ac:dyDescent="0.2">
      <c r="T900" s="39"/>
      <c r="V900" s="39"/>
      <c r="W900" s="39"/>
    </row>
    <row r="901" spans="20:23" x14ac:dyDescent="0.2">
      <c r="T901" s="39"/>
      <c r="V901" s="39"/>
      <c r="W901" s="39"/>
    </row>
    <row r="902" spans="20:23" x14ac:dyDescent="0.2">
      <c r="T902" s="39"/>
      <c r="V902" s="39"/>
      <c r="W902" s="39"/>
    </row>
    <row r="903" spans="20:23" x14ac:dyDescent="0.2">
      <c r="T903" s="39"/>
      <c r="V903" s="39"/>
      <c r="W903" s="39"/>
    </row>
    <row r="904" spans="20:23" x14ac:dyDescent="0.2">
      <c r="T904" s="39"/>
      <c r="V904" s="39"/>
      <c r="W904" s="39"/>
    </row>
    <row r="905" spans="20:23" x14ac:dyDescent="0.2">
      <c r="T905" s="39"/>
      <c r="V905" s="39"/>
      <c r="W905" s="39"/>
    </row>
    <row r="906" spans="20:23" x14ac:dyDescent="0.2">
      <c r="T906" s="39"/>
      <c r="V906" s="39"/>
      <c r="W906" s="39"/>
    </row>
    <row r="907" spans="20:23" x14ac:dyDescent="0.2">
      <c r="T907" s="39"/>
      <c r="V907" s="39"/>
      <c r="W907" s="39"/>
    </row>
    <row r="908" spans="20:23" x14ac:dyDescent="0.2">
      <c r="T908" s="39"/>
      <c r="V908" s="39"/>
      <c r="W908" s="39"/>
    </row>
    <row r="909" spans="20:23" x14ac:dyDescent="0.2">
      <c r="T909" s="39"/>
      <c r="V909" s="39"/>
      <c r="W909" s="39"/>
    </row>
    <row r="910" spans="20:23" x14ac:dyDescent="0.2">
      <c r="T910" s="39"/>
      <c r="V910" s="39"/>
      <c r="W910" s="39"/>
    </row>
    <row r="911" spans="20:23" x14ac:dyDescent="0.2">
      <c r="T911" s="39"/>
      <c r="V911" s="39"/>
      <c r="W911" s="39"/>
    </row>
    <row r="912" spans="20:23" x14ac:dyDescent="0.2">
      <c r="T912" s="39"/>
      <c r="V912" s="39"/>
      <c r="W912" s="39"/>
    </row>
    <row r="913" spans="20:23" x14ac:dyDescent="0.2">
      <c r="T913" s="39"/>
      <c r="V913" s="39"/>
      <c r="W913" s="39"/>
    </row>
    <row r="914" spans="20:23" x14ac:dyDescent="0.2">
      <c r="T914" s="39"/>
      <c r="V914" s="39"/>
      <c r="W914" s="39"/>
    </row>
    <row r="915" spans="20:23" x14ac:dyDescent="0.2">
      <c r="T915" s="39"/>
      <c r="V915" s="39"/>
      <c r="W915" s="39"/>
    </row>
    <row r="916" spans="20:23" x14ac:dyDescent="0.2">
      <c r="T916" s="39"/>
      <c r="V916" s="39"/>
      <c r="W916" s="39"/>
    </row>
    <row r="917" spans="20:23" x14ac:dyDescent="0.2">
      <c r="T917" s="39"/>
      <c r="V917" s="39"/>
      <c r="W917" s="39"/>
    </row>
    <row r="918" spans="20:23" x14ac:dyDescent="0.2">
      <c r="T918" s="39"/>
      <c r="V918" s="39"/>
      <c r="W918" s="39"/>
    </row>
    <row r="919" spans="20:23" x14ac:dyDescent="0.2">
      <c r="T919" s="39"/>
      <c r="V919" s="39"/>
      <c r="W919" s="39"/>
    </row>
    <row r="920" spans="20:23" x14ac:dyDescent="0.2">
      <c r="T920" s="39"/>
      <c r="V920" s="39"/>
      <c r="W920" s="39"/>
    </row>
    <row r="921" spans="20:23" x14ac:dyDescent="0.2">
      <c r="T921" s="39"/>
      <c r="V921" s="39"/>
      <c r="W921" s="39"/>
    </row>
    <row r="922" spans="20:23" x14ac:dyDescent="0.2">
      <c r="T922" s="39"/>
      <c r="V922" s="39"/>
      <c r="W922" s="39"/>
    </row>
    <row r="923" spans="20:23" x14ac:dyDescent="0.2">
      <c r="T923" s="39"/>
      <c r="V923" s="39"/>
      <c r="W923" s="39"/>
    </row>
    <row r="924" spans="20:23" x14ac:dyDescent="0.2">
      <c r="T924" s="39"/>
      <c r="V924" s="39"/>
      <c r="W924" s="39"/>
    </row>
    <row r="925" spans="20:23" x14ac:dyDescent="0.2">
      <c r="T925" s="39"/>
      <c r="V925" s="39"/>
      <c r="W925" s="39"/>
    </row>
    <row r="926" spans="20:23" x14ac:dyDescent="0.2">
      <c r="T926" s="39"/>
      <c r="V926" s="39"/>
      <c r="W926" s="39"/>
    </row>
    <row r="927" spans="20:23" x14ac:dyDescent="0.2">
      <c r="T927" s="39"/>
      <c r="V927" s="39"/>
      <c r="W927" s="39"/>
    </row>
    <row r="928" spans="20:23" x14ac:dyDescent="0.2">
      <c r="T928" s="39"/>
      <c r="V928" s="39"/>
      <c r="W928" s="39"/>
    </row>
    <row r="929" spans="20:23" x14ac:dyDescent="0.2">
      <c r="T929" s="39"/>
      <c r="V929" s="39"/>
      <c r="W929" s="39"/>
    </row>
    <row r="930" spans="20:23" x14ac:dyDescent="0.2">
      <c r="T930" s="39"/>
      <c r="V930" s="39"/>
      <c r="W930" s="39"/>
    </row>
    <row r="931" spans="20:23" x14ac:dyDescent="0.2">
      <c r="T931" s="39"/>
      <c r="V931" s="39"/>
      <c r="W931" s="39"/>
    </row>
    <row r="932" spans="20:23" x14ac:dyDescent="0.2">
      <c r="T932" s="39"/>
      <c r="V932" s="39"/>
      <c r="W932" s="39"/>
    </row>
    <row r="933" spans="20:23" x14ac:dyDescent="0.2">
      <c r="T933" s="39"/>
      <c r="V933" s="39"/>
      <c r="W933" s="39"/>
    </row>
    <row r="934" spans="20:23" x14ac:dyDescent="0.2">
      <c r="T934" s="39"/>
      <c r="V934" s="39"/>
      <c r="W934" s="39"/>
    </row>
    <row r="935" spans="20:23" x14ac:dyDescent="0.2">
      <c r="T935" s="39"/>
      <c r="V935" s="39"/>
      <c r="W935" s="39"/>
    </row>
    <row r="936" spans="20:23" x14ac:dyDescent="0.2">
      <c r="T936" s="39"/>
      <c r="V936" s="39"/>
      <c r="W936" s="39"/>
    </row>
    <row r="937" spans="20:23" x14ac:dyDescent="0.2">
      <c r="T937" s="39"/>
      <c r="V937" s="39"/>
      <c r="W937" s="39"/>
    </row>
    <row r="938" spans="20:23" x14ac:dyDescent="0.2">
      <c r="T938" s="39"/>
      <c r="V938" s="39"/>
      <c r="W938" s="39"/>
    </row>
    <row r="939" spans="20:23" x14ac:dyDescent="0.2">
      <c r="T939" s="39"/>
      <c r="V939" s="39"/>
      <c r="W939" s="39"/>
    </row>
    <row r="940" spans="20:23" x14ac:dyDescent="0.2">
      <c r="T940" s="39"/>
      <c r="V940" s="39"/>
      <c r="W940" s="39"/>
    </row>
    <row r="941" spans="20:23" x14ac:dyDescent="0.2">
      <c r="T941" s="39"/>
      <c r="V941" s="39"/>
      <c r="W941" s="39"/>
    </row>
    <row r="942" spans="20:23" x14ac:dyDescent="0.2">
      <c r="T942" s="39"/>
      <c r="V942" s="39"/>
      <c r="W942" s="39"/>
    </row>
    <row r="943" spans="20:23" x14ac:dyDescent="0.2">
      <c r="T943" s="39"/>
      <c r="V943" s="39"/>
      <c r="W943" s="39"/>
    </row>
    <row r="944" spans="20:23" x14ac:dyDescent="0.2">
      <c r="T944" s="39"/>
      <c r="V944" s="39"/>
      <c r="W944" s="39"/>
    </row>
    <row r="945" spans="20:23" x14ac:dyDescent="0.2">
      <c r="T945" s="39"/>
      <c r="V945" s="39"/>
      <c r="W945" s="39"/>
    </row>
    <row r="946" spans="20:23" x14ac:dyDescent="0.2">
      <c r="T946" s="39"/>
      <c r="V946" s="39"/>
      <c r="W946" s="39"/>
    </row>
    <row r="947" spans="20:23" x14ac:dyDescent="0.2">
      <c r="T947" s="39"/>
      <c r="V947" s="39"/>
      <c r="W947" s="39"/>
    </row>
    <row r="948" spans="20:23" x14ac:dyDescent="0.2">
      <c r="T948" s="39"/>
      <c r="V948" s="39"/>
      <c r="W948" s="39"/>
    </row>
    <row r="949" spans="20:23" x14ac:dyDescent="0.2">
      <c r="T949" s="39"/>
      <c r="V949" s="39"/>
      <c r="W949" s="39"/>
    </row>
    <row r="950" spans="20:23" x14ac:dyDescent="0.2">
      <c r="T950" s="39"/>
      <c r="V950" s="39"/>
      <c r="W950" s="39"/>
    </row>
    <row r="951" spans="20:23" x14ac:dyDescent="0.2">
      <c r="T951" s="39"/>
      <c r="V951" s="39"/>
      <c r="W951" s="39"/>
    </row>
    <row r="952" spans="20:23" x14ac:dyDescent="0.2">
      <c r="T952" s="39"/>
      <c r="V952" s="39"/>
      <c r="W952" s="39"/>
    </row>
    <row r="953" spans="20:23" x14ac:dyDescent="0.2">
      <c r="T953" s="39"/>
      <c r="V953" s="39"/>
      <c r="W953" s="39"/>
    </row>
    <row r="954" spans="20:23" x14ac:dyDescent="0.2">
      <c r="T954" s="39"/>
      <c r="V954" s="39"/>
      <c r="W954" s="39"/>
    </row>
    <row r="955" spans="20:23" x14ac:dyDescent="0.2">
      <c r="T955" s="39"/>
      <c r="V955" s="39"/>
      <c r="W955" s="39"/>
    </row>
    <row r="956" spans="20:23" x14ac:dyDescent="0.2">
      <c r="T956" s="39"/>
      <c r="V956" s="39"/>
      <c r="W956" s="39"/>
    </row>
    <row r="957" spans="20:23" x14ac:dyDescent="0.2">
      <c r="T957" s="39"/>
      <c r="V957" s="39"/>
      <c r="W957" s="39"/>
    </row>
    <row r="958" spans="20:23" x14ac:dyDescent="0.2">
      <c r="T958" s="39"/>
      <c r="V958" s="39"/>
      <c r="W958" s="39"/>
    </row>
    <row r="959" spans="20:23" x14ac:dyDescent="0.2">
      <c r="T959" s="39"/>
      <c r="V959" s="39"/>
      <c r="W959" s="39"/>
    </row>
    <row r="960" spans="20:23" x14ac:dyDescent="0.2">
      <c r="T960" s="39"/>
      <c r="V960" s="39"/>
      <c r="W960" s="39"/>
    </row>
    <row r="961" spans="20:23" x14ac:dyDescent="0.2">
      <c r="T961" s="39"/>
      <c r="V961" s="39"/>
      <c r="W961" s="39"/>
    </row>
    <row r="962" spans="20:23" x14ac:dyDescent="0.2">
      <c r="T962" s="39"/>
      <c r="V962" s="39"/>
      <c r="W962" s="39"/>
    </row>
    <row r="963" spans="20:23" x14ac:dyDescent="0.2">
      <c r="T963" s="39"/>
      <c r="V963" s="39"/>
      <c r="W963" s="39"/>
    </row>
    <row r="964" spans="20:23" x14ac:dyDescent="0.2">
      <c r="T964" s="39"/>
      <c r="V964" s="39"/>
      <c r="W964" s="39"/>
    </row>
    <row r="965" spans="20:23" x14ac:dyDescent="0.2">
      <c r="T965" s="39"/>
      <c r="V965" s="39"/>
      <c r="W965" s="39"/>
    </row>
    <row r="966" spans="20:23" x14ac:dyDescent="0.2">
      <c r="T966" s="39"/>
      <c r="V966" s="39"/>
      <c r="W966" s="39"/>
    </row>
    <row r="967" spans="20:23" x14ac:dyDescent="0.2">
      <c r="T967" s="39"/>
      <c r="V967" s="39"/>
      <c r="W967" s="39"/>
    </row>
    <row r="968" spans="20:23" x14ac:dyDescent="0.2">
      <c r="T968" s="39"/>
      <c r="V968" s="39"/>
      <c r="W968" s="39"/>
    </row>
    <row r="969" spans="20:23" x14ac:dyDescent="0.2">
      <c r="T969" s="39"/>
      <c r="V969" s="39"/>
      <c r="W969" s="39"/>
    </row>
    <row r="970" spans="20:23" x14ac:dyDescent="0.2">
      <c r="T970" s="39"/>
      <c r="V970" s="39"/>
      <c r="W970" s="39"/>
    </row>
    <row r="971" spans="20:23" x14ac:dyDescent="0.2">
      <c r="T971" s="39"/>
      <c r="V971" s="39"/>
      <c r="W971" s="39"/>
    </row>
    <row r="972" spans="20:23" x14ac:dyDescent="0.2">
      <c r="T972" s="39"/>
      <c r="V972" s="39"/>
      <c r="W972" s="39"/>
    </row>
    <row r="973" spans="20:23" x14ac:dyDescent="0.2">
      <c r="T973" s="39"/>
      <c r="V973" s="39"/>
      <c r="W973" s="39"/>
    </row>
    <row r="974" spans="20:23" x14ac:dyDescent="0.2">
      <c r="T974" s="39"/>
      <c r="V974" s="39"/>
      <c r="W974" s="39"/>
    </row>
    <row r="975" spans="20:23" x14ac:dyDescent="0.2">
      <c r="T975" s="39"/>
      <c r="V975" s="39"/>
      <c r="W975" s="39"/>
    </row>
    <row r="976" spans="20:23" x14ac:dyDescent="0.2">
      <c r="T976" s="39"/>
      <c r="V976" s="39"/>
      <c r="W976" s="39"/>
    </row>
    <row r="977" spans="20:23" x14ac:dyDescent="0.2">
      <c r="T977" s="39"/>
      <c r="V977" s="39"/>
      <c r="W977" s="39"/>
    </row>
    <row r="978" spans="20:23" x14ac:dyDescent="0.2">
      <c r="T978" s="39"/>
      <c r="V978" s="39"/>
      <c r="W978" s="39"/>
    </row>
    <row r="979" spans="20:23" x14ac:dyDescent="0.2">
      <c r="T979" s="39"/>
      <c r="V979" s="39"/>
      <c r="W979" s="39"/>
    </row>
    <row r="980" spans="20:23" x14ac:dyDescent="0.2">
      <c r="T980" s="39"/>
      <c r="V980" s="39"/>
      <c r="W980" s="39"/>
    </row>
    <row r="981" spans="20:23" x14ac:dyDescent="0.2">
      <c r="T981" s="39"/>
      <c r="V981" s="39"/>
      <c r="W981" s="39"/>
    </row>
    <row r="982" spans="20:23" x14ac:dyDescent="0.2">
      <c r="T982" s="39"/>
      <c r="V982" s="39"/>
      <c r="W982" s="39"/>
    </row>
    <row r="983" spans="20:23" x14ac:dyDescent="0.2">
      <c r="T983" s="39"/>
      <c r="V983" s="39"/>
      <c r="W983" s="39"/>
    </row>
    <row r="984" spans="20:23" x14ac:dyDescent="0.2">
      <c r="T984" s="39"/>
      <c r="V984" s="39"/>
      <c r="W984" s="39"/>
    </row>
    <row r="985" spans="20:23" x14ac:dyDescent="0.2">
      <c r="T985" s="39"/>
      <c r="V985" s="39"/>
      <c r="W985" s="39"/>
    </row>
    <row r="986" spans="20:23" x14ac:dyDescent="0.2">
      <c r="T986" s="39"/>
      <c r="V986" s="39"/>
      <c r="W986" s="39"/>
    </row>
    <row r="987" spans="20:23" x14ac:dyDescent="0.2">
      <c r="T987" s="39"/>
      <c r="V987" s="39"/>
      <c r="W987" s="39"/>
    </row>
    <row r="988" spans="20:23" x14ac:dyDescent="0.2">
      <c r="T988" s="39"/>
      <c r="V988" s="39"/>
      <c r="W988" s="39"/>
    </row>
    <row r="989" spans="20:23" x14ac:dyDescent="0.2">
      <c r="T989" s="39"/>
      <c r="V989" s="39"/>
      <c r="W989" s="39"/>
    </row>
    <row r="990" spans="20:23" x14ac:dyDescent="0.2">
      <c r="T990" s="39"/>
      <c r="V990" s="39"/>
      <c r="W990" s="39"/>
    </row>
    <row r="991" spans="20:23" x14ac:dyDescent="0.2">
      <c r="T991" s="39"/>
      <c r="V991" s="39"/>
      <c r="W991" s="39"/>
    </row>
    <row r="992" spans="20:23" x14ac:dyDescent="0.2">
      <c r="T992" s="39"/>
      <c r="V992" s="39"/>
      <c r="W992" s="39"/>
    </row>
    <row r="993" spans="20:23" x14ac:dyDescent="0.2">
      <c r="T993" s="39"/>
      <c r="V993" s="39"/>
      <c r="W993" s="39"/>
    </row>
    <row r="994" spans="20:23" x14ac:dyDescent="0.2">
      <c r="T994" s="39"/>
      <c r="V994" s="39"/>
      <c r="W994" s="39"/>
    </row>
    <row r="995" spans="20:23" x14ac:dyDescent="0.2">
      <c r="T995" s="39"/>
      <c r="V995" s="39"/>
      <c r="W995" s="39"/>
    </row>
    <row r="996" spans="20:23" x14ac:dyDescent="0.2">
      <c r="T996" s="39"/>
      <c r="V996" s="39"/>
      <c r="W996" s="39"/>
    </row>
    <row r="997" spans="20:23" x14ac:dyDescent="0.2">
      <c r="T997" s="39"/>
      <c r="V997" s="39"/>
      <c r="W997" s="39"/>
    </row>
    <row r="998" spans="20:23" x14ac:dyDescent="0.2">
      <c r="T998" s="39"/>
      <c r="V998" s="39"/>
      <c r="W998" s="39"/>
    </row>
    <row r="999" spans="20:23" x14ac:dyDescent="0.2">
      <c r="T999" s="39"/>
      <c r="V999" s="39"/>
      <c r="W999" s="39"/>
    </row>
    <row r="1000" spans="20:23" x14ac:dyDescent="0.2">
      <c r="T1000" s="39"/>
      <c r="V1000" s="39"/>
      <c r="W1000" s="39"/>
    </row>
    <row r="1001" spans="20:23" x14ac:dyDescent="0.2">
      <c r="T1001" s="39"/>
      <c r="V1001" s="39"/>
      <c r="W1001" s="39"/>
    </row>
    <row r="1002" spans="20:23" x14ac:dyDescent="0.2">
      <c r="T1002" s="39"/>
      <c r="V1002" s="39"/>
      <c r="W1002" s="39"/>
    </row>
    <row r="1003" spans="20:23" x14ac:dyDescent="0.2">
      <c r="T1003" s="39"/>
      <c r="V1003" s="39"/>
      <c r="W1003" s="39"/>
    </row>
    <row r="1004" spans="20:23" x14ac:dyDescent="0.2">
      <c r="T1004" s="39"/>
      <c r="V1004" s="39"/>
      <c r="W1004" s="39"/>
    </row>
    <row r="1005" spans="20:23" x14ac:dyDescent="0.2">
      <c r="T1005" s="39"/>
      <c r="V1005" s="39"/>
      <c r="W1005" s="39"/>
    </row>
    <row r="1006" spans="20:23" x14ac:dyDescent="0.2">
      <c r="T1006" s="39"/>
      <c r="V1006" s="39"/>
      <c r="W1006" s="39"/>
    </row>
    <row r="1007" spans="20:23" x14ac:dyDescent="0.2">
      <c r="T1007" s="39"/>
      <c r="V1007" s="39"/>
      <c r="W1007" s="39"/>
    </row>
    <row r="1008" spans="20:23" x14ac:dyDescent="0.2">
      <c r="T1008" s="39"/>
      <c r="V1008" s="39"/>
      <c r="W1008" s="39"/>
    </row>
    <row r="1009" spans="20:23" x14ac:dyDescent="0.2">
      <c r="T1009" s="39"/>
      <c r="V1009" s="39"/>
      <c r="W1009" s="39"/>
    </row>
    <row r="1010" spans="20:23" x14ac:dyDescent="0.2">
      <c r="T1010" s="39"/>
      <c r="V1010" s="39"/>
      <c r="W1010" s="39"/>
    </row>
    <row r="1011" spans="20:23" x14ac:dyDescent="0.2">
      <c r="T1011" s="39"/>
      <c r="V1011" s="39"/>
      <c r="W1011" s="39"/>
    </row>
    <row r="1012" spans="20:23" x14ac:dyDescent="0.2">
      <c r="T1012" s="39"/>
      <c r="V1012" s="39"/>
      <c r="W1012" s="39"/>
    </row>
    <row r="1013" spans="20:23" x14ac:dyDescent="0.2">
      <c r="T1013" s="39"/>
      <c r="V1013" s="39"/>
      <c r="W1013" s="39"/>
    </row>
    <row r="1014" spans="20:23" x14ac:dyDescent="0.2">
      <c r="T1014" s="39"/>
      <c r="V1014" s="39"/>
      <c r="W1014" s="39"/>
    </row>
    <row r="1015" spans="20:23" x14ac:dyDescent="0.2">
      <c r="T1015" s="39"/>
      <c r="V1015" s="39"/>
      <c r="W1015" s="39"/>
    </row>
    <row r="1016" spans="20:23" x14ac:dyDescent="0.2">
      <c r="T1016" s="39"/>
      <c r="V1016" s="39"/>
      <c r="W1016" s="39"/>
    </row>
    <row r="1017" spans="20:23" x14ac:dyDescent="0.2">
      <c r="T1017" s="39"/>
      <c r="V1017" s="39"/>
      <c r="W1017" s="39"/>
    </row>
    <row r="1018" spans="20:23" x14ac:dyDescent="0.2">
      <c r="T1018" s="39"/>
      <c r="V1018" s="39"/>
      <c r="W1018" s="39"/>
    </row>
    <row r="1019" spans="20:23" x14ac:dyDescent="0.2">
      <c r="T1019" s="39"/>
      <c r="V1019" s="39"/>
      <c r="W1019" s="39"/>
    </row>
    <row r="1020" spans="20:23" x14ac:dyDescent="0.2">
      <c r="T1020" s="39"/>
      <c r="V1020" s="39"/>
      <c r="W1020" s="39"/>
    </row>
    <row r="1021" spans="20:23" x14ac:dyDescent="0.2">
      <c r="T1021" s="39"/>
      <c r="V1021" s="39"/>
      <c r="W1021" s="39"/>
    </row>
    <row r="1022" spans="20:23" x14ac:dyDescent="0.2">
      <c r="T1022" s="39"/>
      <c r="V1022" s="39"/>
      <c r="W1022" s="39"/>
    </row>
    <row r="1023" spans="20:23" x14ac:dyDescent="0.2">
      <c r="T1023" s="39"/>
      <c r="V1023" s="39"/>
      <c r="W1023" s="39"/>
    </row>
    <row r="1024" spans="20:23" x14ac:dyDescent="0.2">
      <c r="T1024" s="39"/>
      <c r="V1024" s="39"/>
      <c r="W1024" s="39"/>
    </row>
    <row r="1025" spans="20:23" x14ac:dyDescent="0.2">
      <c r="T1025" s="39"/>
      <c r="V1025" s="39"/>
      <c r="W1025" s="39"/>
    </row>
    <row r="1026" spans="20:23" x14ac:dyDescent="0.2">
      <c r="T1026" s="39"/>
      <c r="V1026" s="39"/>
      <c r="W1026" s="39"/>
    </row>
    <row r="1027" spans="20:23" x14ac:dyDescent="0.2">
      <c r="T1027" s="39"/>
      <c r="V1027" s="39"/>
      <c r="W1027" s="39"/>
    </row>
    <row r="1028" spans="20:23" x14ac:dyDescent="0.2">
      <c r="T1028" s="39"/>
      <c r="V1028" s="39"/>
      <c r="W1028" s="39"/>
    </row>
    <row r="1029" spans="20:23" x14ac:dyDescent="0.2">
      <c r="T1029" s="39"/>
      <c r="V1029" s="39"/>
      <c r="W1029" s="39"/>
    </row>
    <row r="1030" spans="20:23" x14ac:dyDescent="0.2">
      <c r="T1030" s="39"/>
      <c r="V1030" s="39"/>
      <c r="W1030" s="39"/>
    </row>
    <row r="1031" spans="20:23" x14ac:dyDescent="0.2">
      <c r="T1031" s="39"/>
      <c r="V1031" s="39"/>
      <c r="W1031" s="39"/>
    </row>
    <row r="1032" spans="20:23" x14ac:dyDescent="0.2">
      <c r="T1032" s="39"/>
      <c r="V1032" s="39"/>
      <c r="W1032" s="39"/>
    </row>
    <row r="1033" spans="20:23" x14ac:dyDescent="0.2">
      <c r="T1033" s="39"/>
      <c r="V1033" s="39"/>
      <c r="W1033" s="39"/>
    </row>
    <row r="1034" spans="20:23" x14ac:dyDescent="0.2">
      <c r="T1034" s="39"/>
      <c r="V1034" s="39"/>
      <c r="W1034" s="39"/>
    </row>
    <row r="1035" spans="20:23" x14ac:dyDescent="0.2">
      <c r="T1035" s="39"/>
      <c r="V1035" s="39"/>
      <c r="W1035" s="39"/>
    </row>
    <row r="1036" spans="20:23" x14ac:dyDescent="0.2">
      <c r="T1036" s="39"/>
      <c r="V1036" s="39"/>
      <c r="W1036" s="39"/>
    </row>
    <row r="1037" spans="20:23" x14ac:dyDescent="0.2">
      <c r="T1037" s="39"/>
      <c r="V1037" s="39"/>
      <c r="W1037" s="39"/>
    </row>
    <row r="1038" spans="20:23" x14ac:dyDescent="0.2">
      <c r="T1038" s="39"/>
      <c r="V1038" s="39"/>
      <c r="W1038" s="39"/>
    </row>
    <row r="1039" spans="20:23" x14ac:dyDescent="0.2">
      <c r="T1039" s="39"/>
      <c r="V1039" s="39"/>
      <c r="W1039" s="39"/>
    </row>
    <row r="1040" spans="20:23" x14ac:dyDescent="0.2">
      <c r="T1040" s="39"/>
      <c r="V1040" s="39"/>
      <c r="W1040" s="39"/>
    </row>
    <row r="1041" spans="20:23" x14ac:dyDescent="0.2">
      <c r="T1041" s="39"/>
      <c r="V1041" s="39"/>
      <c r="W1041" s="39"/>
    </row>
    <row r="1042" spans="20:23" x14ac:dyDescent="0.2">
      <c r="T1042" s="39"/>
      <c r="V1042" s="39"/>
      <c r="W1042" s="39"/>
    </row>
    <row r="1043" spans="20:23" x14ac:dyDescent="0.2">
      <c r="T1043" s="39"/>
      <c r="V1043" s="39"/>
      <c r="W1043" s="39"/>
    </row>
    <row r="1044" spans="20:23" x14ac:dyDescent="0.2">
      <c r="T1044" s="39"/>
      <c r="V1044" s="39"/>
      <c r="W1044" s="39"/>
    </row>
    <row r="1045" spans="20:23" x14ac:dyDescent="0.2">
      <c r="T1045" s="39"/>
      <c r="V1045" s="39"/>
      <c r="W1045" s="39"/>
    </row>
    <row r="1046" spans="20:23" x14ac:dyDescent="0.2">
      <c r="T1046" s="39"/>
      <c r="V1046" s="39"/>
      <c r="W1046" s="39"/>
    </row>
    <row r="1047" spans="20:23" x14ac:dyDescent="0.2">
      <c r="T1047" s="39"/>
      <c r="V1047" s="39"/>
      <c r="W1047" s="39"/>
    </row>
    <row r="1048" spans="20:23" x14ac:dyDescent="0.2">
      <c r="T1048" s="39"/>
      <c r="V1048" s="39"/>
      <c r="W1048" s="39"/>
    </row>
    <row r="1049" spans="20:23" x14ac:dyDescent="0.2">
      <c r="T1049" s="39"/>
      <c r="V1049" s="39"/>
      <c r="W1049" s="39"/>
    </row>
    <row r="1050" spans="20:23" x14ac:dyDescent="0.2">
      <c r="T1050" s="39"/>
      <c r="V1050" s="39"/>
      <c r="W1050" s="39"/>
    </row>
    <row r="1051" spans="20:23" x14ac:dyDescent="0.2">
      <c r="T1051" s="39"/>
      <c r="V1051" s="39"/>
      <c r="W1051" s="39"/>
    </row>
    <row r="1052" spans="20:23" x14ac:dyDescent="0.2">
      <c r="T1052" s="39"/>
      <c r="V1052" s="39"/>
      <c r="W1052" s="39"/>
    </row>
    <row r="1053" spans="20:23" x14ac:dyDescent="0.2">
      <c r="T1053" s="39"/>
      <c r="V1053" s="39"/>
      <c r="W1053" s="39"/>
    </row>
    <row r="1054" spans="20:23" x14ac:dyDescent="0.2">
      <c r="T1054" s="39"/>
      <c r="V1054" s="39"/>
      <c r="W1054" s="39"/>
    </row>
    <row r="1055" spans="20:23" x14ac:dyDescent="0.2">
      <c r="T1055" s="39"/>
      <c r="V1055" s="39"/>
      <c r="W1055" s="39"/>
    </row>
    <row r="1056" spans="20:23" x14ac:dyDescent="0.2">
      <c r="T1056" s="39"/>
      <c r="V1056" s="39"/>
      <c r="W1056" s="39"/>
    </row>
    <row r="1057" spans="20:23" x14ac:dyDescent="0.2">
      <c r="T1057" s="39"/>
      <c r="V1057" s="39"/>
      <c r="W1057" s="39"/>
    </row>
    <row r="1058" spans="20:23" x14ac:dyDescent="0.2">
      <c r="T1058" s="39"/>
      <c r="V1058" s="39"/>
      <c r="W1058" s="39"/>
    </row>
    <row r="1059" spans="20:23" x14ac:dyDescent="0.2">
      <c r="T1059" s="39"/>
      <c r="V1059" s="39"/>
      <c r="W1059" s="39"/>
    </row>
    <row r="1060" spans="20:23" x14ac:dyDescent="0.2">
      <c r="T1060" s="39"/>
      <c r="V1060" s="39"/>
      <c r="W1060" s="39"/>
    </row>
    <row r="1061" spans="20:23" x14ac:dyDescent="0.2">
      <c r="T1061" s="39"/>
      <c r="V1061" s="39"/>
      <c r="W1061" s="39"/>
    </row>
    <row r="1062" spans="20:23" x14ac:dyDescent="0.2">
      <c r="T1062" s="39"/>
      <c r="V1062" s="39"/>
      <c r="W1062" s="39"/>
    </row>
    <row r="1063" spans="20:23" x14ac:dyDescent="0.2">
      <c r="T1063" s="39"/>
      <c r="V1063" s="39"/>
      <c r="W1063" s="39"/>
    </row>
    <row r="1064" spans="20:23" x14ac:dyDescent="0.2">
      <c r="T1064" s="39"/>
      <c r="V1064" s="39"/>
      <c r="W1064" s="39"/>
    </row>
    <row r="1065" spans="20:23" x14ac:dyDescent="0.2">
      <c r="T1065" s="39"/>
      <c r="V1065" s="39"/>
      <c r="W1065" s="39"/>
    </row>
    <row r="1066" spans="20:23" x14ac:dyDescent="0.2">
      <c r="T1066" s="39"/>
      <c r="V1066" s="39"/>
      <c r="W1066" s="39"/>
    </row>
    <row r="1067" spans="20:23" x14ac:dyDescent="0.2">
      <c r="T1067" s="39"/>
      <c r="V1067" s="39"/>
      <c r="W1067" s="39"/>
    </row>
    <row r="1068" spans="20:23" x14ac:dyDescent="0.2">
      <c r="T1068" s="39"/>
      <c r="V1068" s="39"/>
      <c r="W1068" s="39"/>
    </row>
    <row r="1069" spans="20:23" x14ac:dyDescent="0.2">
      <c r="T1069" s="39"/>
      <c r="V1069" s="39"/>
      <c r="W1069" s="39"/>
    </row>
    <row r="1070" spans="20:23" x14ac:dyDescent="0.2">
      <c r="T1070" s="39"/>
      <c r="V1070" s="39"/>
      <c r="W1070" s="39"/>
    </row>
    <row r="1071" spans="20:23" x14ac:dyDescent="0.2">
      <c r="T1071" s="39"/>
      <c r="V1071" s="39"/>
      <c r="W1071" s="39"/>
    </row>
    <row r="1072" spans="20:23" x14ac:dyDescent="0.2">
      <c r="T1072" s="39"/>
      <c r="V1072" s="39"/>
      <c r="W1072" s="39"/>
    </row>
    <row r="1073" spans="20:23" x14ac:dyDescent="0.2">
      <c r="T1073" s="39"/>
      <c r="V1073" s="39"/>
      <c r="W1073" s="39"/>
    </row>
    <row r="1074" spans="20:23" x14ac:dyDescent="0.2">
      <c r="T1074" s="39"/>
      <c r="V1074" s="39"/>
      <c r="W1074" s="39"/>
    </row>
    <row r="1075" spans="20:23" x14ac:dyDescent="0.2">
      <c r="T1075" s="39"/>
      <c r="V1075" s="39"/>
      <c r="W1075" s="39"/>
    </row>
    <row r="1076" spans="20:23" x14ac:dyDescent="0.2">
      <c r="T1076" s="39"/>
      <c r="V1076" s="39"/>
      <c r="W1076" s="39"/>
    </row>
    <row r="1077" spans="20:23" x14ac:dyDescent="0.2">
      <c r="T1077" s="39"/>
      <c r="V1077" s="39"/>
      <c r="W1077" s="39"/>
    </row>
    <row r="1078" spans="20:23" x14ac:dyDescent="0.2">
      <c r="T1078" s="39"/>
      <c r="V1078" s="39"/>
      <c r="W1078" s="39"/>
    </row>
    <row r="1079" spans="20:23" x14ac:dyDescent="0.2">
      <c r="T1079" s="39"/>
      <c r="V1079" s="39"/>
      <c r="W1079" s="39"/>
    </row>
    <row r="1080" spans="20:23" x14ac:dyDescent="0.2">
      <c r="T1080" s="39"/>
      <c r="V1080" s="39"/>
      <c r="W1080" s="39"/>
    </row>
    <row r="1081" spans="20:23" x14ac:dyDescent="0.2">
      <c r="T1081" s="39"/>
      <c r="V1081" s="39"/>
      <c r="W1081" s="39"/>
    </row>
    <row r="1082" spans="20:23" x14ac:dyDescent="0.2">
      <c r="T1082" s="39"/>
      <c r="V1082" s="39"/>
      <c r="W1082" s="39"/>
    </row>
    <row r="1083" spans="20:23" x14ac:dyDescent="0.2">
      <c r="T1083" s="39"/>
      <c r="V1083" s="39"/>
      <c r="W1083" s="39"/>
    </row>
    <row r="1084" spans="20:23" x14ac:dyDescent="0.2">
      <c r="T1084" s="39"/>
      <c r="V1084" s="39"/>
      <c r="W1084" s="39"/>
    </row>
    <row r="1085" spans="20:23" x14ac:dyDescent="0.2">
      <c r="T1085" s="39"/>
      <c r="V1085" s="39"/>
      <c r="W1085" s="39"/>
    </row>
    <row r="1086" spans="20:23" x14ac:dyDescent="0.2">
      <c r="T1086" s="39"/>
      <c r="V1086" s="39"/>
      <c r="W1086" s="39"/>
    </row>
    <row r="1087" spans="20:23" x14ac:dyDescent="0.2">
      <c r="T1087" s="39"/>
      <c r="V1087" s="39"/>
      <c r="W1087" s="39"/>
    </row>
    <row r="1088" spans="20:23" x14ac:dyDescent="0.2">
      <c r="T1088" s="39"/>
      <c r="V1088" s="39"/>
      <c r="W1088" s="39"/>
    </row>
    <row r="1089" spans="20:23" x14ac:dyDescent="0.2">
      <c r="T1089" s="39"/>
      <c r="V1089" s="39"/>
      <c r="W1089" s="39"/>
    </row>
    <row r="1090" spans="20:23" x14ac:dyDescent="0.2">
      <c r="T1090" s="39"/>
      <c r="V1090" s="39"/>
      <c r="W1090" s="39"/>
    </row>
    <row r="1091" spans="20:23" x14ac:dyDescent="0.2">
      <c r="T1091" s="39"/>
      <c r="V1091" s="39"/>
      <c r="W1091" s="39"/>
    </row>
    <row r="1092" spans="20:23" x14ac:dyDescent="0.2">
      <c r="T1092" s="39"/>
      <c r="V1092" s="39"/>
      <c r="W1092" s="39"/>
    </row>
    <row r="1093" spans="20:23" x14ac:dyDescent="0.2">
      <c r="T1093" s="39"/>
      <c r="V1093" s="39"/>
      <c r="W1093" s="39"/>
    </row>
    <row r="1094" spans="20:23" x14ac:dyDescent="0.2">
      <c r="T1094" s="39"/>
      <c r="V1094" s="39"/>
      <c r="W1094" s="39"/>
    </row>
    <row r="1095" spans="20:23" x14ac:dyDescent="0.2">
      <c r="T1095" s="39"/>
      <c r="V1095" s="39"/>
      <c r="W1095" s="39"/>
    </row>
    <row r="1096" spans="20:23" x14ac:dyDescent="0.2">
      <c r="T1096" s="39"/>
      <c r="V1096" s="39"/>
      <c r="W1096" s="39"/>
    </row>
    <row r="1097" spans="20:23" x14ac:dyDescent="0.2">
      <c r="T1097" s="39"/>
      <c r="V1097" s="39"/>
      <c r="W1097" s="39"/>
    </row>
    <row r="1098" spans="20:23" x14ac:dyDescent="0.2">
      <c r="T1098" s="39"/>
      <c r="V1098" s="39"/>
      <c r="W1098" s="39"/>
    </row>
    <row r="1099" spans="20:23" x14ac:dyDescent="0.2">
      <c r="T1099" s="39"/>
      <c r="V1099" s="39"/>
      <c r="W1099" s="39"/>
    </row>
    <row r="1100" spans="20:23" x14ac:dyDescent="0.2">
      <c r="T1100" s="39"/>
      <c r="V1100" s="39"/>
      <c r="W1100" s="39"/>
    </row>
    <row r="1101" spans="20:23" x14ac:dyDescent="0.2">
      <c r="T1101" s="39"/>
      <c r="V1101" s="39"/>
      <c r="W1101" s="39"/>
    </row>
    <row r="1102" spans="20:23" x14ac:dyDescent="0.2">
      <c r="T1102" s="39"/>
      <c r="V1102" s="39"/>
      <c r="W1102" s="39"/>
    </row>
    <row r="1103" spans="20:23" x14ac:dyDescent="0.2">
      <c r="T1103" s="39"/>
      <c r="V1103" s="39"/>
      <c r="W1103" s="39"/>
    </row>
    <row r="1104" spans="20:23" x14ac:dyDescent="0.2">
      <c r="T1104" s="39"/>
      <c r="V1104" s="39"/>
      <c r="W1104" s="39"/>
    </row>
    <row r="1105" spans="20:23" x14ac:dyDescent="0.2">
      <c r="T1105" s="39"/>
      <c r="V1105" s="39"/>
      <c r="W1105" s="39"/>
    </row>
    <row r="1106" spans="20:23" x14ac:dyDescent="0.2">
      <c r="T1106" s="39"/>
      <c r="V1106" s="39"/>
      <c r="W1106" s="39"/>
    </row>
    <row r="1107" spans="20:23" x14ac:dyDescent="0.2">
      <c r="T1107" s="39"/>
      <c r="V1107" s="39"/>
      <c r="W1107" s="39"/>
    </row>
    <row r="1108" spans="20:23" x14ac:dyDescent="0.2">
      <c r="T1108" s="39"/>
      <c r="V1108" s="39"/>
      <c r="W1108" s="39"/>
    </row>
    <row r="1109" spans="20:23" x14ac:dyDescent="0.2">
      <c r="T1109" s="39"/>
      <c r="V1109" s="39"/>
      <c r="W1109" s="39"/>
    </row>
    <row r="1110" spans="20:23" x14ac:dyDescent="0.2">
      <c r="T1110" s="39"/>
      <c r="V1110" s="39"/>
      <c r="W1110" s="39"/>
    </row>
    <row r="1111" spans="20:23" x14ac:dyDescent="0.2">
      <c r="T1111" s="39"/>
      <c r="V1111" s="39"/>
      <c r="W1111" s="39"/>
    </row>
    <row r="1112" spans="20:23" x14ac:dyDescent="0.2">
      <c r="T1112" s="39"/>
      <c r="V1112" s="39"/>
      <c r="W1112" s="39"/>
    </row>
    <row r="1113" spans="20:23" x14ac:dyDescent="0.2">
      <c r="T1113" s="39"/>
      <c r="V1113" s="39"/>
      <c r="W1113" s="39"/>
    </row>
    <row r="1114" spans="20:23" x14ac:dyDescent="0.2">
      <c r="T1114" s="39"/>
      <c r="V1114" s="39"/>
      <c r="W1114" s="39"/>
    </row>
    <row r="1115" spans="20:23" x14ac:dyDescent="0.2">
      <c r="T1115" s="39"/>
      <c r="V1115" s="39"/>
      <c r="W1115" s="39"/>
    </row>
    <row r="1116" spans="20:23" x14ac:dyDescent="0.2">
      <c r="T1116" s="39"/>
      <c r="V1116" s="39"/>
      <c r="W1116" s="39"/>
    </row>
    <row r="1117" spans="20:23" x14ac:dyDescent="0.2">
      <c r="T1117" s="39"/>
      <c r="V1117" s="39"/>
      <c r="W1117" s="39"/>
    </row>
    <row r="1118" spans="20:23" x14ac:dyDescent="0.2">
      <c r="T1118" s="39"/>
      <c r="V1118" s="39"/>
      <c r="W1118" s="39"/>
    </row>
    <row r="1119" spans="20:23" x14ac:dyDescent="0.2">
      <c r="T1119" s="39"/>
      <c r="V1119" s="39"/>
      <c r="W1119" s="39"/>
    </row>
    <row r="1120" spans="20:23" x14ac:dyDescent="0.2">
      <c r="T1120" s="39"/>
      <c r="V1120" s="39"/>
      <c r="W1120" s="39"/>
    </row>
    <row r="1121" spans="20:23" x14ac:dyDescent="0.2">
      <c r="T1121" s="39"/>
      <c r="V1121" s="39"/>
      <c r="W1121" s="39"/>
    </row>
    <row r="1122" spans="20:23" x14ac:dyDescent="0.2">
      <c r="T1122" s="39"/>
      <c r="V1122" s="39"/>
      <c r="W1122" s="39"/>
    </row>
    <row r="1123" spans="20:23" x14ac:dyDescent="0.2">
      <c r="T1123" s="39"/>
      <c r="V1123" s="39"/>
      <c r="W1123" s="39"/>
    </row>
    <row r="1124" spans="20:23" x14ac:dyDescent="0.2">
      <c r="T1124" s="39"/>
      <c r="V1124" s="39"/>
      <c r="W1124" s="39"/>
    </row>
    <row r="1125" spans="20:23" x14ac:dyDescent="0.2">
      <c r="T1125" s="39"/>
      <c r="V1125" s="39"/>
      <c r="W1125" s="39"/>
    </row>
    <row r="1126" spans="20:23" x14ac:dyDescent="0.2">
      <c r="T1126" s="39"/>
      <c r="V1126" s="39"/>
      <c r="W1126" s="39"/>
    </row>
    <row r="1127" spans="20:23" x14ac:dyDescent="0.2">
      <c r="T1127" s="39"/>
      <c r="V1127" s="39"/>
      <c r="W1127" s="39"/>
    </row>
    <row r="1128" spans="20:23" x14ac:dyDescent="0.2">
      <c r="T1128" s="39"/>
      <c r="V1128" s="39"/>
      <c r="W1128" s="39"/>
    </row>
    <row r="1129" spans="20:23" x14ac:dyDescent="0.2">
      <c r="T1129" s="39"/>
      <c r="V1129" s="39"/>
      <c r="W1129" s="39"/>
    </row>
    <row r="1130" spans="20:23" x14ac:dyDescent="0.2">
      <c r="T1130" s="39"/>
      <c r="V1130" s="39"/>
      <c r="W1130" s="39"/>
    </row>
    <row r="1131" spans="20:23" x14ac:dyDescent="0.2">
      <c r="T1131" s="39"/>
      <c r="V1131" s="39"/>
      <c r="W1131" s="39"/>
    </row>
    <row r="1132" spans="20:23" x14ac:dyDescent="0.2">
      <c r="T1132" s="39"/>
      <c r="V1132" s="39"/>
      <c r="W1132" s="39"/>
    </row>
    <row r="1133" spans="20:23" x14ac:dyDescent="0.2">
      <c r="T1133" s="39"/>
      <c r="V1133" s="39"/>
      <c r="W1133" s="39"/>
    </row>
    <row r="1134" spans="20:23" x14ac:dyDescent="0.2">
      <c r="T1134" s="39"/>
      <c r="V1134" s="39"/>
      <c r="W1134" s="39"/>
    </row>
    <row r="1135" spans="20:23" x14ac:dyDescent="0.2">
      <c r="T1135" s="39"/>
      <c r="V1135" s="39"/>
      <c r="W1135" s="39"/>
    </row>
    <row r="1136" spans="20:23" x14ac:dyDescent="0.2">
      <c r="T1136" s="39"/>
      <c r="V1136" s="39"/>
      <c r="W1136" s="39"/>
    </row>
    <row r="1137" spans="20:23" x14ac:dyDescent="0.2">
      <c r="T1137" s="39"/>
      <c r="V1137" s="39"/>
      <c r="W1137" s="39"/>
    </row>
    <row r="1138" spans="20:23" x14ac:dyDescent="0.2">
      <c r="T1138" s="39"/>
      <c r="V1138" s="39"/>
      <c r="W1138" s="39"/>
    </row>
    <row r="1139" spans="20:23" x14ac:dyDescent="0.2">
      <c r="T1139" s="39"/>
      <c r="V1139" s="39"/>
      <c r="W1139" s="39"/>
    </row>
    <row r="1140" spans="20:23" x14ac:dyDescent="0.2">
      <c r="T1140" s="39"/>
      <c r="V1140" s="39"/>
      <c r="W1140" s="39"/>
    </row>
    <row r="1141" spans="20:23" x14ac:dyDescent="0.2">
      <c r="T1141" s="39"/>
      <c r="V1141" s="39"/>
      <c r="W1141" s="39"/>
    </row>
    <row r="1142" spans="20:23" x14ac:dyDescent="0.2">
      <c r="T1142" s="39"/>
      <c r="V1142" s="39"/>
      <c r="W1142" s="39"/>
    </row>
    <row r="1143" spans="20:23" x14ac:dyDescent="0.2">
      <c r="T1143" s="39"/>
      <c r="V1143" s="39"/>
      <c r="W1143" s="39"/>
    </row>
    <row r="1144" spans="20:23" x14ac:dyDescent="0.2">
      <c r="T1144" s="39"/>
      <c r="V1144" s="39"/>
      <c r="W1144" s="39"/>
    </row>
    <row r="1145" spans="20:23" x14ac:dyDescent="0.2">
      <c r="T1145" s="39"/>
      <c r="V1145" s="39"/>
      <c r="W1145" s="39"/>
    </row>
    <row r="1146" spans="20:23" x14ac:dyDescent="0.2">
      <c r="T1146" s="39"/>
      <c r="V1146" s="39"/>
      <c r="W1146" s="39"/>
    </row>
    <row r="1147" spans="20:23" x14ac:dyDescent="0.2">
      <c r="T1147" s="39"/>
      <c r="V1147" s="39"/>
      <c r="W1147" s="39"/>
    </row>
    <row r="1148" spans="20:23" x14ac:dyDescent="0.2">
      <c r="T1148" s="39"/>
      <c r="V1148" s="39"/>
      <c r="W1148" s="39"/>
    </row>
    <row r="1149" spans="20:23" x14ac:dyDescent="0.2">
      <c r="T1149" s="39"/>
      <c r="V1149" s="39"/>
      <c r="W1149" s="39"/>
    </row>
    <row r="1150" spans="20:23" x14ac:dyDescent="0.2">
      <c r="T1150" s="39"/>
      <c r="V1150" s="39"/>
      <c r="W1150" s="39"/>
    </row>
    <row r="1151" spans="20:23" x14ac:dyDescent="0.2">
      <c r="T1151" s="39"/>
      <c r="V1151" s="39"/>
      <c r="W1151" s="39"/>
    </row>
    <row r="1152" spans="20:23" x14ac:dyDescent="0.2">
      <c r="T1152" s="39"/>
      <c r="V1152" s="39"/>
      <c r="W1152" s="39"/>
    </row>
    <row r="1153" spans="20:23" x14ac:dyDescent="0.2">
      <c r="T1153" s="39"/>
      <c r="V1153" s="39"/>
      <c r="W1153" s="39"/>
    </row>
    <row r="1154" spans="20:23" x14ac:dyDescent="0.2">
      <c r="T1154" s="39"/>
      <c r="V1154" s="39"/>
      <c r="W1154" s="39"/>
    </row>
    <row r="1155" spans="20:23" x14ac:dyDescent="0.2">
      <c r="T1155" s="39"/>
      <c r="V1155" s="39"/>
      <c r="W1155" s="39"/>
    </row>
    <row r="1156" spans="20:23" x14ac:dyDescent="0.2">
      <c r="T1156" s="39"/>
      <c r="V1156" s="39"/>
      <c r="W1156" s="39"/>
    </row>
    <row r="1157" spans="20:23" x14ac:dyDescent="0.2">
      <c r="T1157" s="39"/>
      <c r="V1157" s="39"/>
      <c r="W1157" s="39"/>
    </row>
    <row r="1158" spans="20:23" x14ac:dyDescent="0.2">
      <c r="T1158" s="39"/>
      <c r="V1158" s="39"/>
      <c r="W1158" s="39"/>
    </row>
    <row r="1159" spans="20:23" x14ac:dyDescent="0.2">
      <c r="T1159" s="39"/>
      <c r="V1159" s="39"/>
      <c r="W1159" s="39"/>
    </row>
    <row r="1160" spans="20:23" x14ac:dyDescent="0.2">
      <c r="T1160" s="39"/>
      <c r="V1160" s="39"/>
      <c r="W1160" s="39"/>
    </row>
    <row r="1161" spans="20:23" x14ac:dyDescent="0.2">
      <c r="T1161" s="39"/>
      <c r="V1161" s="39"/>
      <c r="W1161" s="39"/>
    </row>
    <row r="1162" spans="20:23" x14ac:dyDescent="0.2">
      <c r="T1162" s="39"/>
      <c r="V1162" s="39"/>
      <c r="W1162" s="39"/>
    </row>
    <row r="1163" spans="20:23" x14ac:dyDescent="0.2">
      <c r="T1163" s="39"/>
      <c r="V1163" s="39"/>
      <c r="W1163" s="39"/>
    </row>
    <row r="1164" spans="20:23" x14ac:dyDescent="0.2">
      <c r="T1164" s="39"/>
      <c r="V1164" s="39"/>
      <c r="W1164" s="39"/>
    </row>
    <row r="1165" spans="20:23" x14ac:dyDescent="0.2">
      <c r="T1165" s="39"/>
      <c r="V1165" s="39"/>
      <c r="W1165" s="39"/>
    </row>
    <row r="1166" spans="20:23" x14ac:dyDescent="0.2">
      <c r="T1166" s="39"/>
      <c r="V1166" s="39"/>
      <c r="W1166" s="39"/>
    </row>
    <row r="1167" spans="20:23" x14ac:dyDescent="0.2">
      <c r="T1167" s="39"/>
      <c r="V1167" s="39"/>
      <c r="W1167" s="39"/>
    </row>
    <row r="1168" spans="20:23" x14ac:dyDescent="0.2">
      <c r="T1168" s="39"/>
      <c r="V1168" s="39"/>
      <c r="W1168" s="39"/>
    </row>
    <row r="1169" spans="20:23" x14ac:dyDescent="0.2">
      <c r="T1169" s="39"/>
      <c r="V1169" s="39"/>
      <c r="W1169" s="39"/>
    </row>
    <row r="1170" spans="20:23" x14ac:dyDescent="0.2">
      <c r="T1170" s="39"/>
      <c r="V1170" s="39"/>
      <c r="W1170" s="39"/>
    </row>
    <row r="1171" spans="20:23" x14ac:dyDescent="0.2">
      <c r="T1171" s="39"/>
      <c r="V1171" s="39"/>
      <c r="W1171" s="39"/>
    </row>
    <row r="1172" spans="20:23" x14ac:dyDescent="0.2">
      <c r="T1172" s="39"/>
      <c r="V1172" s="39"/>
      <c r="W1172" s="39"/>
    </row>
    <row r="1173" spans="20:23" x14ac:dyDescent="0.2">
      <c r="T1173" s="39"/>
      <c r="V1173" s="39"/>
      <c r="W1173" s="39"/>
    </row>
    <row r="1174" spans="20:23" x14ac:dyDescent="0.2">
      <c r="T1174" s="39"/>
      <c r="V1174" s="39"/>
      <c r="W1174" s="39"/>
    </row>
    <row r="1175" spans="20:23" x14ac:dyDescent="0.2">
      <c r="T1175" s="39"/>
      <c r="V1175" s="39"/>
      <c r="W1175" s="39"/>
    </row>
    <row r="1176" spans="20:23" x14ac:dyDescent="0.2">
      <c r="T1176" s="39"/>
      <c r="V1176" s="39"/>
      <c r="W1176" s="39"/>
    </row>
    <row r="1177" spans="20:23" x14ac:dyDescent="0.2">
      <c r="T1177" s="39"/>
      <c r="V1177" s="39"/>
      <c r="W1177" s="39"/>
    </row>
    <row r="1178" spans="20:23" x14ac:dyDescent="0.2">
      <c r="T1178" s="39"/>
      <c r="V1178" s="39"/>
      <c r="W1178" s="39"/>
    </row>
    <row r="1179" spans="20:23" x14ac:dyDescent="0.2">
      <c r="T1179" s="39"/>
      <c r="V1179" s="39"/>
      <c r="W1179" s="39"/>
    </row>
    <row r="1180" spans="20:23" x14ac:dyDescent="0.2">
      <c r="T1180" s="39"/>
      <c r="V1180" s="39"/>
      <c r="W1180" s="39"/>
    </row>
    <row r="1181" spans="20:23" x14ac:dyDescent="0.2">
      <c r="T1181" s="39"/>
      <c r="V1181" s="39"/>
      <c r="W1181" s="39"/>
    </row>
    <row r="1182" spans="20:23" x14ac:dyDescent="0.2">
      <c r="T1182" s="39"/>
      <c r="V1182" s="39"/>
      <c r="W1182" s="39"/>
    </row>
    <row r="1183" spans="20:23" x14ac:dyDescent="0.2">
      <c r="T1183" s="39"/>
      <c r="V1183" s="39"/>
      <c r="W1183" s="39"/>
    </row>
    <row r="1184" spans="20:23" x14ac:dyDescent="0.2">
      <c r="T1184" s="39"/>
      <c r="V1184" s="39"/>
      <c r="W1184" s="39"/>
    </row>
    <row r="1185" spans="20:23" x14ac:dyDescent="0.2">
      <c r="T1185" s="39"/>
      <c r="V1185" s="39"/>
      <c r="W1185" s="39"/>
    </row>
    <row r="1186" spans="20:23" x14ac:dyDescent="0.2">
      <c r="T1186" s="39"/>
      <c r="V1186" s="39"/>
      <c r="W1186" s="39"/>
    </row>
    <row r="1187" spans="20:23" x14ac:dyDescent="0.2">
      <c r="T1187" s="39"/>
      <c r="V1187" s="39"/>
      <c r="W1187" s="39"/>
    </row>
    <row r="1188" spans="20:23" x14ac:dyDescent="0.2">
      <c r="T1188" s="39"/>
      <c r="V1188" s="39"/>
      <c r="W1188" s="39"/>
    </row>
    <row r="1189" spans="20:23" x14ac:dyDescent="0.2">
      <c r="T1189" s="39"/>
      <c r="V1189" s="39"/>
      <c r="W1189" s="39"/>
    </row>
    <row r="1190" spans="20:23" x14ac:dyDescent="0.2">
      <c r="T1190" s="39"/>
      <c r="V1190" s="39"/>
      <c r="W1190" s="39"/>
    </row>
    <row r="1191" spans="20:23" x14ac:dyDescent="0.2">
      <c r="T1191" s="39"/>
      <c r="V1191" s="39"/>
      <c r="W1191" s="39"/>
    </row>
    <row r="1192" spans="20:23" x14ac:dyDescent="0.2">
      <c r="T1192" s="39"/>
      <c r="V1192" s="39"/>
      <c r="W1192" s="39"/>
    </row>
    <row r="1193" spans="20:23" x14ac:dyDescent="0.2">
      <c r="T1193" s="39"/>
      <c r="V1193" s="39"/>
      <c r="W1193" s="39"/>
    </row>
    <row r="1194" spans="20:23" x14ac:dyDescent="0.2">
      <c r="T1194" s="39"/>
      <c r="V1194" s="39"/>
      <c r="W1194" s="39"/>
    </row>
    <row r="1195" spans="20:23" x14ac:dyDescent="0.2">
      <c r="T1195" s="39"/>
      <c r="V1195" s="39"/>
      <c r="W1195" s="39"/>
    </row>
    <row r="1196" spans="20:23" x14ac:dyDescent="0.2">
      <c r="T1196" s="39"/>
      <c r="V1196" s="39"/>
      <c r="W1196" s="39"/>
    </row>
    <row r="1197" spans="20:23" x14ac:dyDescent="0.2">
      <c r="T1197" s="39"/>
      <c r="V1197" s="39"/>
      <c r="W1197" s="39"/>
    </row>
    <row r="1198" spans="20:23" x14ac:dyDescent="0.2">
      <c r="T1198" s="39"/>
      <c r="V1198" s="39"/>
      <c r="W1198" s="39"/>
    </row>
    <row r="1199" spans="20:23" x14ac:dyDescent="0.2">
      <c r="T1199" s="39"/>
      <c r="V1199" s="39"/>
      <c r="W1199" s="39"/>
    </row>
    <row r="1200" spans="20:23" x14ac:dyDescent="0.2">
      <c r="T1200" s="39"/>
      <c r="V1200" s="39"/>
      <c r="W1200" s="39"/>
    </row>
    <row r="1201" spans="20:23" x14ac:dyDescent="0.2">
      <c r="T1201" s="39"/>
      <c r="V1201" s="39"/>
      <c r="W1201" s="39"/>
    </row>
    <row r="1202" spans="20:23" x14ac:dyDescent="0.2">
      <c r="T1202" s="39"/>
      <c r="V1202" s="39"/>
      <c r="W1202" s="39"/>
    </row>
    <row r="1203" spans="20:23" x14ac:dyDescent="0.2">
      <c r="T1203" s="39"/>
      <c r="V1203" s="39"/>
      <c r="W1203" s="39"/>
    </row>
    <row r="1204" spans="20:23" x14ac:dyDescent="0.2">
      <c r="T1204" s="39"/>
      <c r="V1204" s="39"/>
      <c r="W1204" s="39"/>
    </row>
    <row r="1205" spans="20:23" x14ac:dyDescent="0.2">
      <c r="T1205" s="39"/>
      <c r="V1205" s="39"/>
      <c r="W1205" s="39"/>
    </row>
    <row r="1206" spans="20:23" x14ac:dyDescent="0.2">
      <c r="T1206" s="39"/>
      <c r="V1206" s="39"/>
      <c r="W1206" s="39"/>
    </row>
    <row r="1207" spans="20:23" x14ac:dyDescent="0.2">
      <c r="T1207" s="39"/>
      <c r="V1207" s="39"/>
      <c r="W1207" s="39"/>
    </row>
    <row r="1208" spans="20:23" x14ac:dyDescent="0.2">
      <c r="T1208" s="39"/>
      <c r="V1208" s="39"/>
      <c r="W1208" s="39"/>
    </row>
    <row r="1209" spans="20:23" x14ac:dyDescent="0.2">
      <c r="T1209" s="39"/>
      <c r="V1209" s="39"/>
      <c r="W1209" s="39"/>
    </row>
    <row r="1210" spans="20:23" x14ac:dyDescent="0.2">
      <c r="T1210" s="39"/>
      <c r="V1210" s="39"/>
      <c r="W1210" s="39"/>
    </row>
    <row r="1211" spans="20:23" x14ac:dyDescent="0.2">
      <c r="T1211" s="39"/>
      <c r="V1211" s="39"/>
      <c r="W1211" s="39"/>
    </row>
    <row r="1212" spans="20:23" x14ac:dyDescent="0.2">
      <c r="T1212" s="39"/>
      <c r="V1212" s="39"/>
      <c r="W1212" s="39"/>
    </row>
    <row r="1213" spans="20:23" x14ac:dyDescent="0.2">
      <c r="T1213" s="39"/>
      <c r="V1213" s="39"/>
      <c r="W1213" s="39"/>
    </row>
    <row r="1214" spans="20:23" x14ac:dyDescent="0.2">
      <c r="T1214" s="39"/>
      <c r="V1214" s="39"/>
      <c r="W1214" s="39"/>
    </row>
    <row r="1215" spans="20:23" x14ac:dyDescent="0.2">
      <c r="T1215" s="39"/>
      <c r="V1215" s="39"/>
      <c r="W1215" s="39"/>
    </row>
    <row r="1216" spans="20:23" x14ac:dyDescent="0.2">
      <c r="T1216" s="39"/>
      <c r="V1216" s="39"/>
      <c r="W1216" s="39"/>
    </row>
    <row r="1217" spans="20:23" x14ac:dyDescent="0.2">
      <c r="T1217" s="39"/>
      <c r="V1217" s="39"/>
      <c r="W1217" s="39"/>
    </row>
    <row r="1218" spans="20:23" x14ac:dyDescent="0.2">
      <c r="T1218" s="39"/>
      <c r="V1218" s="39"/>
      <c r="W1218" s="39"/>
    </row>
    <row r="1219" spans="20:23" x14ac:dyDescent="0.2">
      <c r="T1219" s="39"/>
      <c r="V1219" s="39"/>
      <c r="W1219" s="39"/>
    </row>
    <row r="1220" spans="20:23" x14ac:dyDescent="0.2">
      <c r="T1220" s="39"/>
      <c r="V1220" s="39"/>
      <c r="W1220" s="39"/>
    </row>
    <row r="1221" spans="20:23" x14ac:dyDescent="0.2">
      <c r="T1221" s="39"/>
      <c r="V1221" s="39"/>
      <c r="W1221" s="39"/>
    </row>
    <row r="1222" spans="20:23" x14ac:dyDescent="0.2">
      <c r="T1222" s="39"/>
      <c r="V1222" s="39"/>
      <c r="W1222" s="39"/>
    </row>
    <row r="1223" spans="20:23" x14ac:dyDescent="0.2">
      <c r="T1223" s="39"/>
      <c r="V1223" s="39"/>
      <c r="W1223" s="39"/>
    </row>
    <row r="1224" spans="20:23" x14ac:dyDescent="0.2">
      <c r="T1224" s="39"/>
      <c r="V1224" s="39"/>
      <c r="W1224" s="39"/>
    </row>
    <row r="1225" spans="20:23" x14ac:dyDescent="0.2">
      <c r="T1225" s="39"/>
      <c r="V1225" s="39"/>
      <c r="W1225" s="39"/>
    </row>
    <row r="1226" spans="20:23" x14ac:dyDescent="0.2">
      <c r="T1226" s="39"/>
      <c r="V1226" s="39"/>
      <c r="W1226" s="39"/>
    </row>
    <row r="1227" spans="20:23" x14ac:dyDescent="0.2">
      <c r="T1227" s="39"/>
      <c r="V1227" s="39"/>
      <c r="W1227" s="39"/>
    </row>
    <row r="1228" spans="20:23" x14ac:dyDescent="0.2">
      <c r="T1228" s="39"/>
      <c r="V1228" s="39"/>
      <c r="W1228" s="39"/>
    </row>
    <row r="1229" spans="20:23" x14ac:dyDescent="0.2">
      <c r="T1229" s="39"/>
      <c r="V1229" s="39"/>
      <c r="W1229" s="39"/>
    </row>
    <row r="1230" spans="20:23" x14ac:dyDescent="0.2">
      <c r="T1230" s="39"/>
      <c r="V1230" s="39"/>
      <c r="W1230" s="39"/>
    </row>
    <row r="1231" spans="20:23" x14ac:dyDescent="0.2">
      <c r="T1231" s="39"/>
      <c r="V1231" s="39"/>
      <c r="W1231" s="39"/>
    </row>
    <row r="1232" spans="20:23" x14ac:dyDescent="0.2">
      <c r="T1232" s="39"/>
      <c r="V1232" s="39"/>
      <c r="W1232" s="39"/>
    </row>
    <row r="1233" spans="20:23" x14ac:dyDescent="0.2">
      <c r="T1233" s="39"/>
      <c r="V1233" s="39"/>
      <c r="W1233" s="39"/>
    </row>
    <row r="1234" spans="20:23" x14ac:dyDescent="0.2">
      <c r="T1234" s="39"/>
      <c r="V1234" s="39"/>
      <c r="W1234" s="39"/>
    </row>
    <row r="1235" spans="20:23" x14ac:dyDescent="0.2">
      <c r="T1235" s="39"/>
      <c r="V1235" s="39"/>
      <c r="W1235" s="39"/>
    </row>
    <row r="1236" spans="20:23" x14ac:dyDescent="0.2">
      <c r="T1236" s="39"/>
      <c r="V1236" s="39"/>
      <c r="W1236" s="39"/>
    </row>
    <row r="1237" spans="20:23" x14ac:dyDescent="0.2">
      <c r="T1237" s="39"/>
      <c r="V1237" s="39"/>
      <c r="W1237" s="39"/>
    </row>
    <row r="1238" spans="20:23" x14ac:dyDescent="0.2">
      <c r="T1238" s="39"/>
      <c r="V1238" s="39"/>
      <c r="W1238" s="39"/>
    </row>
    <row r="1239" spans="20:23" x14ac:dyDescent="0.2">
      <c r="T1239" s="39"/>
      <c r="V1239" s="39"/>
      <c r="W1239" s="39"/>
    </row>
    <row r="1240" spans="20:23" x14ac:dyDescent="0.2">
      <c r="T1240" s="39"/>
      <c r="V1240" s="39"/>
      <c r="W1240" s="39"/>
    </row>
    <row r="1241" spans="20:23" x14ac:dyDescent="0.2">
      <c r="T1241" s="39"/>
      <c r="V1241" s="39"/>
      <c r="W1241" s="39"/>
    </row>
    <row r="1242" spans="20:23" x14ac:dyDescent="0.2">
      <c r="T1242" s="39"/>
      <c r="V1242" s="39"/>
      <c r="W1242" s="39"/>
    </row>
    <row r="1243" spans="20:23" x14ac:dyDescent="0.2">
      <c r="T1243" s="39"/>
      <c r="V1243" s="39"/>
      <c r="W1243" s="39"/>
    </row>
    <row r="1244" spans="20:23" x14ac:dyDescent="0.2">
      <c r="T1244" s="39"/>
      <c r="V1244" s="39"/>
      <c r="W1244" s="39"/>
    </row>
    <row r="1245" spans="20:23" x14ac:dyDescent="0.2">
      <c r="T1245" s="39"/>
      <c r="V1245" s="39"/>
      <c r="W1245" s="39"/>
    </row>
    <row r="1246" spans="20:23" x14ac:dyDescent="0.2">
      <c r="T1246" s="39"/>
      <c r="V1246" s="39"/>
      <c r="W1246" s="39"/>
    </row>
    <row r="1247" spans="20:23" x14ac:dyDescent="0.2">
      <c r="T1247" s="39"/>
      <c r="V1247" s="39"/>
      <c r="W1247" s="39"/>
    </row>
    <row r="1248" spans="20:23" x14ac:dyDescent="0.2">
      <c r="T1248" s="39"/>
      <c r="V1248" s="39"/>
      <c r="W1248" s="39"/>
    </row>
    <row r="1249" spans="20:23" x14ac:dyDescent="0.2">
      <c r="T1249" s="39"/>
      <c r="V1249" s="39"/>
      <c r="W1249" s="39"/>
    </row>
    <row r="1250" spans="20:23" x14ac:dyDescent="0.2">
      <c r="T1250" s="39"/>
      <c r="V1250" s="39"/>
      <c r="W1250" s="39"/>
    </row>
    <row r="1251" spans="20:23" x14ac:dyDescent="0.2">
      <c r="T1251" s="39"/>
      <c r="V1251" s="39"/>
      <c r="W1251" s="39"/>
    </row>
    <row r="1252" spans="20:23" x14ac:dyDescent="0.2">
      <c r="T1252" s="39"/>
      <c r="V1252" s="39"/>
      <c r="W1252" s="39"/>
    </row>
    <row r="1253" spans="20:23" x14ac:dyDescent="0.2">
      <c r="T1253" s="39"/>
      <c r="V1253" s="39"/>
      <c r="W1253" s="39"/>
    </row>
    <row r="1254" spans="20:23" x14ac:dyDescent="0.2">
      <c r="T1254" s="39"/>
      <c r="V1254" s="39"/>
      <c r="W1254" s="39"/>
    </row>
    <row r="1255" spans="20:23" x14ac:dyDescent="0.2">
      <c r="T1255" s="39"/>
      <c r="V1255" s="39"/>
      <c r="W1255" s="39"/>
    </row>
    <row r="1256" spans="20:23" x14ac:dyDescent="0.2">
      <c r="T1256" s="39"/>
      <c r="V1256" s="39"/>
      <c r="W1256" s="39"/>
    </row>
    <row r="1257" spans="20:23" x14ac:dyDescent="0.2">
      <c r="T1257" s="39"/>
      <c r="V1257" s="39"/>
      <c r="W1257" s="39"/>
    </row>
    <row r="1258" spans="20:23" x14ac:dyDescent="0.2">
      <c r="T1258" s="39"/>
      <c r="V1258" s="39"/>
      <c r="W1258" s="39"/>
    </row>
    <row r="1259" spans="20:23" x14ac:dyDescent="0.2">
      <c r="T1259" s="39"/>
      <c r="V1259" s="39"/>
      <c r="W1259" s="39"/>
    </row>
    <row r="1260" spans="20:23" x14ac:dyDescent="0.2">
      <c r="T1260" s="39"/>
      <c r="V1260" s="39"/>
      <c r="W1260" s="39"/>
    </row>
    <row r="1261" spans="20:23" x14ac:dyDescent="0.2">
      <c r="T1261" s="39"/>
      <c r="V1261" s="39"/>
      <c r="W1261" s="39"/>
    </row>
    <row r="1262" spans="20:23" x14ac:dyDescent="0.2">
      <c r="T1262" s="39"/>
      <c r="V1262" s="39"/>
      <c r="W1262" s="39"/>
    </row>
    <row r="1263" spans="20:23" x14ac:dyDescent="0.2">
      <c r="T1263" s="39"/>
      <c r="V1263" s="39"/>
      <c r="W1263" s="39"/>
    </row>
    <row r="1264" spans="20:23" x14ac:dyDescent="0.2">
      <c r="T1264" s="39"/>
      <c r="V1264" s="39"/>
      <c r="W1264" s="39"/>
    </row>
    <row r="1265" spans="20:23" x14ac:dyDescent="0.2">
      <c r="T1265" s="39"/>
      <c r="V1265" s="39"/>
      <c r="W1265" s="39"/>
    </row>
    <row r="1266" spans="20:23" x14ac:dyDescent="0.2">
      <c r="T1266" s="39"/>
      <c r="V1266" s="39"/>
      <c r="W1266" s="39"/>
    </row>
    <row r="1267" spans="20:23" x14ac:dyDescent="0.2">
      <c r="T1267" s="39"/>
      <c r="V1267" s="39"/>
      <c r="W1267" s="39"/>
    </row>
    <row r="1268" spans="20:23" x14ac:dyDescent="0.2">
      <c r="T1268" s="39"/>
      <c r="V1268" s="39"/>
      <c r="W1268" s="39"/>
    </row>
    <row r="1269" spans="20:23" x14ac:dyDescent="0.2">
      <c r="T1269" s="39"/>
      <c r="V1269" s="39"/>
      <c r="W1269" s="39"/>
    </row>
    <row r="1270" spans="20:23" x14ac:dyDescent="0.2">
      <c r="T1270" s="39"/>
      <c r="V1270" s="39"/>
      <c r="W1270" s="39"/>
    </row>
    <row r="1271" spans="20:23" x14ac:dyDescent="0.2">
      <c r="T1271" s="39"/>
      <c r="V1271" s="39"/>
      <c r="W1271" s="39"/>
    </row>
    <row r="1272" spans="20:23" x14ac:dyDescent="0.2">
      <c r="T1272" s="39"/>
      <c r="V1272" s="39"/>
      <c r="W1272" s="39"/>
    </row>
    <row r="1273" spans="20:23" x14ac:dyDescent="0.2">
      <c r="T1273" s="39"/>
      <c r="V1273" s="39"/>
      <c r="W1273" s="39"/>
    </row>
    <row r="1274" spans="20:23" x14ac:dyDescent="0.2">
      <c r="T1274" s="39"/>
      <c r="V1274" s="39"/>
      <c r="W1274" s="39"/>
    </row>
    <row r="1275" spans="20:23" x14ac:dyDescent="0.2">
      <c r="T1275" s="39"/>
      <c r="V1275" s="39"/>
      <c r="W1275" s="39"/>
    </row>
    <row r="1276" spans="20:23" x14ac:dyDescent="0.2">
      <c r="T1276" s="39"/>
      <c r="V1276" s="39"/>
      <c r="W1276" s="39"/>
    </row>
    <row r="1277" spans="20:23" x14ac:dyDescent="0.2">
      <c r="T1277" s="39"/>
      <c r="V1277" s="39"/>
      <c r="W1277" s="39"/>
    </row>
    <row r="1278" spans="20:23" x14ac:dyDescent="0.2">
      <c r="T1278" s="39"/>
      <c r="V1278" s="39"/>
      <c r="W1278" s="39"/>
    </row>
    <row r="1279" spans="20:23" x14ac:dyDescent="0.2">
      <c r="T1279" s="39"/>
      <c r="V1279" s="39"/>
      <c r="W1279" s="39"/>
    </row>
    <row r="1280" spans="20:23" x14ac:dyDescent="0.2">
      <c r="T1280" s="39"/>
      <c r="V1280" s="39"/>
      <c r="W1280" s="39"/>
    </row>
    <row r="1281" spans="20:23" x14ac:dyDescent="0.2">
      <c r="T1281" s="39"/>
      <c r="V1281" s="39"/>
      <c r="W1281" s="39"/>
    </row>
    <row r="1282" spans="20:23" x14ac:dyDescent="0.2">
      <c r="T1282" s="39"/>
      <c r="V1282" s="39"/>
      <c r="W1282" s="39"/>
    </row>
    <row r="1283" spans="20:23" x14ac:dyDescent="0.2">
      <c r="T1283" s="39"/>
      <c r="V1283" s="39"/>
      <c r="W1283" s="39"/>
    </row>
    <row r="1284" spans="20:23" x14ac:dyDescent="0.2">
      <c r="T1284" s="39"/>
      <c r="V1284" s="39"/>
      <c r="W1284" s="39"/>
    </row>
    <row r="1285" spans="20:23" x14ac:dyDescent="0.2">
      <c r="T1285" s="39"/>
      <c r="V1285" s="39"/>
      <c r="W1285" s="39"/>
    </row>
    <row r="1286" spans="20:23" x14ac:dyDescent="0.2">
      <c r="T1286" s="39"/>
      <c r="V1286" s="39"/>
      <c r="W1286" s="39"/>
    </row>
    <row r="1287" spans="20:23" x14ac:dyDescent="0.2">
      <c r="T1287" s="39"/>
      <c r="V1287" s="39"/>
      <c r="W1287" s="39"/>
    </row>
    <row r="1288" spans="20:23" x14ac:dyDescent="0.2">
      <c r="T1288" s="39"/>
      <c r="V1288" s="39"/>
      <c r="W1288" s="39"/>
    </row>
    <row r="1289" spans="20:23" x14ac:dyDescent="0.2">
      <c r="T1289" s="39"/>
      <c r="V1289" s="39"/>
      <c r="W1289" s="39"/>
    </row>
    <row r="1290" spans="20:23" x14ac:dyDescent="0.2">
      <c r="T1290" s="39"/>
      <c r="V1290" s="39"/>
      <c r="W1290" s="39"/>
    </row>
    <row r="1291" spans="20:23" x14ac:dyDescent="0.2">
      <c r="T1291" s="39"/>
      <c r="V1291" s="39"/>
      <c r="W1291" s="39"/>
    </row>
    <row r="1292" spans="20:23" x14ac:dyDescent="0.2">
      <c r="T1292" s="39"/>
      <c r="V1292" s="39"/>
      <c r="W1292" s="39"/>
    </row>
    <row r="1293" spans="20:23" x14ac:dyDescent="0.2">
      <c r="T1293" s="39"/>
      <c r="V1293" s="39"/>
      <c r="W1293" s="39"/>
    </row>
    <row r="1294" spans="20:23" x14ac:dyDescent="0.2">
      <c r="T1294" s="39"/>
      <c r="V1294" s="39"/>
      <c r="W1294" s="39"/>
    </row>
    <row r="1295" spans="20:23" x14ac:dyDescent="0.2">
      <c r="T1295" s="39"/>
      <c r="V1295" s="39"/>
      <c r="W1295" s="39"/>
    </row>
    <row r="1296" spans="20:23" x14ac:dyDescent="0.2">
      <c r="T1296" s="39"/>
      <c r="V1296" s="39"/>
      <c r="W1296" s="39"/>
    </row>
    <row r="1297" spans="20:23" x14ac:dyDescent="0.2">
      <c r="T1297" s="39"/>
      <c r="V1297" s="39"/>
      <c r="W1297" s="39"/>
    </row>
    <row r="1298" spans="20:23" x14ac:dyDescent="0.2">
      <c r="T1298" s="39"/>
      <c r="V1298" s="39"/>
      <c r="W1298" s="39"/>
    </row>
    <row r="1299" spans="20:23" x14ac:dyDescent="0.2">
      <c r="T1299" s="39"/>
      <c r="V1299" s="39"/>
      <c r="W1299" s="39"/>
    </row>
    <row r="1300" spans="20:23" x14ac:dyDescent="0.2">
      <c r="T1300" s="39"/>
      <c r="V1300" s="39"/>
      <c r="W1300" s="39"/>
    </row>
    <row r="1301" spans="20:23" x14ac:dyDescent="0.2">
      <c r="T1301" s="39"/>
      <c r="V1301" s="39"/>
      <c r="W1301" s="39"/>
    </row>
    <row r="1302" spans="20:23" x14ac:dyDescent="0.2">
      <c r="T1302" s="39"/>
      <c r="V1302" s="39"/>
      <c r="W1302" s="39"/>
    </row>
    <row r="1303" spans="20:23" x14ac:dyDescent="0.2">
      <c r="T1303" s="39"/>
      <c r="V1303" s="39"/>
      <c r="W1303" s="39"/>
    </row>
    <row r="1304" spans="20:23" x14ac:dyDescent="0.2">
      <c r="T1304" s="39"/>
      <c r="V1304" s="39"/>
      <c r="W1304" s="39"/>
    </row>
    <row r="1305" spans="20:23" x14ac:dyDescent="0.2">
      <c r="T1305" s="39"/>
      <c r="V1305" s="39"/>
      <c r="W1305" s="39"/>
    </row>
    <row r="1306" spans="20:23" x14ac:dyDescent="0.2">
      <c r="T1306" s="39"/>
      <c r="V1306" s="39"/>
      <c r="W1306" s="39"/>
    </row>
    <row r="1307" spans="20:23" x14ac:dyDescent="0.2">
      <c r="T1307" s="39"/>
      <c r="V1307" s="39"/>
      <c r="W1307" s="39"/>
    </row>
    <row r="1308" spans="20:23" x14ac:dyDescent="0.2">
      <c r="T1308" s="39"/>
      <c r="V1308" s="39"/>
      <c r="W1308" s="39"/>
    </row>
    <row r="1309" spans="20:23" x14ac:dyDescent="0.2">
      <c r="T1309" s="39"/>
      <c r="V1309" s="39"/>
      <c r="W1309" s="39"/>
    </row>
    <row r="1310" spans="20:23" x14ac:dyDescent="0.2">
      <c r="T1310" s="39"/>
      <c r="V1310" s="39"/>
      <c r="W1310" s="39"/>
    </row>
    <row r="1311" spans="20:23" x14ac:dyDescent="0.2">
      <c r="T1311" s="39"/>
      <c r="V1311" s="39"/>
      <c r="W1311" s="39"/>
    </row>
    <row r="1312" spans="20:23" x14ac:dyDescent="0.2">
      <c r="T1312" s="39"/>
      <c r="V1312" s="39"/>
      <c r="W1312" s="39"/>
    </row>
    <row r="1313" spans="20:23" x14ac:dyDescent="0.2">
      <c r="T1313" s="39"/>
      <c r="V1313" s="39"/>
      <c r="W1313" s="39"/>
    </row>
    <row r="1314" spans="20:23" x14ac:dyDescent="0.2">
      <c r="T1314" s="39"/>
      <c r="V1314" s="39"/>
      <c r="W1314" s="39"/>
    </row>
    <row r="1315" spans="20:23" x14ac:dyDescent="0.2">
      <c r="T1315" s="39"/>
      <c r="V1315" s="39"/>
      <c r="W1315" s="39"/>
    </row>
    <row r="1316" spans="20:23" x14ac:dyDescent="0.2">
      <c r="T1316" s="39"/>
      <c r="V1316" s="39"/>
      <c r="W1316" s="39"/>
    </row>
    <row r="1317" spans="20:23" x14ac:dyDescent="0.2">
      <c r="T1317" s="39"/>
      <c r="V1317" s="39"/>
      <c r="W1317" s="39"/>
    </row>
    <row r="1318" spans="20:23" x14ac:dyDescent="0.2">
      <c r="T1318" s="39"/>
      <c r="V1318" s="39"/>
      <c r="W1318" s="39"/>
    </row>
    <row r="1319" spans="20:23" x14ac:dyDescent="0.2">
      <c r="T1319" s="39"/>
      <c r="V1319" s="39"/>
      <c r="W1319" s="39"/>
    </row>
    <row r="1320" spans="20:23" x14ac:dyDescent="0.2">
      <c r="T1320" s="39"/>
      <c r="V1320" s="39"/>
      <c r="W1320" s="39"/>
    </row>
    <row r="1321" spans="20:23" x14ac:dyDescent="0.2">
      <c r="T1321" s="39"/>
      <c r="V1321" s="39"/>
      <c r="W1321" s="39"/>
    </row>
    <row r="1322" spans="20:23" x14ac:dyDescent="0.2">
      <c r="T1322" s="39"/>
      <c r="V1322" s="39"/>
      <c r="W1322" s="39"/>
    </row>
    <row r="1323" spans="20:23" x14ac:dyDescent="0.2">
      <c r="T1323" s="39"/>
      <c r="V1323" s="39"/>
      <c r="W1323" s="39"/>
    </row>
    <row r="1324" spans="20:23" x14ac:dyDescent="0.2">
      <c r="T1324" s="39"/>
      <c r="V1324" s="39"/>
      <c r="W1324" s="39"/>
    </row>
    <row r="1325" spans="20:23" x14ac:dyDescent="0.2">
      <c r="T1325" s="39"/>
      <c r="V1325" s="39"/>
      <c r="W1325" s="39"/>
    </row>
    <row r="1326" spans="20:23" x14ac:dyDescent="0.2">
      <c r="T1326" s="39"/>
      <c r="V1326" s="39"/>
      <c r="W1326" s="39"/>
    </row>
    <row r="1327" spans="20:23" x14ac:dyDescent="0.2">
      <c r="T1327" s="39"/>
      <c r="V1327" s="39"/>
      <c r="W1327" s="39"/>
    </row>
    <row r="1328" spans="20:23" x14ac:dyDescent="0.2">
      <c r="T1328" s="39"/>
      <c r="V1328" s="39"/>
      <c r="W1328" s="39"/>
    </row>
    <row r="1329" spans="20:23" x14ac:dyDescent="0.2">
      <c r="T1329" s="39"/>
      <c r="V1329" s="39"/>
      <c r="W1329" s="39"/>
    </row>
    <row r="1330" spans="20:23" x14ac:dyDescent="0.2">
      <c r="T1330" s="39"/>
      <c r="V1330" s="39"/>
      <c r="W1330" s="39"/>
    </row>
    <row r="1331" spans="20:23" x14ac:dyDescent="0.2">
      <c r="T1331" s="39"/>
      <c r="V1331" s="39"/>
      <c r="W1331" s="39"/>
    </row>
    <row r="1332" spans="20:23" x14ac:dyDescent="0.2">
      <c r="T1332" s="39"/>
      <c r="V1332" s="39"/>
      <c r="W1332" s="39"/>
    </row>
    <row r="1333" spans="20:23" x14ac:dyDescent="0.2">
      <c r="T1333" s="39"/>
      <c r="V1333" s="39"/>
      <c r="W1333" s="39"/>
    </row>
    <row r="1334" spans="20:23" x14ac:dyDescent="0.2">
      <c r="T1334" s="39"/>
      <c r="V1334" s="39"/>
      <c r="W1334" s="39"/>
    </row>
    <row r="1335" spans="20:23" x14ac:dyDescent="0.2">
      <c r="T1335" s="39"/>
      <c r="V1335" s="39"/>
      <c r="W1335" s="39"/>
    </row>
    <row r="1336" spans="20:23" x14ac:dyDescent="0.2">
      <c r="T1336" s="39"/>
      <c r="V1336" s="39"/>
      <c r="W1336" s="39"/>
    </row>
    <row r="1337" spans="20:23" x14ac:dyDescent="0.2">
      <c r="T1337" s="39"/>
      <c r="V1337" s="39"/>
      <c r="W1337" s="39"/>
    </row>
    <row r="1338" spans="20:23" x14ac:dyDescent="0.2">
      <c r="T1338" s="39"/>
      <c r="V1338" s="39"/>
      <c r="W1338" s="39"/>
    </row>
    <row r="1339" spans="20:23" x14ac:dyDescent="0.2">
      <c r="T1339" s="39"/>
      <c r="V1339" s="39"/>
      <c r="W1339" s="39"/>
    </row>
    <row r="1340" spans="20:23" x14ac:dyDescent="0.2">
      <c r="T1340" s="39"/>
      <c r="V1340" s="39"/>
      <c r="W1340" s="39"/>
    </row>
    <row r="1341" spans="20:23" x14ac:dyDescent="0.2">
      <c r="T1341" s="39"/>
      <c r="V1341" s="39"/>
      <c r="W1341" s="39"/>
    </row>
    <row r="1342" spans="20:23" x14ac:dyDescent="0.2">
      <c r="T1342" s="39"/>
      <c r="V1342" s="39"/>
      <c r="W1342" s="39"/>
    </row>
    <row r="1343" spans="20:23" x14ac:dyDescent="0.2">
      <c r="T1343" s="39"/>
      <c r="V1343" s="39"/>
      <c r="W1343" s="39"/>
    </row>
    <row r="1344" spans="20:23" x14ac:dyDescent="0.2">
      <c r="T1344" s="39"/>
      <c r="V1344" s="39"/>
      <c r="W1344" s="39"/>
    </row>
    <row r="1345" spans="20:23" x14ac:dyDescent="0.2">
      <c r="T1345" s="39"/>
      <c r="V1345" s="39"/>
      <c r="W1345" s="39"/>
    </row>
    <row r="1346" spans="20:23" x14ac:dyDescent="0.2">
      <c r="T1346" s="39"/>
      <c r="V1346" s="39"/>
      <c r="W1346" s="39"/>
    </row>
    <row r="1347" spans="20:23" x14ac:dyDescent="0.2">
      <c r="T1347" s="39"/>
      <c r="V1347" s="39"/>
      <c r="W1347" s="39"/>
    </row>
    <row r="1348" spans="20:23" x14ac:dyDescent="0.2">
      <c r="T1348" s="39"/>
      <c r="V1348" s="39"/>
      <c r="W1348" s="39"/>
    </row>
    <row r="1349" spans="20:23" x14ac:dyDescent="0.2">
      <c r="T1349" s="39"/>
      <c r="V1349" s="39"/>
      <c r="W1349" s="39"/>
    </row>
    <row r="1350" spans="20:23" x14ac:dyDescent="0.2">
      <c r="T1350" s="39"/>
      <c r="V1350" s="39"/>
      <c r="W1350" s="39"/>
    </row>
    <row r="1351" spans="20:23" x14ac:dyDescent="0.2">
      <c r="T1351" s="39"/>
      <c r="V1351" s="39"/>
      <c r="W1351" s="39"/>
    </row>
    <row r="1352" spans="20:23" x14ac:dyDescent="0.2">
      <c r="T1352" s="39"/>
      <c r="V1352" s="39"/>
      <c r="W1352" s="39"/>
    </row>
    <row r="1353" spans="20:23" x14ac:dyDescent="0.2">
      <c r="T1353" s="39"/>
      <c r="V1353" s="39"/>
      <c r="W1353" s="39"/>
    </row>
    <row r="1354" spans="20:23" x14ac:dyDescent="0.2">
      <c r="T1354" s="39"/>
      <c r="V1354" s="39"/>
      <c r="W1354" s="39"/>
    </row>
    <row r="1355" spans="20:23" x14ac:dyDescent="0.2">
      <c r="T1355" s="39"/>
      <c r="V1355" s="39"/>
      <c r="W1355" s="39"/>
    </row>
    <row r="1356" spans="20:23" x14ac:dyDescent="0.2">
      <c r="T1356" s="39"/>
      <c r="V1356" s="39"/>
      <c r="W1356" s="39"/>
    </row>
    <row r="1357" spans="20:23" x14ac:dyDescent="0.2">
      <c r="T1357" s="39"/>
      <c r="V1357" s="39"/>
      <c r="W1357" s="39"/>
    </row>
    <row r="1358" spans="20:23" x14ac:dyDescent="0.2">
      <c r="T1358" s="39"/>
      <c r="V1358" s="39"/>
      <c r="W1358" s="39"/>
    </row>
    <row r="1359" spans="20:23" x14ac:dyDescent="0.2">
      <c r="T1359" s="39"/>
      <c r="V1359" s="39"/>
      <c r="W1359" s="39"/>
    </row>
    <row r="1360" spans="20:23" x14ac:dyDescent="0.2">
      <c r="T1360" s="39"/>
      <c r="V1360" s="39"/>
      <c r="W1360" s="39"/>
    </row>
    <row r="1361" spans="20:23" x14ac:dyDescent="0.2">
      <c r="T1361" s="39"/>
      <c r="V1361" s="39"/>
      <c r="W1361" s="39"/>
    </row>
    <row r="1362" spans="20:23" x14ac:dyDescent="0.2">
      <c r="T1362" s="39"/>
      <c r="V1362" s="39"/>
      <c r="W1362" s="39"/>
    </row>
    <row r="1363" spans="20:23" x14ac:dyDescent="0.2">
      <c r="T1363" s="39"/>
      <c r="V1363" s="39"/>
      <c r="W1363" s="39"/>
    </row>
    <row r="1364" spans="20:23" x14ac:dyDescent="0.2">
      <c r="T1364" s="39"/>
      <c r="V1364" s="39"/>
      <c r="W1364" s="39"/>
    </row>
    <row r="1365" spans="20:23" x14ac:dyDescent="0.2">
      <c r="T1365" s="39"/>
      <c r="V1365" s="39"/>
      <c r="W1365" s="39"/>
    </row>
    <row r="1366" spans="20:23" x14ac:dyDescent="0.2">
      <c r="T1366" s="39"/>
      <c r="V1366" s="39"/>
      <c r="W1366" s="39"/>
    </row>
    <row r="1367" spans="20:23" x14ac:dyDescent="0.2">
      <c r="T1367" s="39"/>
      <c r="V1367" s="39"/>
      <c r="W1367" s="39"/>
    </row>
    <row r="1368" spans="20:23" x14ac:dyDescent="0.2">
      <c r="T1368" s="39"/>
      <c r="V1368" s="39"/>
      <c r="W1368" s="39"/>
    </row>
    <row r="1369" spans="20:23" x14ac:dyDescent="0.2">
      <c r="T1369" s="39"/>
      <c r="V1369" s="39"/>
      <c r="W1369" s="39"/>
    </row>
    <row r="1370" spans="20:23" x14ac:dyDescent="0.2">
      <c r="T1370" s="39"/>
      <c r="V1370" s="39"/>
      <c r="W1370" s="39"/>
    </row>
    <row r="1371" spans="20:23" x14ac:dyDescent="0.2">
      <c r="T1371" s="39"/>
      <c r="V1371" s="39"/>
      <c r="W1371" s="39"/>
    </row>
    <row r="1372" spans="20:23" x14ac:dyDescent="0.2">
      <c r="T1372" s="39"/>
      <c r="V1372" s="39"/>
      <c r="W1372" s="39"/>
    </row>
    <row r="1373" spans="20:23" x14ac:dyDescent="0.2">
      <c r="T1373" s="39"/>
      <c r="V1373" s="39"/>
      <c r="W1373" s="39"/>
    </row>
    <row r="1374" spans="20:23" x14ac:dyDescent="0.2">
      <c r="T1374" s="39"/>
      <c r="V1374" s="39"/>
      <c r="W1374" s="39"/>
    </row>
    <row r="1375" spans="20:23" x14ac:dyDescent="0.2">
      <c r="T1375" s="39"/>
      <c r="V1375" s="39"/>
      <c r="W1375" s="39"/>
    </row>
    <row r="1376" spans="20:23" x14ac:dyDescent="0.2">
      <c r="T1376" s="39"/>
      <c r="V1376" s="39"/>
      <c r="W1376" s="39"/>
    </row>
    <row r="1377" spans="20:23" x14ac:dyDescent="0.2">
      <c r="T1377" s="39"/>
      <c r="V1377" s="39"/>
      <c r="W1377" s="39"/>
    </row>
    <row r="1378" spans="20:23" x14ac:dyDescent="0.2">
      <c r="T1378" s="39"/>
      <c r="V1378" s="39"/>
      <c r="W1378" s="39"/>
    </row>
    <row r="1379" spans="20:23" x14ac:dyDescent="0.2">
      <c r="T1379" s="39"/>
      <c r="V1379" s="39"/>
      <c r="W1379" s="39"/>
    </row>
    <row r="1380" spans="20:23" x14ac:dyDescent="0.2">
      <c r="T1380" s="39"/>
      <c r="V1380" s="39"/>
      <c r="W1380" s="39"/>
    </row>
    <row r="1381" spans="20:23" x14ac:dyDescent="0.2">
      <c r="T1381" s="39"/>
      <c r="V1381" s="39"/>
      <c r="W1381" s="39"/>
    </row>
    <row r="1382" spans="20:23" x14ac:dyDescent="0.2">
      <c r="T1382" s="39"/>
      <c r="V1382" s="39"/>
      <c r="W1382" s="39"/>
    </row>
    <row r="1383" spans="20:23" x14ac:dyDescent="0.2">
      <c r="T1383" s="39"/>
      <c r="V1383" s="39"/>
      <c r="W1383" s="39"/>
    </row>
    <row r="1384" spans="20:23" x14ac:dyDescent="0.2">
      <c r="T1384" s="39"/>
      <c r="V1384" s="39"/>
      <c r="W1384" s="39"/>
    </row>
    <row r="1385" spans="20:23" x14ac:dyDescent="0.2">
      <c r="T1385" s="39"/>
      <c r="V1385" s="39"/>
      <c r="W1385" s="39"/>
    </row>
    <row r="1386" spans="20:23" x14ac:dyDescent="0.2">
      <c r="T1386" s="39"/>
      <c r="V1386" s="39"/>
      <c r="W1386" s="39"/>
    </row>
    <row r="1387" spans="20:23" x14ac:dyDescent="0.2">
      <c r="T1387" s="39"/>
      <c r="V1387" s="39"/>
      <c r="W1387" s="39"/>
    </row>
    <row r="1388" spans="20:23" x14ac:dyDescent="0.2">
      <c r="T1388" s="39"/>
      <c r="V1388" s="39"/>
      <c r="W1388" s="39"/>
    </row>
    <row r="1389" spans="20:23" x14ac:dyDescent="0.2">
      <c r="T1389" s="39"/>
      <c r="V1389" s="39"/>
      <c r="W1389" s="39"/>
    </row>
    <row r="1390" spans="20:23" x14ac:dyDescent="0.2">
      <c r="T1390" s="39"/>
      <c r="V1390" s="39"/>
      <c r="W1390" s="39"/>
    </row>
    <row r="1391" spans="20:23" x14ac:dyDescent="0.2">
      <c r="T1391" s="39"/>
      <c r="V1391" s="39"/>
      <c r="W1391" s="39"/>
    </row>
    <row r="1392" spans="20:23" x14ac:dyDescent="0.2">
      <c r="T1392" s="39"/>
      <c r="V1392" s="39"/>
      <c r="W1392" s="39"/>
    </row>
    <row r="1393" spans="20:23" x14ac:dyDescent="0.2">
      <c r="T1393" s="39"/>
      <c r="V1393" s="39"/>
      <c r="W1393" s="39"/>
    </row>
    <row r="1394" spans="20:23" x14ac:dyDescent="0.2">
      <c r="T1394" s="39"/>
      <c r="V1394" s="39"/>
      <c r="W1394" s="39"/>
    </row>
    <row r="1395" spans="20:23" x14ac:dyDescent="0.2">
      <c r="T1395" s="39"/>
      <c r="V1395" s="39"/>
      <c r="W1395" s="39"/>
    </row>
    <row r="1396" spans="20:23" x14ac:dyDescent="0.2">
      <c r="T1396" s="39"/>
      <c r="V1396" s="39"/>
      <c r="W1396" s="39"/>
    </row>
    <row r="1397" spans="20:23" x14ac:dyDescent="0.2">
      <c r="T1397" s="39"/>
      <c r="V1397" s="39"/>
      <c r="W1397" s="39"/>
    </row>
    <row r="1398" spans="20:23" x14ac:dyDescent="0.2">
      <c r="T1398" s="39"/>
      <c r="V1398" s="39"/>
      <c r="W1398" s="39"/>
    </row>
    <row r="1399" spans="20:23" x14ac:dyDescent="0.2">
      <c r="T1399" s="39"/>
      <c r="V1399" s="39"/>
      <c r="W1399" s="39"/>
    </row>
    <row r="1400" spans="20:23" x14ac:dyDescent="0.2">
      <c r="T1400" s="39"/>
      <c r="V1400" s="39"/>
      <c r="W1400" s="39"/>
    </row>
    <row r="1401" spans="20:23" x14ac:dyDescent="0.2">
      <c r="T1401" s="39"/>
      <c r="V1401" s="39"/>
      <c r="W1401" s="39"/>
    </row>
    <row r="1402" spans="20:23" x14ac:dyDescent="0.2">
      <c r="T1402" s="39"/>
      <c r="V1402" s="39"/>
      <c r="W1402" s="39"/>
    </row>
    <row r="1403" spans="20:23" x14ac:dyDescent="0.2">
      <c r="T1403" s="39"/>
      <c r="V1403" s="39"/>
      <c r="W1403" s="39"/>
    </row>
    <row r="1404" spans="20:23" x14ac:dyDescent="0.2">
      <c r="T1404" s="39"/>
      <c r="V1404" s="39"/>
      <c r="W1404" s="39"/>
    </row>
    <row r="1405" spans="20:23" x14ac:dyDescent="0.2">
      <c r="T1405" s="39"/>
      <c r="V1405" s="39"/>
      <c r="W1405" s="39"/>
    </row>
    <row r="1406" spans="20:23" x14ac:dyDescent="0.2">
      <c r="T1406" s="39"/>
      <c r="V1406" s="39"/>
      <c r="W1406" s="39"/>
    </row>
    <row r="1407" spans="20:23" x14ac:dyDescent="0.2">
      <c r="T1407" s="39"/>
      <c r="V1407" s="39"/>
      <c r="W1407" s="39"/>
    </row>
    <row r="1408" spans="20:23" x14ac:dyDescent="0.2">
      <c r="T1408" s="39"/>
      <c r="V1408" s="39"/>
      <c r="W1408" s="39"/>
    </row>
    <row r="1409" spans="20:23" x14ac:dyDescent="0.2">
      <c r="T1409" s="39"/>
      <c r="V1409" s="39"/>
      <c r="W1409" s="39"/>
    </row>
    <row r="1410" spans="20:23" x14ac:dyDescent="0.2">
      <c r="T1410" s="39"/>
      <c r="V1410" s="39"/>
      <c r="W1410" s="39"/>
    </row>
    <row r="1411" spans="20:23" x14ac:dyDescent="0.2">
      <c r="T1411" s="39"/>
      <c r="V1411" s="39"/>
      <c r="W1411" s="39"/>
    </row>
    <row r="1412" spans="20:23" x14ac:dyDescent="0.2">
      <c r="T1412" s="39"/>
      <c r="V1412" s="39"/>
      <c r="W1412" s="39"/>
    </row>
    <row r="1413" spans="20:23" x14ac:dyDescent="0.2">
      <c r="T1413" s="39"/>
      <c r="V1413" s="39"/>
      <c r="W1413" s="39"/>
    </row>
    <row r="1414" spans="20:23" x14ac:dyDescent="0.2">
      <c r="T1414" s="39"/>
      <c r="V1414" s="39"/>
      <c r="W1414" s="39"/>
    </row>
    <row r="1415" spans="20:23" x14ac:dyDescent="0.2">
      <c r="T1415" s="39"/>
      <c r="V1415" s="39"/>
      <c r="W1415" s="39"/>
    </row>
    <row r="1416" spans="20:23" x14ac:dyDescent="0.2">
      <c r="T1416" s="39"/>
      <c r="V1416" s="39"/>
      <c r="W1416" s="39"/>
    </row>
    <row r="1417" spans="20:23" x14ac:dyDescent="0.2">
      <c r="T1417" s="39"/>
      <c r="V1417" s="39"/>
      <c r="W1417" s="39"/>
    </row>
    <row r="1418" spans="20:23" x14ac:dyDescent="0.2">
      <c r="T1418" s="39"/>
      <c r="V1418" s="39"/>
      <c r="W1418" s="39"/>
    </row>
    <row r="1419" spans="20:23" x14ac:dyDescent="0.2">
      <c r="T1419" s="39"/>
      <c r="V1419" s="39"/>
      <c r="W1419" s="39"/>
    </row>
    <row r="1420" spans="20:23" x14ac:dyDescent="0.2">
      <c r="T1420" s="39"/>
      <c r="V1420" s="39"/>
      <c r="W1420" s="39"/>
    </row>
    <row r="1421" spans="20:23" x14ac:dyDescent="0.2">
      <c r="T1421" s="39"/>
      <c r="V1421" s="39"/>
      <c r="W1421" s="39"/>
    </row>
    <row r="1422" spans="20:23" x14ac:dyDescent="0.2">
      <c r="T1422" s="39"/>
      <c r="V1422" s="39"/>
      <c r="W1422" s="39"/>
    </row>
    <row r="1423" spans="20:23" x14ac:dyDescent="0.2">
      <c r="T1423" s="39"/>
      <c r="V1423" s="39"/>
      <c r="W1423" s="39"/>
    </row>
    <row r="1424" spans="20:23" x14ac:dyDescent="0.2">
      <c r="T1424" s="39"/>
      <c r="V1424" s="39"/>
      <c r="W1424" s="39"/>
    </row>
    <row r="1425" spans="20:23" x14ac:dyDescent="0.2">
      <c r="T1425" s="39"/>
      <c r="V1425" s="39"/>
      <c r="W1425" s="39"/>
    </row>
    <row r="1426" spans="20:23" x14ac:dyDescent="0.2">
      <c r="T1426" s="39"/>
      <c r="V1426" s="39"/>
      <c r="W1426" s="39"/>
    </row>
    <row r="1427" spans="20:23" x14ac:dyDescent="0.2">
      <c r="T1427" s="39"/>
      <c r="V1427" s="39"/>
      <c r="W1427" s="39"/>
    </row>
    <row r="1428" spans="20:23" x14ac:dyDescent="0.2">
      <c r="T1428" s="39"/>
      <c r="V1428" s="39"/>
      <c r="W1428" s="39"/>
    </row>
    <row r="1429" spans="20:23" x14ac:dyDescent="0.2">
      <c r="T1429" s="39"/>
      <c r="V1429" s="39"/>
      <c r="W1429" s="39"/>
    </row>
    <row r="1430" spans="20:23" x14ac:dyDescent="0.2">
      <c r="T1430" s="39"/>
      <c r="V1430" s="39"/>
      <c r="W1430" s="39"/>
    </row>
    <row r="1431" spans="20:23" x14ac:dyDescent="0.2">
      <c r="T1431" s="39"/>
      <c r="V1431" s="39"/>
      <c r="W1431" s="39"/>
    </row>
    <row r="1432" spans="20:23" x14ac:dyDescent="0.2">
      <c r="T1432" s="39"/>
      <c r="V1432" s="39"/>
      <c r="W1432" s="39"/>
    </row>
    <row r="1433" spans="20:23" x14ac:dyDescent="0.2">
      <c r="T1433" s="39"/>
      <c r="V1433" s="39"/>
      <c r="W1433" s="39"/>
    </row>
    <row r="1434" spans="20:23" x14ac:dyDescent="0.2">
      <c r="T1434" s="39"/>
      <c r="V1434" s="39"/>
      <c r="W1434" s="39"/>
    </row>
    <row r="1435" spans="20:23" x14ac:dyDescent="0.2">
      <c r="T1435" s="39"/>
      <c r="V1435" s="39"/>
      <c r="W1435" s="39"/>
    </row>
    <row r="1436" spans="20:23" x14ac:dyDescent="0.2">
      <c r="T1436" s="39"/>
      <c r="V1436" s="39"/>
      <c r="W1436" s="39"/>
    </row>
    <row r="1437" spans="20:23" x14ac:dyDescent="0.2">
      <c r="T1437" s="39"/>
      <c r="V1437" s="39"/>
      <c r="W1437" s="39"/>
    </row>
    <row r="1438" spans="20:23" x14ac:dyDescent="0.2">
      <c r="T1438" s="39"/>
      <c r="V1438" s="39"/>
      <c r="W1438" s="39"/>
    </row>
    <row r="1439" spans="20:23" x14ac:dyDescent="0.2">
      <c r="T1439" s="39"/>
      <c r="V1439" s="39"/>
      <c r="W1439" s="39"/>
    </row>
    <row r="1440" spans="20:23" x14ac:dyDescent="0.2">
      <c r="T1440" s="39"/>
      <c r="V1440" s="39"/>
      <c r="W1440" s="39"/>
    </row>
    <row r="1441" spans="20:23" x14ac:dyDescent="0.2">
      <c r="T1441" s="39"/>
      <c r="V1441" s="39"/>
      <c r="W1441" s="39"/>
    </row>
    <row r="1442" spans="20:23" x14ac:dyDescent="0.2">
      <c r="T1442" s="39"/>
      <c r="V1442" s="39"/>
      <c r="W1442" s="39"/>
    </row>
    <row r="1443" spans="20:23" x14ac:dyDescent="0.2">
      <c r="T1443" s="39"/>
      <c r="V1443" s="39"/>
      <c r="W1443" s="39"/>
    </row>
    <row r="1444" spans="20:23" x14ac:dyDescent="0.2">
      <c r="T1444" s="39"/>
      <c r="V1444" s="39"/>
      <c r="W1444" s="39"/>
    </row>
    <row r="1445" spans="20:23" x14ac:dyDescent="0.2">
      <c r="T1445" s="39"/>
      <c r="V1445" s="39"/>
      <c r="W1445" s="39"/>
    </row>
    <row r="1446" spans="20:23" x14ac:dyDescent="0.2">
      <c r="T1446" s="39"/>
      <c r="V1446" s="39"/>
      <c r="W1446" s="39"/>
    </row>
    <row r="1447" spans="20:23" x14ac:dyDescent="0.2">
      <c r="T1447" s="39"/>
      <c r="V1447" s="39"/>
      <c r="W1447" s="39"/>
    </row>
    <row r="1448" spans="20:23" x14ac:dyDescent="0.2">
      <c r="T1448" s="39"/>
      <c r="V1448" s="39"/>
      <c r="W1448" s="39"/>
    </row>
    <row r="1449" spans="20:23" x14ac:dyDescent="0.2">
      <c r="T1449" s="39"/>
      <c r="V1449" s="39"/>
      <c r="W1449" s="39"/>
    </row>
    <row r="1450" spans="20:23" x14ac:dyDescent="0.2">
      <c r="T1450" s="39"/>
      <c r="V1450" s="39"/>
      <c r="W1450" s="39"/>
    </row>
    <row r="1451" spans="20:23" x14ac:dyDescent="0.2">
      <c r="T1451" s="39"/>
      <c r="V1451" s="39"/>
      <c r="W1451" s="39"/>
    </row>
    <row r="1452" spans="20:23" x14ac:dyDescent="0.2">
      <c r="T1452" s="39"/>
      <c r="V1452" s="39"/>
      <c r="W1452" s="39"/>
    </row>
    <row r="1453" spans="20:23" x14ac:dyDescent="0.2">
      <c r="T1453" s="39"/>
      <c r="V1453" s="39"/>
      <c r="W1453" s="39"/>
    </row>
    <row r="1454" spans="20:23" x14ac:dyDescent="0.2">
      <c r="T1454" s="39"/>
      <c r="V1454" s="39"/>
      <c r="W1454" s="39"/>
    </row>
    <row r="1455" spans="20:23" x14ac:dyDescent="0.2">
      <c r="T1455" s="39"/>
      <c r="V1455" s="39"/>
      <c r="W1455" s="39"/>
    </row>
    <row r="1456" spans="20:23" x14ac:dyDescent="0.2">
      <c r="T1456" s="39"/>
      <c r="V1456" s="39"/>
      <c r="W1456" s="39"/>
    </row>
    <row r="1457" spans="20:23" x14ac:dyDescent="0.2">
      <c r="T1457" s="39"/>
      <c r="V1457" s="39"/>
      <c r="W1457" s="39"/>
    </row>
    <row r="1458" spans="20:23" x14ac:dyDescent="0.2">
      <c r="T1458" s="39"/>
      <c r="V1458" s="39"/>
      <c r="W1458" s="39"/>
    </row>
    <row r="1459" spans="20:23" x14ac:dyDescent="0.2">
      <c r="T1459" s="39"/>
      <c r="V1459" s="39"/>
      <c r="W1459" s="39"/>
    </row>
    <row r="1460" spans="20:23" x14ac:dyDescent="0.2">
      <c r="T1460" s="39"/>
      <c r="V1460" s="39"/>
      <c r="W1460" s="39"/>
    </row>
    <row r="1461" spans="20:23" x14ac:dyDescent="0.2">
      <c r="T1461" s="39"/>
      <c r="V1461" s="39"/>
      <c r="W1461" s="39"/>
    </row>
    <row r="1462" spans="20:23" x14ac:dyDescent="0.2">
      <c r="T1462" s="39"/>
      <c r="V1462" s="39"/>
      <c r="W1462" s="39"/>
    </row>
    <row r="1463" spans="20:23" x14ac:dyDescent="0.2">
      <c r="T1463" s="39"/>
      <c r="V1463" s="39"/>
      <c r="W1463" s="39"/>
    </row>
    <row r="1464" spans="20:23" x14ac:dyDescent="0.2">
      <c r="T1464" s="39"/>
      <c r="V1464" s="39"/>
      <c r="W1464" s="39"/>
    </row>
    <row r="1465" spans="20:23" x14ac:dyDescent="0.2">
      <c r="T1465" s="39"/>
      <c r="V1465" s="39"/>
      <c r="W1465" s="39"/>
    </row>
    <row r="1466" spans="20:23" x14ac:dyDescent="0.2">
      <c r="T1466" s="39"/>
      <c r="V1466" s="39"/>
      <c r="W1466" s="39"/>
    </row>
    <row r="1467" spans="20:23" x14ac:dyDescent="0.2">
      <c r="T1467" s="39"/>
      <c r="V1467" s="39"/>
      <c r="W1467" s="39"/>
    </row>
    <row r="1468" spans="20:23" x14ac:dyDescent="0.2">
      <c r="T1468" s="39"/>
      <c r="V1468" s="39"/>
      <c r="W1468" s="39"/>
    </row>
    <row r="1469" spans="20:23" x14ac:dyDescent="0.2">
      <c r="T1469" s="39"/>
      <c r="V1469" s="39"/>
      <c r="W1469" s="39"/>
    </row>
    <row r="1470" spans="20:23" x14ac:dyDescent="0.2">
      <c r="T1470" s="39"/>
      <c r="V1470" s="39"/>
      <c r="W1470" s="39"/>
    </row>
    <row r="1471" spans="20:23" x14ac:dyDescent="0.2">
      <c r="T1471" s="39"/>
      <c r="V1471" s="39"/>
      <c r="W1471" s="39"/>
    </row>
    <row r="1472" spans="20:23" x14ac:dyDescent="0.2">
      <c r="T1472" s="39"/>
      <c r="V1472" s="39"/>
      <c r="W1472" s="39"/>
    </row>
    <row r="1473" spans="20:23" x14ac:dyDescent="0.2">
      <c r="T1473" s="39"/>
      <c r="V1473" s="39"/>
      <c r="W1473" s="39"/>
    </row>
    <row r="1474" spans="20:23" x14ac:dyDescent="0.2">
      <c r="T1474" s="39"/>
      <c r="V1474" s="39"/>
      <c r="W1474" s="39"/>
    </row>
    <row r="1475" spans="20:23" x14ac:dyDescent="0.2">
      <c r="T1475" s="39"/>
      <c r="V1475" s="39"/>
      <c r="W1475" s="39"/>
    </row>
    <row r="1476" spans="20:23" x14ac:dyDescent="0.2">
      <c r="T1476" s="39"/>
      <c r="V1476" s="39"/>
      <c r="W1476" s="39"/>
    </row>
    <row r="1477" spans="20:23" x14ac:dyDescent="0.2">
      <c r="T1477" s="39"/>
      <c r="V1477" s="39"/>
      <c r="W1477" s="39"/>
    </row>
    <row r="1478" spans="20:23" x14ac:dyDescent="0.2">
      <c r="T1478" s="39"/>
      <c r="V1478" s="39"/>
      <c r="W1478" s="39"/>
    </row>
    <row r="1479" spans="20:23" x14ac:dyDescent="0.2">
      <c r="T1479" s="39"/>
      <c r="V1479" s="39"/>
      <c r="W1479" s="39"/>
    </row>
    <row r="1480" spans="20:23" x14ac:dyDescent="0.2">
      <c r="T1480" s="39"/>
      <c r="V1480" s="39"/>
      <c r="W1480" s="39"/>
    </row>
    <row r="1481" spans="20:23" x14ac:dyDescent="0.2">
      <c r="T1481" s="39"/>
      <c r="V1481" s="39"/>
      <c r="W1481" s="39"/>
    </row>
    <row r="1482" spans="20:23" x14ac:dyDescent="0.2">
      <c r="T1482" s="39"/>
      <c r="V1482" s="39"/>
      <c r="W1482" s="39"/>
    </row>
    <row r="1483" spans="20:23" x14ac:dyDescent="0.2">
      <c r="T1483" s="39"/>
      <c r="V1483" s="39"/>
      <c r="W1483" s="39"/>
    </row>
    <row r="1484" spans="20:23" x14ac:dyDescent="0.2">
      <c r="T1484" s="39"/>
      <c r="V1484" s="39"/>
      <c r="W1484" s="39"/>
    </row>
    <row r="1485" spans="20:23" x14ac:dyDescent="0.2">
      <c r="T1485" s="39"/>
      <c r="V1485" s="39"/>
      <c r="W1485" s="39"/>
    </row>
    <row r="1486" spans="20:23" x14ac:dyDescent="0.2">
      <c r="T1486" s="39"/>
      <c r="V1486" s="39"/>
      <c r="W1486" s="39"/>
    </row>
    <row r="1487" spans="20:23" x14ac:dyDescent="0.2">
      <c r="T1487" s="39"/>
      <c r="V1487" s="39"/>
      <c r="W1487" s="39"/>
    </row>
    <row r="1488" spans="20:23" x14ac:dyDescent="0.2">
      <c r="T1488" s="39"/>
      <c r="V1488" s="39"/>
      <c r="W1488" s="39"/>
    </row>
    <row r="1489" spans="20:23" x14ac:dyDescent="0.2">
      <c r="T1489" s="39"/>
      <c r="V1489" s="39"/>
      <c r="W1489" s="39"/>
    </row>
    <row r="1490" spans="20:23" x14ac:dyDescent="0.2">
      <c r="T1490" s="39"/>
      <c r="V1490" s="39"/>
      <c r="W1490" s="39"/>
    </row>
    <row r="1491" spans="20:23" x14ac:dyDescent="0.2">
      <c r="T1491" s="39"/>
      <c r="V1491" s="39"/>
      <c r="W1491" s="39"/>
    </row>
    <row r="1492" spans="20:23" x14ac:dyDescent="0.2">
      <c r="T1492" s="39"/>
      <c r="V1492" s="39"/>
      <c r="W1492" s="39"/>
    </row>
    <row r="1493" spans="20:23" x14ac:dyDescent="0.2">
      <c r="T1493" s="39"/>
      <c r="V1493" s="39"/>
      <c r="W1493" s="39"/>
    </row>
    <row r="1494" spans="20:23" x14ac:dyDescent="0.2">
      <c r="T1494" s="39"/>
      <c r="V1494" s="39"/>
      <c r="W1494" s="39"/>
    </row>
    <row r="1495" spans="20:23" x14ac:dyDescent="0.2">
      <c r="T1495" s="39"/>
      <c r="V1495" s="39"/>
      <c r="W1495" s="39"/>
    </row>
    <row r="1496" spans="20:23" x14ac:dyDescent="0.2">
      <c r="T1496" s="39"/>
      <c r="V1496" s="39"/>
      <c r="W1496" s="39"/>
    </row>
    <row r="1497" spans="20:23" x14ac:dyDescent="0.2">
      <c r="T1497" s="39"/>
      <c r="V1497" s="39"/>
      <c r="W1497" s="39"/>
    </row>
    <row r="1498" spans="20:23" x14ac:dyDescent="0.2">
      <c r="T1498" s="39"/>
      <c r="V1498" s="39"/>
      <c r="W1498" s="39"/>
    </row>
    <row r="1499" spans="20:23" x14ac:dyDescent="0.2">
      <c r="T1499" s="39"/>
      <c r="V1499" s="39"/>
      <c r="W1499" s="39"/>
    </row>
    <row r="1500" spans="20:23" x14ac:dyDescent="0.2">
      <c r="T1500" s="39"/>
      <c r="V1500" s="39"/>
      <c r="W1500" s="39"/>
    </row>
    <row r="1501" spans="20:23" x14ac:dyDescent="0.2">
      <c r="T1501" s="39"/>
      <c r="V1501" s="39"/>
      <c r="W1501" s="39"/>
    </row>
    <row r="1502" spans="20:23" x14ac:dyDescent="0.2">
      <c r="T1502" s="39"/>
      <c r="V1502" s="39"/>
      <c r="W1502" s="39"/>
    </row>
    <row r="1503" spans="20:23" x14ac:dyDescent="0.2">
      <c r="T1503" s="39"/>
      <c r="V1503" s="39"/>
      <c r="W1503" s="39"/>
    </row>
    <row r="1504" spans="20:23" x14ac:dyDescent="0.2">
      <c r="T1504" s="39"/>
      <c r="V1504" s="39"/>
      <c r="W1504" s="39"/>
    </row>
    <row r="1505" spans="20:23" x14ac:dyDescent="0.2">
      <c r="T1505" s="39"/>
      <c r="V1505" s="39"/>
      <c r="W1505" s="39"/>
    </row>
    <row r="1506" spans="20:23" x14ac:dyDescent="0.2">
      <c r="T1506" s="39"/>
      <c r="V1506" s="39"/>
      <c r="W1506" s="39"/>
    </row>
    <row r="1507" spans="20:23" x14ac:dyDescent="0.2">
      <c r="T1507" s="39"/>
      <c r="V1507" s="39"/>
      <c r="W1507" s="39"/>
    </row>
    <row r="1508" spans="20:23" x14ac:dyDescent="0.2">
      <c r="T1508" s="39"/>
      <c r="V1508" s="39"/>
      <c r="W1508" s="39"/>
    </row>
    <row r="1509" spans="20:23" x14ac:dyDescent="0.2">
      <c r="T1509" s="39"/>
      <c r="V1509" s="39"/>
      <c r="W1509" s="39"/>
    </row>
    <row r="1510" spans="20:23" x14ac:dyDescent="0.2">
      <c r="T1510" s="39"/>
      <c r="V1510" s="39"/>
      <c r="W1510" s="39"/>
    </row>
    <row r="1511" spans="20:23" x14ac:dyDescent="0.2">
      <c r="T1511" s="39"/>
      <c r="V1511" s="39"/>
      <c r="W1511" s="39"/>
    </row>
    <row r="1512" spans="20:23" x14ac:dyDescent="0.2">
      <c r="T1512" s="39"/>
      <c r="V1512" s="39"/>
      <c r="W1512" s="39"/>
    </row>
    <row r="1513" spans="20:23" x14ac:dyDescent="0.2">
      <c r="T1513" s="39"/>
      <c r="V1513" s="39"/>
      <c r="W1513" s="39"/>
    </row>
    <row r="1514" spans="20:23" x14ac:dyDescent="0.2">
      <c r="T1514" s="39"/>
      <c r="V1514" s="39"/>
      <c r="W1514" s="39"/>
    </row>
    <row r="1515" spans="20:23" x14ac:dyDescent="0.2">
      <c r="T1515" s="39"/>
      <c r="V1515" s="39"/>
      <c r="W1515" s="39"/>
    </row>
    <row r="1516" spans="20:23" x14ac:dyDescent="0.2">
      <c r="T1516" s="39"/>
      <c r="V1516" s="39"/>
      <c r="W1516" s="39"/>
    </row>
    <row r="1517" spans="20:23" x14ac:dyDescent="0.2">
      <c r="T1517" s="39"/>
      <c r="V1517" s="39"/>
      <c r="W1517" s="39"/>
    </row>
    <row r="1518" spans="20:23" x14ac:dyDescent="0.2">
      <c r="T1518" s="39"/>
      <c r="V1518" s="39"/>
      <c r="W1518" s="39"/>
    </row>
    <row r="1519" spans="20:23" x14ac:dyDescent="0.2">
      <c r="T1519" s="39"/>
      <c r="V1519" s="39"/>
      <c r="W1519" s="39"/>
    </row>
    <row r="1520" spans="20:23" x14ac:dyDescent="0.2">
      <c r="T1520" s="39"/>
      <c r="V1520" s="39"/>
      <c r="W1520" s="39"/>
    </row>
    <row r="1521" spans="20:23" x14ac:dyDescent="0.2">
      <c r="T1521" s="39"/>
      <c r="V1521" s="39"/>
      <c r="W1521" s="39"/>
    </row>
    <row r="1522" spans="20:23" x14ac:dyDescent="0.2">
      <c r="T1522" s="39"/>
      <c r="V1522" s="39"/>
      <c r="W1522" s="39"/>
    </row>
    <row r="1523" spans="20:23" x14ac:dyDescent="0.2">
      <c r="T1523" s="39"/>
      <c r="V1523" s="39"/>
      <c r="W1523" s="39"/>
    </row>
    <row r="1524" spans="20:23" x14ac:dyDescent="0.2">
      <c r="T1524" s="39"/>
      <c r="V1524" s="39"/>
      <c r="W1524" s="39"/>
    </row>
    <row r="1525" spans="20:23" x14ac:dyDescent="0.2">
      <c r="T1525" s="39"/>
      <c r="V1525" s="39"/>
      <c r="W1525" s="39"/>
    </row>
    <row r="1526" spans="20:23" x14ac:dyDescent="0.2">
      <c r="T1526" s="39"/>
      <c r="V1526" s="39"/>
      <c r="W1526" s="39"/>
    </row>
    <row r="1527" spans="20:23" x14ac:dyDescent="0.2">
      <c r="T1527" s="39"/>
      <c r="V1527" s="39"/>
      <c r="W1527" s="39"/>
    </row>
    <row r="1528" spans="20:23" x14ac:dyDescent="0.2">
      <c r="T1528" s="39"/>
      <c r="V1528" s="39"/>
      <c r="W1528" s="39"/>
    </row>
    <row r="1529" spans="20:23" x14ac:dyDescent="0.2">
      <c r="T1529" s="39"/>
      <c r="V1529" s="39"/>
      <c r="W1529" s="39"/>
    </row>
    <row r="1530" spans="20:23" x14ac:dyDescent="0.2">
      <c r="T1530" s="39"/>
      <c r="V1530" s="39"/>
      <c r="W1530" s="39"/>
    </row>
    <row r="1531" spans="20:23" x14ac:dyDescent="0.2">
      <c r="T1531" s="39"/>
      <c r="V1531" s="39"/>
      <c r="W1531" s="39"/>
    </row>
    <row r="1532" spans="20:23" x14ac:dyDescent="0.2">
      <c r="T1532" s="39"/>
      <c r="V1532" s="39"/>
      <c r="W1532" s="39"/>
    </row>
    <row r="1533" spans="20:23" x14ac:dyDescent="0.2">
      <c r="T1533" s="39"/>
      <c r="V1533" s="39"/>
      <c r="W1533" s="39"/>
    </row>
    <row r="1534" spans="20:23" x14ac:dyDescent="0.2">
      <c r="T1534" s="39"/>
      <c r="V1534" s="39"/>
      <c r="W1534" s="39"/>
    </row>
    <row r="1535" spans="20:23" x14ac:dyDescent="0.2">
      <c r="T1535" s="39"/>
      <c r="V1535" s="39"/>
      <c r="W1535" s="39"/>
    </row>
    <row r="1536" spans="20:23" x14ac:dyDescent="0.2">
      <c r="T1536" s="39"/>
      <c r="V1536" s="39"/>
      <c r="W1536" s="39"/>
    </row>
    <row r="1537" spans="20:23" x14ac:dyDescent="0.2">
      <c r="T1537" s="39"/>
      <c r="V1537" s="39"/>
      <c r="W1537" s="39"/>
    </row>
    <row r="1538" spans="20:23" x14ac:dyDescent="0.2">
      <c r="T1538" s="39"/>
      <c r="V1538" s="39"/>
      <c r="W1538" s="39"/>
    </row>
    <row r="1539" spans="20:23" x14ac:dyDescent="0.2">
      <c r="T1539" s="39"/>
      <c r="V1539" s="39"/>
      <c r="W1539" s="39"/>
    </row>
    <row r="1540" spans="20:23" x14ac:dyDescent="0.2">
      <c r="T1540" s="39"/>
      <c r="V1540" s="39"/>
      <c r="W1540" s="39"/>
    </row>
    <row r="1541" spans="20:23" x14ac:dyDescent="0.2">
      <c r="T1541" s="39"/>
      <c r="V1541" s="39"/>
      <c r="W1541" s="39"/>
    </row>
    <row r="1542" spans="20:23" x14ac:dyDescent="0.2">
      <c r="T1542" s="39"/>
      <c r="V1542" s="39"/>
      <c r="W1542" s="39"/>
    </row>
    <row r="1543" spans="20:23" x14ac:dyDescent="0.2">
      <c r="T1543" s="39"/>
      <c r="V1543" s="39"/>
      <c r="W1543" s="39"/>
    </row>
    <row r="1544" spans="20:23" x14ac:dyDescent="0.2">
      <c r="T1544" s="39"/>
      <c r="V1544" s="39"/>
      <c r="W1544" s="39"/>
    </row>
    <row r="1545" spans="20:23" x14ac:dyDescent="0.2">
      <c r="T1545" s="39"/>
      <c r="V1545" s="39"/>
      <c r="W1545" s="39"/>
    </row>
    <row r="1546" spans="20:23" x14ac:dyDescent="0.2">
      <c r="T1546" s="39"/>
      <c r="V1546" s="39"/>
      <c r="W1546" s="39"/>
    </row>
    <row r="1547" spans="20:23" x14ac:dyDescent="0.2">
      <c r="T1547" s="39"/>
      <c r="V1547" s="39"/>
      <c r="W1547" s="39"/>
    </row>
    <row r="1548" spans="20:23" x14ac:dyDescent="0.2">
      <c r="T1548" s="39"/>
      <c r="V1548" s="39"/>
      <c r="W1548" s="39"/>
    </row>
    <row r="1549" spans="20:23" x14ac:dyDescent="0.2">
      <c r="T1549" s="39"/>
      <c r="V1549" s="39"/>
      <c r="W1549" s="39"/>
    </row>
    <row r="1550" spans="20:23" x14ac:dyDescent="0.2">
      <c r="T1550" s="39"/>
      <c r="V1550" s="39"/>
      <c r="W1550" s="39"/>
    </row>
    <row r="1551" spans="20:23" x14ac:dyDescent="0.2">
      <c r="T1551" s="39"/>
      <c r="V1551" s="39"/>
      <c r="W1551" s="39"/>
    </row>
    <row r="1552" spans="20:23" x14ac:dyDescent="0.2">
      <c r="T1552" s="39"/>
      <c r="V1552" s="39"/>
      <c r="W1552" s="39"/>
    </row>
    <row r="1553" spans="20:23" x14ac:dyDescent="0.2">
      <c r="T1553" s="39"/>
      <c r="V1553" s="39"/>
      <c r="W1553" s="39"/>
    </row>
    <row r="1554" spans="20:23" x14ac:dyDescent="0.2">
      <c r="T1554" s="39"/>
      <c r="V1554" s="39"/>
      <c r="W1554" s="39"/>
    </row>
    <row r="1555" spans="20:23" x14ac:dyDescent="0.2">
      <c r="T1555" s="39"/>
      <c r="V1555" s="39"/>
      <c r="W1555" s="39"/>
    </row>
    <row r="1556" spans="20:23" x14ac:dyDescent="0.2">
      <c r="T1556" s="39"/>
      <c r="V1556" s="39"/>
      <c r="W1556" s="39"/>
    </row>
    <row r="1557" spans="20:23" x14ac:dyDescent="0.2">
      <c r="T1557" s="39"/>
      <c r="V1557" s="39"/>
      <c r="W1557" s="39"/>
    </row>
    <row r="1558" spans="20:23" x14ac:dyDescent="0.2">
      <c r="T1558" s="39"/>
      <c r="V1558" s="39"/>
      <c r="W1558" s="39"/>
    </row>
    <row r="1559" spans="20:23" x14ac:dyDescent="0.2">
      <c r="T1559" s="39"/>
      <c r="V1559" s="39"/>
      <c r="W1559" s="39"/>
    </row>
    <row r="1560" spans="20:23" x14ac:dyDescent="0.2">
      <c r="T1560" s="39"/>
      <c r="V1560" s="39"/>
      <c r="W1560" s="39"/>
    </row>
    <row r="1561" spans="20:23" x14ac:dyDescent="0.2">
      <c r="T1561" s="39"/>
      <c r="V1561" s="39"/>
      <c r="W1561" s="39"/>
    </row>
    <row r="1562" spans="20:23" x14ac:dyDescent="0.2">
      <c r="T1562" s="39"/>
      <c r="V1562" s="39"/>
      <c r="W1562" s="39"/>
    </row>
    <row r="1563" spans="20:23" x14ac:dyDescent="0.2">
      <c r="T1563" s="39"/>
      <c r="V1563" s="39"/>
      <c r="W1563" s="39"/>
    </row>
    <row r="1564" spans="20:23" x14ac:dyDescent="0.2">
      <c r="T1564" s="39"/>
      <c r="V1564" s="39"/>
      <c r="W1564" s="39"/>
    </row>
    <row r="1565" spans="20:23" x14ac:dyDescent="0.2">
      <c r="T1565" s="39"/>
      <c r="V1565" s="39"/>
      <c r="W1565" s="39"/>
    </row>
    <row r="1566" spans="20:23" x14ac:dyDescent="0.2">
      <c r="T1566" s="39"/>
      <c r="V1566" s="39"/>
      <c r="W1566" s="39"/>
    </row>
    <row r="1567" spans="20:23" x14ac:dyDescent="0.2">
      <c r="T1567" s="39"/>
      <c r="V1567" s="39"/>
      <c r="W1567" s="39"/>
    </row>
    <row r="1568" spans="20:23" x14ac:dyDescent="0.2">
      <c r="T1568" s="39"/>
      <c r="V1568" s="39"/>
      <c r="W1568" s="39"/>
    </row>
    <row r="1569" spans="20:23" x14ac:dyDescent="0.2">
      <c r="T1569" s="39"/>
      <c r="V1569" s="39"/>
      <c r="W1569" s="39"/>
    </row>
    <row r="1570" spans="20:23" x14ac:dyDescent="0.2">
      <c r="T1570" s="39"/>
      <c r="V1570" s="39"/>
      <c r="W1570" s="39"/>
    </row>
    <row r="1571" spans="20:23" x14ac:dyDescent="0.2">
      <c r="T1571" s="39"/>
      <c r="V1571" s="39"/>
      <c r="W1571" s="39"/>
    </row>
    <row r="1572" spans="20:23" x14ac:dyDescent="0.2">
      <c r="T1572" s="39"/>
      <c r="V1572" s="39"/>
      <c r="W1572" s="39"/>
    </row>
    <row r="1573" spans="20:23" x14ac:dyDescent="0.2">
      <c r="T1573" s="39"/>
      <c r="V1573" s="39"/>
      <c r="W1573" s="39"/>
    </row>
    <row r="1574" spans="20:23" x14ac:dyDescent="0.2">
      <c r="T1574" s="39"/>
      <c r="V1574" s="39"/>
      <c r="W1574" s="39"/>
    </row>
    <row r="1575" spans="20:23" x14ac:dyDescent="0.2">
      <c r="T1575" s="39"/>
      <c r="V1575" s="39"/>
      <c r="W1575" s="39"/>
    </row>
    <row r="1576" spans="20:23" x14ac:dyDescent="0.2">
      <c r="T1576" s="39"/>
      <c r="V1576" s="39"/>
      <c r="W1576" s="39"/>
    </row>
    <row r="1577" spans="20:23" x14ac:dyDescent="0.2">
      <c r="T1577" s="39"/>
      <c r="V1577" s="39"/>
      <c r="W1577" s="39"/>
    </row>
    <row r="1578" spans="20:23" x14ac:dyDescent="0.2">
      <c r="T1578" s="39"/>
      <c r="V1578" s="39"/>
      <c r="W1578" s="39"/>
    </row>
    <row r="1579" spans="20:23" x14ac:dyDescent="0.2">
      <c r="T1579" s="39"/>
      <c r="V1579" s="39"/>
      <c r="W1579" s="39"/>
    </row>
    <row r="1580" spans="20:23" x14ac:dyDescent="0.2">
      <c r="T1580" s="39"/>
      <c r="V1580" s="39"/>
      <c r="W1580" s="39"/>
    </row>
    <row r="1581" spans="20:23" x14ac:dyDescent="0.2">
      <c r="T1581" s="39"/>
      <c r="V1581" s="39"/>
      <c r="W1581" s="39"/>
    </row>
    <row r="1582" spans="20:23" x14ac:dyDescent="0.2">
      <c r="T1582" s="39"/>
      <c r="V1582" s="39"/>
      <c r="W1582" s="39"/>
    </row>
    <row r="1583" spans="20:23" x14ac:dyDescent="0.2">
      <c r="T1583" s="39"/>
      <c r="V1583" s="39"/>
      <c r="W1583" s="39"/>
    </row>
    <row r="1584" spans="20:23" x14ac:dyDescent="0.2">
      <c r="T1584" s="39"/>
      <c r="V1584" s="39"/>
      <c r="W1584" s="39"/>
    </row>
    <row r="1585" spans="20:23" x14ac:dyDescent="0.2">
      <c r="T1585" s="39"/>
      <c r="V1585" s="39"/>
      <c r="W1585" s="39"/>
    </row>
    <row r="1586" spans="20:23" x14ac:dyDescent="0.2">
      <c r="T1586" s="39"/>
      <c r="V1586" s="39"/>
      <c r="W1586" s="39"/>
    </row>
    <row r="1587" spans="20:23" x14ac:dyDescent="0.2">
      <c r="T1587" s="39"/>
      <c r="V1587" s="39"/>
      <c r="W1587" s="39"/>
    </row>
    <row r="1588" spans="20:23" x14ac:dyDescent="0.2">
      <c r="T1588" s="39"/>
      <c r="V1588" s="39"/>
      <c r="W1588" s="39"/>
    </row>
    <row r="1589" spans="20:23" x14ac:dyDescent="0.2">
      <c r="T1589" s="39"/>
      <c r="V1589" s="39"/>
      <c r="W1589" s="39"/>
    </row>
    <row r="1590" spans="20:23" x14ac:dyDescent="0.2">
      <c r="T1590" s="39"/>
      <c r="V1590" s="39"/>
      <c r="W1590" s="39"/>
    </row>
    <row r="1591" spans="20:23" x14ac:dyDescent="0.2">
      <c r="T1591" s="39"/>
      <c r="V1591" s="39"/>
      <c r="W1591" s="39"/>
    </row>
    <row r="1592" spans="20:23" x14ac:dyDescent="0.2">
      <c r="T1592" s="39"/>
      <c r="V1592" s="39"/>
      <c r="W1592" s="39"/>
    </row>
    <row r="1593" spans="20:23" x14ac:dyDescent="0.2">
      <c r="T1593" s="39"/>
      <c r="V1593" s="39"/>
      <c r="W1593" s="39"/>
    </row>
    <row r="1594" spans="20:23" x14ac:dyDescent="0.2">
      <c r="T1594" s="39"/>
      <c r="V1594" s="39"/>
      <c r="W1594" s="39"/>
    </row>
    <row r="1595" spans="20:23" x14ac:dyDescent="0.2">
      <c r="T1595" s="39"/>
      <c r="V1595" s="39"/>
      <c r="W1595" s="39"/>
    </row>
    <row r="1596" spans="20:23" x14ac:dyDescent="0.2">
      <c r="T1596" s="39"/>
      <c r="V1596" s="39"/>
      <c r="W1596" s="39"/>
    </row>
    <row r="1597" spans="20:23" x14ac:dyDescent="0.2">
      <c r="T1597" s="39"/>
      <c r="V1597" s="39"/>
      <c r="W1597" s="39"/>
    </row>
    <row r="1598" spans="20:23" x14ac:dyDescent="0.2">
      <c r="T1598" s="39"/>
      <c r="V1598" s="39"/>
      <c r="W1598" s="39"/>
    </row>
    <row r="1599" spans="20:23" x14ac:dyDescent="0.2">
      <c r="T1599" s="39"/>
      <c r="V1599" s="39"/>
      <c r="W1599" s="39"/>
    </row>
    <row r="1600" spans="20:23" x14ac:dyDescent="0.2">
      <c r="T1600" s="39"/>
      <c r="V1600" s="39"/>
      <c r="W1600" s="39"/>
    </row>
    <row r="1601" spans="20:23" x14ac:dyDescent="0.2">
      <c r="T1601" s="39"/>
      <c r="V1601" s="39"/>
      <c r="W1601" s="39"/>
    </row>
    <row r="1602" spans="20:23" x14ac:dyDescent="0.2">
      <c r="T1602" s="39"/>
      <c r="V1602" s="39"/>
      <c r="W1602" s="39"/>
    </row>
    <row r="1603" spans="20:23" x14ac:dyDescent="0.2">
      <c r="T1603" s="39"/>
      <c r="V1603" s="39"/>
      <c r="W1603" s="39"/>
    </row>
    <row r="1604" spans="20:23" x14ac:dyDescent="0.2">
      <c r="T1604" s="39"/>
      <c r="V1604" s="39"/>
      <c r="W1604" s="39"/>
    </row>
    <row r="1605" spans="20:23" x14ac:dyDescent="0.2">
      <c r="T1605" s="39"/>
      <c r="V1605" s="39"/>
      <c r="W1605" s="39"/>
    </row>
    <row r="1606" spans="20:23" x14ac:dyDescent="0.2">
      <c r="T1606" s="39"/>
      <c r="V1606" s="39"/>
      <c r="W1606" s="39"/>
    </row>
    <row r="1607" spans="20:23" x14ac:dyDescent="0.2">
      <c r="T1607" s="39"/>
      <c r="V1607" s="39"/>
      <c r="W1607" s="39"/>
    </row>
    <row r="1608" spans="20:23" x14ac:dyDescent="0.2">
      <c r="T1608" s="39"/>
      <c r="V1608" s="39"/>
      <c r="W1608" s="39"/>
    </row>
    <row r="1609" spans="20:23" x14ac:dyDescent="0.2">
      <c r="T1609" s="39"/>
      <c r="V1609" s="39"/>
      <c r="W1609" s="39"/>
    </row>
    <row r="1610" spans="20:23" x14ac:dyDescent="0.2">
      <c r="T1610" s="39"/>
      <c r="V1610" s="39"/>
      <c r="W1610" s="39"/>
    </row>
    <row r="1611" spans="20:23" x14ac:dyDescent="0.2">
      <c r="T1611" s="39"/>
      <c r="V1611" s="39"/>
      <c r="W1611" s="39"/>
    </row>
    <row r="1612" spans="20:23" x14ac:dyDescent="0.2">
      <c r="T1612" s="39"/>
      <c r="V1612" s="39"/>
      <c r="W1612" s="39"/>
    </row>
    <row r="1613" spans="20:23" x14ac:dyDescent="0.2">
      <c r="T1613" s="39"/>
      <c r="V1613" s="39"/>
      <c r="W1613" s="39"/>
    </row>
    <row r="1614" spans="20:23" x14ac:dyDescent="0.2">
      <c r="T1614" s="39"/>
      <c r="V1614" s="39"/>
      <c r="W1614" s="39"/>
    </row>
    <row r="1615" spans="20:23" x14ac:dyDescent="0.2">
      <c r="T1615" s="39"/>
      <c r="V1615" s="39"/>
      <c r="W1615" s="39"/>
    </row>
    <row r="1616" spans="20:23" x14ac:dyDescent="0.2">
      <c r="T1616" s="39"/>
      <c r="V1616" s="39"/>
      <c r="W1616" s="39"/>
    </row>
    <row r="1617" spans="20:23" x14ac:dyDescent="0.2">
      <c r="T1617" s="39"/>
      <c r="V1617" s="39"/>
      <c r="W1617" s="39"/>
    </row>
    <row r="1618" spans="20:23" x14ac:dyDescent="0.2">
      <c r="T1618" s="39"/>
      <c r="V1618" s="39"/>
      <c r="W1618" s="39"/>
    </row>
    <row r="1619" spans="20:23" x14ac:dyDescent="0.2">
      <c r="T1619" s="39"/>
      <c r="V1619" s="39"/>
      <c r="W1619" s="39"/>
    </row>
    <row r="1620" spans="20:23" x14ac:dyDescent="0.2">
      <c r="T1620" s="39"/>
      <c r="V1620" s="39"/>
      <c r="W1620" s="39"/>
    </row>
    <row r="1621" spans="20:23" x14ac:dyDescent="0.2">
      <c r="T1621" s="39"/>
      <c r="V1621" s="39"/>
      <c r="W1621" s="39"/>
    </row>
    <row r="1622" spans="20:23" x14ac:dyDescent="0.2">
      <c r="T1622" s="39"/>
      <c r="V1622" s="39"/>
      <c r="W1622" s="39"/>
    </row>
    <row r="1623" spans="20:23" x14ac:dyDescent="0.2">
      <c r="T1623" s="39"/>
      <c r="V1623" s="39"/>
      <c r="W1623" s="39"/>
    </row>
    <row r="1624" spans="20:23" x14ac:dyDescent="0.2">
      <c r="T1624" s="39"/>
      <c r="V1624" s="39"/>
      <c r="W1624" s="39"/>
    </row>
    <row r="1625" spans="20:23" x14ac:dyDescent="0.2">
      <c r="T1625" s="39"/>
      <c r="V1625" s="39"/>
      <c r="W1625" s="39"/>
    </row>
    <row r="1626" spans="20:23" x14ac:dyDescent="0.2">
      <c r="T1626" s="39"/>
      <c r="V1626" s="39"/>
      <c r="W1626" s="39"/>
    </row>
    <row r="1627" spans="20:23" x14ac:dyDescent="0.2">
      <c r="T1627" s="39"/>
      <c r="V1627" s="39"/>
      <c r="W1627" s="39"/>
    </row>
    <row r="1628" spans="20:23" x14ac:dyDescent="0.2">
      <c r="T1628" s="39"/>
      <c r="V1628" s="39"/>
      <c r="W1628" s="39"/>
    </row>
    <row r="1629" spans="20:23" x14ac:dyDescent="0.2">
      <c r="T1629" s="39"/>
      <c r="V1629" s="39"/>
      <c r="W1629" s="39"/>
    </row>
    <row r="1630" spans="20:23" x14ac:dyDescent="0.2">
      <c r="T1630" s="39"/>
      <c r="V1630" s="39"/>
      <c r="W1630" s="39"/>
    </row>
    <row r="1631" spans="20:23" x14ac:dyDescent="0.2">
      <c r="T1631" s="39"/>
      <c r="V1631" s="39"/>
      <c r="W1631" s="39"/>
    </row>
    <row r="1632" spans="20:23" x14ac:dyDescent="0.2">
      <c r="T1632" s="39"/>
      <c r="V1632" s="39"/>
      <c r="W1632" s="39"/>
    </row>
    <row r="1633" spans="20:23" x14ac:dyDescent="0.2">
      <c r="T1633" s="39"/>
      <c r="V1633" s="39"/>
      <c r="W1633" s="39"/>
    </row>
    <row r="1634" spans="20:23" x14ac:dyDescent="0.2">
      <c r="T1634" s="39"/>
      <c r="V1634" s="39"/>
      <c r="W1634" s="39"/>
    </row>
    <row r="1635" spans="20:23" x14ac:dyDescent="0.2">
      <c r="T1635" s="39"/>
      <c r="V1635" s="39"/>
      <c r="W1635" s="39"/>
    </row>
    <row r="1636" spans="20:23" x14ac:dyDescent="0.2">
      <c r="T1636" s="39"/>
      <c r="V1636" s="39"/>
      <c r="W1636" s="39"/>
    </row>
    <row r="1637" spans="20:23" x14ac:dyDescent="0.2">
      <c r="T1637" s="39"/>
      <c r="V1637" s="39"/>
      <c r="W1637" s="39"/>
    </row>
    <row r="1638" spans="20:23" x14ac:dyDescent="0.2">
      <c r="T1638" s="39"/>
      <c r="V1638" s="39"/>
      <c r="W1638" s="39"/>
    </row>
    <row r="1639" spans="20:23" x14ac:dyDescent="0.2">
      <c r="T1639" s="39"/>
      <c r="V1639" s="39"/>
      <c r="W1639" s="39"/>
    </row>
    <row r="1640" spans="20:23" x14ac:dyDescent="0.2">
      <c r="T1640" s="39"/>
      <c r="V1640" s="39"/>
      <c r="W1640" s="39"/>
    </row>
    <row r="1641" spans="20:23" x14ac:dyDescent="0.2">
      <c r="T1641" s="39"/>
      <c r="V1641" s="39"/>
      <c r="W1641" s="39"/>
    </row>
    <row r="1642" spans="20:23" x14ac:dyDescent="0.2">
      <c r="T1642" s="39"/>
      <c r="V1642" s="39"/>
      <c r="W1642" s="39"/>
    </row>
    <row r="1643" spans="20:23" x14ac:dyDescent="0.2">
      <c r="T1643" s="39"/>
      <c r="V1643" s="39"/>
      <c r="W1643" s="39"/>
    </row>
    <row r="1644" spans="20:23" x14ac:dyDescent="0.2">
      <c r="T1644" s="39"/>
      <c r="V1644" s="39"/>
      <c r="W1644" s="39"/>
    </row>
    <row r="1645" spans="20:23" x14ac:dyDescent="0.2">
      <c r="T1645" s="39"/>
      <c r="V1645" s="39"/>
      <c r="W1645" s="39"/>
    </row>
    <row r="1646" spans="20:23" x14ac:dyDescent="0.2">
      <c r="T1646" s="39"/>
      <c r="V1646" s="39"/>
      <c r="W1646" s="39"/>
    </row>
    <row r="1647" spans="20:23" x14ac:dyDescent="0.2">
      <c r="T1647" s="39"/>
      <c r="V1647" s="39"/>
      <c r="W1647" s="39"/>
    </row>
    <row r="1648" spans="20:23" x14ac:dyDescent="0.2">
      <c r="T1648" s="39"/>
      <c r="V1648" s="39"/>
      <c r="W1648" s="39"/>
    </row>
    <row r="1649" spans="20:23" x14ac:dyDescent="0.2">
      <c r="T1649" s="39"/>
      <c r="V1649" s="39"/>
      <c r="W1649" s="39"/>
    </row>
    <row r="1650" spans="20:23" x14ac:dyDescent="0.2">
      <c r="T1650" s="39"/>
      <c r="V1650" s="39"/>
      <c r="W1650" s="39"/>
    </row>
    <row r="1651" spans="20:23" x14ac:dyDescent="0.2">
      <c r="T1651" s="39"/>
      <c r="V1651" s="39"/>
      <c r="W1651" s="39"/>
    </row>
    <row r="1652" spans="20:23" x14ac:dyDescent="0.2">
      <c r="T1652" s="39"/>
      <c r="V1652" s="39"/>
      <c r="W1652" s="39"/>
    </row>
    <row r="1653" spans="20:23" x14ac:dyDescent="0.2">
      <c r="T1653" s="39"/>
      <c r="V1653" s="39"/>
      <c r="W1653" s="39"/>
    </row>
    <row r="1654" spans="20:23" x14ac:dyDescent="0.2">
      <c r="T1654" s="39"/>
      <c r="V1654" s="39"/>
      <c r="W1654" s="39"/>
    </row>
    <row r="1655" spans="20:23" x14ac:dyDescent="0.2">
      <c r="T1655" s="39"/>
      <c r="V1655" s="39"/>
      <c r="W1655" s="39"/>
    </row>
    <row r="1656" spans="20:23" x14ac:dyDescent="0.2">
      <c r="T1656" s="39"/>
      <c r="V1656" s="39"/>
      <c r="W1656" s="39"/>
    </row>
    <row r="1657" spans="20:23" x14ac:dyDescent="0.2">
      <c r="T1657" s="39"/>
      <c r="V1657" s="39"/>
      <c r="W1657" s="39"/>
    </row>
    <row r="1658" spans="20:23" x14ac:dyDescent="0.2">
      <c r="T1658" s="39"/>
      <c r="V1658" s="39"/>
      <c r="W1658" s="39"/>
    </row>
    <row r="1659" spans="20:23" x14ac:dyDescent="0.2">
      <c r="T1659" s="39"/>
      <c r="V1659" s="39"/>
      <c r="W1659" s="39"/>
    </row>
    <row r="1660" spans="20:23" x14ac:dyDescent="0.2">
      <c r="T1660" s="39"/>
      <c r="V1660" s="39"/>
      <c r="W1660" s="39"/>
    </row>
    <row r="1661" spans="20:23" x14ac:dyDescent="0.2">
      <c r="T1661" s="39"/>
      <c r="V1661" s="39"/>
      <c r="W1661" s="39"/>
    </row>
    <row r="1662" spans="20:23" x14ac:dyDescent="0.2">
      <c r="T1662" s="39"/>
      <c r="V1662" s="39"/>
      <c r="W1662" s="39"/>
    </row>
    <row r="1663" spans="20:23" x14ac:dyDescent="0.2">
      <c r="T1663" s="39"/>
      <c r="V1663" s="39"/>
      <c r="W1663" s="39"/>
    </row>
    <row r="1664" spans="20:23" x14ac:dyDescent="0.2">
      <c r="T1664" s="39"/>
      <c r="V1664" s="39"/>
      <c r="W1664" s="39"/>
    </row>
    <row r="1665" spans="20:23" x14ac:dyDescent="0.2">
      <c r="T1665" s="39"/>
      <c r="V1665" s="39"/>
      <c r="W1665" s="39"/>
    </row>
    <row r="1666" spans="20:23" x14ac:dyDescent="0.2">
      <c r="T1666" s="39"/>
      <c r="V1666" s="39"/>
      <c r="W1666" s="39"/>
    </row>
    <row r="1667" spans="20:23" x14ac:dyDescent="0.2">
      <c r="T1667" s="39"/>
      <c r="V1667" s="39"/>
      <c r="W1667" s="39"/>
    </row>
    <row r="1668" spans="20:23" x14ac:dyDescent="0.2">
      <c r="T1668" s="39"/>
      <c r="V1668" s="39"/>
      <c r="W1668" s="39"/>
    </row>
    <row r="1669" spans="20:23" x14ac:dyDescent="0.2">
      <c r="T1669" s="39"/>
      <c r="V1669" s="39"/>
      <c r="W1669" s="39"/>
    </row>
    <row r="1670" spans="20:23" x14ac:dyDescent="0.2">
      <c r="T1670" s="39"/>
      <c r="V1670" s="39"/>
      <c r="W1670" s="39"/>
    </row>
    <row r="1671" spans="20:23" x14ac:dyDescent="0.2">
      <c r="T1671" s="39"/>
      <c r="V1671" s="39"/>
      <c r="W1671" s="39"/>
    </row>
    <row r="1672" spans="20:23" x14ac:dyDescent="0.2">
      <c r="T1672" s="39"/>
      <c r="V1672" s="39"/>
      <c r="W1672" s="39"/>
    </row>
    <row r="1673" spans="20:23" x14ac:dyDescent="0.2">
      <c r="T1673" s="39"/>
      <c r="V1673" s="39"/>
      <c r="W1673" s="39"/>
    </row>
    <row r="1674" spans="20:23" x14ac:dyDescent="0.2">
      <c r="T1674" s="39"/>
      <c r="V1674" s="39"/>
      <c r="W1674" s="39"/>
    </row>
    <row r="1675" spans="20:23" x14ac:dyDescent="0.2">
      <c r="T1675" s="39"/>
      <c r="V1675" s="39"/>
      <c r="W1675" s="39"/>
    </row>
    <row r="1676" spans="20:23" x14ac:dyDescent="0.2">
      <c r="T1676" s="39"/>
      <c r="V1676" s="39"/>
      <c r="W1676" s="39"/>
    </row>
    <row r="1677" spans="20:23" x14ac:dyDescent="0.2">
      <c r="T1677" s="39"/>
      <c r="V1677" s="39"/>
      <c r="W1677" s="39"/>
    </row>
    <row r="1678" spans="20:23" x14ac:dyDescent="0.2">
      <c r="T1678" s="39"/>
      <c r="V1678" s="39"/>
      <c r="W1678" s="39"/>
    </row>
    <row r="1679" spans="20:23" x14ac:dyDescent="0.2">
      <c r="T1679" s="39"/>
      <c r="V1679" s="39"/>
      <c r="W1679" s="39"/>
    </row>
    <row r="1680" spans="20:23" x14ac:dyDescent="0.2">
      <c r="T1680" s="39"/>
      <c r="V1680" s="39"/>
      <c r="W1680" s="39"/>
    </row>
    <row r="1681" spans="20:23" x14ac:dyDescent="0.2">
      <c r="T1681" s="39"/>
      <c r="V1681" s="39"/>
      <c r="W1681" s="39"/>
    </row>
    <row r="1682" spans="20:23" x14ac:dyDescent="0.2">
      <c r="T1682" s="39"/>
      <c r="V1682" s="39"/>
      <c r="W1682" s="39"/>
    </row>
    <row r="1683" spans="20:23" x14ac:dyDescent="0.2">
      <c r="T1683" s="39"/>
      <c r="V1683" s="39"/>
      <c r="W1683" s="39"/>
    </row>
    <row r="1684" spans="20:23" x14ac:dyDescent="0.2">
      <c r="T1684" s="39"/>
      <c r="V1684" s="39"/>
      <c r="W1684" s="39"/>
    </row>
    <row r="1685" spans="20:23" x14ac:dyDescent="0.2">
      <c r="T1685" s="39"/>
      <c r="V1685" s="39"/>
      <c r="W1685" s="39"/>
    </row>
    <row r="1686" spans="20:23" x14ac:dyDescent="0.2">
      <c r="T1686" s="39"/>
      <c r="V1686" s="39"/>
      <c r="W1686" s="39"/>
    </row>
    <row r="1687" spans="20:23" x14ac:dyDescent="0.2">
      <c r="T1687" s="39"/>
      <c r="V1687" s="39"/>
      <c r="W1687" s="39"/>
    </row>
    <row r="1688" spans="20:23" x14ac:dyDescent="0.2">
      <c r="T1688" s="39"/>
      <c r="V1688" s="39"/>
      <c r="W1688" s="39"/>
    </row>
    <row r="1689" spans="20:23" x14ac:dyDescent="0.2">
      <c r="T1689" s="39"/>
      <c r="V1689" s="39"/>
      <c r="W1689" s="39"/>
    </row>
    <row r="1690" spans="20:23" x14ac:dyDescent="0.2">
      <c r="T1690" s="39"/>
      <c r="V1690" s="39"/>
      <c r="W1690" s="39"/>
    </row>
    <row r="1691" spans="20:23" x14ac:dyDescent="0.2">
      <c r="T1691" s="39"/>
      <c r="V1691" s="39"/>
      <c r="W1691" s="39"/>
    </row>
    <row r="1692" spans="20:23" x14ac:dyDescent="0.2">
      <c r="T1692" s="39"/>
      <c r="V1692" s="39"/>
      <c r="W1692" s="39"/>
    </row>
    <row r="1693" spans="20:23" x14ac:dyDescent="0.2">
      <c r="T1693" s="39"/>
      <c r="V1693" s="39"/>
      <c r="W1693" s="39"/>
    </row>
    <row r="1694" spans="20:23" x14ac:dyDescent="0.2">
      <c r="T1694" s="39"/>
      <c r="V1694" s="39"/>
      <c r="W1694" s="39"/>
    </row>
    <row r="1695" spans="20:23" x14ac:dyDescent="0.2">
      <c r="T1695" s="39"/>
      <c r="V1695" s="39"/>
      <c r="W1695" s="39"/>
    </row>
    <row r="1696" spans="20:23" x14ac:dyDescent="0.2">
      <c r="T1696" s="39"/>
      <c r="V1696" s="39"/>
      <c r="W1696" s="39"/>
    </row>
    <row r="1697" spans="20:23" x14ac:dyDescent="0.2">
      <c r="T1697" s="39"/>
      <c r="V1697" s="39"/>
      <c r="W1697" s="39"/>
    </row>
    <row r="1698" spans="20:23" x14ac:dyDescent="0.2">
      <c r="T1698" s="39"/>
      <c r="V1698" s="39"/>
      <c r="W1698" s="39"/>
    </row>
    <row r="1699" spans="20:23" x14ac:dyDescent="0.2">
      <c r="T1699" s="39"/>
      <c r="V1699" s="39"/>
      <c r="W1699" s="39"/>
    </row>
    <row r="1700" spans="20:23" x14ac:dyDescent="0.2">
      <c r="T1700" s="39"/>
      <c r="V1700" s="39"/>
      <c r="W1700" s="39"/>
    </row>
    <row r="1701" spans="20:23" x14ac:dyDescent="0.2">
      <c r="T1701" s="39"/>
      <c r="V1701" s="39"/>
      <c r="W1701" s="39"/>
    </row>
    <row r="1702" spans="20:23" x14ac:dyDescent="0.2">
      <c r="T1702" s="39"/>
      <c r="V1702" s="39"/>
      <c r="W1702" s="39"/>
    </row>
    <row r="1703" spans="20:23" x14ac:dyDescent="0.2">
      <c r="T1703" s="39"/>
      <c r="V1703" s="39"/>
      <c r="W1703" s="39"/>
    </row>
    <row r="1704" spans="20:23" x14ac:dyDescent="0.2">
      <c r="T1704" s="39"/>
      <c r="V1704" s="39"/>
      <c r="W1704" s="39"/>
    </row>
    <row r="1705" spans="20:23" x14ac:dyDescent="0.2">
      <c r="T1705" s="39"/>
      <c r="V1705" s="39"/>
      <c r="W1705" s="39"/>
    </row>
    <row r="1706" spans="20:23" x14ac:dyDescent="0.2">
      <c r="T1706" s="39"/>
      <c r="V1706" s="39"/>
      <c r="W1706" s="39"/>
    </row>
    <row r="1707" spans="20:23" x14ac:dyDescent="0.2">
      <c r="T1707" s="39"/>
      <c r="V1707" s="39"/>
      <c r="W1707" s="39"/>
    </row>
    <row r="1708" spans="20:23" x14ac:dyDescent="0.2">
      <c r="T1708" s="39"/>
      <c r="V1708" s="39"/>
      <c r="W1708" s="39"/>
    </row>
    <row r="1709" spans="20:23" x14ac:dyDescent="0.2">
      <c r="T1709" s="39"/>
      <c r="V1709" s="39"/>
      <c r="W1709" s="39"/>
    </row>
    <row r="1710" spans="20:23" x14ac:dyDescent="0.2">
      <c r="T1710" s="39"/>
      <c r="V1710" s="39"/>
      <c r="W1710" s="39"/>
    </row>
    <row r="1711" spans="20:23" x14ac:dyDescent="0.2">
      <c r="T1711" s="39"/>
      <c r="V1711" s="39"/>
      <c r="W1711" s="39"/>
    </row>
    <row r="1712" spans="20:23" x14ac:dyDescent="0.2">
      <c r="T1712" s="39"/>
      <c r="V1712" s="39"/>
      <c r="W1712" s="39"/>
    </row>
    <row r="1713" spans="20:23" x14ac:dyDescent="0.2">
      <c r="T1713" s="39"/>
      <c r="V1713" s="39"/>
      <c r="W1713" s="39"/>
    </row>
    <row r="1714" spans="20:23" x14ac:dyDescent="0.2">
      <c r="T1714" s="39"/>
      <c r="V1714" s="39"/>
      <c r="W1714" s="39"/>
    </row>
    <row r="1715" spans="20:23" x14ac:dyDescent="0.2">
      <c r="T1715" s="39"/>
      <c r="V1715" s="39"/>
      <c r="W1715" s="39"/>
    </row>
    <row r="1716" spans="20:23" x14ac:dyDescent="0.2">
      <c r="T1716" s="39"/>
      <c r="V1716" s="39"/>
      <c r="W1716" s="39"/>
    </row>
    <row r="1717" spans="20:23" x14ac:dyDescent="0.2">
      <c r="T1717" s="39"/>
      <c r="V1717" s="39"/>
      <c r="W1717" s="39"/>
    </row>
    <row r="1718" spans="20:23" x14ac:dyDescent="0.2">
      <c r="T1718" s="39"/>
      <c r="V1718" s="39"/>
      <c r="W1718" s="39"/>
    </row>
    <row r="1719" spans="20:23" x14ac:dyDescent="0.2">
      <c r="T1719" s="39"/>
      <c r="V1719" s="39"/>
      <c r="W1719" s="39"/>
    </row>
    <row r="1720" spans="20:23" x14ac:dyDescent="0.2">
      <c r="T1720" s="39"/>
      <c r="V1720" s="39"/>
      <c r="W1720" s="39"/>
    </row>
    <row r="1721" spans="20:23" x14ac:dyDescent="0.2">
      <c r="T1721" s="39"/>
      <c r="V1721" s="39"/>
      <c r="W1721" s="39"/>
    </row>
    <row r="1722" spans="20:23" x14ac:dyDescent="0.2">
      <c r="T1722" s="39"/>
      <c r="V1722" s="39"/>
      <c r="W1722" s="39"/>
    </row>
    <row r="1723" spans="20:23" x14ac:dyDescent="0.2">
      <c r="T1723" s="39"/>
      <c r="V1723" s="39"/>
      <c r="W1723" s="39"/>
    </row>
    <row r="1724" spans="20:23" x14ac:dyDescent="0.2">
      <c r="T1724" s="39"/>
      <c r="V1724" s="39"/>
      <c r="W1724" s="39"/>
    </row>
    <row r="1725" spans="20:23" x14ac:dyDescent="0.2">
      <c r="T1725" s="39"/>
      <c r="V1725" s="39"/>
      <c r="W1725" s="39"/>
    </row>
    <row r="1726" spans="20:23" x14ac:dyDescent="0.2">
      <c r="T1726" s="39"/>
      <c r="V1726" s="39"/>
      <c r="W1726" s="39"/>
    </row>
    <row r="1727" spans="20:23" x14ac:dyDescent="0.2">
      <c r="T1727" s="39"/>
      <c r="V1727" s="39"/>
      <c r="W1727" s="39"/>
    </row>
    <row r="1728" spans="20:23" x14ac:dyDescent="0.2">
      <c r="T1728" s="39"/>
      <c r="V1728" s="39"/>
      <c r="W1728" s="39"/>
    </row>
    <row r="1729" spans="20:23" x14ac:dyDescent="0.2">
      <c r="T1729" s="39"/>
      <c r="V1729" s="39"/>
      <c r="W1729" s="39"/>
    </row>
    <row r="1730" spans="20:23" x14ac:dyDescent="0.2">
      <c r="T1730" s="39"/>
      <c r="V1730" s="39"/>
      <c r="W1730" s="39"/>
    </row>
    <row r="1731" spans="20:23" x14ac:dyDescent="0.2">
      <c r="T1731" s="39"/>
      <c r="V1731" s="39"/>
      <c r="W1731" s="39"/>
    </row>
    <row r="1732" spans="20:23" x14ac:dyDescent="0.2">
      <c r="T1732" s="39"/>
      <c r="V1732" s="39"/>
      <c r="W1732" s="39"/>
    </row>
    <row r="1733" spans="20:23" x14ac:dyDescent="0.2">
      <c r="T1733" s="39"/>
      <c r="V1733" s="39"/>
      <c r="W1733" s="39"/>
    </row>
    <row r="1734" spans="20:23" x14ac:dyDescent="0.2">
      <c r="T1734" s="39"/>
      <c r="V1734" s="39"/>
      <c r="W1734" s="39"/>
    </row>
    <row r="1735" spans="20:23" x14ac:dyDescent="0.2">
      <c r="T1735" s="39"/>
      <c r="V1735" s="39"/>
      <c r="W1735" s="39"/>
    </row>
    <row r="1736" spans="20:23" x14ac:dyDescent="0.2">
      <c r="T1736" s="39"/>
      <c r="V1736" s="39"/>
      <c r="W1736" s="39"/>
    </row>
    <row r="1737" spans="20:23" x14ac:dyDescent="0.2">
      <c r="T1737" s="39"/>
      <c r="V1737" s="39"/>
      <c r="W1737" s="39"/>
    </row>
    <row r="1738" spans="20:23" x14ac:dyDescent="0.2">
      <c r="T1738" s="39"/>
      <c r="V1738" s="39"/>
      <c r="W1738" s="39"/>
    </row>
    <row r="1739" spans="20:23" x14ac:dyDescent="0.2">
      <c r="T1739" s="39"/>
      <c r="V1739" s="39"/>
      <c r="W1739" s="39"/>
    </row>
    <row r="1740" spans="20:23" x14ac:dyDescent="0.2">
      <c r="T1740" s="39"/>
      <c r="V1740" s="39"/>
      <c r="W1740" s="39"/>
    </row>
    <row r="1741" spans="20:23" x14ac:dyDescent="0.2">
      <c r="T1741" s="39"/>
      <c r="V1741" s="39"/>
      <c r="W1741" s="39"/>
    </row>
    <row r="1742" spans="20:23" x14ac:dyDescent="0.2">
      <c r="T1742" s="39"/>
      <c r="V1742" s="39"/>
      <c r="W1742" s="39"/>
    </row>
    <row r="1743" spans="20:23" x14ac:dyDescent="0.2">
      <c r="T1743" s="39"/>
      <c r="V1743" s="39"/>
      <c r="W1743" s="39"/>
    </row>
    <row r="1744" spans="20:23" x14ac:dyDescent="0.2">
      <c r="T1744" s="39"/>
      <c r="V1744" s="39"/>
      <c r="W1744" s="39"/>
    </row>
    <row r="1745" spans="20:23" x14ac:dyDescent="0.2">
      <c r="T1745" s="39"/>
      <c r="V1745" s="39"/>
      <c r="W1745" s="39"/>
    </row>
    <row r="1746" spans="20:23" x14ac:dyDescent="0.2">
      <c r="T1746" s="39"/>
      <c r="V1746" s="39"/>
      <c r="W1746" s="39"/>
    </row>
    <row r="1747" spans="20:23" x14ac:dyDescent="0.2">
      <c r="T1747" s="39"/>
      <c r="V1747" s="39"/>
      <c r="W1747" s="39"/>
    </row>
    <row r="1748" spans="20:23" x14ac:dyDescent="0.2">
      <c r="T1748" s="39"/>
      <c r="V1748" s="39"/>
      <c r="W1748" s="39"/>
    </row>
    <row r="1749" spans="20:23" x14ac:dyDescent="0.2">
      <c r="T1749" s="39"/>
      <c r="V1749" s="39"/>
      <c r="W1749" s="39"/>
    </row>
    <row r="1750" spans="20:23" x14ac:dyDescent="0.2">
      <c r="T1750" s="39"/>
      <c r="V1750" s="39"/>
      <c r="W1750" s="39"/>
    </row>
    <row r="1751" spans="20:23" x14ac:dyDescent="0.2">
      <c r="T1751" s="39"/>
      <c r="V1751" s="39"/>
      <c r="W1751" s="39"/>
    </row>
    <row r="1752" spans="20:23" x14ac:dyDescent="0.2">
      <c r="T1752" s="39"/>
      <c r="V1752" s="39"/>
      <c r="W1752" s="39"/>
    </row>
    <row r="1753" spans="20:23" x14ac:dyDescent="0.2">
      <c r="T1753" s="39"/>
      <c r="V1753" s="39"/>
      <c r="W1753" s="39"/>
    </row>
    <row r="1754" spans="20:23" x14ac:dyDescent="0.2">
      <c r="T1754" s="39"/>
      <c r="V1754" s="39"/>
      <c r="W1754" s="39"/>
    </row>
    <row r="1755" spans="20:23" x14ac:dyDescent="0.2">
      <c r="T1755" s="39"/>
      <c r="V1755" s="39"/>
      <c r="W1755" s="39"/>
    </row>
    <row r="1756" spans="20:23" x14ac:dyDescent="0.2">
      <c r="T1756" s="39"/>
      <c r="V1756" s="39"/>
      <c r="W1756" s="39"/>
    </row>
    <row r="1757" spans="20:23" x14ac:dyDescent="0.2">
      <c r="T1757" s="39"/>
      <c r="V1757" s="39"/>
      <c r="W1757" s="39"/>
    </row>
    <row r="1758" spans="20:23" x14ac:dyDescent="0.2">
      <c r="T1758" s="39"/>
      <c r="V1758" s="39"/>
      <c r="W1758" s="39"/>
    </row>
    <row r="1759" spans="20:23" x14ac:dyDescent="0.2">
      <c r="T1759" s="39"/>
      <c r="V1759" s="39"/>
      <c r="W1759" s="39"/>
    </row>
    <row r="1760" spans="20:23" x14ac:dyDescent="0.2">
      <c r="T1760" s="39"/>
      <c r="V1760" s="39"/>
      <c r="W1760" s="39"/>
    </row>
    <row r="1761" spans="20:23" x14ac:dyDescent="0.2">
      <c r="T1761" s="39"/>
      <c r="V1761" s="39"/>
      <c r="W1761" s="39"/>
    </row>
    <row r="1762" spans="20:23" x14ac:dyDescent="0.2">
      <c r="T1762" s="39"/>
      <c r="V1762" s="39"/>
      <c r="W1762" s="39"/>
    </row>
    <row r="1763" spans="20:23" x14ac:dyDescent="0.2">
      <c r="T1763" s="39"/>
      <c r="V1763" s="39"/>
      <c r="W1763" s="39"/>
    </row>
    <row r="1764" spans="20:23" x14ac:dyDescent="0.2">
      <c r="T1764" s="39"/>
      <c r="V1764" s="39"/>
      <c r="W1764" s="39"/>
    </row>
    <row r="1765" spans="20:23" x14ac:dyDescent="0.2">
      <c r="T1765" s="39"/>
      <c r="V1765" s="39"/>
      <c r="W1765" s="39"/>
    </row>
    <row r="1766" spans="20:23" x14ac:dyDescent="0.2">
      <c r="T1766" s="39"/>
      <c r="V1766" s="39"/>
      <c r="W1766" s="39"/>
    </row>
    <row r="1767" spans="20:23" x14ac:dyDescent="0.2">
      <c r="T1767" s="39"/>
      <c r="V1767" s="39"/>
      <c r="W1767" s="39"/>
    </row>
    <row r="1768" spans="20:23" x14ac:dyDescent="0.2">
      <c r="T1768" s="39"/>
      <c r="V1768" s="39"/>
      <c r="W1768" s="39"/>
    </row>
    <row r="1769" spans="20:23" x14ac:dyDescent="0.2">
      <c r="T1769" s="39"/>
      <c r="V1769" s="39"/>
      <c r="W1769" s="39"/>
    </row>
    <row r="1770" spans="20:23" x14ac:dyDescent="0.2">
      <c r="T1770" s="39"/>
      <c r="V1770" s="39"/>
      <c r="W1770" s="39"/>
    </row>
    <row r="1771" spans="20:23" x14ac:dyDescent="0.2">
      <c r="T1771" s="39"/>
      <c r="V1771" s="39"/>
      <c r="W1771" s="39"/>
    </row>
    <row r="1772" spans="20:23" x14ac:dyDescent="0.2">
      <c r="T1772" s="39"/>
      <c r="V1772" s="39"/>
      <c r="W1772" s="39"/>
    </row>
    <row r="1773" spans="20:23" x14ac:dyDescent="0.2">
      <c r="T1773" s="39"/>
      <c r="V1773" s="39"/>
      <c r="W1773" s="39"/>
    </row>
    <row r="1774" spans="20:23" x14ac:dyDescent="0.2">
      <c r="T1774" s="39"/>
      <c r="V1774" s="39"/>
      <c r="W1774" s="39"/>
    </row>
    <row r="1775" spans="20:23" x14ac:dyDescent="0.2">
      <c r="T1775" s="39"/>
      <c r="V1775" s="39"/>
      <c r="W1775" s="39"/>
    </row>
    <row r="1776" spans="20:23" x14ac:dyDescent="0.2">
      <c r="T1776" s="39"/>
      <c r="V1776" s="39"/>
      <c r="W1776" s="39"/>
    </row>
    <row r="1777" spans="20:23" x14ac:dyDescent="0.2">
      <c r="T1777" s="39"/>
      <c r="V1777" s="39"/>
      <c r="W1777" s="39"/>
    </row>
    <row r="1778" spans="20:23" x14ac:dyDescent="0.2">
      <c r="T1778" s="39"/>
      <c r="V1778" s="39"/>
      <c r="W1778" s="39"/>
    </row>
    <row r="1779" spans="20:23" x14ac:dyDescent="0.2">
      <c r="T1779" s="39"/>
      <c r="V1779" s="39"/>
      <c r="W1779" s="39"/>
    </row>
    <row r="1780" spans="20:23" x14ac:dyDescent="0.2">
      <c r="T1780" s="39"/>
      <c r="V1780" s="39"/>
      <c r="W1780" s="39"/>
    </row>
    <row r="1781" spans="20:23" x14ac:dyDescent="0.2">
      <c r="T1781" s="39"/>
      <c r="V1781" s="39"/>
      <c r="W1781" s="39"/>
    </row>
    <row r="1782" spans="20:23" x14ac:dyDescent="0.2">
      <c r="T1782" s="39"/>
      <c r="V1782" s="39"/>
      <c r="W1782" s="39"/>
    </row>
    <row r="1783" spans="20:23" x14ac:dyDescent="0.2">
      <c r="T1783" s="39"/>
      <c r="V1783" s="39"/>
      <c r="W1783" s="39"/>
    </row>
    <row r="1784" spans="20:23" x14ac:dyDescent="0.2">
      <c r="T1784" s="39"/>
      <c r="V1784" s="39"/>
      <c r="W1784" s="39"/>
    </row>
    <row r="1785" spans="20:23" x14ac:dyDescent="0.2">
      <c r="T1785" s="39"/>
      <c r="V1785" s="39"/>
      <c r="W1785" s="39"/>
    </row>
    <row r="1786" spans="20:23" x14ac:dyDescent="0.2">
      <c r="T1786" s="39"/>
      <c r="V1786" s="39"/>
      <c r="W1786" s="39"/>
    </row>
    <row r="1787" spans="20:23" x14ac:dyDescent="0.2">
      <c r="T1787" s="39"/>
      <c r="V1787" s="39"/>
      <c r="W1787" s="39"/>
    </row>
    <row r="1788" spans="20:23" x14ac:dyDescent="0.2">
      <c r="T1788" s="39"/>
      <c r="V1788" s="39"/>
      <c r="W1788" s="39"/>
    </row>
    <row r="1789" spans="20:23" x14ac:dyDescent="0.2">
      <c r="T1789" s="39"/>
      <c r="V1789" s="39"/>
      <c r="W1789" s="39"/>
    </row>
    <row r="1790" spans="20:23" x14ac:dyDescent="0.2">
      <c r="T1790" s="39"/>
      <c r="V1790" s="39"/>
      <c r="W1790" s="39"/>
    </row>
    <row r="1791" spans="20:23" x14ac:dyDescent="0.2">
      <c r="T1791" s="39"/>
      <c r="V1791" s="39"/>
      <c r="W1791" s="39"/>
    </row>
    <row r="1792" spans="20:23" x14ac:dyDescent="0.2">
      <c r="T1792" s="39"/>
      <c r="V1792" s="39"/>
      <c r="W1792" s="39"/>
    </row>
    <row r="1793" spans="20:23" x14ac:dyDescent="0.2">
      <c r="T1793" s="39"/>
      <c r="V1793" s="39"/>
      <c r="W1793" s="39"/>
    </row>
    <row r="1794" spans="20:23" x14ac:dyDescent="0.2">
      <c r="T1794" s="39"/>
      <c r="V1794" s="39"/>
      <c r="W1794" s="39"/>
    </row>
    <row r="1795" spans="20:23" x14ac:dyDescent="0.2">
      <c r="T1795" s="39"/>
      <c r="V1795" s="39"/>
      <c r="W1795" s="39"/>
    </row>
    <row r="1796" spans="20:23" x14ac:dyDescent="0.2">
      <c r="T1796" s="39"/>
      <c r="V1796" s="39"/>
      <c r="W1796" s="39"/>
    </row>
    <row r="1797" spans="20:23" x14ac:dyDescent="0.2">
      <c r="T1797" s="39"/>
      <c r="V1797" s="39"/>
      <c r="W1797" s="39"/>
    </row>
    <row r="1798" spans="20:23" x14ac:dyDescent="0.2">
      <c r="T1798" s="39"/>
      <c r="V1798" s="39"/>
      <c r="W1798" s="39"/>
    </row>
    <row r="1799" spans="20:23" x14ac:dyDescent="0.2">
      <c r="T1799" s="39"/>
      <c r="V1799" s="39"/>
      <c r="W1799" s="39"/>
    </row>
    <row r="1800" spans="20:23" x14ac:dyDescent="0.2">
      <c r="T1800" s="39"/>
      <c r="V1800" s="39"/>
      <c r="W1800" s="39"/>
    </row>
    <row r="1801" spans="20:23" x14ac:dyDescent="0.2">
      <c r="T1801" s="39"/>
      <c r="V1801" s="39"/>
      <c r="W1801" s="39"/>
    </row>
    <row r="1802" spans="20:23" x14ac:dyDescent="0.2">
      <c r="T1802" s="39"/>
      <c r="V1802" s="39"/>
      <c r="W1802" s="39"/>
    </row>
    <row r="1803" spans="20:23" x14ac:dyDescent="0.2">
      <c r="T1803" s="39"/>
      <c r="V1803" s="39"/>
      <c r="W1803" s="39"/>
    </row>
    <row r="1804" spans="20:23" x14ac:dyDescent="0.2">
      <c r="T1804" s="39"/>
      <c r="V1804" s="39"/>
      <c r="W1804" s="39"/>
    </row>
    <row r="1805" spans="20:23" x14ac:dyDescent="0.2">
      <c r="T1805" s="39"/>
      <c r="V1805" s="39"/>
      <c r="W1805" s="39"/>
    </row>
    <row r="1806" spans="20:23" x14ac:dyDescent="0.2">
      <c r="T1806" s="39"/>
      <c r="V1806" s="39"/>
      <c r="W1806" s="39"/>
    </row>
    <row r="1807" spans="20:23" x14ac:dyDescent="0.2">
      <c r="T1807" s="39"/>
      <c r="V1807" s="39"/>
      <c r="W1807" s="39"/>
    </row>
    <row r="1808" spans="20:23" x14ac:dyDescent="0.2">
      <c r="T1808" s="39"/>
      <c r="V1808" s="39"/>
      <c r="W1808" s="39"/>
    </row>
    <row r="1809" spans="20:23" x14ac:dyDescent="0.2">
      <c r="T1809" s="39"/>
      <c r="V1809" s="39"/>
      <c r="W1809" s="39"/>
    </row>
    <row r="1810" spans="20:23" x14ac:dyDescent="0.2">
      <c r="T1810" s="39"/>
      <c r="V1810" s="39"/>
      <c r="W1810" s="39"/>
    </row>
    <row r="1811" spans="20:23" x14ac:dyDescent="0.2">
      <c r="T1811" s="39"/>
      <c r="V1811" s="39"/>
      <c r="W1811" s="39"/>
    </row>
    <row r="1812" spans="20:23" x14ac:dyDescent="0.2">
      <c r="T1812" s="39"/>
      <c r="V1812" s="39"/>
      <c r="W1812" s="39"/>
    </row>
    <row r="1813" spans="20:23" x14ac:dyDescent="0.2">
      <c r="T1813" s="39"/>
      <c r="V1813" s="39"/>
      <c r="W1813" s="39"/>
    </row>
    <row r="1814" spans="20:23" x14ac:dyDescent="0.2">
      <c r="T1814" s="39"/>
      <c r="V1814" s="39"/>
      <c r="W1814" s="39"/>
    </row>
    <row r="1815" spans="20:23" x14ac:dyDescent="0.2">
      <c r="T1815" s="39"/>
      <c r="V1815" s="39"/>
      <c r="W1815" s="39"/>
    </row>
    <row r="1816" spans="20:23" x14ac:dyDescent="0.2">
      <c r="T1816" s="39"/>
      <c r="V1816" s="39"/>
      <c r="W1816" s="39"/>
    </row>
    <row r="1817" spans="20:23" x14ac:dyDescent="0.2">
      <c r="T1817" s="39"/>
      <c r="V1817" s="39"/>
      <c r="W1817" s="39"/>
    </row>
    <row r="1818" spans="20:23" x14ac:dyDescent="0.2">
      <c r="T1818" s="39"/>
      <c r="V1818" s="39"/>
      <c r="W1818" s="39"/>
    </row>
    <row r="1819" spans="20:23" x14ac:dyDescent="0.2">
      <c r="T1819" s="39"/>
      <c r="V1819" s="39"/>
      <c r="W1819" s="39"/>
    </row>
    <row r="1820" spans="20:23" x14ac:dyDescent="0.2">
      <c r="T1820" s="39"/>
      <c r="V1820" s="39"/>
      <c r="W1820" s="39"/>
    </row>
    <row r="1821" spans="20:23" x14ac:dyDescent="0.2">
      <c r="T1821" s="39"/>
      <c r="V1821" s="39"/>
      <c r="W1821" s="39"/>
    </row>
    <row r="1822" spans="20:23" x14ac:dyDescent="0.2">
      <c r="T1822" s="39"/>
      <c r="V1822" s="39"/>
      <c r="W1822" s="39"/>
    </row>
    <row r="1823" spans="20:23" x14ac:dyDescent="0.2">
      <c r="T1823" s="39"/>
      <c r="V1823" s="39"/>
      <c r="W1823" s="39"/>
    </row>
    <row r="1824" spans="20:23" x14ac:dyDescent="0.2">
      <c r="T1824" s="39"/>
      <c r="V1824" s="39"/>
      <c r="W1824" s="39"/>
    </row>
    <row r="1825" spans="20:23" x14ac:dyDescent="0.2">
      <c r="T1825" s="39"/>
      <c r="V1825" s="39"/>
      <c r="W1825" s="39"/>
    </row>
    <row r="1826" spans="20:23" x14ac:dyDescent="0.2">
      <c r="T1826" s="39"/>
      <c r="V1826" s="39"/>
      <c r="W1826" s="39"/>
    </row>
    <row r="1827" spans="20:23" x14ac:dyDescent="0.2">
      <c r="T1827" s="39"/>
      <c r="V1827" s="39"/>
      <c r="W1827" s="39"/>
    </row>
    <row r="1828" spans="20:23" x14ac:dyDescent="0.2">
      <c r="T1828" s="39"/>
      <c r="V1828" s="39"/>
      <c r="W1828" s="39"/>
    </row>
    <row r="1829" spans="20:23" x14ac:dyDescent="0.2">
      <c r="T1829" s="39"/>
      <c r="V1829" s="39"/>
      <c r="W1829" s="39"/>
    </row>
    <row r="1830" spans="20:23" x14ac:dyDescent="0.2">
      <c r="T1830" s="39"/>
      <c r="V1830" s="39"/>
      <c r="W1830" s="39"/>
    </row>
    <row r="1831" spans="20:23" x14ac:dyDescent="0.2">
      <c r="T1831" s="39"/>
      <c r="V1831" s="39"/>
      <c r="W1831" s="39"/>
    </row>
    <row r="1832" spans="20:23" x14ac:dyDescent="0.2">
      <c r="T1832" s="39"/>
      <c r="V1832" s="39"/>
      <c r="W1832" s="39"/>
    </row>
    <row r="1833" spans="20:23" x14ac:dyDescent="0.2">
      <c r="T1833" s="39"/>
      <c r="V1833" s="39"/>
      <c r="W1833" s="39"/>
    </row>
    <row r="1834" spans="20:23" x14ac:dyDescent="0.2">
      <c r="T1834" s="39"/>
      <c r="V1834" s="39"/>
      <c r="W1834" s="39"/>
    </row>
    <row r="1835" spans="20:23" x14ac:dyDescent="0.2">
      <c r="T1835" s="39"/>
      <c r="V1835" s="39"/>
      <c r="W1835" s="39"/>
    </row>
    <row r="1836" spans="20:23" x14ac:dyDescent="0.2">
      <c r="T1836" s="39"/>
      <c r="V1836" s="39"/>
      <c r="W1836" s="39"/>
    </row>
    <row r="1837" spans="20:23" x14ac:dyDescent="0.2">
      <c r="T1837" s="39"/>
      <c r="V1837" s="39"/>
      <c r="W1837" s="39"/>
    </row>
    <row r="1838" spans="20:23" x14ac:dyDescent="0.2">
      <c r="T1838" s="39"/>
      <c r="V1838" s="39"/>
      <c r="W1838" s="39"/>
    </row>
    <row r="1839" spans="20:23" x14ac:dyDescent="0.2">
      <c r="T1839" s="39"/>
      <c r="V1839" s="39"/>
      <c r="W1839" s="39"/>
    </row>
    <row r="1840" spans="20:23" x14ac:dyDescent="0.2">
      <c r="T1840" s="39"/>
      <c r="V1840" s="39"/>
      <c r="W1840" s="39"/>
    </row>
    <row r="1841" spans="20:23" x14ac:dyDescent="0.2">
      <c r="T1841" s="39"/>
      <c r="V1841" s="39"/>
      <c r="W1841" s="39"/>
    </row>
    <row r="1842" spans="20:23" x14ac:dyDescent="0.2">
      <c r="T1842" s="39"/>
      <c r="V1842" s="39"/>
      <c r="W1842" s="39"/>
    </row>
    <row r="1843" spans="20:23" x14ac:dyDescent="0.2">
      <c r="T1843" s="39"/>
      <c r="V1843" s="39"/>
      <c r="W1843" s="39"/>
    </row>
    <row r="1844" spans="20:23" x14ac:dyDescent="0.2">
      <c r="T1844" s="39"/>
      <c r="V1844" s="39"/>
      <c r="W1844" s="39"/>
    </row>
    <row r="1845" spans="20:23" x14ac:dyDescent="0.2">
      <c r="T1845" s="39"/>
      <c r="V1845" s="39"/>
      <c r="W1845" s="39"/>
    </row>
    <row r="1846" spans="20:23" x14ac:dyDescent="0.2">
      <c r="T1846" s="39"/>
      <c r="V1846" s="39"/>
      <c r="W1846" s="39"/>
    </row>
    <row r="1847" spans="20:23" x14ac:dyDescent="0.2">
      <c r="T1847" s="39"/>
      <c r="V1847" s="39"/>
      <c r="W1847" s="39"/>
    </row>
    <row r="1848" spans="20:23" x14ac:dyDescent="0.2">
      <c r="T1848" s="39"/>
      <c r="V1848" s="39"/>
      <c r="W1848" s="39"/>
    </row>
    <row r="1849" spans="20:23" x14ac:dyDescent="0.2">
      <c r="T1849" s="39"/>
      <c r="V1849" s="39"/>
      <c r="W1849" s="39"/>
    </row>
    <row r="1850" spans="20:23" x14ac:dyDescent="0.2">
      <c r="T1850" s="39"/>
      <c r="V1850" s="39"/>
      <c r="W1850" s="39"/>
    </row>
    <row r="1851" spans="20:23" x14ac:dyDescent="0.2">
      <c r="T1851" s="39"/>
      <c r="V1851" s="39"/>
      <c r="W1851" s="39"/>
    </row>
    <row r="1852" spans="20:23" x14ac:dyDescent="0.2">
      <c r="T1852" s="39"/>
      <c r="V1852" s="39"/>
      <c r="W1852" s="39"/>
    </row>
    <row r="1853" spans="20:23" x14ac:dyDescent="0.2">
      <c r="T1853" s="39"/>
      <c r="V1853" s="39"/>
      <c r="W1853" s="39"/>
    </row>
    <row r="1854" spans="20:23" x14ac:dyDescent="0.2">
      <c r="T1854" s="39"/>
      <c r="V1854" s="39"/>
      <c r="W1854" s="39"/>
    </row>
    <row r="1855" spans="20:23" x14ac:dyDescent="0.2">
      <c r="T1855" s="39"/>
      <c r="V1855" s="39"/>
      <c r="W1855" s="39"/>
    </row>
    <row r="1856" spans="20:23" x14ac:dyDescent="0.2">
      <c r="T1856" s="39"/>
      <c r="V1856" s="39"/>
      <c r="W1856" s="39"/>
    </row>
    <row r="1857" spans="20:23" x14ac:dyDescent="0.2">
      <c r="T1857" s="39"/>
      <c r="V1857" s="39"/>
      <c r="W1857" s="39"/>
    </row>
    <row r="1858" spans="20:23" x14ac:dyDescent="0.2">
      <c r="T1858" s="39"/>
      <c r="V1858" s="39"/>
      <c r="W1858" s="39"/>
    </row>
    <row r="1859" spans="20:23" x14ac:dyDescent="0.2">
      <c r="T1859" s="39"/>
      <c r="V1859" s="39"/>
      <c r="W1859" s="39"/>
    </row>
    <row r="1860" spans="20:23" x14ac:dyDescent="0.2">
      <c r="T1860" s="39"/>
      <c r="V1860" s="39"/>
      <c r="W1860" s="39"/>
    </row>
    <row r="1861" spans="20:23" x14ac:dyDescent="0.2">
      <c r="T1861" s="39"/>
      <c r="V1861" s="39"/>
      <c r="W1861" s="39"/>
    </row>
    <row r="1862" spans="20:23" x14ac:dyDescent="0.2">
      <c r="T1862" s="39"/>
      <c r="V1862" s="39"/>
      <c r="W1862" s="39"/>
    </row>
    <row r="1863" spans="20:23" x14ac:dyDescent="0.2">
      <c r="T1863" s="39"/>
      <c r="V1863" s="39"/>
      <c r="W1863" s="39"/>
    </row>
    <row r="1864" spans="20:23" x14ac:dyDescent="0.2">
      <c r="T1864" s="39"/>
      <c r="V1864" s="39"/>
      <c r="W1864" s="39"/>
    </row>
    <row r="1865" spans="20:23" x14ac:dyDescent="0.2">
      <c r="T1865" s="39"/>
      <c r="V1865" s="39"/>
      <c r="W1865" s="39"/>
    </row>
    <row r="1866" spans="20:23" x14ac:dyDescent="0.2">
      <c r="T1866" s="39"/>
      <c r="V1866" s="39"/>
      <c r="W1866" s="39"/>
    </row>
    <row r="1867" spans="20:23" x14ac:dyDescent="0.2">
      <c r="T1867" s="39"/>
      <c r="V1867" s="39"/>
      <c r="W1867" s="39"/>
    </row>
    <row r="1868" spans="20:23" x14ac:dyDescent="0.2">
      <c r="T1868" s="39"/>
      <c r="V1868" s="39"/>
      <c r="W1868" s="39"/>
    </row>
    <row r="1869" spans="20:23" x14ac:dyDescent="0.2">
      <c r="T1869" s="39"/>
      <c r="V1869" s="39"/>
      <c r="W1869" s="39"/>
    </row>
    <row r="1870" spans="20:23" x14ac:dyDescent="0.2">
      <c r="T1870" s="39"/>
      <c r="V1870" s="39"/>
      <c r="W1870" s="39"/>
    </row>
    <row r="1871" spans="20:23" x14ac:dyDescent="0.2">
      <c r="T1871" s="39"/>
      <c r="V1871" s="39"/>
      <c r="W1871" s="39"/>
    </row>
    <row r="1872" spans="20:23" x14ac:dyDescent="0.2">
      <c r="T1872" s="39"/>
      <c r="V1872" s="39"/>
      <c r="W1872" s="39"/>
    </row>
    <row r="1873" spans="20:23" x14ac:dyDescent="0.2">
      <c r="T1873" s="39"/>
      <c r="V1873" s="39"/>
      <c r="W1873" s="39"/>
    </row>
    <row r="1874" spans="20:23" x14ac:dyDescent="0.2">
      <c r="T1874" s="39"/>
      <c r="V1874" s="39"/>
      <c r="W1874" s="39"/>
    </row>
    <row r="1875" spans="20:23" x14ac:dyDescent="0.2">
      <c r="T1875" s="39"/>
      <c r="V1875" s="39"/>
      <c r="W1875" s="39"/>
    </row>
    <row r="1876" spans="20:23" x14ac:dyDescent="0.2">
      <c r="T1876" s="39"/>
      <c r="V1876" s="39"/>
      <c r="W1876" s="39"/>
    </row>
    <row r="1877" spans="20:23" x14ac:dyDescent="0.2">
      <c r="T1877" s="39"/>
      <c r="V1877" s="39"/>
      <c r="W1877" s="39"/>
    </row>
    <row r="1878" spans="20:23" x14ac:dyDescent="0.2">
      <c r="T1878" s="39"/>
      <c r="V1878" s="39"/>
      <c r="W1878" s="39"/>
    </row>
    <row r="1879" spans="20:23" x14ac:dyDescent="0.2">
      <c r="T1879" s="39"/>
      <c r="V1879" s="39"/>
      <c r="W1879" s="39"/>
    </row>
    <row r="1880" spans="20:23" x14ac:dyDescent="0.2">
      <c r="T1880" s="39"/>
      <c r="V1880" s="39"/>
      <c r="W1880" s="39"/>
    </row>
    <row r="1881" spans="20:23" x14ac:dyDescent="0.2">
      <c r="T1881" s="39"/>
      <c r="V1881" s="39"/>
      <c r="W1881" s="39"/>
    </row>
    <row r="1882" spans="20:23" x14ac:dyDescent="0.2">
      <c r="T1882" s="39"/>
      <c r="V1882" s="39"/>
      <c r="W1882" s="39"/>
    </row>
    <row r="1883" spans="20:23" x14ac:dyDescent="0.2">
      <c r="T1883" s="39"/>
      <c r="V1883" s="39"/>
      <c r="W1883" s="39"/>
    </row>
    <row r="1884" spans="20:23" x14ac:dyDescent="0.2">
      <c r="T1884" s="39"/>
      <c r="V1884" s="39"/>
      <c r="W1884" s="39"/>
    </row>
    <row r="1885" spans="20:23" x14ac:dyDescent="0.2">
      <c r="T1885" s="39"/>
      <c r="V1885" s="39"/>
      <c r="W1885" s="39"/>
    </row>
    <row r="1886" spans="20:23" x14ac:dyDescent="0.2">
      <c r="T1886" s="39"/>
      <c r="V1886" s="39"/>
      <c r="W1886" s="39"/>
    </row>
    <row r="1887" spans="20:23" x14ac:dyDescent="0.2">
      <c r="T1887" s="39"/>
      <c r="V1887" s="39"/>
      <c r="W1887" s="39"/>
    </row>
    <row r="1888" spans="20:23" x14ac:dyDescent="0.2">
      <c r="T1888" s="39"/>
      <c r="V1888" s="39"/>
      <c r="W1888" s="39"/>
    </row>
    <row r="1889" spans="20:23" x14ac:dyDescent="0.2">
      <c r="T1889" s="39"/>
      <c r="V1889" s="39"/>
      <c r="W1889" s="39"/>
    </row>
    <row r="1890" spans="20:23" x14ac:dyDescent="0.2">
      <c r="T1890" s="39"/>
      <c r="V1890" s="39"/>
      <c r="W1890" s="39"/>
    </row>
    <row r="1891" spans="20:23" x14ac:dyDescent="0.2">
      <c r="T1891" s="39"/>
      <c r="V1891" s="39"/>
      <c r="W1891" s="39"/>
    </row>
    <row r="1892" spans="20:23" x14ac:dyDescent="0.2">
      <c r="T1892" s="39"/>
      <c r="V1892" s="39"/>
      <c r="W1892" s="39"/>
    </row>
    <row r="1893" spans="20:23" x14ac:dyDescent="0.2">
      <c r="T1893" s="39"/>
      <c r="V1893" s="39"/>
      <c r="W1893" s="39"/>
    </row>
    <row r="1894" spans="20:23" x14ac:dyDescent="0.2">
      <c r="T1894" s="39"/>
      <c r="V1894" s="39"/>
      <c r="W1894" s="39"/>
    </row>
    <row r="1895" spans="20:23" x14ac:dyDescent="0.2">
      <c r="T1895" s="39"/>
      <c r="V1895" s="39"/>
      <c r="W1895" s="39"/>
    </row>
    <row r="1896" spans="20:23" x14ac:dyDescent="0.2">
      <c r="T1896" s="39"/>
      <c r="V1896" s="39"/>
      <c r="W1896" s="39"/>
    </row>
    <row r="1897" spans="20:23" x14ac:dyDescent="0.2">
      <c r="T1897" s="39"/>
      <c r="V1897" s="39"/>
      <c r="W1897" s="39"/>
    </row>
    <row r="1898" spans="20:23" x14ac:dyDescent="0.2">
      <c r="T1898" s="39"/>
      <c r="V1898" s="39"/>
      <c r="W1898" s="39"/>
    </row>
    <row r="1899" spans="20:23" x14ac:dyDescent="0.2">
      <c r="T1899" s="39"/>
      <c r="V1899" s="39"/>
      <c r="W1899" s="39"/>
    </row>
    <row r="1900" spans="20:23" x14ac:dyDescent="0.2">
      <c r="T1900" s="39"/>
      <c r="V1900" s="39"/>
      <c r="W1900" s="39"/>
    </row>
    <row r="1901" spans="20:23" x14ac:dyDescent="0.2">
      <c r="T1901" s="39"/>
      <c r="V1901" s="39"/>
      <c r="W1901" s="39"/>
    </row>
    <row r="1902" spans="20:23" x14ac:dyDescent="0.2">
      <c r="T1902" s="39"/>
      <c r="V1902" s="39"/>
      <c r="W1902" s="39"/>
    </row>
    <row r="1903" spans="20:23" x14ac:dyDescent="0.2">
      <c r="T1903" s="39"/>
      <c r="V1903" s="39"/>
      <c r="W1903" s="39"/>
    </row>
    <row r="1904" spans="20:23" x14ac:dyDescent="0.2">
      <c r="T1904" s="39"/>
      <c r="V1904" s="39"/>
      <c r="W1904" s="39"/>
    </row>
    <row r="1905" spans="20:23" x14ac:dyDescent="0.2">
      <c r="T1905" s="39"/>
      <c r="V1905" s="39"/>
      <c r="W1905" s="39"/>
    </row>
    <row r="1906" spans="20:23" x14ac:dyDescent="0.2">
      <c r="T1906" s="39"/>
      <c r="V1906" s="39"/>
      <c r="W1906" s="39"/>
    </row>
    <row r="1907" spans="20:23" x14ac:dyDescent="0.2">
      <c r="T1907" s="39"/>
      <c r="V1907" s="39"/>
      <c r="W1907" s="39"/>
    </row>
    <row r="1908" spans="20:23" x14ac:dyDescent="0.2">
      <c r="T1908" s="39"/>
      <c r="V1908" s="39"/>
      <c r="W1908" s="39"/>
    </row>
    <row r="1909" spans="20:23" x14ac:dyDescent="0.2">
      <c r="T1909" s="39"/>
      <c r="V1909" s="39"/>
      <c r="W1909" s="39"/>
    </row>
    <row r="1910" spans="20:23" x14ac:dyDescent="0.2">
      <c r="T1910" s="39"/>
      <c r="V1910" s="39"/>
      <c r="W1910" s="39"/>
    </row>
    <row r="1911" spans="20:23" x14ac:dyDescent="0.2">
      <c r="T1911" s="39"/>
      <c r="V1911" s="39"/>
      <c r="W1911" s="39"/>
    </row>
    <row r="1912" spans="20:23" x14ac:dyDescent="0.2">
      <c r="T1912" s="39"/>
      <c r="V1912" s="39"/>
      <c r="W1912" s="39"/>
    </row>
    <row r="1913" spans="20:23" x14ac:dyDescent="0.2">
      <c r="T1913" s="39"/>
      <c r="V1913" s="39"/>
      <c r="W1913" s="39"/>
    </row>
    <row r="1914" spans="20:23" x14ac:dyDescent="0.2">
      <c r="T1914" s="39"/>
      <c r="V1914" s="39"/>
      <c r="W1914" s="39"/>
    </row>
    <row r="1915" spans="20:23" x14ac:dyDescent="0.2">
      <c r="T1915" s="39"/>
      <c r="V1915" s="39"/>
      <c r="W1915" s="39"/>
    </row>
    <row r="1916" spans="20:23" x14ac:dyDescent="0.2">
      <c r="T1916" s="39"/>
      <c r="V1916" s="39"/>
      <c r="W1916" s="39"/>
    </row>
    <row r="1917" spans="20:23" x14ac:dyDescent="0.2">
      <c r="T1917" s="39"/>
      <c r="V1917" s="39"/>
      <c r="W1917" s="39"/>
    </row>
    <row r="1918" spans="20:23" x14ac:dyDescent="0.2">
      <c r="T1918" s="39"/>
      <c r="V1918" s="39"/>
      <c r="W1918" s="39"/>
    </row>
    <row r="1919" spans="20:23" x14ac:dyDescent="0.2">
      <c r="T1919" s="39"/>
      <c r="V1919" s="39"/>
      <c r="W1919" s="39"/>
    </row>
    <row r="1920" spans="20:23" x14ac:dyDescent="0.2">
      <c r="T1920" s="39"/>
      <c r="V1920" s="39"/>
      <c r="W1920" s="39"/>
    </row>
    <row r="1921" spans="20:23" x14ac:dyDescent="0.2">
      <c r="T1921" s="39"/>
      <c r="V1921" s="39"/>
      <c r="W1921" s="39"/>
    </row>
    <row r="1922" spans="20:23" x14ac:dyDescent="0.2">
      <c r="T1922" s="39"/>
      <c r="V1922" s="39"/>
      <c r="W1922" s="39"/>
    </row>
    <row r="1923" spans="20:23" x14ac:dyDescent="0.2">
      <c r="T1923" s="39"/>
      <c r="V1923" s="39"/>
      <c r="W1923" s="39"/>
    </row>
    <row r="1924" spans="20:23" x14ac:dyDescent="0.2">
      <c r="T1924" s="39"/>
      <c r="V1924" s="39"/>
      <c r="W1924" s="39"/>
    </row>
    <row r="1925" spans="20:23" x14ac:dyDescent="0.2">
      <c r="T1925" s="39"/>
      <c r="V1925" s="39"/>
      <c r="W1925" s="39"/>
    </row>
    <row r="1926" spans="20:23" x14ac:dyDescent="0.2">
      <c r="T1926" s="39"/>
      <c r="V1926" s="39"/>
      <c r="W1926" s="39"/>
    </row>
    <row r="1927" spans="20:23" x14ac:dyDescent="0.2">
      <c r="T1927" s="39"/>
      <c r="V1927" s="39"/>
      <c r="W1927" s="39"/>
    </row>
    <row r="1928" spans="20:23" x14ac:dyDescent="0.2">
      <c r="T1928" s="39"/>
      <c r="V1928" s="39"/>
      <c r="W1928" s="39"/>
    </row>
    <row r="1929" spans="20:23" x14ac:dyDescent="0.2">
      <c r="T1929" s="39"/>
      <c r="V1929" s="39"/>
      <c r="W1929" s="39"/>
    </row>
    <row r="1930" spans="20:23" x14ac:dyDescent="0.2">
      <c r="T1930" s="39"/>
      <c r="V1930" s="39"/>
      <c r="W1930" s="39"/>
    </row>
    <row r="1931" spans="20:23" x14ac:dyDescent="0.2">
      <c r="T1931" s="39"/>
      <c r="V1931" s="39"/>
      <c r="W1931" s="39"/>
    </row>
    <row r="1932" spans="20:23" x14ac:dyDescent="0.2">
      <c r="T1932" s="39"/>
      <c r="V1932" s="39"/>
      <c r="W1932" s="39"/>
    </row>
    <row r="1933" spans="20:23" x14ac:dyDescent="0.2">
      <c r="T1933" s="39"/>
      <c r="V1933" s="39"/>
      <c r="W1933" s="39"/>
    </row>
    <row r="1934" spans="20:23" x14ac:dyDescent="0.2">
      <c r="T1934" s="39"/>
      <c r="V1934" s="39"/>
      <c r="W1934" s="39"/>
    </row>
    <row r="1935" spans="20:23" x14ac:dyDescent="0.2">
      <c r="T1935" s="39"/>
      <c r="V1935" s="39"/>
      <c r="W1935" s="39"/>
    </row>
    <row r="1936" spans="20:23" x14ac:dyDescent="0.2">
      <c r="T1936" s="39"/>
      <c r="V1936" s="39"/>
      <c r="W1936" s="39"/>
    </row>
    <row r="1937" spans="20:23" x14ac:dyDescent="0.2">
      <c r="T1937" s="39"/>
      <c r="V1937" s="39"/>
      <c r="W1937" s="39"/>
    </row>
    <row r="1938" spans="20:23" x14ac:dyDescent="0.2">
      <c r="T1938" s="39"/>
      <c r="V1938" s="39"/>
      <c r="W1938" s="39"/>
    </row>
    <row r="1939" spans="20:23" x14ac:dyDescent="0.2">
      <c r="T1939" s="39"/>
      <c r="V1939" s="39"/>
      <c r="W1939" s="39"/>
    </row>
    <row r="1940" spans="20:23" x14ac:dyDescent="0.2">
      <c r="T1940" s="39"/>
      <c r="V1940" s="39"/>
      <c r="W1940" s="39"/>
    </row>
    <row r="1941" spans="20:23" x14ac:dyDescent="0.2">
      <c r="T1941" s="39"/>
      <c r="V1941" s="39"/>
      <c r="W1941" s="39"/>
    </row>
    <row r="1942" spans="20:23" x14ac:dyDescent="0.2">
      <c r="T1942" s="39"/>
      <c r="V1942" s="39"/>
      <c r="W1942" s="39"/>
    </row>
    <row r="1943" spans="20:23" x14ac:dyDescent="0.2">
      <c r="T1943" s="39"/>
      <c r="V1943" s="39"/>
      <c r="W1943" s="39"/>
    </row>
    <row r="1944" spans="20:23" x14ac:dyDescent="0.2">
      <c r="T1944" s="39"/>
      <c r="V1944" s="39"/>
      <c r="W1944" s="39"/>
    </row>
    <row r="1945" spans="20:23" x14ac:dyDescent="0.2">
      <c r="T1945" s="39"/>
      <c r="V1945" s="39"/>
      <c r="W1945" s="39"/>
    </row>
    <row r="1946" spans="20:23" x14ac:dyDescent="0.2">
      <c r="T1946" s="39"/>
      <c r="V1946" s="39"/>
      <c r="W1946" s="39"/>
    </row>
    <row r="1947" spans="20:23" x14ac:dyDescent="0.2">
      <c r="T1947" s="39"/>
      <c r="V1947" s="39"/>
      <c r="W1947" s="39"/>
    </row>
    <row r="1948" spans="20:23" x14ac:dyDescent="0.2">
      <c r="T1948" s="39"/>
      <c r="V1948" s="39"/>
      <c r="W1948" s="39"/>
    </row>
    <row r="1949" spans="20:23" x14ac:dyDescent="0.2">
      <c r="T1949" s="39"/>
      <c r="V1949" s="39"/>
      <c r="W1949" s="39"/>
    </row>
    <row r="1950" spans="20:23" x14ac:dyDescent="0.2">
      <c r="T1950" s="39"/>
      <c r="V1950" s="39"/>
      <c r="W1950" s="39"/>
    </row>
    <row r="1951" spans="20:23" x14ac:dyDescent="0.2">
      <c r="T1951" s="39"/>
      <c r="V1951" s="39"/>
      <c r="W1951" s="39"/>
    </row>
    <row r="1952" spans="20:23" x14ac:dyDescent="0.2">
      <c r="T1952" s="39"/>
      <c r="V1952" s="39"/>
      <c r="W1952" s="39"/>
    </row>
    <row r="1953" spans="20:23" x14ac:dyDescent="0.2">
      <c r="T1953" s="39"/>
      <c r="V1953" s="39"/>
      <c r="W1953" s="39"/>
    </row>
    <row r="1954" spans="20:23" x14ac:dyDescent="0.2">
      <c r="T1954" s="39"/>
      <c r="V1954" s="39"/>
      <c r="W1954" s="39"/>
    </row>
    <row r="1955" spans="20:23" x14ac:dyDescent="0.2">
      <c r="T1955" s="39"/>
      <c r="V1955" s="39"/>
      <c r="W1955" s="39"/>
    </row>
    <row r="1956" spans="20:23" x14ac:dyDescent="0.2">
      <c r="T1956" s="39"/>
      <c r="V1956" s="39"/>
      <c r="W1956" s="39"/>
    </row>
    <row r="1957" spans="20:23" x14ac:dyDescent="0.2">
      <c r="T1957" s="39"/>
      <c r="V1957" s="39"/>
      <c r="W1957" s="39"/>
    </row>
    <row r="1958" spans="20:23" x14ac:dyDescent="0.2">
      <c r="T1958" s="39"/>
      <c r="V1958" s="39"/>
      <c r="W1958" s="39"/>
    </row>
    <row r="1959" spans="20:23" x14ac:dyDescent="0.2">
      <c r="T1959" s="39"/>
      <c r="V1959" s="39"/>
      <c r="W1959" s="39"/>
    </row>
    <row r="1960" spans="20:23" x14ac:dyDescent="0.2">
      <c r="T1960" s="39"/>
      <c r="V1960" s="39"/>
      <c r="W1960" s="39"/>
    </row>
    <row r="1961" spans="20:23" x14ac:dyDescent="0.2">
      <c r="T1961" s="39"/>
      <c r="V1961" s="39"/>
      <c r="W1961" s="39"/>
    </row>
    <row r="1962" spans="20:23" x14ac:dyDescent="0.2">
      <c r="T1962" s="39"/>
      <c r="V1962" s="39"/>
      <c r="W1962" s="39"/>
    </row>
    <row r="1963" spans="20:23" x14ac:dyDescent="0.2">
      <c r="T1963" s="39"/>
      <c r="V1963" s="39"/>
      <c r="W1963" s="39"/>
    </row>
    <row r="1964" spans="20:23" x14ac:dyDescent="0.2">
      <c r="T1964" s="39"/>
      <c r="V1964" s="39"/>
      <c r="W1964" s="39"/>
    </row>
    <row r="1965" spans="20:23" x14ac:dyDescent="0.2">
      <c r="T1965" s="39"/>
      <c r="V1965" s="39"/>
      <c r="W1965" s="39"/>
    </row>
    <row r="1966" spans="20:23" x14ac:dyDescent="0.2">
      <c r="T1966" s="39"/>
      <c r="V1966" s="39"/>
      <c r="W1966" s="39"/>
    </row>
    <row r="1967" spans="20:23" x14ac:dyDescent="0.2">
      <c r="T1967" s="39"/>
      <c r="V1967" s="39"/>
      <c r="W1967" s="39"/>
    </row>
    <row r="1968" spans="20:23" x14ac:dyDescent="0.2">
      <c r="T1968" s="39"/>
      <c r="V1968" s="39"/>
      <c r="W1968" s="39"/>
    </row>
    <row r="1969" spans="20:23" x14ac:dyDescent="0.2">
      <c r="T1969" s="39"/>
      <c r="V1969" s="39"/>
      <c r="W1969" s="39"/>
    </row>
    <row r="1970" spans="20:23" x14ac:dyDescent="0.2">
      <c r="T1970" s="39"/>
      <c r="V1970" s="39"/>
      <c r="W1970" s="39"/>
    </row>
    <row r="1971" spans="20:23" x14ac:dyDescent="0.2">
      <c r="T1971" s="39"/>
      <c r="V1971" s="39"/>
      <c r="W1971" s="39"/>
    </row>
    <row r="1972" spans="20:23" x14ac:dyDescent="0.2">
      <c r="T1972" s="39"/>
      <c r="V1972" s="39"/>
      <c r="W1972" s="39"/>
    </row>
    <row r="1973" spans="20:23" x14ac:dyDescent="0.2">
      <c r="T1973" s="39"/>
      <c r="V1973" s="39"/>
      <c r="W1973" s="39"/>
    </row>
    <row r="1974" spans="20:23" x14ac:dyDescent="0.2">
      <c r="T1974" s="39"/>
      <c r="V1974" s="39"/>
      <c r="W1974" s="39"/>
    </row>
    <row r="1975" spans="20:23" x14ac:dyDescent="0.2">
      <c r="T1975" s="39"/>
      <c r="V1975" s="39"/>
      <c r="W1975" s="39"/>
    </row>
    <row r="1976" spans="20:23" x14ac:dyDescent="0.2">
      <c r="T1976" s="39"/>
      <c r="V1976" s="39"/>
      <c r="W1976" s="39"/>
    </row>
    <row r="1977" spans="20:23" x14ac:dyDescent="0.2">
      <c r="T1977" s="39"/>
      <c r="V1977" s="39"/>
      <c r="W1977" s="39"/>
    </row>
    <row r="1978" spans="20:23" x14ac:dyDescent="0.2">
      <c r="T1978" s="39"/>
      <c r="V1978" s="39"/>
      <c r="W1978" s="39"/>
    </row>
    <row r="1979" spans="20:23" x14ac:dyDescent="0.2">
      <c r="T1979" s="39"/>
      <c r="V1979" s="39"/>
      <c r="W1979" s="39"/>
    </row>
    <row r="1980" spans="20:23" x14ac:dyDescent="0.2">
      <c r="T1980" s="39"/>
      <c r="V1980" s="39"/>
      <c r="W1980" s="39"/>
    </row>
    <row r="1981" spans="20:23" x14ac:dyDescent="0.2">
      <c r="T1981" s="39"/>
      <c r="V1981" s="39"/>
      <c r="W1981" s="39"/>
    </row>
    <row r="1982" spans="20:23" x14ac:dyDescent="0.2">
      <c r="T1982" s="39"/>
      <c r="V1982" s="39"/>
      <c r="W1982" s="39"/>
    </row>
    <row r="1983" spans="20:23" x14ac:dyDescent="0.2">
      <c r="T1983" s="39"/>
      <c r="V1983" s="39"/>
      <c r="W1983" s="39"/>
    </row>
    <row r="1984" spans="20:23" x14ac:dyDescent="0.2">
      <c r="T1984" s="39"/>
      <c r="V1984" s="39"/>
      <c r="W1984" s="39"/>
    </row>
    <row r="1985" spans="20:23" x14ac:dyDescent="0.2">
      <c r="T1985" s="39"/>
      <c r="V1985" s="39"/>
      <c r="W1985" s="39"/>
    </row>
    <row r="1986" spans="20:23" x14ac:dyDescent="0.2">
      <c r="T1986" s="39"/>
      <c r="V1986" s="39"/>
      <c r="W1986" s="39"/>
    </row>
    <row r="1987" spans="20:23" x14ac:dyDescent="0.2">
      <c r="T1987" s="39"/>
      <c r="V1987" s="39"/>
      <c r="W1987" s="39"/>
    </row>
    <row r="1988" spans="20:23" x14ac:dyDescent="0.2">
      <c r="T1988" s="39"/>
      <c r="V1988" s="39"/>
      <c r="W1988" s="39"/>
    </row>
    <row r="1989" spans="20:23" x14ac:dyDescent="0.2">
      <c r="T1989" s="39"/>
      <c r="V1989" s="39"/>
      <c r="W1989" s="39"/>
    </row>
    <row r="1990" spans="20:23" x14ac:dyDescent="0.2">
      <c r="T1990" s="39"/>
      <c r="V1990" s="39"/>
      <c r="W1990" s="39"/>
    </row>
    <row r="1991" spans="20:23" x14ac:dyDescent="0.2">
      <c r="T1991" s="39"/>
      <c r="V1991" s="39"/>
      <c r="W1991" s="39"/>
    </row>
    <row r="1992" spans="20:23" x14ac:dyDescent="0.2">
      <c r="T1992" s="39"/>
      <c r="V1992" s="39"/>
      <c r="W1992" s="39"/>
    </row>
    <row r="1993" spans="20:23" x14ac:dyDescent="0.2">
      <c r="T1993" s="39"/>
      <c r="V1993" s="39"/>
      <c r="W1993" s="39"/>
    </row>
    <row r="1994" spans="20:23" x14ac:dyDescent="0.2">
      <c r="T1994" s="39"/>
      <c r="V1994" s="39"/>
      <c r="W1994" s="39"/>
    </row>
    <row r="1995" spans="20:23" x14ac:dyDescent="0.2">
      <c r="T1995" s="39"/>
      <c r="V1995" s="39"/>
      <c r="W1995" s="39"/>
    </row>
    <row r="1996" spans="20:23" x14ac:dyDescent="0.2">
      <c r="T1996" s="39"/>
      <c r="V1996" s="39"/>
      <c r="W1996" s="39"/>
    </row>
    <row r="1997" spans="20:23" x14ac:dyDescent="0.2">
      <c r="T1997" s="39"/>
      <c r="V1997" s="39"/>
      <c r="W1997" s="39"/>
    </row>
    <row r="1998" spans="20:23" x14ac:dyDescent="0.2">
      <c r="T1998" s="39"/>
      <c r="V1998" s="39"/>
      <c r="W1998" s="39"/>
    </row>
    <row r="1999" spans="20:23" x14ac:dyDescent="0.2">
      <c r="T1999" s="39"/>
      <c r="V1999" s="39"/>
      <c r="W1999" s="39"/>
    </row>
    <row r="2000" spans="20:23" x14ac:dyDescent="0.2">
      <c r="T2000" s="39"/>
      <c r="V2000" s="39"/>
      <c r="W2000" s="39"/>
    </row>
    <row r="2001" spans="20:23" x14ac:dyDescent="0.2">
      <c r="T2001" s="39"/>
      <c r="V2001" s="39"/>
      <c r="W2001" s="39"/>
    </row>
    <row r="2002" spans="20:23" x14ac:dyDescent="0.2">
      <c r="T2002" s="39"/>
      <c r="V2002" s="39"/>
      <c r="W2002" s="39"/>
    </row>
    <row r="2003" spans="20:23" x14ac:dyDescent="0.2">
      <c r="T2003" s="39"/>
      <c r="V2003" s="39"/>
      <c r="W2003" s="39"/>
    </row>
    <row r="2004" spans="20:23" x14ac:dyDescent="0.2">
      <c r="T2004" s="39"/>
      <c r="V2004" s="39"/>
      <c r="W2004" s="39"/>
    </row>
    <row r="2005" spans="20:23" x14ac:dyDescent="0.2">
      <c r="T2005" s="39"/>
      <c r="V2005" s="39"/>
      <c r="W2005" s="39"/>
    </row>
    <row r="2006" spans="20:23" x14ac:dyDescent="0.2">
      <c r="T2006" s="39"/>
      <c r="V2006" s="39"/>
      <c r="W2006" s="39"/>
    </row>
    <row r="2007" spans="20:23" x14ac:dyDescent="0.2">
      <c r="T2007" s="39"/>
      <c r="V2007" s="39"/>
      <c r="W2007" s="39"/>
    </row>
    <row r="2008" spans="20:23" x14ac:dyDescent="0.2">
      <c r="T2008" s="39"/>
      <c r="V2008" s="39"/>
      <c r="W2008" s="39"/>
    </row>
    <row r="2009" spans="20:23" x14ac:dyDescent="0.2">
      <c r="T2009" s="39"/>
      <c r="V2009" s="39"/>
      <c r="W2009" s="39"/>
    </row>
    <row r="2010" spans="20:23" x14ac:dyDescent="0.2">
      <c r="T2010" s="39"/>
      <c r="V2010" s="39"/>
      <c r="W2010" s="39"/>
    </row>
    <row r="2011" spans="20:23" x14ac:dyDescent="0.2">
      <c r="T2011" s="39"/>
      <c r="V2011" s="39"/>
      <c r="W2011" s="39"/>
    </row>
    <row r="2012" spans="20:23" x14ac:dyDescent="0.2">
      <c r="T2012" s="39"/>
      <c r="V2012" s="39"/>
      <c r="W2012" s="39"/>
    </row>
    <row r="2013" spans="20:23" x14ac:dyDescent="0.2">
      <c r="T2013" s="39"/>
      <c r="V2013" s="39"/>
      <c r="W2013" s="39"/>
    </row>
    <row r="2014" spans="20:23" x14ac:dyDescent="0.2">
      <c r="T2014" s="39"/>
      <c r="V2014" s="39"/>
      <c r="W2014" s="39"/>
    </row>
    <row r="2015" spans="20:23" x14ac:dyDescent="0.2">
      <c r="T2015" s="39"/>
      <c r="V2015" s="39"/>
      <c r="W2015" s="39"/>
    </row>
    <row r="2016" spans="20:23" x14ac:dyDescent="0.2">
      <c r="T2016" s="39"/>
      <c r="V2016" s="39"/>
      <c r="W2016" s="39"/>
    </row>
    <row r="2017" spans="20:23" x14ac:dyDescent="0.2">
      <c r="T2017" s="39"/>
      <c r="V2017" s="39"/>
      <c r="W2017" s="39"/>
    </row>
    <row r="2018" spans="20:23" x14ac:dyDescent="0.2">
      <c r="T2018" s="39"/>
      <c r="V2018" s="39"/>
      <c r="W2018" s="39"/>
    </row>
    <row r="2019" spans="20:23" x14ac:dyDescent="0.2">
      <c r="T2019" s="39"/>
      <c r="V2019" s="39"/>
      <c r="W2019" s="39"/>
    </row>
    <row r="2020" spans="20:23" x14ac:dyDescent="0.2">
      <c r="T2020" s="39"/>
      <c r="V2020" s="39"/>
      <c r="W2020" s="39"/>
    </row>
    <row r="2021" spans="20:23" x14ac:dyDescent="0.2">
      <c r="T2021" s="39"/>
      <c r="V2021" s="39"/>
      <c r="W2021" s="39"/>
    </row>
    <row r="2022" spans="20:23" x14ac:dyDescent="0.2">
      <c r="T2022" s="39"/>
      <c r="V2022" s="39"/>
      <c r="W2022" s="39"/>
    </row>
    <row r="2023" spans="20:23" x14ac:dyDescent="0.2">
      <c r="T2023" s="39"/>
      <c r="V2023" s="39"/>
      <c r="W2023" s="39"/>
    </row>
    <row r="2024" spans="20:23" x14ac:dyDescent="0.2">
      <c r="T2024" s="39"/>
      <c r="V2024" s="39"/>
      <c r="W2024" s="39"/>
    </row>
    <row r="2025" spans="20:23" x14ac:dyDescent="0.2">
      <c r="T2025" s="39"/>
      <c r="V2025" s="39"/>
      <c r="W2025" s="39"/>
    </row>
    <row r="2026" spans="20:23" x14ac:dyDescent="0.2">
      <c r="T2026" s="39"/>
      <c r="V2026" s="39"/>
      <c r="W2026" s="39"/>
    </row>
    <row r="2027" spans="20:23" x14ac:dyDescent="0.2">
      <c r="T2027" s="39"/>
      <c r="V2027" s="39"/>
      <c r="W2027" s="39"/>
    </row>
    <row r="2028" spans="20:23" x14ac:dyDescent="0.2">
      <c r="T2028" s="39"/>
      <c r="V2028" s="39"/>
      <c r="W2028" s="39"/>
    </row>
    <row r="2029" spans="20:23" x14ac:dyDescent="0.2">
      <c r="T2029" s="39"/>
      <c r="V2029" s="39"/>
      <c r="W2029" s="39"/>
    </row>
    <row r="2030" spans="20:23" x14ac:dyDescent="0.2">
      <c r="T2030" s="39"/>
      <c r="V2030" s="39"/>
      <c r="W2030" s="39"/>
    </row>
    <row r="2031" spans="20:23" x14ac:dyDescent="0.2">
      <c r="T2031" s="39"/>
      <c r="V2031" s="39"/>
      <c r="W2031" s="39"/>
    </row>
    <row r="2032" spans="20:23" x14ac:dyDescent="0.2">
      <c r="T2032" s="39"/>
      <c r="V2032" s="39"/>
      <c r="W2032" s="39"/>
    </row>
    <row r="2033" spans="20:23" x14ac:dyDescent="0.2">
      <c r="T2033" s="39"/>
      <c r="V2033" s="39"/>
      <c r="W2033" s="39"/>
    </row>
    <row r="2034" spans="20:23" x14ac:dyDescent="0.2">
      <c r="T2034" s="39"/>
      <c r="V2034" s="39"/>
      <c r="W2034" s="39"/>
    </row>
    <row r="2035" spans="20:23" x14ac:dyDescent="0.2">
      <c r="T2035" s="39"/>
      <c r="V2035" s="39"/>
      <c r="W2035" s="39"/>
    </row>
    <row r="2036" spans="20:23" x14ac:dyDescent="0.2">
      <c r="T2036" s="39"/>
      <c r="V2036" s="39"/>
      <c r="W2036" s="39"/>
    </row>
    <row r="2037" spans="20:23" x14ac:dyDescent="0.2">
      <c r="T2037" s="39"/>
      <c r="V2037" s="39"/>
      <c r="W2037" s="39"/>
    </row>
    <row r="2038" spans="20:23" x14ac:dyDescent="0.2">
      <c r="T2038" s="39"/>
      <c r="V2038" s="39"/>
      <c r="W2038" s="39"/>
    </row>
    <row r="2039" spans="20:23" x14ac:dyDescent="0.2">
      <c r="T2039" s="39"/>
      <c r="V2039" s="39"/>
      <c r="W2039" s="39"/>
    </row>
    <row r="2040" spans="20:23" x14ac:dyDescent="0.2">
      <c r="T2040" s="39"/>
      <c r="V2040" s="39"/>
      <c r="W2040" s="39"/>
    </row>
    <row r="2041" spans="20:23" x14ac:dyDescent="0.2">
      <c r="T2041" s="39"/>
      <c r="V2041" s="39"/>
      <c r="W2041" s="39"/>
    </row>
    <row r="2042" spans="20:23" x14ac:dyDescent="0.2">
      <c r="T2042" s="39"/>
      <c r="V2042" s="39"/>
      <c r="W2042" s="39"/>
    </row>
    <row r="2043" spans="20:23" x14ac:dyDescent="0.2">
      <c r="T2043" s="39"/>
      <c r="V2043" s="39"/>
      <c r="W2043" s="39"/>
    </row>
    <row r="2044" spans="20:23" x14ac:dyDescent="0.2">
      <c r="T2044" s="39"/>
      <c r="V2044" s="39"/>
      <c r="W2044" s="39"/>
    </row>
    <row r="2045" spans="20:23" x14ac:dyDescent="0.2">
      <c r="T2045" s="39"/>
      <c r="V2045" s="39"/>
      <c r="W2045" s="39"/>
    </row>
    <row r="2046" spans="20:23" x14ac:dyDescent="0.2">
      <c r="T2046" s="39"/>
      <c r="V2046" s="39"/>
      <c r="W2046" s="39"/>
    </row>
    <row r="2047" spans="20:23" x14ac:dyDescent="0.2">
      <c r="T2047" s="39"/>
      <c r="V2047" s="39"/>
      <c r="W2047" s="39"/>
    </row>
    <row r="2048" spans="20:23" x14ac:dyDescent="0.2">
      <c r="T2048" s="39"/>
      <c r="V2048" s="39"/>
      <c r="W2048" s="39"/>
    </row>
    <row r="2049" spans="20:23" x14ac:dyDescent="0.2">
      <c r="T2049" s="39"/>
      <c r="V2049" s="39"/>
      <c r="W2049" s="39"/>
    </row>
    <row r="2050" spans="20:23" x14ac:dyDescent="0.2">
      <c r="T2050" s="39"/>
      <c r="V2050" s="39"/>
      <c r="W2050" s="39"/>
    </row>
    <row r="2051" spans="20:23" x14ac:dyDescent="0.2">
      <c r="T2051" s="39"/>
      <c r="V2051" s="39"/>
      <c r="W2051" s="39"/>
    </row>
    <row r="2052" spans="20:23" x14ac:dyDescent="0.2">
      <c r="T2052" s="39"/>
      <c r="V2052" s="39"/>
      <c r="W2052" s="39"/>
    </row>
    <row r="2053" spans="20:23" x14ac:dyDescent="0.2">
      <c r="T2053" s="39"/>
      <c r="V2053" s="39"/>
      <c r="W2053" s="39"/>
    </row>
    <row r="2054" spans="20:23" x14ac:dyDescent="0.2">
      <c r="T2054" s="39"/>
      <c r="V2054" s="39"/>
      <c r="W2054" s="39"/>
    </row>
    <row r="2055" spans="20:23" x14ac:dyDescent="0.2">
      <c r="T2055" s="39"/>
      <c r="V2055" s="39"/>
      <c r="W2055" s="39"/>
    </row>
    <row r="2056" spans="20:23" x14ac:dyDescent="0.2">
      <c r="T2056" s="39"/>
      <c r="V2056" s="39"/>
      <c r="W2056" s="39"/>
    </row>
    <row r="2057" spans="20:23" x14ac:dyDescent="0.2">
      <c r="T2057" s="39"/>
      <c r="V2057" s="39"/>
      <c r="W2057" s="39"/>
    </row>
    <row r="2058" spans="20:23" x14ac:dyDescent="0.2">
      <c r="T2058" s="39"/>
      <c r="V2058" s="39"/>
      <c r="W2058" s="39"/>
    </row>
    <row r="2059" spans="20:23" x14ac:dyDescent="0.2">
      <c r="T2059" s="39"/>
      <c r="V2059" s="39"/>
      <c r="W2059" s="39"/>
    </row>
    <row r="2060" spans="20:23" x14ac:dyDescent="0.2">
      <c r="T2060" s="39"/>
      <c r="V2060" s="39"/>
      <c r="W2060" s="39"/>
    </row>
    <row r="2061" spans="20:23" x14ac:dyDescent="0.2">
      <c r="T2061" s="39"/>
      <c r="V2061" s="39"/>
      <c r="W2061" s="39"/>
    </row>
    <row r="2062" spans="20:23" x14ac:dyDescent="0.2">
      <c r="T2062" s="39"/>
      <c r="V2062" s="39"/>
      <c r="W2062" s="39"/>
    </row>
    <row r="2063" spans="20:23" x14ac:dyDescent="0.2">
      <c r="T2063" s="39"/>
      <c r="V2063" s="39"/>
      <c r="W2063" s="39"/>
    </row>
    <row r="2064" spans="20:23" x14ac:dyDescent="0.2">
      <c r="T2064" s="39"/>
      <c r="V2064" s="39"/>
      <c r="W2064" s="39"/>
    </row>
    <row r="2065" spans="20:23" x14ac:dyDescent="0.2">
      <c r="T2065" s="39"/>
      <c r="V2065" s="39"/>
      <c r="W2065" s="39"/>
    </row>
    <row r="2066" spans="20:23" x14ac:dyDescent="0.2">
      <c r="T2066" s="39"/>
      <c r="V2066" s="39"/>
      <c r="W2066" s="39"/>
    </row>
    <row r="2067" spans="20:23" x14ac:dyDescent="0.2">
      <c r="T2067" s="39"/>
      <c r="V2067" s="39"/>
      <c r="W2067" s="39"/>
    </row>
    <row r="2068" spans="20:23" x14ac:dyDescent="0.2">
      <c r="T2068" s="39"/>
      <c r="V2068" s="39"/>
      <c r="W2068" s="39"/>
    </row>
    <row r="2069" spans="20:23" x14ac:dyDescent="0.2">
      <c r="T2069" s="39"/>
      <c r="V2069" s="39"/>
      <c r="W2069" s="39"/>
    </row>
    <row r="2070" spans="20:23" x14ac:dyDescent="0.2">
      <c r="T2070" s="39"/>
      <c r="V2070" s="39"/>
      <c r="W2070" s="39"/>
    </row>
    <row r="2071" spans="20:23" x14ac:dyDescent="0.2">
      <c r="T2071" s="39"/>
      <c r="V2071" s="39"/>
      <c r="W2071" s="39"/>
    </row>
    <row r="2072" spans="20:23" x14ac:dyDescent="0.2">
      <c r="T2072" s="39"/>
      <c r="V2072" s="39"/>
      <c r="W2072" s="39"/>
    </row>
    <row r="2073" spans="20:23" x14ac:dyDescent="0.2">
      <c r="T2073" s="39"/>
      <c r="V2073" s="39"/>
      <c r="W2073" s="39"/>
    </row>
    <row r="2074" spans="20:23" x14ac:dyDescent="0.2">
      <c r="T2074" s="39"/>
      <c r="V2074" s="39"/>
      <c r="W2074" s="39"/>
    </row>
    <row r="2075" spans="20:23" x14ac:dyDescent="0.2">
      <c r="T2075" s="39"/>
      <c r="V2075" s="39"/>
      <c r="W2075" s="39"/>
    </row>
    <row r="2076" spans="20:23" x14ac:dyDescent="0.2">
      <c r="T2076" s="39"/>
      <c r="V2076" s="39"/>
      <c r="W2076" s="39"/>
    </row>
    <row r="2077" spans="20:23" x14ac:dyDescent="0.2">
      <c r="T2077" s="39"/>
      <c r="V2077" s="39"/>
      <c r="W2077" s="39"/>
    </row>
    <row r="2078" spans="20:23" x14ac:dyDescent="0.2">
      <c r="T2078" s="39"/>
      <c r="V2078" s="39"/>
      <c r="W2078" s="39"/>
    </row>
    <row r="2079" spans="20:23" x14ac:dyDescent="0.2">
      <c r="T2079" s="39"/>
      <c r="V2079" s="39"/>
      <c r="W2079" s="39"/>
    </row>
    <row r="2080" spans="20:23" x14ac:dyDescent="0.2">
      <c r="T2080" s="39"/>
      <c r="V2080" s="39"/>
      <c r="W2080" s="39"/>
    </row>
    <row r="2081" spans="20:23" x14ac:dyDescent="0.2">
      <c r="T2081" s="39"/>
      <c r="V2081" s="39"/>
      <c r="W2081" s="39"/>
    </row>
    <row r="2082" spans="20:23" x14ac:dyDescent="0.2">
      <c r="T2082" s="39"/>
      <c r="V2082" s="39"/>
      <c r="W2082" s="39"/>
    </row>
    <row r="2083" spans="20:23" x14ac:dyDescent="0.2">
      <c r="T2083" s="39"/>
      <c r="V2083" s="39"/>
      <c r="W2083" s="39"/>
    </row>
    <row r="2084" spans="20:23" x14ac:dyDescent="0.2">
      <c r="T2084" s="39"/>
      <c r="V2084" s="39"/>
      <c r="W2084" s="39"/>
    </row>
    <row r="2085" spans="20:23" x14ac:dyDescent="0.2">
      <c r="T2085" s="39"/>
      <c r="V2085" s="39"/>
      <c r="W2085" s="39"/>
    </row>
    <row r="2086" spans="20:23" x14ac:dyDescent="0.2">
      <c r="T2086" s="39"/>
      <c r="V2086" s="39"/>
      <c r="W2086" s="39"/>
    </row>
    <row r="2087" spans="20:23" x14ac:dyDescent="0.2">
      <c r="T2087" s="39"/>
      <c r="V2087" s="39"/>
      <c r="W2087" s="39"/>
    </row>
    <row r="2088" spans="20:23" x14ac:dyDescent="0.2">
      <c r="T2088" s="39"/>
      <c r="V2088" s="39"/>
      <c r="W2088" s="39"/>
    </row>
    <row r="2089" spans="20:23" x14ac:dyDescent="0.2">
      <c r="T2089" s="39"/>
      <c r="V2089" s="39"/>
      <c r="W2089" s="39"/>
    </row>
    <row r="2090" spans="20:23" x14ac:dyDescent="0.2">
      <c r="T2090" s="39"/>
      <c r="V2090" s="39"/>
      <c r="W2090" s="39"/>
    </row>
    <row r="2091" spans="20:23" x14ac:dyDescent="0.2">
      <c r="T2091" s="39"/>
      <c r="V2091" s="39"/>
      <c r="W2091" s="39"/>
    </row>
    <row r="2092" spans="20:23" x14ac:dyDescent="0.2">
      <c r="T2092" s="39"/>
      <c r="V2092" s="39"/>
      <c r="W2092" s="39"/>
    </row>
    <row r="2093" spans="20:23" x14ac:dyDescent="0.2">
      <c r="T2093" s="39"/>
      <c r="V2093" s="39"/>
      <c r="W2093" s="39"/>
    </row>
    <row r="2094" spans="20:23" x14ac:dyDescent="0.2">
      <c r="T2094" s="39"/>
      <c r="V2094" s="39"/>
      <c r="W2094" s="39"/>
    </row>
    <row r="2095" spans="20:23" x14ac:dyDescent="0.2">
      <c r="T2095" s="39"/>
      <c r="V2095" s="39"/>
      <c r="W2095" s="39"/>
    </row>
    <row r="2096" spans="20:23" x14ac:dyDescent="0.2">
      <c r="T2096" s="39"/>
      <c r="V2096" s="39"/>
      <c r="W2096" s="39"/>
    </row>
    <row r="2097" spans="20:23" x14ac:dyDescent="0.2">
      <c r="T2097" s="39"/>
      <c r="V2097" s="39"/>
      <c r="W2097" s="39"/>
    </row>
    <row r="2098" spans="20:23" x14ac:dyDescent="0.2">
      <c r="T2098" s="39"/>
      <c r="V2098" s="39"/>
      <c r="W2098" s="39"/>
    </row>
    <row r="2099" spans="20:23" x14ac:dyDescent="0.2">
      <c r="T2099" s="39"/>
      <c r="V2099" s="39"/>
      <c r="W2099" s="39"/>
    </row>
    <row r="2100" spans="20:23" x14ac:dyDescent="0.2">
      <c r="T2100" s="39"/>
      <c r="V2100" s="39"/>
      <c r="W2100" s="39"/>
    </row>
    <row r="2101" spans="20:23" x14ac:dyDescent="0.2">
      <c r="T2101" s="39"/>
      <c r="V2101" s="39"/>
      <c r="W2101" s="39"/>
    </row>
    <row r="2102" spans="20:23" x14ac:dyDescent="0.2">
      <c r="T2102" s="39"/>
      <c r="V2102" s="39"/>
      <c r="W2102" s="39"/>
    </row>
    <row r="2103" spans="20:23" x14ac:dyDescent="0.2">
      <c r="T2103" s="39"/>
      <c r="V2103" s="39"/>
      <c r="W2103" s="39"/>
    </row>
    <row r="2104" spans="20:23" x14ac:dyDescent="0.2">
      <c r="T2104" s="39"/>
      <c r="V2104" s="39"/>
      <c r="W2104" s="39"/>
    </row>
    <row r="2105" spans="20:23" x14ac:dyDescent="0.2">
      <c r="T2105" s="39"/>
      <c r="V2105" s="39"/>
      <c r="W2105" s="39"/>
    </row>
    <row r="2106" spans="20:23" x14ac:dyDescent="0.2">
      <c r="T2106" s="39"/>
      <c r="V2106" s="39"/>
      <c r="W2106" s="39"/>
    </row>
    <row r="2107" spans="20:23" x14ac:dyDescent="0.2">
      <c r="T2107" s="39"/>
      <c r="V2107" s="39"/>
      <c r="W2107" s="39"/>
    </row>
    <row r="2108" spans="20:23" x14ac:dyDescent="0.2">
      <c r="T2108" s="39"/>
      <c r="V2108" s="39"/>
      <c r="W2108" s="39"/>
    </row>
    <row r="2109" spans="20:23" x14ac:dyDescent="0.2">
      <c r="T2109" s="39"/>
      <c r="V2109" s="39"/>
      <c r="W2109" s="39"/>
    </row>
    <row r="2110" spans="20:23" x14ac:dyDescent="0.2">
      <c r="T2110" s="39"/>
      <c r="V2110" s="39"/>
      <c r="W2110" s="39"/>
    </row>
    <row r="2111" spans="20:23" x14ac:dyDescent="0.2">
      <c r="T2111" s="39"/>
      <c r="V2111" s="39"/>
      <c r="W2111" s="39"/>
    </row>
    <row r="2112" spans="20:23" x14ac:dyDescent="0.2">
      <c r="T2112" s="39"/>
      <c r="V2112" s="39"/>
      <c r="W2112" s="39"/>
    </row>
    <row r="2113" spans="20:23" x14ac:dyDescent="0.2">
      <c r="T2113" s="39"/>
      <c r="V2113" s="39"/>
      <c r="W2113" s="39"/>
    </row>
    <row r="2114" spans="20:23" x14ac:dyDescent="0.2">
      <c r="T2114" s="39"/>
      <c r="V2114" s="39"/>
      <c r="W2114" s="39"/>
    </row>
    <row r="2115" spans="20:23" x14ac:dyDescent="0.2">
      <c r="T2115" s="39"/>
      <c r="V2115" s="39"/>
      <c r="W2115" s="39"/>
    </row>
    <row r="2116" spans="20:23" x14ac:dyDescent="0.2">
      <c r="T2116" s="39"/>
      <c r="V2116" s="39"/>
      <c r="W2116" s="39"/>
    </row>
    <row r="2117" spans="20:23" x14ac:dyDescent="0.2">
      <c r="T2117" s="39"/>
      <c r="V2117" s="39"/>
      <c r="W2117" s="39"/>
    </row>
    <row r="2118" spans="20:23" x14ac:dyDescent="0.2">
      <c r="T2118" s="39"/>
      <c r="V2118" s="39"/>
      <c r="W2118" s="39"/>
    </row>
    <row r="2119" spans="20:23" x14ac:dyDescent="0.2">
      <c r="T2119" s="39"/>
      <c r="V2119" s="39"/>
      <c r="W2119" s="39"/>
    </row>
    <row r="2120" spans="20:23" x14ac:dyDescent="0.2">
      <c r="T2120" s="39"/>
      <c r="V2120" s="39"/>
      <c r="W2120" s="39"/>
    </row>
    <row r="2121" spans="20:23" x14ac:dyDescent="0.2">
      <c r="T2121" s="39"/>
      <c r="V2121" s="39"/>
      <c r="W2121" s="39"/>
    </row>
    <row r="2122" spans="20:23" x14ac:dyDescent="0.2">
      <c r="T2122" s="39"/>
      <c r="V2122" s="39"/>
      <c r="W2122" s="39"/>
    </row>
    <row r="2123" spans="20:23" x14ac:dyDescent="0.2">
      <c r="T2123" s="39"/>
      <c r="V2123" s="39"/>
      <c r="W2123" s="39"/>
    </row>
    <row r="2124" spans="20:23" x14ac:dyDescent="0.2">
      <c r="T2124" s="39"/>
      <c r="V2124" s="39"/>
      <c r="W2124" s="39"/>
    </row>
    <row r="2125" spans="20:23" x14ac:dyDescent="0.2">
      <c r="T2125" s="39"/>
      <c r="V2125" s="39"/>
      <c r="W2125" s="39"/>
    </row>
    <row r="2126" spans="20:23" x14ac:dyDescent="0.2">
      <c r="T2126" s="39"/>
      <c r="V2126" s="39"/>
      <c r="W2126" s="39"/>
    </row>
    <row r="2127" spans="20:23" x14ac:dyDescent="0.2">
      <c r="T2127" s="39"/>
      <c r="V2127" s="39"/>
      <c r="W2127" s="39"/>
    </row>
    <row r="2128" spans="20:23" x14ac:dyDescent="0.2">
      <c r="T2128" s="39"/>
      <c r="V2128" s="39"/>
      <c r="W2128" s="39"/>
    </row>
    <row r="2129" spans="20:23" x14ac:dyDescent="0.2">
      <c r="T2129" s="39"/>
      <c r="V2129" s="39"/>
      <c r="W2129" s="39"/>
    </row>
    <row r="2130" spans="20:23" x14ac:dyDescent="0.2">
      <c r="T2130" s="39"/>
      <c r="V2130" s="39"/>
      <c r="W2130" s="39"/>
    </row>
    <row r="2131" spans="20:23" x14ac:dyDescent="0.2">
      <c r="T2131" s="39"/>
      <c r="V2131" s="39"/>
      <c r="W2131" s="39"/>
    </row>
    <row r="2132" spans="20:23" x14ac:dyDescent="0.2">
      <c r="T2132" s="39"/>
      <c r="V2132" s="39"/>
      <c r="W2132" s="39"/>
    </row>
    <row r="2133" spans="20:23" x14ac:dyDescent="0.2">
      <c r="T2133" s="39"/>
      <c r="V2133" s="39"/>
      <c r="W2133" s="39"/>
    </row>
    <row r="2134" spans="20:23" x14ac:dyDescent="0.2">
      <c r="T2134" s="39"/>
      <c r="V2134" s="39"/>
      <c r="W2134" s="39"/>
    </row>
    <row r="2135" spans="20:23" x14ac:dyDescent="0.2">
      <c r="T2135" s="39"/>
      <c r="V2135" s="39"/>
      <c r="W2135" s="39"/>
    </row>
    <row r="2136" spans="20:23" x14ac:dyDescent="0.2">
      <c r="T2136" s="39"/>
      <c r="V2136" s="39"/>
      <c r="W2136" s="39"/>
    </row>
    <row r="2137" spans="20:23" x14ac:dyDescent="0.2">
      <c r="T2137" s="39"/>
      <c r="V2137" s="39"/>
      <c r="W2137" s="39"/>
    </row>
    <row r="2138" spans="20:23" x14ac:dyDescent="0.2">
      <c r="T2138" s="39"/>
      <c r="V2138" s="39"/>
      <c r="W2138" s="39"/>
    </row>
    <row r="2139" spans="20:23" x14ac:dyDescent="0.2">
      <c r="T2139" s="39"/>
      <c r="V2139" s="39"/>
      <c r="W2139" s="39"/>
    </row>
    <row r="2140" spans="20:23" x14ac:dyDescent="0.2">
      <c r="T2140" s="39"/>
      <c r="V2140" s="39"/>
      <c r="W2140" s="39"/>
    </row>
    <row r="2141" spans="20:23" x14ac:dyDescent="0.2">
      <c r="T2141" s="39"/>
      <c r="V2141" s="39"/>
      <c r="W2141" s="39"/>
    </row>
    <row r="2142" spans="20:23" x14ac:dyDescent="0.2">
      <c r="T2142" s="39"/>
      <c r="V2142" s="39"/>
      <c r="W2142" s="39"/>
    </row>
    <row r="2143" spans="20:23" x14ac:dyDescent="0.2">
      <c r="T2143" s="39"/>
      <c r="V2143" s="39"/>
      <c r="W2143" s="39"/>
    </row>
    <row r="2144" spans="20:23" x14ac:dyDescent="0.2">
      <c r="T2144" s="39"/>
      <c r="V2144" s="39"/>
      <c r="W2144" s="39"/>
    </row>
    <row r="2145" spans="20:23" x14ac:dyDescent="0.2">
      <c r="T2145" s="39"/>
      <c r="V2145" s="39"/>
      <c r="W2145" s="39"/>
    </row>
    <row r="2146" spans="20:23" x14ac:dyDescent="0.2">
      <c r="T2146" s="39"/>
      <c r="V2146" s="39"/>
      <c r="W2146" s="39"/>
    </row>
    <row r="2147" spans="20:23" x14ac:dyDescent="0.2">
      <c r="T2147" s="39"/>
      <c r="V2147" s="39"/>
      <c r="W2147" s="39"/>
    </row>
    <row r="2148" spans="20:23" x14ac:dyDescent="0.2">
      <c r="T2148" s="39"/>
      <c r="V2148" s="39"/>
      <c r="W2148" s="39"/>
    </row>
    <row r="2149" spans="20:23" x14ac:dyDescent="0.2">
      <c r="T2149" s="39"/>
      <c r="V2149" s="39"/>
      <c r="W2149" s="39"/>
    </row>
    <row r="2150" spans="20:23" x14ac:dyDescent="0.2">
      <c r="T2150" s="39"/>
      <c r="V2150" s="39"/>
      <c r="W2150" s="39"/>
    </row>
    <row r="2151" spans="20:23" x14ac:dyDescent="0.2">
      <c r="T2151" s="39"/>
      <c r="V2151" s="39"/>
      <c r="W2151" s="39"/>
    </row>
    <row r="2152" spans="20:23" x14ac:dyDescent="0.2">
      <c r="T2152" s="39"/>
      <c r="V2152" s="39"/>
      <c r="W2152" s="39"/>
    </row>
    <row r="2153" spans="20:23" x14ac:dyDescent="0.2">
      <c r="T2153" s="39"/>
      <c r="V2153" s="39"/>
      <c r="W2153" s="39"/>
    </row>
    <row r="2154" spans="20:23" x14ac:dyDescent="0.2">
      <c r="T2154" s="39"/>
      <c r="V2154" s="39"/>
      <c r="W2154" s="39"/>
    </row>
    <row r="2155" spans="20:23" x14ac:dyDescent="0.2">
      <c r="T2155" s="39"/>
      <c r="V2155" s="39"/>
      <c r="W2155" s="39"/>
    </row>
    <row r="2156" spans="20:23" x14ac:dyDescent="0.2">
      <c r="T2156" s="39"/>
      <c r="V2156" s="39"/>
      <c r="W2156" s="39"/>
    </row>
    <row r="2157" spans="20:23" x14ac:dyDescent="0.2">
      <c r="T2157" s="39"/>
      <c r="V2157" s="39"/>
      <c r="W2157" s="39"/>
    </row>
    <row r="2158" spans="20:23" x14ac:dyDescent="0.2">
      <c r="T2158" s="39"/>
      <c r="V2158" s="39"/>
      <c r="W2158" s="39"/>
    </row>
    <row r="2159" spans="20:23" x14ac:dyDescent="0.2">
      <c r="T2159" s="39"/>
      <c r="V2159" s="39"/>
      <c r="W2159" s="39"/>
    </row>
    <row r="2160" spans="20:23" x14ac:dyDescent="0.2">
      <c r="T2160" s="39"/>
      <c r="V2160" s="39"/>
      <c r="W2160" s="39"/>
    </row>
    <row r="2161" spans="20:23" x14ac:dyDescent="0.2">
      <c r="T2161" s="39"/>
      <c r="V2161" s="39"/>
      <c r="W2161" s="39"/>
    </row>
    <row r="2162" spans="20:23" x14ac:dyDescent="0.2">
      <c r="T2162" s="39"/>
      <c r="V2162" s="39"/>
      <c r="W2162" s="39"/>
    </row>
    <row r="2163" spans="20:23" x14ac:dyDescent="0.2">
      <c r="T2163" s="39"/>
      <c r="V2163" s="39"/>
      <c r="W2163" s="39"/>
    </row>
    <row r="2164" spans="20:23" x14ac:dyDescent="0.2">
      <c r="T2164" s="39"/>
      <c r="V2164" s="39"/>
      <c r="W2164" s="39"/>
    </row>
    <row r="2165" spans="20:23" x14ac:dyDescent="0.2">
      <c r="T2165" s="39"/>
      <c r="V2165" s="39"/>
      <c r="W2165" s="39"/>
    </row>
    <row r="2166" spans="20:23" x14ac:dyDescent="0.2">
      <c r="T2166" s="39"/>
      <c r="V2166" s="39"/>
      <c r="W2166" s="39"/>
    </row>
    <row r="2167" spans="20:23" x14ac:dyDescent="0.2">
      <c r="T2167" s="39"/>
      <c r="V2167" s="39"/>
      <c r="W2167" s="39"/>
    </row>
    <row r="2168" spans="20:23" x14ac:dyDescent="0.2">
      <c r="T2168" s="39"/>
      <c r="V2168" s="39"/>
      <c r="W2168" s="39"/>
    </row>
    <row r="2169" spans="20:23" x14ac:dyDescent="0.2">
      <c r="T2169" s="39"/>
      <c r="V2169" s="39"/>
      <c r="W2169" s="39"/>
    </row>
    <row r="2170" spans="20:23" x14ac:dyDescent="0.2">
      <c r="T2170" s="39"/>
      <c r="V2170" s="39"/>
      <c r="W2170" s="39"/>
    </row>
    <row r="2171" spans="20:23" x14ac:dyDescent="0.2">
      <c r="T2171" s="39"/>
      <c r="V2171" s="39"/>
      <c r="W2171" s="39"/>
    </row>
    <row r="2172" spans="20:23" x14ac:dyDescent="0.2">
      <c r="T2172" s="39"/>
      <c r="V2172" s="39"/>
      <c r="W2172" s="39"/>
    </row>
    <row r="2173" spans="20:23" x14ac:dyDescent="0.2">
      <c r="T2173" s="39"/>
      <c r="V2173" s="39"/>
      <c r="W2173" s="39"/>
    </row>
    <row r="2174" spans="20:23" x14ac:dyDescent="0.2">
      <c r="T2174" s="39"/>
      <c r="V2174" s="39"/>
      <c r="W2174" s="39"/>
    </row>
    <row r="2175" spans="20:23" x14ac:dyDescent="0.2">
      <c r="T2175" s="39"/>
      <c r="V2175" s="39"/>
      <c r="W2175" s="39"/>
    </row>
    <row r="2176" spans="20:23" x14ac:dyDescent="0.2">
      <c r="T2176" s="39"/>
      <c r="V2176" s="39"/>
      <c r="W2176" s="39"/>
    </row>
    <row r="2177" spans="20:23" x14ac:dyDescent="0.2">
      <c r="T2177" s="39"/>
      <c r="V2177" s="39"/>
      <c r="W2177" s="39"/>
    </row>
    <row r="2178" spans="20:23" x14ac:dyDescent="0.2">
      <c r="T2178" s="39"/>
      <c r="V2178" s="39"/>
      <c r="W2178" s="39"/>
    </row>
    <row r="2179" spans="20:23" x14ac:dyDescent="0.2">
      <c r="T2179" s="39"/>
      <c r="V2179" s="39"/>
      <c r="W2179" s="39"/>
    </row>
    <row r="2180" spans="20:23" x14ac:dyDescent="0.2">
      <c r="T2180" s="39"/>
      <c r="V2180" s="39"/>
      <c r="W2180" s="39"/>
    </row>
    <row r="2181" spans="20:23" x14ac:dyDescent="0.2">
      <c r="T2181" s="39"/>
      <c r="V2181" s="39"/>
      <c r="W2181" s="39"/>
    </row>
    <row r="2182" spans="20:23" x14ac:dyDescent="0.2">
      <c r="T2182" s="39"/>
      <c r="V2182" s="39"/>
      <c r="W2182" s="39"/>
    </row>
    <row r="2183" spans="20:23" x14ac:dyDescent="0.2">
      <c r="T2183" s="39"/>
      <c r="V2183" s="39"/>
      <c r="W2183" s="39"/>
    </row>
    <row r="2184" spans="20:23" x14ac:dyDescent="0.2">
      <c r="T2184" s="39"/>
      <c r="V2184" s="39"/>
      <c r="W2184" s="39"/>
    </row>
    <row r="2185" spans="20:23" x14ac:dyDescent="0.2">
      <c r="T2185" s="39"/>
      <c r="V2185" s="39"/>
      <c r="W2185" s="39"/>
    </row>
    <row r="2186" spans="20:23" x14ac:dyDescent="0.2">
      <c r="T2186" s="39"/>
      <c r="V2186" s="39"/>
      <c r="W2186" s="39"/>
    </row>
    <row r="2187" spans="20:23" x14ac:dyDescent="0.2">
      <c r="T2187" s="39"/>
      <c r="V2187" s="39"/>
      <c r="W2187" s="39"/>
    </row>
    <row r="2188" spans="20:23" x14ac:dyDescent="0.2">
      <c r="T2188" s="39"/>
      <c r="V2188" s="39"/>
      <c r="W2188" s="39"/>
    </row>
    <row r="2189" spans="20:23" x14ac:dyDescent="0.2">
      <c r="T2189" s="39"/>
      <c r="V2189" s="39"/>
      <c r="W2189" s="39"/>
    </row>
    <row r="2190" spans="20:23" x14ac:dyDescent="0.2">
      <c r="T2190" s="39"/>
      <c r="V2190" s="39"/>
      <c r="W2190" s="39"/>
    </row>
    <row r="2191" spans="20:23" x14ac:dyDescent="0.2">
      <c r="T2191" s="39"/>
      <c r="V2191" s="39"/>
      <c r="W2191" s="39"/>
    </row>
    <row r="2192" spans="20:23" x14ac:dyDescent="0.2">
      <c r="T2192" s="39"/>
      <c r="V2192" s="39"/>
      <c r="W2192" s="39"/>
    </row>
    <row r="2193" spans="20:23" x14ac:dyDescent="0.2">
      <c r="T2193" s="39"/>
      <c r="V2193" s="39"/>
      <c r="W2193" s="39"/>
    </row>
    <row r="2194" spans="20:23" x14ac:dyDescent="0.2">
      <c r="T2194" s="39"/>
      <c r="V2194" s="39"/>
      <c r="W2194" s="39"/>
    </row>
    <row r="2195" spans="20:23" x14ac:dyDescent="0.2">
      <c r="T2195" s="39"/>
      <c r="V2195" s="39"/>
      <c r="W2195" s="39"/>
    </row>
    <row r="2196" spans="20:23" x14ac:dyDescent="0.2">
      <c r="T2196" s="39"/>
      <c r="V2196" s="39"/>
      <c r="W2196" s="39"/>
    </row>
    <row r="2197" spans="20:23" x14ac:dyDescent="0.2">
      <c r="T2197" s="39"/>
      <c r="V2197" s="39"/>
      <c r="W2197" s="39"/>
    </row>
    <row r="2198" spans="20:23" x14ac:dyDescent="0.2">
      <c r="T2198" s="39"/>
      <c r="V2198" s="39"/>
      <c r="W2198" s="39"/>
    </row>
    <row r="2199" spans="20:23" x14ac:dyDescent="0.2">
      <c r="T2199" s="39"/>
      <c r="V2199" s="39"/>
      <c r="W2199" s="39"/>
    </row>
    <row r="2200" spans="20:23" x14ac:dyDescent="0.2">
      <c r="T2200" s="39"/>
      <c r="V2200" s="39"/>
      <c r="W2200" s="39"/>
    </row>
    <row r="2201" spans="20:23" x14ac:dyDescent="0.2">
      <c r="T2201" s="39"/>
      <c r="V2201" s="39"/>
      <c r="W2201" s="39"/>
    </row>
    <row r="2202" spans="20:23" x14ac:dyDescent="0.2">
      <c r="T2202" s="39"/>
      <c r="V2202" s="39"/>
      <c r="W2202" s="39"/>
    </row>
    <row r="2203" spans="20:23" x14ac:dyDescent="0.2">
      <c r="T2203" s="39"/>
      <c r="V2203" s="39"/>
      <c r="W2203" s="39"/>
    </row>
    <row r="2204" spans="20:23" x14ac:dyDescent="0.2">
      <c r="T2204" s="39"/>
      <c r="V2204" s="39"/>
      <c r="W2204" s="39"/>
    </row>
    <row r="2205" spans="20:23" x14ac:dyDescent="0.2">
      <c r="T2205" s="39"/>
      <c r="V2205" s="39"/>
      <c r="W2205" s="39"/>
    </row>
    <row r="2206" spans="20:23" x14ac:dyDescent="0.2">
      <c r="T2206" s="39"/>
      <c r="V2206" s="39"/>
      <c r="W2206" s="39"/>
    </row>
    <row r="2207" spans="20:23" x14ac:dyDescent="0.2">
      <c r="T2207" s="39"/>
      <c r="V2207" s="39"/>
      <c r="W2207" s="39"/>
    </row>
    <row r="2208" spans="20:23" x14ac:dyDescent="0.2">
      <c r="T2208" s="39"/>
      <c r="V2208" s="39"/>
      <c r="W2208" s="39"/>
    </row>
    <row r="2209" spans="20:23" x14ac:dyDescent="0.2">
      <c r="T2209" s="39"/>
      <c r="V2209" s="39"/>
      <c r="W2209" s="39"/>
    </row>
    <row r="2210" spans="20:23" x14ac:dyDescent="0.2">
      <c r="T2210" s="39"/>
      <c r="V2210" s="39"/>
      <c r="W2210" s="39"/>
    </row>
    <row r="2211" spans="20:23" x14ac:dyDescent="0.2">
      <c r="T2211" s="39"/>
      <c r="V2211" s="39"/>
      <c r="W2211" s="39"/>
    </row>
    <row r="2212" spans="20:23" x14ac:dyDescent="0.2">
      <c r="T2212" s="39"/>
      <c r="V2212" s="39"/>
      <c r="W2212" s="39"/>
    </row>
    <row r="2213" spans="20:23" x14ac:dyDescent="0.2">
      <c r="T2213" s="39"/>
      <c r="V2213" s="39"/>
      <c r="W2213" s="39"/>
    </row>
    <row r="2214" spans="20:23" x14ac:dyDescent="0.2">
      <c r="T2214" s="39"/>
      <c r="V2214" s="39"/>
      <c r="W2214" s="39"/>
    </row>
    <row r="2215" spans="20:23" x14ac:dyDescent="0.2">
      <c r="T2215" s="39"/>
      <c r="V2215" s="39"/>
      <c r="W2215" s="39"/>
    </row>
    <row r="2216" spans="20:23" x14ac:dyDescent="0.2">
      <c r="T2216" s="39"/>
      <c r="V2216" s="39"/>
      <c r="W2216" s="39"/>
    </row>
    <row r="2217" spans="20:23" x14ac:dyDescent="0.2">
      <c r="T2217" s="39"/>
      <c r="V2217" s="39"/>
      <c r="W2217" s="39"/>
    </row>
    <row r="2218" spans="20:23" x14ac:dyDescent="0.2">
      <c r="T2218" s="39"/>
      <c r="V2218" s="39"/>
      <c r="W2218" s="39"/>
    </row>
    <row r="2219" spans="20:23" x14ac:dyDescent="0.2">
      <c r="T2219" s="39"/>
      <c r="V2219" s="39"/>
      <c r="W2219" s="39"/>
    </row>
    <row r="2220" spans="20:23" x14ac:dyDescent="0.2">
      <c r="T2220" s="39"/>
      <c r="V2220" s="39"/>
      <c r="W2220" s="39"/>
    </row>
    <row r="2221" spans="20:23" x14ac:dyDescent="0.2">
      <c r="T2221" s="39"/>
      <c r="V2221" s="39"/>
      <c r="W2221" s="39"/>
    </row>
    <row r="2222" spans="20:23" x14ac:dyDescent="0.2">
      <c r="T2222" s="39"/>
      <c r="V2222" s="39"/>
      <c r="W2222" s="39"/>
    </row>
    <row r="2223" spans="20:23" x14ac:dyDescent="0.2">
      <c r="T2223" s="39"/>
      <c r="V2223" s="39"/>
      <c r="W2223" s="39"/>
    </row>
    <row r="2224" spans="20:23" x14ac:dyDescent="0.2">
      <c r="T2224" s="39"/>
      <c r="V2224" s="39"/>
      <c r="W2224" s="39"/>
    </row>
    <row r="2225" spans="20:23" x14ac:dyDescent="0.2">
      <c r="T2225" s="39"/>
      <c r="V2225" s="39"/>
      <c r="W2225" s="39"/>
    </row>
    <row r="2226" spans="20:23" x14ac:dyDescent="0.2">
      <c r="T2226" s="39"/>
      <c r="V2226" s="39"/>
      <c r="W2226" s="39"/>
    </row>
    <row r="2227" spans="20:23" x14ac:dyDescent="0.2">
      <c r="T2227" s="39"/>
      <c r="V2227" s="39"/>
      <c r="W2227" s="39"/>
    </row>
    <row r="2228" spans="20:23" x14ac:dyDescent="0.2">
      <c r="T2228" s="39"/>
      <c r="V2228" s="39"/>
      <c r="W2228" s="39"/>
    </row>
    <row r="2229" spans="20:23" x14ac:dyDescent="0.2">
      <c r="T2229" s="39"/>
      <c r="V2229" s="39"/>
      <c r="W2229" s="39"/>
    </row>
    <row r="2230" spans="20:23" x14ac:dyDescent="0.2">
      <c r="T2230" s="39"/>
      <c r="V2230" s="39"/>
      <c r="W2230" s="39"/>
    </row>
    <row r="2231" spans="20:23" x14ac:dyDescent="0.2">
      <c r="T2231" s="39"/>
      <c r="V2231" s="39"/>
      <c r="W2231" s="39"/>
    </row>
    <row r="2232" spans="20:23" x14ac:dyDescent="0.2">
      <c r="T2232" s="39"/>
      <c r="V2232" s="39"/>
      <c r="W2232" s="39"/>
    </row>
    <row r="2233" spans="20:23" x14ac:dyDescent="0.2">
      <c r="T2233" s="39"/>
      <c r="V2233" s="39"/>
      <c r="W2233" s="39"/>
    </row>
    <row r="2234" spans="20:23" x14ac:dyDescent="0.2">
      <c r="T2234" s="39"/>
      <c r="V2234" s="39"/>
      <c r="W2234" s="39"/>
    </row>
    <row r="2235" spans="20:23" x14ac:dyDescent="0.2">
      <c r="T2235" s="39"/>
      <c r="V2235" s="39"/>
      <c r="W2235" s="39"/>
    </row>
    <row r="2236" spans="20:23" x14ac:dyDescent="0.2">
      <c r="T2236" s="39"/>
      <c r="V2236" s="39"/>
      <c r="W2236" s="39"/>
    </row>
    <row r="2237" spans="20:23" x14ac:dyDescent="0.2">
      <c r="T2237" s="39"/>
      <c r="V2237" s="39"/>
      <c r="W2237" s="39"/>
    </row>
    <row r="2238" spans="20:23" x14ac:dyDescent="0.2">
      <c r="T2238" s="39"/>
      <c r="V2238" s="39"/>
      <c r="W2238" s="39"/>
    </row>
    <row r="2239" spans="20:23" x14ac:dyDescent="0.2">
      <c r="T2239" s="39"/>
      <c r="V2239" s="39"/>
      <c r="W2239" s="39"/>
    </row>
    <row r="2240" spans="20:23" x14ac:dyDescent="0.2">
      <c r="T2240" s="39"/>
      <c r="V2240" s="39"/>
      <c r="W2240" s="39"/>
    </row>
    <row r="2241" spans="20:23" x14ac:dyDescent="0.2">
      <c r="T2241" s="39"/>
      <c r="V2241" s="39"/>
      <c r="W2241" s="39"/>
    </row>
    <row r="2242" spans="20:23" x14ac:dyDescent="0.2">
      <c r="T2242" s="39"/>
      <c r="V2242" s="39"/>
      <c r="W2242" s="39"/>
    </row>
    <row r="2243" spans="20:23" x14ac:dyDescent="0.2">
      <c r="T2243" s="39"/>
      <c r="V2243" s="39"/>
      <c r="W2243" s="39"/>
    </row>
    <row r="2244" spans="20:23" x14ac:dyDescent="0.2">
      <c r="T2244" s="39"/>
      <c r="V2244" s="39"/>
      <c r="W2244" s="39"/>
    </row>
    <row r="2245" spans="20:23" x14ac:dyDescent="0.2">
      <c r="T2245" s="39"/>
      <c r="V2245" s="39"/>
      <c r="W2245" s="39"/>
    </row>
    <row r="2246" spans="20:23" x14ac:dyDescent="0.2">
      <c r="T2246" s="39"/>
      <c r="V2246" s="39"/>
      <c r="W2246" s="39"/>
    </row>
    <row r="2247" spans="20:23" x14ac:dyDescent="0.2">
      <c r="T2247" s="39"/>
      <c r="V2247" s="39"/>
      <c r="W2247" s="39"/>
    </row>
    <row r="2248" spans="20:23" x14ac:dyDescent="0.2">
      <c r="T2248" s="39"/>
      <c r="V2248" s="39"/>
      <c r="W2248" s="39"/>
    </row>
    <row r="2249" spans="20:23" x14ac:dyDescent="0.2">
      <c r="T2249" s="39"/>
      <c r="V2249" s="39"/>
      <c r="W2249" s="39"/>
    </row>
    <row r="2250" spans="20:23" x14ac:dyDescent="0.2">
      <c r="T2250" s="39"/>
      <c r="V2250" s="39"/>
      <c r="W2250" s="39"/>
    </row>
    <row r="2251" spans="20:23" x14ac:dyDescent="0.2">
      <c r="T2251" s="39"/>
      <c r="V2251" s="39"/>
      <c r="W2251" s="39"/>
    </row>
    <row r="2252" spans="20:23" x14ac:dyDescent="0.2">
      <c r="T2252" s="39"/>
      <c r="V2252" s="39"/>
      <c r="W2252" s="39"/>
    </row>
    <row r="2253" spans="20:23" x14ac:dyDescent="0.2">
      <c r="T2253" s="39"/>
      <c r="V2253" s="39"/>
      <c r="W2253" s="39"/>
    </row>
    <row r="2254" spans="20:23" x14ac:dyDescent="0.2">
      <c r="T2254" s="39"/>
      <c r="V2254" s="39"/>
      <c r="W2254" s="39"/>
    </row>
    <row r="2255" spans="20:23" x14ac:dyDescent="0.2">
      <c r="T2255" s="39"/>
      <c r="V2255" s="39"/>
      <c r="W2255" s="39"/>
    </row>
    <row r="2256" spans="20:23" x14ac:dyDescent="0.2">
      <c r="T2256" s="39"/>
      <c r="V2256" s="39"/>
      <c r="W2256" s="39"/>
    </row>
    <row r="2257" spans="20:23" x14ac:dyDescent="0.2">
      <c r="T2257" s="39"/>
      <c r="V2257" s="39"/>
      <c r="W2257" s="39"/>
    </row>
    <row r="2258" spans="20:23" x14ac:dyDescent="0.2">
      <c r="T2258" s="39"/>
      <c r="V2258" s="39"/>
      <c r="W2258" s="39"/>
    </row>
    <row r="2259" spans="20:23" x14ac:dyDescent="0.2">
      <c r="T2259" s="39"/>
      <c r="V2259" s="39"/>
      <c r="W2259" s="39"/>
    </row>
    <row r="2260" spans="20:23" x14ac:dyDescent="0.2">
      <c r="T2260" s="39"/>
      <c r="V2260" s="39"/>
      <c r="W2260" s="39"/>
    </row>
    <row r="2261" spans="20:23" x14ac:dyDescent="0.2">
      <c r="T2261" s="39"/>
      <c r="V2261" s="39"/>
      <c r="W2261" s="39"/>
    </row>
    <row r="2262" spans="20:23" x14ac:dyDescent="0.2">
      <c r="T2262" s="39"/>
      <c r="V2262" s="39"/>
      <c r="W2262" s="39"/>
    </row>
    <row r="2263" spans="20:23" x14ac:dyDescent="0.2">
      <c r="T2263" s="39"/>
      <c r="V2263" s="39"/>
      <c r="W2263" s="39"/>
    </row>
    <row r="2264" spans="20:23" x14ac:dyDescent="0.2">
      <c r="T2264" s="39"/>
      <c r="V2264" s="39"/>
      <c r="W2264" s="39"/>
    </row>
    <row r="2265" spans="20:23" x14ac:dyDescent="0.2">
      <c r="T2265" s="39"/>
      <c r="V2265" s="39"/>
      <c r="W2265" s="39"/>
    </row>
    <row r="2266" spans="20:23" x14ac:dyDescent="0.2">
      <c r="T2266" s="39"/>
      <c r="V2266" s="39"/>
      <c r="W2266" s="39"/>
    </row>
    <row r="2267" spans="20:23" x14ac:dyDescent="0.2">
      <c r="T2267" s="39"/>
      <c r="V2267" s="39"/>
      <c r="W2267" s="39"/>
    </row>
    <row r="2268" spans="20:23" x14ac:dyDescent="0.2">
      <c r="T2268" s="39"/>
      <c r="V2268" s="39"/>
      <c r="W2268" s="39"/>
    </row>
    <row r="2269" spans="20:23" x14ac:dyDescent="0.2">
      <c r="T2269" s="39"/>
      <c r="V2269" s="39"/>
      <c r="W2269" s="39"/>
    </row>
    <row r="2270" spans="20:23" x14ac:dyDescent="0.2">
      <c r="T2270" s="39"/>
      <c r="V2270" s="39"/>
      <c r="W2270" s="39"/>
    </row>
    <row r="2271" spans="20:23" x14ac:dyDescent="0.2">
      <c r="T2271" s="39"/>
      <c r="V2271" s="39"/>
      <c r="W2271" s="39"/>
    </row>
    <row r="2272" spans="20:23" x14ac:dyDescent="0.2">
      <c r="T2272" s="39"/>
      <c r="V2272" s="39"/>
      <c r="W2272" s="39"/>
    </row>
    <row r="2273" spans="20:23" x14ac:dyDescent="0.2">
      <c r="T2273" s="39"/>
      <c r="V2273" s="39"/>
      <c r="W2273" s="39"/>
    </row>
    <row r="2274" spans="20:23" x14ac:dyDescent="0.2">
      <c r="T2274" s="39"/>
      <c r="V2274" s="39"/>
      <c r="W2274" s="39"/>
    </row>
    <row r="2275" spans="20:23" x14ac:dyDescent="0.2">
      <c r="T2275" s="39"/>
      <c r="V2275" s="39"/>
      <c r="W2275" s="39"/>
    </row>
    <row r="2276" spans="20:23" x14ac:dyDescent="0.2">
      <c r="T2276" s="39"/>
      <c r="V2276" s="39"/>
      <c r="W2276" s="39"/>
    </row>
    <row r="2277" spans="20:23" x14ac:dyDescent="0.2">
      <c r="T2277" s="39"/>
      <c r="V2277" s="39"/>
      <c r="W2277" s="39"/>
    </row>
    <row r="2278" spans="20:23" x14ac:dyDescent="0.2">
      <c r="T2278" s="39"/>
      <c r="V2278" s="39"/>
      <c r="W2278" s="39"/>
    </row>
    <row r="2279" spans="20:23" x14ac:dyDescent="0.2">
      <c r="T2279" s="39"/>
      <c r="V2279" s="39"/>
      <c r="W2279" s="39"/>
    </row>
    <row r="2280" spans="20:23" x14ac:dyDescent="0.2">
      <c r="T2280" s="39"/>
      <c r="V2280" s="39"/>
      <c r="W2280" s="39"/>
    </row>
    <row r="2281" spans="20:23" x14ac:dyDescent="0.2">
      <c r="T2281" s="39"/>
      <c r="V2281" s="39"/>
      <c r="W2281" s="39"/>
    </row>
    <row r="2282" spans="20:23" x14ac:dyDescent="0.2">
      <c r="T2282" s="39"/>
      <c r="V2282" s="39"/>
      <c r="W2282" s="39"/>
    </row>
    <row r="2283" spans="20:23" x14ac:dyDescent="0.2">
      <c r="T2283" s="39"/>
      <c r="V2283" s="39"/>
      <c r="W2283" s="39"/>
    </row>
    <row r="2284" spans="20:23" x14ac:dyDescent="0.2">
      <c r="T2284" s="39"/>
      <c r="V2284" s="39"/>
      <c r="W2284" s="39"/>
    </row>
    <row r="2285" spans="20:23" x14ac:dyDescent="0.2">
      <c r="T2285" s="39"/>
      <c r="V2285" s="39"/>
      <c r="W2285" s="39"/>
    </row>
    <row r="2286" spans="20:23" x14ac:dyDescent="0.2">
      <c r="T2286" s="39"/>
      <c r="V2286" s="39"/>
      <c r="W2286" s="39"/>
    </row>
    <row r="2287" spans="20:23" x14ac:dyDescent="0.2">
      <c r="T2287" s="39"/>
      <c r="V2287" s="39"/>
      <c r="W2287" s="39"/>
    </row>
    <row r="2288" spans="20:23" x14ac:dyDescent="0.2">
      <c r="T2288" s="39"/>
      <c r="V2288" s="39"/>
      <c r="W2288" s="39"/>
    </row>
    <row r="2289" spans="20:23" x14ac:dyDescent="0.2">
      <c r="T2289" s="39"/>
      <c r="V2289" s="39"/>
      <c r="W2289" s="39"/>
    </row>
    <row r="2290" spans="20:23" x14ac:dyDescent="0.2">
      <c r="T2290" s="39"/>
      <c r="V2290" s="39"/>
      <c r="W2290" s="39"/>
    </row>
    <row r="2291" spans="20:23" x14ac:dyDescent="0.2">
      <c r="T2291" s="39"/>
      <c r="V2291" s="39"/>
      <c r="W2291" s="39"/>
    </row>
    <row r="2292" spans="20:23" x14ac:dyDescent="0.2">
      <c r="T2292" s="39"/>
      <c r="V2292" s="39"/>
      <c r="W2292" s="39"/>
    </row>
    <row r="2293" spans="20:23" x14ac:dyDescent="0.2">
      <c r="T2293" s="39"/>
      <c r="V2293" s="39"/>
      <c r="W2293" s="39"/>
    </row>
    <row r="2294" spans="20:23" x14ac:dyDescent="0.2">
      <c r="T2294" s="39"/>
      <c r="V2294" s="39"/>
      <c r="W2294" s="39"/>
    </row>
    <row r="2295" spans="20:23" x14ac:dyDescent="0.2">
      <c r="T2295" s="39"/>
      <c r="V2295" s="39"/>
      <c r="W2295" s="39"/>
    </row>
    <row r="2296" spans="20:23" x14ac:dyDescent="0.2">
      <c r="T2296" s="39"/>
      <c r="V2296" s="39"/>
      <c r="W2296" s="39"/>
    </row>
    <row r="2297" spans="20:23" x14ac:dyDescent="0.2">
      <c r="T2297" s="39"/>
      <c r="V2297" s="39"/>
      <c r="W2297" s="39"/>
    </row>
    <row r="2298" spans="20:23" x14ac:dyDescent="0.2">
      <c r="T2298" s="39"/>
      <c r="V2298" s="39"/>
      <c r="W2298" s="39"/>
    </row>
    <row r="2299" spans="20:23" x14ac:dyDescent="0.2">
      <c r="T2299" s="39"/>
      <c r="V2299" s="39"/>
      <c r="W2299" s="39"/>
    </row>
    <row r="2300" spans="20:23" x14ac:dyDescent="0.2">
      <c r="T2300" s="39"/>
      <c r="V2300" s="39"/>
      <c r="W2300" s="39"/>
    </row>
    <row r="2301" spans="20:23" x14ac:dyDescent="0.2">
      <c r="T2301" s="39"/>
      <c r="V2301" s="39"/>
      <c r="W2301" s="39"/>
    </row>
    <row r="2302" spans="20:23" x14ac:dyDescent="0.2">
      <c r="T2302" s="39"/>
      <c r="V2302" s="39"/>
      <c r="W2302" s="39"/>
    </row>
    <row r="2303" spans="20:23" x14ac:dyDescent="0.2">
      <c r="T2303" s="39"/>
      <c r="V2303" s="39"/>
      <c r="W2303" s="39"/>
    </row>
    <row r="2304" spans="20:23" x14ac:dyDescent="0.2">
      <c r="T2304" s="39"/>
      <c r="V2304" s="39"/>
      <c r="W2304" s="39"/>
    </row>
    <row r="2305" spans="20:23" x14ac:dyDescent="0.2">
      <c r="T2305" s="39"/>
      <c r="V2305" s="39"/>
      <c r="W2305" s="39"/>
    </row>
    <row r="2306" spans="20:23" x14ac:dyDescent="0.2">
      <c r="T2306" s="39"/>
      <c r="V2306" s="39"/>
      <c r="W2306" s="39"/>
    </row>
    <row r="2307" spans="20:23" x14ac:dyDescent="0.2">
      <c r="T2307" s="39"/>
      <c r="V2307" s="39"/>
      <c r="W2307" s="39"/>
    </row>
    <row r="2308" spans="20:23" x14ac:dyDescent="0.2">
      <c r="T2308" s="39"/>
      <c r="V2308" s="39"/>
      <c r="W2308" s="39"/>
    </row>
    <row r="2309" spans="20:23" x14ac:dyDescent="0.2">
      <c r="T2309" s="39"/>
      <c r="V2309" s="39"/>
      <c r="W2309" s="39"/>
    </row>
    <row r="2310" spans="20:23" x14ac:dyDescent="0.2">
      <c r="T2310" s="39"/>
      <c r="V2310" s="39"/>
      <c r="W2310" s="39"/>
    </row>
    <row r="2311" spans="20:23" x14ac:dyDescent="0.2">
      <c r="T2311" s="39"/>
      <c r="V2311" s="39"/>
      <c r="W2311" s="39"/>
    </row>
    <row r="2312" spans="20:23" x14ac:dyDescent="0.2">
      <c r="T2312" s="39"/>
      <c r="V2312" s="39"/>
      <c r="W2312" s="39"/>
    </row>
    <row r="2313" spans="20:23" x14ac:dyDescent="0.2">
      <c r="T2313" s="39"/>
      <c r="V2313" s="39"/>
      <c r="W2313" s="39"/>
    </row>
    <row r="2314" spans="20:23" x14ac:dyDescent="0.2">
      <c r="T2314" s="39"/>
      <c r="V2314" s="39"/>
      <c r="W2314" s="39"/>
    </row>
    <row r="2315" spans="20:23" x14ac:dyDescent="0.2">
      <c r="T2315" s="39"/>
      <c r="V2315" s="39"/>
      <c r="W2315" s="39"/>
    </row>
    <row r="2316" spans="20:23" x14ac:dyDescent="0.2">
      <c r="T2316" s="39"/>
      <c r="V2316" s="39"/>
      <c r="W2316" s="39"/>
    </row>
    <row r="2317" spans="20:23" x14ac:dyDescent="0.2">
      <c r="T2317" s="39"/>
      <c r="V2317" s="39"/>
      <c r="W2317" s="39"/>
    </row>
    <row r="2318" spans="20:23" x14ac:dyDescent="0.2">
      <c r="T2318" s="39"/>
      <c r="V2318" s="39"/>
      <c r="W2318" s="39"/>
    </row>
    <row r="2319" spans="20:23" x14ac:dyDescent="0.2">
      <c r="T2319" s="39"/>
      <c r="V2319" s="39"/>
      <c r="W2319" s="39"/>
    </row>
    <row r="2320" spans="20:23" x14ac:dyDescent="0.2">
      <c r="T2320" s="39"/>
      <c r="V2320" s="39"/>
      <c r="W2320" s="39"/>
    </row>
    <row r="2321" spans="20:23" x14ac:dyDescent="0.2">
      <c r="T2321" s="39"/>
      <c r="V2321" s="39"/>
      <c r="W2321" s="39"/>
    </row>
    <row r="2322" spans="20:23" x14ac:dyDescent="0.2">
      <c r="T2322" s="39"/>
      <c r="V2322" s="39"/>
      <c r="W2322" s="39"/>
    </row>
    <row r="2323" spans="20:23" x14ac:dyDescent="0.2">
      <c r="T2323" s="39"/>
      <c r="V2323" s="39"/>
      <c r="W2323" s="39"/>
    </row>
    <row r="2324" spans="20:23" x14ac:dyDescent="0.2">
      <c r="T2324" s="39"/>
      <c r="V2324" s="39"/>
      <c r="W2324" s="39"/>
    </row>
    <row r="2325" spans="20:23" x14ac:dyDescent="0.2">
      <c r="T2325" s="39"/>
      <c r="V2325" s="39"/>
      <c r="W2325" s="39"/>
    </row>
    <row r="2326" spans="20:23" x14ac:dyDescent="0.2">
      <c r="T2326" s="39"/>
      <c r="V2326" s="39"/>
      <c r="W2326" s="39"/>
    </row>
    <row r="2327" spans="20:23" x14ac:dyDescent="0.2">
      <c r="T2327" s="39"/>
      <c r="V2327" s="39"/>
      <c r="W2327" s="39"/>
    </row>
    <row r="2328" spans="20:23" x14ac:dyDescent="0.2">
      <c r="T2328" s="39"/>
      <c r="V2328" s="39"/>
      <c r="W2328" s="39"/>
    </row>
    <row r="2329" spans="20:23" x14ac:dyDescent="0.2">
      <c r="T2329" s="39"/>
      <c r="V2329" s="39"/>
      <c r="W2329" s="39"/>
    </row>
    <row r="2330" spans="20:23" x14ac:dyDescent="0.2">
      <c r="T2330" s="39"/>
      <c r="V2330" s="39"/>
      <c r="W2330" s="39"/>
    </row>
    <row r="2331" spans="20:23" x14ac:dyDescent="0.2">
      <c r="T2331" s="39"/>
      <c r="V2331" s="39"/>
      <c r="W2331" s="39"/>
    </row>
    <row r="2332" spans="20:23" x14ac:dyDescent="0.2">
      <c r="T2332" s="39"/>
      <c r="V2332" s="39"/>
      <c r="W2332" s="39"/>
    </row>
    <row r="2333" spans="20:23" x14ac:dyDescent="0.2">
      <c r="T2333" s="39"/>
      <c r="V2333" s="39"/>
      <c r="W2333" s="39"/>
    </row>
    <row r="2334" spans="20:23" x14ac:dyDescent="0.2">
      <c r="T2334" s="39"/>
      <c r="V2334" s="39"/>
      <c r="W2334" s="39"/>
    </row>
    <row r="2335" spans="20:23" x14ac:dyDescent="0.2">
      <c r="T2335" s="39"/>
      <c r="V2335" s="39"/>
      <c r="W2335" s="39"/>
    </row>
    <row r="2336" spans="20:23" x14ac:dyDescent="0.2">
      <c r="T2336" s="39"/>
      <c r="V2336" s="39"/>
      <c r="W2336" s="39"/>
    </row>
    <row r="2337" spans="20:23" x14ac:dyDescent="0.2">
      <c r="T2337" s="39"/>
      <c r="V2337" s="39"/>
      <c r="W2337" s="39"/>
    </row>
    <row r="2338" spans="20:23" x14ac:dyDescent="0.2">
      <c r="T2338" s="39"/>
      <c r="V2338" s="39"/>
      <c r="W2338" s="39"/>
    </row>
    <row r="2339" spans="20:23" x14ac:dyDescent="0.2">
      <c r="T2339" s="39"/>
      <c r="V2339" s="39"/>
      <c r="W2339" s="39"/>
    </row>
    <row r="2340" spans="20:23" x14ac:dyDescent="0.2">
      <c r="T2340" s="39"/>
      <c r="V2340" s="39"/>
      <c r="W2340" s="39"/>
    </row>
    <row r="2341" spans="20:23" x14ac:dyDescent="0.2">
      <c r="T2341" s="39"/>
      <c r="V2341" s="39"/>
      <c r="W2341" s="39"/>
    </row>
    <row r="2342" spans="20:23" x14ac:dyDescent="0.2">
      <c r="T2342" s="39"/>
      <c r="V2342" s="39"/>
      <c r="W2342" s="39"/>
    </row>
    <row r="2343" spans="20:23" x14ac:dyDescent="0.2">
      <c r="T2343" s="39"/>
      <c r="V2343" s="39"/>
      <c r="W2343" s="39"/>
    </row>
    <row r="2344" spans="20:23" x14ac:dyDescent="0.2">
      <c r="T2344" s="39"/>
      <c r="V2344" s="39"/>
      <c r="W2344" s="39"/>
    </row>
    <row r="2345" spans="20:23" x14ac:dyDescent="0.2">
      <c r="T2345" s="39"/>
      <c r="V2345" s="39"/>
      <c r="W2345" s="39"/>
    </row>
    <row r="2346" spans="20:23" x14ac:dyDescent="0.2">
      <c r="T2346" s="39"/>
      <c r="V2346" s="39"/>
      <c r="W2346" s="39"/>
    </row>
    <row r="2347" spans="20:23" x14ac:dyDescent="0.2">
      <c r="T2347" s="39"/>
      <c r="V2347" s="39"/>
      <c r="W2347" s="39"/>
    </row>
    <row r="2348" spans="20:23" x14ac:dyDescent="0.2">
      <c r="T2348" s="39"/>
      <c r="V2348" s="39"/>
      <c r="W2348" s="39"/>
    </row>
    <row r="2349" spans="20:23" x14ac:dyDescent="0.2">
      <c r="T2349" s="39"/>
      <c r="V2349" s="39"/>
      <c r="W2349" s="39"/>
    </row>
    <row r="2350" spans="20:23" x14ac:dyDescent="0.2">
      <c r="T2350" s="39"/>
      <c r="V2350" s="39"/>
      <c r="W2350" s="39"/>
    </row>
    <row r="2351" spans="20:23" x14ac:dyDescent="0.2">
      <c r="T2351" s="39"/>
      <c r="V2351" s="39"/>
      <c r="W2351" s="39"/>
    </row>
    <row r="2352" spans="20:23" x14ac:dyDescent="0.2">
      <c r="T2352" s="39"/>
      <c r="V2352" s="39"/>
      <c r="W2352" s="39"/>
    </row>
    <row r="2353" spans="20:23" x14ac:dyDescent="0.2">
      <c r="T2353" s="39"/>
      <c r="V2353" s="39"/>
      <c r="W2353" s="39"/>
    </row>
    <row r="2354" spans="20:23" x14ac:dyDescent="0.2">
      <c r="T2354" s="39"/>
      <c r="V2354" s="39"/>
      <c r="W2354" s="39"/>
    </row>
    <row r="2355" spans="20:23" x14ac:dyDescent="0.2">
      <c r="T2355" s="39"/>
      <c r="V2355" s="39"/>
      <c r="W2355" s="39"/>
    </row>
    <row r="2356" spans="20:23" x14ac:dyDescent="0.2">
      <c r="T2356" s="39"/>
      <c r="V2356" s="39"/>
      <c r="W2356" s="39"/>
    </row>
    <row r="2357" spans="20:23" x14ac:dyDescent="0.2">
      <c r="T2357" s="39"/>
      <c r="V2357" s="39"/>
      <c r="W2357" s="39"/>
    </row>
    <row r="2358" spans="20:23" x14ac:dyDescent="0.2">
      <c r="T2358" s="39"/>
      <c r="V2358" s="39"/>
      <c r="W2358" s="39"/>
    </row>
    <row r="2359" spans="20:23" x14ac:dyDescent="0.2">
      <c r="T2359" s="39"/>
      <c r="V2359" s="39"/>
      <c r="W2359" s="39"/>
    </row>
    <row r="2360" spans="20:23" x14ac:dyDescent="0.2">
      <c r="T2360" s="39"/>
      <c r="V2360" s="39"/>
      <c r="W2360" s="39"/>
    </row>
    <row r="2361" spans="20:23" x14ac:dyDescent="0.2">
      <c r="T2361" s="39"/>
      <c r="V2361" s="39"/>
      <c r="W2361" s="39"/>
    </row>
    <row r="2362" spans="20:23" x14ac:dyDescent="0.2">
      <c r="T2362" s="39"/>
      <c r="V2362" s="39"/>
      <c r="W2362" s="39"/>
    </row>
    <row r="2363" spans="20:23" x14ac:dyDescent="0.2">
      <c r="T2363" s="39"/>
      <c r="V2363" s="39"/>
      <c r="W2363" s="39"/>
    </row>
    <row r="2364" spans="20:23" x14ac:dyDescent="0.2">
      <c r="T2364" s="39"/>
      <c r="V2364" s="39"/>
      <c r="W2364" s="39"/>
    </row>
    <row r="2365" spans="20:23" x14ac:dyDescent="0.2">
      <c r="T2365" s="39"/>
      <c r="V2365" s="39"/>
      <c r="W2365" s="39"/>
    </row>
    <row r="2366" spans="20:23" x14ac:dyDescent="0.2">
      <c r="T2366" s="39"/>
      <c r="V2366" s="39"/>
      <c r="W2366" s="39"/>
    </row>
    <row r="2367" spans="20:23" x14ac:dyDescent="0.2">
      <c r="T2367" s="39"/>
      <c r="V2367" s="39"/>
      <c r="W2367" s="39"/>
    </row>
    <row r="2368" spans="20:23" x14ac:dyDescent="0.2">
      <c r="T2368" s="39"/>
      <c r="V2368" s="39"/>
      <c r="W2368" s="39"/>
    </row>
    <row r="2369" spans="20:23" x14ac:dyDescent="0.2">
      <c r="T2369" s="39"/>
      <c r="V2369" s="39"/>
      <c r="W2369" s="39"/>
    </row>
    <row r="2370" spans="20:23" x14ac:dyDescent="0.2">
      <c r="T2370" s="39"/>
      <c r="V2370" s="39"/>
      <c r="W2370" s="39"/>
    </row>
    <row r="2371" spans="20:23" x14ac:dyDescent="0.2">
      <c r="T2371" s="39"/>
      <c r="V2371" s="39"/>
      <c r="W2371" s="39"/>
    </row>
    <row r="2372" spans="20:23" x14ac:dyDescent="0.2">
      <c r="T2372" s="39"/>
      <c r="V2372" s="39"/>
      <c r="W2372" s="39"/>
    </row>
    <row r="2373" spans="20:23" x14ac:dyDescent="0.2">
      <c r="T2373" s="39"/>
      <c r="V2373" s="39"/>
      <c r="W2373" s="39"/>
    </row>
    <row r="2374" spans="20:23" x14ac:dyDescent="0.2">
      <c r="T2374" s="39"/>
      <c r="V2374" s="39"/>
      <c r="W2374" s="39"/>
    </row>
    <row r="2375" spans="20:23" x14ac:dyDescent="0.2">
      <c r="T2375" s="39"/>
      <c r="V2375" s="39"/>
      <c r="W2375" s="39"/>
    </row>
    <row r="2376" spans="20:23" x14ac:dyDescent="0.2">
      <c r="T2376" s="39"/>
      <c r="V2376" s="39"/>
      <c r="W2376" s="39"/>
    </row>
    <row r="2377" spans="20:23" x14ac:dyDescent="0.2">
      <c r="T2377" s="39"/>
      <c r="V2377" s="39"/>
      <c r="W2377" s="39"/>
    </row>
    <row r="2378" spans="20:23" x14ac:dyDescent="0.2">
      <c r="T2378" s="39"/>
      <c r="V2378" s="39"/>
      <c r="W2378" s="39"/>
    </row>
    <row r="2379" spans="20:23" x14ac:dyDescent="0.2">
      <c r="T2379" s="39"/>
      <c r="V2379" s="39"/>
      <c r="W2379" s="39"/>
    </row>
    <row r="2380" spans="20:23" x14ac:dyDescent="0.2">
      <c r="T2380" s="39"/>
      <c r="V2380" s="39"/>
      <c r="W2380" s="39"/>
    </row>
    <row r="2381" spans="20:23" x14ac:dyDescent="0.2">
      <c r="T2381" s="39"/>
      <c r="V2381" s="39"/>
      <c r="W2381" s="39"/>
    </row>
    <row r="2382" spans="20:23" x14ac:dyDescent="0.2">
      <c r="T2382" s="39"/>
      <c r="V2382" s="39"/>
      <c r="W2382" s="39"/>
    </row>
    <row r="2383" spans="20:23" x14ac:dyDescent="0.2">
      <c r="T2383" s="39"/>
      <c r="V2383" s="39"/>
      <c r="W2383" s="39"/>
    </row>
    <row r="2384" spans="20:23" x14ac:dyDescent="0.2">
      <c r="T2384" s="39"/>
      <c r="V2384" s="39"/>
      <c r="W2384" s="39"/>
    </row>
    <row r="2385" spans="20:23" x14ac:dyDescent="0.2">
      <c r="T2385" s="39"/>
      <c r="V2385" s="39"/>
      <c r="W2385" s="39"/>
    </row>
    <row r="2386" spans="20:23" x14ac:dyDescent="0.2">
      <c r="T2386" s="39"/>
      <c r="V2386" s="39"/>
      <c r="W2386" s="39"/>
    </row>
    <row r="2387" spans="20:23" x14ac:dyDescent="0.2">
      <c r="T2387" s="39"/>
      <c r="V2387" s="39"/>
      <c r="W2387" s="39"/>
    </row>
    <row r="2388" spans="20:23" x14ac:dyDescent="0.2">
      <c r="T2388" s="39"/>
      <c r="V2388" s="39"/>
      <c r="W2388" s="39"/>
    </row>
    <row r="2389" spans="20:23" x14ac:dyDescent="0.2">
      <c r="T2389" s="39"/>
      <c r="V2389" s="39"/>
      <c r="W2389" s="39"/>
    </row>
    <row r="2390" spans="20:23" x14ac:dyDescent="0.2">
      <c r="T2390" s="39"/>
      <c r="V2390" s="39"/>
      <c r="W2390" s="39"/>
    </row>
    <row r="2391" spans="20:23" x14ac:dyDescent="0.2">
      <c r="T2391" s="39"/>
      <c r="V2391" s="39"/>
      <c r="W2391" s="39"/>
    </row>
    <row r="2392" spans="20:23" x14ac:dyDescent="0.2">
      <c r="T2392" s="39"/>
      <c r="V2392" s="39"/>
      <c r="W2392" s="39"/>
    </row>
    <row r="2393" spans="20:23" x14ac:dyDescent="0.2">
      <c r="T2393" s="39"/>
      <c r="V2393" s="39"/>
      <c r="W2393" s="39"/>
    </row>
    <row r="2394" spans="20:23" x14ac:dyDescent="0.2">
      <c r="T2394" s="39"/>
      <c r="V2394" s="39"/>
      <c r="W2394" s="39"/>
    </row>
    <row r="2395" spans="20:23" x14ac:dyDescent="0.2">
      <c r="T2395" s="39"/>
      <c r="V2395" s="39"/>
      <c r="W2395" s="39"/>
    </row>
    <row r="2396" spans="20:23" x14ac:dyDescent="0.2">
      <c r="T2396" s="39"/>
      <c r="V2396" s="39"/>
      <c r="W2396" s="39"/>
    </row>
    <row r="2397" spans="20:23" x14ac:dyDescent="0.2">
      <c r="T2397" s="39"/>
      <c r="V2397" s="39"/>
      <c r="W2397" s="39"/>
    </row>
    <row r="2398" spans="20:23" x14ac:dyDescent="0.2">
      <c r="T2398" s="39"/>
      <c r="V2398" s="39"/>
      <c r="W2398" s="39"/>
    </row>
    <row r="2399" spans="20:23" x14ac:dyDescent="0.2">
      <c r="T2399" s="39"/>
      <c r="V2399" s="39"/>
      <c r="W2399" s="39"/>
    </row>
    <row r="2400" spans="20:23" x14ac:dyDescent="0.2">
      <c r="T2400" s="39"/>
      <c r="V2400" s="39"/>
      <c r="W2400" s="39"/>
    </row>
    <row r="2401" spans="20:23" x14ac:dyDescent="0.2">
      <c r="T2401" s="39"/>
      <c r="V2401" s="39"/>
      <c r="W2401" s="39"/>
    </row>
    <row r="2402" spans="20:23" x14ac:dyDescent="0.2">
      <c r="T2402" s="39"/>
      <c r="V2402" s="39"/>
      <c r="W2402" s="39"/>
    </row>
    <row r="2403" spans="20:23" x14ac:dyDescent="0.2">
      <c r="T2403" s="39"/>
      <c r="V2403" s="39"/>
      <c r="W2403" s="39"/>
    </row>
    <row r="2404" spans="20:23" x14ac:dyDescent="0.2">
      <c r="T2404" s="39"/>
      <c r="V2404" s="39"/>
      <c r="W2404" s="39"/>
    </row>
    <row r="2405" spans="20:23" x14ac:dyDescent="0.2">
      <c r="T2405" s="39"/>
      <c r="V2405" s="39"/>
      <c r="W2405" s="39"/>
    </row>
    <row r="2406" spans="20:23" x14ac:dyDescent="0.2">
      <c r="T2406" s="39"/>
      <c r="V2406" s="39"/>
      <c r="W2406" s="39"/>
    </row>
    <row r="2407" spans="20:23" x14ac:dyDescent="0.2">
      <c r="T2407" s="39"/>
      <c r="V2407" s="39"/>
      <c r="W2407" s="39"/>
    </row>
    <row r="2408" spans="20:23" x14ac:dyDescent="0.2">
      <c r="T2408" s="39"/>
      <c r="V2408" s="39"/>
      <c r="W2408" s="39"/>
    </row>
    <row r="2409" spans="20:23" x14ac:dyDescent="0.2">
      <c r="T2409" s="39"/>
      <c r="V2409" s="39"/>
      <c r="W2409" s="39"/>
    </row>
    <row r="2410" spans="20:23" x14ac:dyDescent="0.2">
      <c r="T2410" s="39"/>
      <c r="V2410" s="39"/>
      <c r="W2410" s="39"/>
    </row>
    <row r="2411" spans="20:23" x14ac:dyDescent="0.2">
      <c r="T2411" s="39"/>
      <c r="V2411" s="39"/>
      <c r="W2411" s="39"/>
    </row>
    <row r="2412" spans="20:23" x14ac:dyDescent="0.2">
      <c r="T2412" s="39"/>
      <c r="V2412" s="39"/>
      <c r="W2412" s="39"/>
    </row>
    <row r="2413" spans="20:23" x14ac:dyDescent="0.2">
      <c r="T2413" s="39"/>
      <c r="V2413" s="39"/>
      <c r="W2413" s="39"/>
    </row>
    <row r="2414" spans="20:23" x14ac:dyDescent="0.2">
      <c r="T2414" s="39"/>
      <c r="V2414" s="39"/>
      <c r="W2414" s="39"/>
    </row>
    <row r="2415" spans="20:23" x14ac:dyDescent="0.2">
      <c r="T2415" s="39"/>
      <c r="V2415" s="39"/>
      <c r="W2415" s="39"/>
    </row>
    <row r="2416" spans="20:23" x14ac:dyDescent="0.2">
      <c r="T2416" s="39"/>
      <c r="V2416" s="39"/>
      <c r="W2416" s="39"/>
    </row>
    <row r="2417" spans="20:23" x14ac:dyDescent="0.2">
      <c r="T2417" s="39"/>
      <c r="V2417" s="39"/>
      <c r="W2417" s="39"/>
    </row>
    <row r="2418" spans="20:23" x14ac:dyDescent="0.2">
      <c r="T2418" s="39"/>
      <c r="V2418" s="39"/>
      <c r="W2418" s="39"/>
    </row>
    <row r="2419" spans="20:23" x14ac:dyDescent="0.2">
      <c r="T2419" s="39"/>
      <c r="V2419" s="39"/>
      <c r="W2419" s="39"/>
    </row>
    <row r="2420" spans="20:23" x14ac:dyDescent="0.2">
      <c r="T2420" s="39"/>
      <c r="V2420" s="39"/>
      <c r="W2420" s="39"/>
    </row>
    <row r="2421" spans="20:23" x14ac:dyDescent="0.2">
      <c r="T2421" s="39"/>
      <c r="V2421" s="39"/>
      <c r="W2421" s="39"/>
    </row>
    <row r="2422" spans="20:23" x14ac:dyDescent="0.2">
      <c r="T2422" s="39"/>
      <c r="V2422" s="39"/>
      <c r="W2422" s="39"/>
    </row>
    <row r="2423" spans="20:23" x14ac:dyDescent="0.2">
      <c r="T2423" s="39"/>
      <c r="V2423" s="39"/>
      <c r="W2423" s="39"/>
    </row>
    <row r="2424" spans="20:23" x14ac:dyDescent="0.2">
      <c r="T2424" s="39"/>
      <c r="V2424" s="39"/>
      <c r="W2424" s="39"/>
    </row>
    <row r="2425" spans="20:23" x14ac:dyDescent="0.2">
      <c r="T2425" s="39"/>
      <c r="V2425" s="39"/>
      <c r="W2425" s="39"/>
    </row>
    <row r="2426" spans="20:23" x14ac:dyDescent="0.2">
      <c r="T2426" s="39"/>
      <c r="V2426" s="39"/>
      <c r="W2426" s="39"/>
    </row>
    <row r="2427" spans="20:23" x14ac:dyDescent="0.2">
      <c r="T2427" s="39"/>
      <c r="V2427" s="39"/>
      <c r="W2427" s="39"/>
    </row>
    <row r="2428" spans="20:23" x14ac:dyDescent="0.2">
      <c r="T2428" s="39"/>
      <c r="V2428" s="39"/>
      <c r="W2428" s="39"/>
    </row>
    <row r="2429" spans="20:23" x14ac:dyDescent="0.2">
      <c r="T2429" s="39"/>
      <c r="V2429" s="39"/>
      <c r="W2429" s="39"/>
    </row>
    <row r="2430" spans="20:23" x14ac:dyDescent="0.2">
      <c r="T2430" s="39"/>
      <c r="V2430" s="39"/>
      <c r="W2430" s="39"/>
    </row>
    <row r="2431" spans="20:23" x14ac:dyDescent="0.2">
      <c r="T2431" s="39"/>
      <c r="V2431" s="39"/>
      <c r="W2431" s="39"/>
    </row>
    <row r="2432" spans="20:23" x14ac:dyDescent="0.2">
      <c r="T2432" s="39"/>
      <c r="V2432" s="39"/>
      <c r="W2432" s="39"/>
    </row>
    <row r="2433" spans="20:23" x14ac:dyDescent="0.2">
      <c r="T2433" s="39"/>
      <c r="V2433" s="39"/>
      <c r="W2433" s="39"/>
    </row>
    <row r="2434" spans="20:23" x14ac:dyDescent="0.2">
      <c r="T2434" s="39"/>
      <c r="V2434" s="39"/>
      <c r="W2434" s="39"/>
    </row>
    <row r="2435" spans="20:23" x14ac:dyDescent="0.2">
      <c r="T2435" s="39"/>
      <c r="V2435" s="39"/>
      <c r="W2435" s="39"/>
    </row>
    <row r="2436" spans="20:23" x14ac:dyDescent="0.2">
      <c r="T2436" s="39"/>
      <c r="V2436" s="39"/>
      <c r="W2436" s="39"/>
    </row>
    <row r="2437" spans="20:23" x14ac:dyDescent="0.2">
      <c r="T2437" s="39"/>
      <c r="V2437" s="39"/>
      <c r="W2437" s="39"/>
    </row>
    <row r="2438" spans="20:23" x14ac:dyDescent="0.2">
      <c r="T2438" s="39"/>
      <c r="V2438" s="39"/>
      <c r="W2438" s="39"/>
    </row>
    <row r="2439" spans="20:23" x14ac:dyDescent="0.2">
      <c r="T2439" s="39"/>
      <c r="V2439" s="39"/>
      <c r="W2439" s="39"/>
    </row>
    <row r="2440" spans="20:23" x14ac:dyDescent="0.2">
      <c r="T2440" s="39"/>
      <c r="V2440" s="39"/>
      <c r="W2440" s="39"/>
    </row>
    <row r="2441" spans="20:23" x14ac:dyDescent="0.2">
      <c r="T2441" s="39"/>
      <c r="V2441" s="39"/>
      <c r="W2441" s="39"/>
    </row>
    <row r="2442" spans="20:23" x14ac:dyDescent="0.2">
      <c r="T2442" s="39"/>
      <c r="V2442" s="39"/>
      <c r="W2442" s="39"/>
    </row>
    <row r="2443" spans="20:23" x14ac:dyDescent="0.2">
      <c r="T2443" s="39"/>
      <c r="V2443" s="39"/>
      <c r="W2443" s="39"/>
    </row>
    <row r="2444" spans="20:23" x14ac:dyDescent="0.2">
      <c r="T2444" s="39"/>
      <c r="V2444" s="39"/>
      <c r="W2444" s="39"/>
    </row>
    <row r="2445" spans="20:23" x14ac:dyDescent="0.2">
      <c r="T2445" s="39"/>
      <c r="V2445" s="39"/>
      <c r="W2445" s="39"/>
    </row>
    <row r="2446" spans="20:23" x14ac:dyDescent="0.2">
      <c r="T2446" s="39"/>
      <c r="V2446" s="39"/>
      <c r="W2446" s="39"/>
    </row>
    <row r="2447" spans="20:23" x14ac:dyDescent="0.2">
      <c r="T2447" s="39"/>
      <c r="V2447" s="39"/>
      <c r="W2447" s="39"/>
    </row>
    <row r="2448" spans="20:23" x14ac:dyDescent="0.2">
      <c r="T2448" s="39"/>
      <c r="V2448" s="39"/>
      <c r="W2448" s="39"/>
    </row>
    <row r="2449" spans="20:23" x14ac:dyDescent="0.2">
      <c r="T2449" s="39"/>
      <c r="V2449" s="39"/>
      <c r="W2449" s="39"/>
    </row>
    <row r="2450" spans="20:23" x14ac:dyDescent="0.2">
      <c r="T2450" s="39"/>
      <c r="V2450" s="39"/>
      <c r="W2450" s="39"/>
    </row>
    <row r="2451" spans="20:23" x14ac:dyDescent="0.2">
      <c r="T2451" s="39"/>
      <c r="V2451" s="39"/>
      <c r="W2451" s="39"/>
    </row>
    <row r="2452" spans="20:23" x14ac:dyDescent="0.2">
      <c r="T2452" s="39"/>
      <c r="V2452" s="39"/>
      <c r="W2452" s="39"/>
    </row>
    <row r="2453" spans="20:23" x14ac:dyDescent="0.2">
      <c r="T2453" s="39"/>
      <c r="V2453" s="39"/>
      <c r="W2453" s="39"/>
    </row>
    <row r="2454" spans="20:23" x14ac:dyDescent="0.2">
      <c r="T2454" s="39"/>
      <c r="V2454" s="39"/>
      <c r="W2454" s="39"/>
    </row>
    <row r="2455" spans="20:23" x14ac:dyDescent="0.2">
      <c r="T2455" s="39"/>
      <c r="V2455" s="39"/>
      <c r="W2455" s="39"/>
    </row>
    <row r="2456" spans="20:23" x14ac:dyDescent="0.2">
      <c r="T2456" s="39"/>
      <c r="V2456" s="39"/>
      <c r="W2456" s="39"/>
    </row>
    <row r="2457" spans="20:23" x14ac:dyDescent="0.2">
      <c r="T2457" s="39"/>
      <c r="V2457" s="39"/>
      <c r="W2457" s="39"/>
    </row>
    <row r="2458" spans="20:23" x14ac:dyDescent="0.2">
      <c r="T2458" s="39"/>
      <c r="V2458" s="39"/>
      <c r="W2458" s="39"/>
    </row>
    <row r="2459" spans="20:23" x14ac:dyDescent="0.2">
      <c r="T2459" s="39"/>
      <c r="V2459" s="39"/>
      <c r="W2459" s="39"/>
    </row>
    <row r="2460" spans="20:23" x14ac:dyDescent="0.2">
      <c r="T2460" s="39"/>
      <c r="V2460" s="39"/>
      <c r="W2460" s="39"/>
    </row>
    <row r="2461" spans="20:23" x14ac:dyDescent="0.2">
      <c r="T2461" s="39"/>
      <c r="V2461" s="39"/>
      <c r="W2461" s="39"/>
    </row>
    <row r="2462" spans="20:23" x14ac:dyDescent="0.2">
      <c r="T2462" s="39"/>
      <c r="V2462" s="39"/>
      <c r="W2462" s="39"/>
    </row>
    <row r="2463" spans="20:23" x14ac:dyDescent="0.2">
      <c r="T2463" s="39"/>
      <c r="V2463" s="39"/>
      <c r="W2463" s="39"/>
    </row>
    <row r="2464" spans="20:23" x14ac:dyDescent="0.2">
      <c r="T2464" s="39"/>
      <c r="V2464" s="39"/>
      <c r="W2464" s="39"/>
    </row>
    <row r="2465" spans="20:23" x14ac:dyDescent="0.2">
      <c r="T2465" s="39"/>
      <c r="V2465" s="39"/>
      <c r="W2465" s="39"/>
    </row>
    <row r="2466" spans="20:23" x14ac:dyDescent="0.2">
      <c r="T2466" s="39"/>
      <c r="V2466" s="39"/>
      <c r="W2466" s="39"/>
    </row>
    <row r="2467" spans="20:23" x14ac:dyDescent="0.2">
      <c r="T2467" s="39"/>
      <c r="V2467" s="39"/>
      <c r="W2467" s="39"/>
    </row>
    <row r="2468" spans="20:23" x14ac:dyDescent="0.2">
      <c r="T2468" s="39"/>
      <c r="V2468" s="39"/>
      <c r="W2468" s="39"/>
    </row>
    <row r="2469" spans="20:23" x14ac:dyDescent="0.2">
      <c r="T2469" s="39"/>
      <c r="V2469" s="39"/>
      <c r="W2469" s="39"/>
    </row>
    <row r="2470" spans="20:23" x14ac:dyDescent="0.2">
      <c r="T2470" s="39"/>
      <c r="V2470" s="39"/>
      <c r="W2470" s="39"/>
    </row>
    <row r="2471" spans="20:23" x14ac:dyDescent="0.2">
      <c r="T2471" s="39"/>
      <c r="V2471" s="39"/>
      <c r="W2471" s="39"/>
    </row>
    <row r="2472" spans="20:23" x14ac:dyDescent="0.2">
      <c r="T2472" s="39"/>
      <c r="V2472" s="39"/>
      <c r="W2472" s="39"/>
    </row>
    <row r="2473" spans="20:23" x14ac:dyDescent="0.2">
      <c r="T2473" s="39"/>
      <c r="V2473" s="39"/>
      <c r="W2473" s="39"/>
    </row>
    <row r="2474" spans="20:23" x14ac:dyDescent="0.2">
      <c r="T2474" s="39"/>
      <c r="V2474" s="39"/>
      <c r="W2474" s="39"/>
    </row>
    <row r="2475" spans="20:23" x14ac:dyDescent="0.2">
      <c r="T2475" s="39"/>
      <c r="V2475" s="39"/>
      <c r="W2475" s="39"/>
    </row>
    <row r="2476" spans="20:23" x14ac:dyDescent="0.2">
      <c r="T2476" s="39"/>
      <c r="V2476" s="39"/>
      <c r="W2476" s="39"/>
    </row>
    <row r="2477" spans="20:23" x14ac:dyDescent="0.2">
      <c r="T2477" s="39"/>
      <c r="V2477" s="39"/>
      <c r="W2477" s="39"/>
    </row>
    <row r="2478" spans="20:23" x14ac:dyDescent="0.2">
      <c r="T2478" s="39"/>
      <c r="V2478" s="39"/>
      <c r="W2478" s="39"/>
    </row>
    <row r="2479" spans="20:23" x14ac:dyDescent="0.2">
      <c r="T2479" s="39"/>
      <c r="V2479" s="39"/>
      <c r="W2479" s="39"/>
    </row>
    <row r="2480" spans="20:23" x14ac:dyDescent="0.2">
      <c r="T2480" s="39"/>
      <c r="V2480" s="39"/>
      <c r="W2480" s="39"/>
    </row>
    <row r="2481" spans="20:23" x14ac:dyDescent="0.2">
      <c r="T2481" s="39"/>
      <c r="V2481" s="39"/>
      <c r="W2481" s="39"/>
    </row>
    <row r="2482" spans="20:23" x14ac:dyDescent="0.2">
      <c r="T2482" s="39"/>
      <c r="V2482" s="39"/>
      <c r="W2482" s="39"/>
    </row>
    <row r="2483" spans="20:23" x14ac:dyDescent="0.2">
      <c r="T2483" s="39"/>
      <c r="V2483" s="39"/>
      <c r="W2483" s="39"/>
    </row>
    <row r="2484" spans="20:23" x14ac:dyDescent="0.2">
      <c r="T2484" s="39"/>
      <c r="V2484" s="39"/>
      <c r="W2484" s="39"/>
    </row>
    <row r="2485" spans="20:23" x14ac:dyDescent="0.2">
      <c r="T2485" s="39"/>
      <c r="V2485" s="39"/>
      <c r="W2485" s="39"/>
    </row>
    <row r="2486" spans="20:23" x14ac:dyDescent="0.2">
      <c r="T2486" s="39"/>
      <c r="V2486" s="39"/>
      <c r="W2486" s="39"/>
    </row>
    <row r="2487" spans="20:23" x14ac:dyDescent="0.2">
      <c r="T2487" s="39"/>
      <c r="V2487" s="39"/>
      <c r="W2487" s="39"/>
    </row>
    <row r="2488" spans="20:23" x14ac:dyDescent="0.2">
      <c r="T2488" s="39"/>
      <c r="V2488" s="39"/>
      <c r="W2488" s="39"/>
    </row>
    <row r="2489" spans="20:23" x14ac:dyDescent="0.2">
      <c r="T2489" s="39"/>
      <c r="V2489" s="39"/>
      <c r="W2489" s="39"/>
    </row>
    <row r="2490" spans="20:23" x14ac:dyDescent="0.2">
      <c r="T2490" s="39"/>
      <c r="V2490" s="39"/>
      <c r="W2490" s="39"/>
    </row>
    <row r="2491" spans="20:23" x14ac:dyDescent="0.2">
      <c r="T2491" s="39"/>
      <c r="V2491" s="39"/>
      <c r="W2491" s="39"/>
    </row>
    <row r="2492" spans="20:23" x14ac:dyDescent="0.2">
      <c r="T2492" s="39"/>
      <c r="V2492" s="39"/>
      <c r="W2492" s="39"/>
    </row>
    <row r="2493" spans="20:23" x14ac:dyDescent="0.2">
      <c r="T2493" s="39"/>
      <c r="V2493" s="39"/>
      <c r="W2493" s="39"/>
    </row>
    <row r="2494" spans="20:23" x14ac:dyDescent="0.2">
      <c r="T2494" s="39"/>
      <c r="V2494" s="39"/>
      <c r="W2494" s="39"/>
    </row>
    <row r="2495" spans="20:23" x14ac:dyDescent="0.2">
      <c r="T2495" s="39"/>
      <c r="V2495" s="39"/>
      <c r="W2495" s="39"/>
    </row>
    <row r="2496" spans="20:23" x14ac:dyDescent="0.2">
      <c r="T2496" s="39"/>
      <c r="V2496" s="39"/>
      <c r="W2496" s="39"/>
    </row>
    <row r="2497" spans="20:23" x14ac:dyDescent="0.2">
      <c r="T2497" s="39"/>
      <c r="V2497" s="39"/>
      <c r="W2497" s="39"/>
    </row>
    <row r="2498" spans="20:23" x14ac:dyDescent="0.2">
      <c r="T2498" s="39"/>
      <c r="V2498" s="39"/>
      <c r="W2498" s="39"/>
    </row>
    <row r="2499" spans="20:23" x14ac:dyDescent="0.2">
      <c r="T2499" s="39"/>
      <c r="V2499" s="39"/>
      <c r="W2499" s="39"/>
    </row>
    <row r="2500" spans="20:23" x14ac:dyDescent="0.2">
      <c r="T2500" s="39"/>
      <c r="V2500" s="39"/>
      <c r="W2500" s="39"/>
    </row>
    <row r="2501" spans="20:23" x14ac:dyDescent="0.2">
      <c r="T2501" s="39"/>
      <c r="V2501" s="39"/>
      <c r="W2501" s="39"/>
    </row>
    <row r="2502" spans="20:23" x14ac:dyDescent="0.2">
      <c r="T2502" s="39"/>
      <c r="V2502" s="39"/>
      <c r="W2502" s="39"/>
    </row>
    <row r="2503" spans="20:23" x14ac:dyDescent="0.2">
      <c r="T2503" s="39"/>
      <c r="V2503" s="39"/>
      <c r="W2503" s="39"/>
    </row>
    <row r="2504" spans="20:23" x14ac:dyDescent="0.2">
      <c r="T2504" s="39"/>
      <c r="V2504" s="39"/>
      <c r="W2504" s="39"/>
    </row>
    <row r="2505" spans="20:23" x14ac:dyDescent="0.2">
      <c r="T2505" s="39"/>
      <c r="V2505" s="39"/>
      <c r="W2505" s="39"/>
    </row>
    <row r="2506" spans="20:23" x14ac:dyDescent="0.2">
      <c r="T2506" s="39"/>
      <c r="V2506" s="39"/>
      <c r="W2506" s="39"/>
    </row>
    <row r="2507" spans="20:23" x14ac:dyDescent="0.2">
      <c r="T2507" s="39"/>
      <c r="V2507" s="39"/>
      <c r="W2507" s="39"/>
    </row>
    <row r="2508" spans="20:23" x14ac:dyDescent="0.2">
      <c r="T2508" s="39"/>
      <c r="V2508" s="39"/>
      <c r="W2508" s="39"/>
    </row>
    <row r="2509" spans="20:23" x14ac:dyDescent="0.2">
      <c r="T2509" s="39"/>
      <c r="V2509" s="39"/>
      <c r="W2509" s="39"/>
    </row>
    <row r="2510" spans="20:23" x14ac:dyDescent="0.2">
      <c r="T2510" s="39"/>
      <c r="V2510" s="39"/>
      <c r="W2510" s="39"/>
    </row>
    <row r="2511" spans="20:23" x14ac:dyDescent="0.2">
      <c r="T2511" s="39"/>
      <c r="V2511" s="39"/>
      <c r="W2511" s="39"/>
    </row>
    <row r="2512" spans="20:23" x14ac:dyDescent="0.2">
      <c r="T2512" s="39"/>
      <c r="V2512" s="39"/>
      <c r="W2512" s="39"/>
    </row>
    <row r="2513" spans="20:23" x14ac:dyDescent="0.2">
      <c r="T2513" s="39"/>
      <c r="V2513" s="39"/>
      <c r="W2513" s="39"/>
    </row>
    <row r="2514" spans="20:23" x14ac:dyDescent="0.2">
      <c r="T2514" s="39"/>
      <c r="V2514" s="39"/>
      <c r="W2514" s="39"/>
    </row>
    <row r="2515" spans="20:23" x14ac:dyDescent="0.2">
      <c r="T2515" s="39"/>
      <c r="V2515" s="39"/>
      <c r="W2515" s="39"/>
    </row>
    <row r="2516" spans="20:23" x14ac:dyDescent="0.2">
      <c r="T2516" s="39"/>
      <c r="V2516" s="39"/>
      <c r="W2516" s="39"/>
    </row>
    <row r="2517" spans="20:23" x14ac:dyDescent="0.2">
      <c r="T2517" s="39"/>
      <c r="V2517" s="39"/>
      <c r="W2517" s="39"/>
    </row>
    <row r="2518" spans="20:23" x14ac:dyDescent="0.2">
      <c r="T2518" s="39"/>
      <c r="V2518" s="39"/>
      <c r="W2518" s="39"/>
    </row>
    <row r="2519" spans="20:23" x14ac:dyDescent="0.2">
      <c r="T2519" s="39"/>
      <c r="V2519" s="39"/>
      <c r="W2519" s="39"/>
    </row>
    <row r="2520" spans="20:23" x14ac:dyDescent="0.2">
      <c r="T2520" s="39"/>
      <c r="V2520" s="39"/>
      <c r="W2520" s="39"/>
    </row>
    <row r="2521" spans="20:23" x14ac:dyDescent="0.2">
      <c r="T2521" s="39"/>
      <c r="V2521" s="39"/>
      <c r="W2521" s="39"/>
    </row>
    <row r="2522" spans="20:23" x14ac:dyDescent="0.2">
      <c r="T2522" s="39"/>
      <c r="V2522" s="39"/>
      <c r="W2522" s="39"/>
    </row>
    <row r="2523" spans="20:23" x14ac:dyDescent="0.2">
      <c r="T2523" s="39"/>
      <c r="V2523" s="39"/>
      <c r="W2523" s="39"/>
    </row>
    <row r="2524" spans="20:23" x14ac:dyDescent="0.2">
      <c r="T2524" s="39"/>
      <c r="V2524" s="39"/>
      <c r="W2524" s="39"/>
    </row>
    <row r="2525" spans="20:23" x14ac:dyDescent="0.2">
      <c r="T2525" s="39"/>
      <c r="V2525" s="39"/>
      <c r="W2525" s="39"/>
    </row>
    <row r="2526" spans="20:23" x14ac:dyDescent="0.2">
      <c r="T2526" s="39"/>
      <c r="V2526" s="39"/>
      <c r="W2526" s="39"/>
    </row>
    <row r="2527" spans="20:23" x14ac:dyDescent="0.2">
      <c r="T2527" s="39"/>
      <c r="V2527" s="39"/>
      <c r="W2527" s="39"/>
    </row>
    <row r="2528" spans="20:23" x14ac:dyDescent="0.2">
      <c r="T2528" s="39"/>
      <c r="V2528" s="39"/>
      <c r="W2528" s="39"/>
    </row>
    <row r="2529" spans="20:23" x14ac:dyDescent="0.2">
      <c r="T2529" s="39"/>
      <c r="V2529" s="39"/>
      <c r="W2529" s="39"/>
    </row>
    <row r="2530" spans="20:23" x14ac:dyDescent="0.2">
      <c r="T2530" s="39"/>
      <c r="V2530" s="39"/>
      <c r="W2530" s="39"/>
    </row>
    <row r="2531" spans="20:23" x14ac:dyDescent="0.2">
      <c r="T2531" s="39"/>
      <c r="V2531" s="39"/>
      <c r="W2531" s="39"/>
    </row>
    <row r="2532" spans="20:23" x14ac:dyDescent="0.2">
      <c r="T2532" s="39"/>
      <c r="V2532" s="39"/>
      <c r="W2532" s="39"/>
    </row>
    <row r="2533" spans="20:23" x14ac:dyDescent="0.2">
      <c r="T2533" s="39"/>
      <c r="V2533" s="39"/>
      <c r="W2533" s="39"/>
    </row>
    <row r="2534" spans="20:23" x14ac:dyDescent="0.2">
      <c r="T2534" s="39"/>
      <c r="V2534" s="39"/>
      <c r="W2534" s="39"/>
    </row>
    <row r="2535" spans="20:23" x14ac:dyDescent="0.2">
      <c r="T2535" s="39"/>
      <c r="V2535" s="39"/>
      <c r="W2535" s="39"/>
    </row>
    <row r="2536" spans="20:23" x14ac:dyDescent="0.2">
      <c r="T2536" s="39"/>
      <c r="V2536" s="39"/>
      <c r="W2536" s="39"/>
    </row>
    <row r="2537" spans="20:23" x14ac:dyDescent="0.2">
      <c r="T2537" s="39"/>
      <c r="V2537" s="39"/>
      <c r="W2537" s="39"/>
    </row>
    <row r="2538" spans="20:23" x14ac:dyDescent="0.2">
      <c r="T2538" s="39"/>
      <c r="V2538" s="39"/>
      <c r="W2538" s="39"/>
    </row>
    <row r="2539" spans="20:23" x14ac:dyDescent="0.2">
      <c r="T2539" s="39"/>
      <c r="V2539" s="39"/>
      <c r="W2539" s="39"/>
    </row>
    <row r="2540" spans="20:23" x14ac:dyDescent="0.2">
      <c r="T2540" s="39"/>
      <c r="V2540" s="39"/>
      <c r="W2540" s="39"/>
    </row>
    <row r="2541" spans="20:23" x14ac:dyDescent="0.2">
      <c r="T2541" s="39"/>
      <c r="V2541" s="39"/>
      <c r="W2541" s="39"/>
    </row>
    <row r="2542" spans="20:23" x14ac:dyDescent="0.2">
      <c r="T2542" s="39"/>
      <c r="V2542" s="39"/>
      <c r="W2542" s="39"/>
    </row>
    <row r="2543" spans="20:23" x14ac:dyDescent="0.2">
      <c r="T2543" s="39"/>
      <c r="V2543" s="39"/>
      <c r="W2543" s="39"/>
    </row>
    <row r="2544" spans="20:23" x14ac:dyDescent="0.2">
      <c r="T2544" s="39"/>
      <c r="V2544" s="39"/>
      <c r="W2544" s="39"/>
    </row>
    <row r="2545" spans="20:23" x14ac:dyDescent="0.2">
      <c r="T2545" s="39"/>
      <c r="V2545" s="39"/>
      <c r="W2545" s="39"/>
    </row>
    <row r="2546" spans="20:23" x14ac:dyDescent="0.2">
      <c r="T2546" s="39"/>
      <c r="V2546" s="39"/>
      <c r="W2546" s="39"/>
    </row>
    <row r="2547" spans="20:23" x14ac:dyDescent="0.2">
      <c r="T2547" s="39"/>
      <c r="V2547" s="39"/>
      <c r="W2547" s="39"/>
    </row>
    <row r="2548" spans="20:23" x14ac:dyDescent="0.2">
      <c r="T2548" s="39"/>
      <c r="V2548" s="39"/>
      <c r="W2548" s="39"/>
    </row>
    <row r="2549" spans="20:23" x14ac:dyDescent="0.2">
      <c r="T2549" s="39"/>
      <c r="V2549" s="39"/>
      <c r="W2549" s="39"/>
    </row>
    <row r="2550" spans="20:23" x14ac:dyDescent="0.2">
      <c r="T2550" s="39"/>
      <c r="V2550" s="39"/>
      <c r="W2550" s="39"/>
    </row>
    <row r="2551" spans="20:23" x14ac:dyDescent="0.2">
      <c r="T2551" s="39"/>
      <c r="V2551" s="39"/>
      <c r="W2551" s="39"/>
    </row>
    <row r="2552" spans="20:23" x14ac:dyDescent="0.2">
      <c r="T2552" s="39"/>
      <c r="V2552" s="39"/>
      <c r="W2552" s="39"/>
    </row>
    <row r="2553" spans="20:23" x14ac:dyDescent="0.2">
      <c r="T2553" s="39"/>
      <c r="V2553" s="39"/>
      <c r="W2553" s="39"/>
    </row>
    <row r="2554" spans="20:23" x14ac:dyDescent="0.2">
      <c r="T2554" s="39"/>
      <c r="V2554" s="39"/>
      <c r="W2554" s="39"/>
    </row>
    <row r="2555" spans="20:23" x14ac:dyDescent="0.2">
      <c r="T2555" s="39"/>
      <c r="V2555" s="39"/>
      <c r="W2555" s="39"/>
    </row>
    <row r="2556" spans="20:23" x14ac:dyDescent="0.2">
      <c r="T2556" s="39"/>
      <c r="V2556" s="39"/>
      <c r="W2556" s="39"/>
    </row>
    <row r="2557" spans="20:23" x14ac:dyDescent="0.2">
      <c r="T2557" s="39"/>
      <c r="V2557" s="39"/>
      <c r="W2557" s="39"/>
    </row>
    <row r="2558" spans="20:23" x14ac:dyDescent="0.2">
      <c r="T2558" s="39"/>
      <c r="V2558" s="39"/>
      <c r="W2558" s="39"/>
    </row>
    <row r="2559" spans="20:23" x14ac:dyDescent="0.2">
      <c r="T2559" s="39"/>
      <c r="V2559" s="39"/>
      <c r="W2559" s="39"/>
    </row>
    <row r="2560" spans="20:23" x14ac:dyDescent="0.2">
      <c r="T2560" s="39"/>
      <c r="V2560" s="39"/>
      <c r="W2560" s="39"/>
    </row>
    <row r="2561" spans="20:23" x14ac:dyDescent="0.2">
      <c r="T2561" s="39"/>
      <c r="V2561" s="39"/>
      <c r="W2561" s="39"/>
    </row>
    <row r="2562" spans="20:23" x14ac:dyDescent="0.2">
      <c r="T2562" s="39"/>
      <c r="V2562" s="39"/>
      <c r="W2562" s="39"/>
    </row>
    <row r="2563" spans="20:23" x14ac:dyDescent="0.2">
      <c r="T2563" s="39"/>
      <c r="V2563" s="39"/>
      <c r="W2563" s="39"/>
    </row>
    <row r="2564" spans="20:23" x14ac:dyDescent="0.2">
      <c r="T2564" s="39"/>
      <c r="V2564" s="39"/>
      <c r="W2564" s="39"/>
    </row>
    <row r="2565" spans="20:23" x14ac:dyDescent="0.2">
      <c r="T2565" s="39"/>
      <c r="V2565" s="39"/>
      <c r="W2565" s="39"/>
    </row>
    <row r="2566" spans="20:23" x14ac:dyDescent="0.2">
      <c r="T2566" s="39"/>
      <c r="V2566" s="39"/>
      <c r="W2566" s="39"/>
    </row>
    <row r="2567" spans="20:23" x14ac:dyDescent="0.2">
      <c r="T2567" s="39"/>
      <c r="V2567" s="39"/>
      <c r="W2567" s="39"/>
    </row>
    <row r="2568" spans="20:23" x14ac:dyDescent="0.2">
      <c r="T2568" s="39"/>
      <c r="V2568" s="39"/>
      <c r="W2568" s="39"/>
    </row>
    <row r="2569" spans="20:23" x14ac:dyDescent="0.2">
      <c r="T2569" s="39"/>
      <c r="V2569" s="39"/>
      <c r="W2569" s="39"/>
    </row>
    <row r="2570" spans="20:23" x14ac:dyDescent="0.2">
      <c r="T2570" s="39"/>
      <c r="V2570" s="39"/>
      <c r="W2570" s="39"/>
    </row>
    <row r="2571" spans="20:23" x14ac:dyDescent="0.2">
      <c r="T2571" s="39"/>
      <c r="V2571" s="39"/>
      <c r="W2571" s="39"/>
    </row>
    <row r="2572" spans="20:23" x14ac:dyDescent="0.2">
      <c r="T2572" s="39"/>
      <c r="V2572" s="39"/>
      <c r="W2572" s="39"/>
    </row>
    <row r="2573" spans="20:23" x14ac:dyDescent="0.2">
      <c r="T2573" s="39"/>
      <c r="V2573" s="39"/>
      <c r="W2573" s="39"/>
    </row>
    <row r="2574" spans="20:23" x14ac:dyDescent="0.2">
      <c r="T2574" s="39"/>
      <c r="V2574" s="39"/>
      <c r="W2574" s="39"/>
    </row>
    <row r="2575" spans="20:23" x14ac:dyDescent="0.2">
      <c r="T2575" s="39"/>
      <c r="V2575" s="39"/>
      <c r="W2575" s="39"/>
    </row>
    <row r="2576" spans="20:23" x14ac:dyDescent="0.2">
      <c r="T2576" s="39"/>
      <c r="V2576" s="39"/>
      <c r="W2576" s="39"/>
    </row>
    <row r="2577" spans="20:23" x14ac:dyDescent="0.2">
      <c r="T2577" s="39"/>
      <c r="V2577" s="39"/>
      <c r="W2577" s="39"/>
    </row>
    <row r="2578" spans="20:23" x14ac:dyDescent="0.2">
      <c r="T2578" s="39"/>
      <c r="V2578" s="39"/>
      <c r="W2578" s="39"/>
    </row>
    <row r="2579" spans="20:23" x14ac:dyDescent="0.2">
      <c r="T2579" s="39"/>
      <c r="V2579" s="39"/>
      <c r="W2579" s="39"/>
    </row>
    <row r="2580" spans="20:23" x14ac:dyDescent="0.2">
      <c r="T2580" s="39"/>
      <c r="V2580" s="39"/>
      <c r="W2580" s="39"/>
    </row>
    <row r="2581" spans="20:23" x14ac:dyDescent="0.2">
      <c r="T2581" s="39"/>
      <c r="V2581" s="39"/>
      <c r="W2581" s="39"/>
    </row>
    <row r="2582" spans="20:23" x14ac:dyDescent="0.2">
      <c r="T2582" s="39"/>
      <c r="V2582" s="39"/>
      <c r="W2582" s="39"/>
    </row>
    <row r="2583" spans="20:23" x14ac:dyDescent="0.2">
      <c r="T2583" s="39"/>
      <c r="V2583" s="39"/>
      <c r="W2583" s="39"/>
    </row>
    <row r="2584" spans="20:23" x14ac:dyDescent="0.2">
      <c r="T2584" s="39"/>
      <c r="V2584" s="39"/>
      <c r="W2584" s="39"/>
    </row>
    <row r="2585" spans="20:23" x14ac:dyDescent="0.2">
      <c r="T2585" s="39"/>
      <c r="V2585" s="39"/>
      <c r="W2585" s="39"/>
    </row>
    <row r="2586" spans="20:23" x14ac:dyDescent="0.2">
      <c r="T2586" s="39"/>
      <c r="V2586" s="39"/>
      <c r="W2586" s="39"/>
    </row>
    <row r="2587" spans="20:23" x14ac:dyDescent="0.2">
      <c r="T2587" s="39"/>
      <c r="V2587" s="39"/>
      <c r="W2587" s="39"/>
    </row>
    <row r="2588" spans="20:23" x14ac:dyDescent="0.2">
      <c r="T2588" s="39"/>
      <c r="V2588" s="39"/>
      <c r="W2588" s="39"/>
    </row>
    <row r="2589" spans="20:23" x14ac:dyDescent="0.2">
      <c r="T2589" s="39"/>
      <c r="V2589" s="39"/>
      <c r="W2589" s="39"/>
    </row>
    <row r="2590" spans="20:23" x14ac:dyDescent="0.2">
      <c r="T2590" s="39"/>
      <c r="V2590" s="39"/>
      <c r="W2590" s="39"/>
    </row>
    <row r="2591" spans="20:23" x14ac:dyDescent="0.2">
      <c r="T2591" s="39"/>
      <c r="V2591" s="39"/>
      <c r="W2591" s="39"/>
    </row>
    <row r="2592" spans="20:23" x14ac:dyDescent="0.2">
      <c r="T2592" s="39"/>
      <c r="V2592" s="39"/>
      <c r="W2592" s="39"/>
    </row>
    <row r="2593" spans="20:23" x14ac:dyDescent="0.2">
      <c r="T2593" s="39"/>
      <c r="V2593" s="39"/>
      <c r="W2593" s="39"/>
    </row>
    <row r="2594" spans="20:23" x14ac:dyDescent="0.2">
      <c r="T2594" s="39"/>
      <c r="V2594" s="39"/>
      <c r="W2594" s="39"/>
    </row>
    <row r="2595" spans="20:23" x14ac:dyDescent="0.2">
      <c r="T2595" s="39"/>
      <c r="V2595" s="39"/>
      <c r="W2595" s="39"/>
    </row>
    <row r="2596" spans="20:23" x14ac:dyDescent="0.2">
      <c r="T2596" s="39"/>
      <c r="V2596" s="39"/>
      <c r="W2596" s="39"/>
    </row>
    <row r="2597" spans="20:23" x14ac:dyDescent="0.2">
      <c r="T2597" s="39"/>
      <c r="V2597" s="39"/>
      <c r="W2597" s="39"/>
    </row>
    <row r="2598" spans="20:23" x14ac:dyDescent="0.2">
      <c r="T2598" s="39"/>
      <c r="V2598" s="39"/>
      <c r="W2598" s="39"/>
    </row>
    <row r="2599" spans="20:23" x14ac:dyDescent="0.2">
      <c r="T2599" s="39"/>
      <c r="V2599" s="39"/>
      <c r="W2599" s="39"/>
    </row>
    <row r="2600" spans="20:23" x14ac:dyDescent="0.2">
      <c r="T2600" s="39"/>
      <c r="V2600" s="39"/>
      <c r="W2600" s="39"/>
    </row>
    <row r="2601" spans="20:23" x14ac:dyDescent="0.2">
      <c r="T2601" s="39"/>
      <c r="V2601" s="39"/>
      <c r="W2601" s="39"/>
    </row>
    <row r="2602" spans="20:23" x14ac:dyDescent="0.2">
      <c r="T2602" s="39"/>
      <c r="V2602" s="39"/>
      <c r="W2602" s="39"/>
    </row>
    <row r="2603" spans="20:23" x14ac:dyDescent="0.2">
      <c r="T2603" s="39"/>
      <c r="V2603" s="39"/>
      <c r="W2603" s="39"/>
    </row>
    <row r="2604" spans="20:23" x14ac:dyDescent="0.2">
      <c r="T2604" s="39"/>
      <c r="V2604" s="39"/>
      <c r="W2604" s="39"/>
    </row>
    <row r="2605" spans="20:23" x14ac:dyDescent="0.2">
      <c r="T2605" s="39"/>
      <c r="V2605" s="39"/>
      <c r="W2605" s="39"/>
    </row>
    <row r="2606" spans="20:23" x14ac:dyDescent="0.2">
      <c r="T2606" s="39"/>
      <c r="V2606" s="39"/>
      <c r="W2606" s="39"/>
    </row>
    <row r="2607" spans="20:23" x14ac:dyDescent="0.2">
      <c r="T2607" s="39"/>
      <c r="V2607" s="39"/>
      <c r="W2607" s="39"/>
    </row>
    <row r="2608" spans="20:23" x14ac:dyDescent="0.2">
      <c r="T2608" s="39"/>
      <c r="V2608" s="39"/>
      <c r="W2608" s="39"/>
    </row>
    <row r="2609" spans="20:23" x14ac:dyDescent="0.2">
      <c r="T2609" s="39"/>
      <c r="V2609" s="39"/>
      <c r="W2609" s="39"/>
    </row>
    <row r="2610" spans="20:23" x14ac:dyDescent="0.2">
      <c r="T2610" s="39"/>
      <c r="V2610" s="39"/>
      <c r="W2610" s="39"/>
    </row>
    <row r="2611" spans="20:23" x14ac:dyDescent="0.2">
      <c r="T2611" s="39"/>
      <c r="V2611" s="39"/>
      <c r="W2611" s="39"/>
    </row>
    <row r="2612" spans="20:23" x14ac:dyDescent="0.2">
      <c r="T2612" s="39"/>
      <c r="V2612" s="39"/>
      <c r="W2612" s="39"/>
    </row>
    <row r="2613" spans="20:23" x14ac:dyDescent="0.2">
      <c r="T2613" s="39"/>
      <c r="V2613" s="39"/>
      <c r="W2613" s="39"/>
    </row>
    <row r="2614" spans="20:23" x14ac:dyDescent="0.2">
      <c r="T2614" s="39"/>
      <c r="V2614" s="39"/>
      <c r="W2614" s="39"/>
    </row>
    <row r="2615" spans="20:23" x14ac:dyDescent="0.2">
      <c r="T2615" s="39"/>
      <c r="V2615" s="39"/>
      <c r="W2615" s="39"/>
    </row>
    <row r="2616" spans="20:23" x14ac:dyDescent="0.2">
      <c r="T2616" s="39"/>
      <c r="V2616" s="39"/>
      <c r="W2616" s="39"/>
    </row>
    <row r="2617" spans="20:23" x14ac:dyDescent="0.2">
      <c r="T2617" s="39"/>
      <c r="V2617" s="39"/>
      <c r="W2617" s="39"/>
    </row>
    <row r="2618" spans="20:23" x14ac:dyDescent="0.2">
      <c r="T2618" s="39"/>
      <c r="V2618" s="39"/>
      <c r="W2618" s="39"/>
    </row>
    <row r="2619" spans="20:23" x14ac:dyDescent="0.2">
      <c r="T2619" s="39"/>
      <c r="V2619" s="39"/>
      <c r="W2619" s="39"/>
    </row>
    <row r="2620" spans="20:23" x14ac:dyDescent="0.2">
      <c r="T2620" s="39"/>
      <c r="V2620" s="39"/>
      <c r="W2620" s="39"/>
    </row>
    <row r="2621" spans="20:23" x14ac:dyDescent="0.2">
      <c r="T2621" s="39"/>
      <c r="V2621" s="39"/>
      <c r="W2621" s="39"/>
    </row>
    <row r="2622" spans="20:23" x14ac:dyDescent="0.2">
      <c r="T2622" s="39"/>
      <c r="V2622" s="39"/>
      <c r="W2622" s="39"/>
    </row>
    <row r="2623" spans="20:23" x14ac:dyDescent="0.2">
      <c r="T2623" s="39"/>
      <c r="V2623" s="39"/>
      <c r="W2623" s="39"/>
    </row>
    <row r="2624" spans="20:23" x14ac:dyDescent="0.2">
      <c r="T2624" s="39"/>
      <c r="V2624" s="39"/>
      <c r="W2624" s="39"/>
    </row>
    <row r="2625" spans="20:23" x14ac:dyDescent="0.2">
      <c r="T2625" s="39"/>
      <c r="V2625" s="39"/>
      <c r="W2625" s="39"/>
    </row>
    <row r="2626" spans="20:23" x14ac:dyDescent="0.2">
      <c r="T2626" s="39"/>
      <c r="V2626" s="39"/>
      <c r="W2626" s="39"/>
    </row>
    <row r="2627" spans="20:23" x14ac:dyDescent="0.2">
      <c r="T2627" s="39"/>
      <c r="V2627" s="39"/>
      <c r="W2627" s="39"/>
    </row>
    <row r="2628" spans="20:23" x14ac:dyDescent="0.2">
      <c r="T2628" s="39"/>
      <c r="V2628" s="39"/>
      <c r="W2628" s="39"/>
    </row>
    <row r="2629" spans="20:23" x14ac:dyDescent="0.2">
      <c r="T2629" s="39"/>
      <c r="V2629" s="39"/>
      <c r="W2629" s="39"/>
    </row>
    <row r="2630" spans="20:23" x14ac:dyDescent="0.2">
      <c r="T2630" s="39"/>
      <c r="V2630" s="39"/>
      <c r="W2630" s="39"/>
    </row>
    <row r="2631" spans="20:23" x14ac:dyDescent="0.2">
      <c r="T2631" s="39"/>
      <c r="V2631" s="39"/>
      <c r="W2631" s="39"/>
    </row>
    <row r="2632" spans="20:23" x14ac:dyDescent="0.2">
      <c r="T2632" s="39"/>
      <c r="V2632" s="39"/>
      <c r="W2632" s="39"/>
    </row>
    <row r="2633" spans="20:23" x14ac:dyDescent="0.2">
      <c r="T2633" s="39"/>
      <c r="V2633" s="39"/>
      <c r="W2633" s="39"/>
    </row>
    <row r="2634" spans="20:23" x14ac:dyDescent="0.2">
      <c r="T2634" s="39"/>
      <c r="V2634" s="39"/>
      <c r="W2634" s="39"/>
    </row>
    <row r="2635" spans="20:23" x14ac:dyDescent="0.2">
      <c r="T2635" s="39"/>
      <c r="V2635" s="39"/>
      <c r="W2635" s="39"/>
    </row>
    <row r="2636" spans="20:23" x14ac:dyDescent="0.2">
      <c r="T2636" s="39"/>
      <c r="V2636" s="39"/>
      <c r="W2636" s="39"/>
    </row>
    <row r="2637" spans="20:23" x14ac:dyDescent="0.2">
      <c r="T2637" s="39"/>
      <c r="V2637" s="39"/>
      <c r="W2637" s="39"/>
    </row>
    <row r="2638" spans="20:23" x14ac:dyDescent="0.2">
      <c r="T2638" s="39"/>
      <c r="V2638" s="39"/>
      <c r="W2638" s="39"/>
    </row>
    <row r="2639" spans="20:23" x14ac:dyDescent="0.2">
      <c r="T2639" s="39"/>
      <c r="V2639" s="39"/>
      <c r="W2639" s="39"/>
    </row>
    <row r="2640" spans="20:23" x14ac:dyDescent="0.2">
      <c r="T2640" s="39"/>
      <c r="V2640" s="39"/>
      <c r="W2640" s="39"/>
    </row>
    <row r="2641" spans="20:23" x14ac:dyDescent="0.2">
      <c r="T2641" s="39"/>
      <c r="V2641" s="39"/>
      <c r="W2641" s="39"/>
    </row>
    <row r="2642" spans="20:23" x14ac:dyDescent="0.2">
      <c r="T2642" s="39"/>
      <c r="V2642" s="39"/>
      <c r="W2642" s="39"/>
    </row>
    <row r="2643" spans="20:23" x14ac:dyDescent="0.2">
      <c r="T2643" s="39"/>
      <c r="V2643" s="39"/>
      <c r="W2643" s="39"/>
    </row>
    <row r="2644" spans="20:23" x14ac:dyDescent="0.2">
      <c r="T2644" s="39"/>
      <c r="V2644" s="39"/>
      <c r="W2644" s="39"/>
    </row>
    <row r="2645" spans="20:23" x14ac:dyDescent="0.2">
      <c r="T2645" s="39"/>
      <c r="V2645" s="39"/>
      <c r="W2645" s="39"/>
    </row>
    <row r="2646" spans="20:23" x14ac:dyDescent="0.2">
      <c r="T2646" s="39"/>
      <c r="V2646" s="39"/>
      <c r="W2646" s="39"/>
    </row>
    <row r="2647" spans="20:23" x14ac:dyDescent="0.2">
      <c r="T2647" s="39"/>
      <c r="V2647" s="39"/>
      <c r="W2647" s="39"/>
    </row>
    <row r="2648" spans="20:23" x14ac:dyDescent="0.2">
      <c r="T2648" s="39"/>
      <c r="V2648" s="39"/>
      <c r="W2648" s="39"/>
    </row>
    <row r="2649" spans="20:23" x14ac:dyDescent="0.2">
      <c r="T2649" s="39"/>
      <c r="V2649" s="39"/>
      <c r="W2649" s="39"/>
    </row>
    <row r="2650" spans="20:23" x14ac:dyDescent="0.2">
      <c r="T2650" s="39"/>
      <c r="V2650" s="39"/>
      <c r="W2650" s="39"/>
    </row>
    <row r="2651" spans="20:23" x14ac:dyDescent="0.2">
      <c r="T2651" s="39"/>
      <c r="V2651" s="39"/>
      <c r="W2651" s="39"/>
    </row>
    <row r="2652" spans="20:23" x14ac:dyDescent="0.2">
      <c r="T2652" s="39"/>
      <c r="V2652" s="39"/>
      <c r="W2652" s="39"/>
    </row>
    <row r="2653" spans="20:23" x14ac:dyDescent="0.2">
      <c r="T2653" s="39"/>
      <c r="V2653" s="39"/>
      <c r="W2653" s="39"/>
    </row>
    <row r="2654" spans="20:23" x14ac:dyDescent="0.2">
      <c r="T2654" s="39"/>
      <c r="V2654" s="39"/>
      <c r="W2654" s="39"/>
    </row>
    <row r="2655" spans="20:23" x14ac:dyDescent="0.2">
      <c r="T2655" s="39"/>
      <c r="V2655" s="39"/>
      <c r="W2655" s="39"/>
    </row>
    <row r="2656" spans="20:23" x14ac:dyDescent="0.2">
      <c r="T2656" s="39"/>
      <c r="V2656" s="39"/>
      <c r="W2656" s="39"/>
    </row>
    <row r="2657" spans="20:23" x14ac:dyDescent="0.2">
      <c r="T2657" s="39"/>
      <c r="V2657" s="39"/>
      <c r="W2657" s="39"/>
    </row>
    <row r="2658" spans="20:23" x14ac:dyDescent="0.2">
      <c r="T2658" s="39"/>
      <c r="V2658" s="39"/>
      <c r="W2658" s="39"/>
    </row>
    <row r="2659" spans="20:23" x14ac:dyDescent="0.2">
      <c r="T2659" s="39"/>
      <c r="V2659" s="39"/>
      <c r="W2659" s="39"/>
    </row>
    <row r="2660" spans="20:23" x14ac:dyDescent="0.2">
      <c r="T2660" s="39"/>
      <c r="V2660" s="39"/>
      <c r="W2660" s="39"/>
    </row>
    <row r="2661" spans="20:23" x14ac:dyDescent="0.2">
      <c r="T2661" s="39"/>
      <c r="V2661" s="39"/>
      <c r="W2661" s="39"/>
    </row>
    <row r="2662" spans="20:23" x14ac:dyDescent="0.2">
      <c r="T2662" s="39"/>
      <c r="V2662" s="39"/>
      <c r="W2662" s="39"/>
    </row>
    <row r="2663" spans="20:23" x14ac:dyDescent="0.2">
      <c r="T2663" s="39"/>
      <c r="V2663" s="39"/>
      <c r="W2663" s="39"/>
    </row>
    <row r="2664" spans="20:23" x14ac:dyDescent="0.2">
      <c r="T2664" s="39"/>
      <c r="V2664" s="39"/>
      <c r="W2664" s="39"/>
    </row>
    <row r="2665" spans="20:23" x14ac:dyDescent="0.2">
      <c r="T2665" s="39"/>
      <c r="V2665" s="39"/>
      <c r="W2665" s="39"/>
    </row>
    <row r="2666" spans="20:23" x14ac:dyDescent="0.2">
      <c r="T2666" s="39"/>
      <c r="V2666" s="39"/>
      <c r="W2666" s="39"/>
    </row>
    <row r="2667" spans="20:23" x14ac:dyDescent="0.2">
      <c r="T2667" s="39"/>
      <c r="V2667" s="39"/>
      <c r="W2667" s="39"/>
    </row>
    <row r="2668" spans="20:23" x14ac:dyDescent="0.2">
      <c r="T2668" s="39"/>
      <c r="V2668" s="39"/>
      <c r="W2668" s="39"/>
    </row>
    <row r="2669" spans="20:23" x14ac:dyDescent="0.2">
      <c r="T2669" s="39"/>
      <c r="V2669" s="39"/>
      <c r="W2669" s="39"/>
    </row>
    <row r="2670" spans="20:23" x14ac:dyDescent="0.2">
      <c r="T2670" s="39"/>
      <c r="V2670" s="39"/>
      <c r="W2670" s="39"/>
    </row>
    <row r="2671" spans="20:23" x14ac:dyDescent="0.2">
      <c r="T2671" s="39"/>
      <c r="V2671" s="39"/>
      <c r="W2671" s="39"/>
    </row>
    <row r="2672" spans="20:23" x14ac:dyDescent="0.2">
      <c r="T2672" s="39"/>
      <c r="V2672" s="39"/>
      <c r="W2672" s="39"/>
    </row>
    <row r="2673" spans="20:23" x14ac:dyDescent="0.2">
      <c r="T2673" s="39"/>
      <c r="V2673" s="39"/>
      <c r="W2673" s="39"/>
    </row>
    <row r="2674" spans="20:23" x14ac:dyDescent="0.2">
      <c r="T2674" s="39"/>
      <c r="V2674" s="39"/>
      <c r="W2674" s="39"/>
    </row>
    <row r="2675" spans="20:23" x14ac:dyDescent="0.2">
      <c r="T2675" s="39"/>
      <c r="V2675" s="39"/>
      <c r="W2675" s="39"/>
    </row>
    <row r="2676" spans="20:23" x14ac:dyDescent="0.2">
      <c r="T2676" s="39"/>
      <c r="V2676" s="39"/>
      <c r="W2676" s="39"/>
    </row>
    <row r="2677" spans="20:23" x14ac:dyDescent="0.2">
      <c r="T2677" s="39"/>
      <c r="V2677" s="39"/>
      <c r="W2677" s="39"/>
    </row>
    <row r="2678" spans="20:23" x14ac:dyDescent="0.2">
      <c r="T2678" s="39"/>
      <c r="V2678" s="39"/>
      <c r="W2678" s="39"/>
    </row>
    <row r="2679" spans="20:23" x14ac:dyDescent="0.2">
      <c r="T2679" s="39"/>
      <c r="V2679" s="39"/>
      <c r="W2679" s="39"/>
    </row>
    <row r="2680" spans="20:23" x14ac:dyDescent="0.2">
      <c r="T2680" s="39"/>
      <c r="V2680" s="39"/>
      <c r="W2680" s="39"/>
    </row>
    <row r="2681" spans="20:23" x14ac:dyDescent="0.2">
      <c r="T2681" s="39"/>
      <c r="V2681" s="39"/>
      <c r="W2681" s="39"/>
    </row>
    <row r="2682" spans="20:23" x14ac:dyDescent="0.2">
      <c r="T2682" s="39"/>
      <c r="V2682" s="39"/>
      <c r="W2682" s="39"/>
    </row>
    <row r="2683" spans="20:23" x14ac:dyDescent="0.2">
      <c r="T2683" s="39"/>
      <c r="V2683" s="39"/>
      <c r="W2683" s="39"/>
    </row>
    <row r="2684" spans="20:23" x14ac:dyDescent="0.2">
      <c r="T2684" s="39"/>
      <c r="V2684" s="39"/>
      <c r="W2684" s="39"/>
    </row>
    <row r="2685" spans="20:23" x14ac:dyDescent="0.2">
      <c r="T2685" s="39"/>
      <c r="V2685" s="39"/>
      <c r="W2685" s="39"/>
    </row>
    <row r="2686" spans="20:23" x14ac:dyDescent="0.2">
      <c r="T2686" s="39"/>
      <c r="V2686" s="39"/>
      <c r="W2686" s="39"/>
    </row>
    <row r="2687" spans="20:23" x14ac:dyDescent="0.2">
      <c r="T2687" s="39"/>
      <c r="V2687" s="39"/>
      <c r="W2687" s="39"/>
    </row>
    <row r="2688" spans="20:23" x14ac:dyDescent="0.2">
      <c r="T2688" s="39"/>
      <c r="V2688" s="39"/>
      <c r="W2688" s="39"/>
    </row>
    <row r="2689" spans="20:23" x14ac:dyDescent="0.2">
      <c r="T2689" s="39"/>
      <c r="V2689" s="39"/>
      <c r="W2689" s="39"/>
    </row>
    <row r="2690" spans="20:23" x14ac:dyDescent="0.2">
      <c r="T2690" s="39"/>
      <c r="V2690" s="39"/>
      <c r="W2690" s="39"/>
    </row>
    <row r="2691" spans="20:23" x14ac:dyDescent="0.2">
      <c r="T2691" s="39"/>
      <c r="V2691" s="39"/>
      <c r="W2691" s="39"/>
    </row>
    <row r="2692" spans="20:23" x14ac:dyDescent="0.2">
      <c r="T2692" s="39"/>
      <c r="V2692" s="39"/>
      <c r="W2692" s="39"/>
    </row>
    <row r="2693" spans="20:23" x14ac:dyDescent="0.2">
      <c r="T2693" s="39"/>
      <c r="V2693" s="39"/>
      <c r="W2693" s="39"/>
    </row>
    <row r="2694" spans="20:23" x14ac:dyDescent="0.2">
      <c r="T2694" s="39"/>
      <c r="V2694" s="39"/>
      <c r="W2694" s="39"/>
    </row>
    <row r="2695" spans="20:23" x14ac:dyDescent="0.2">
      <c r="T2695" s="39"/>
      <c r="V2695" s="39"/>
      <c r="W2695" s="39"/>
    </row>
    <row r="2696" spans="20:23" x14ac:dyDescent="0.2">
      <c r="T2696" s="39"/>
      <c r="V2696" s="39"/>
      <c r="W2696" s="39"/>
    </row>
    <row r="2697" spans="20:23" x14ac:dyDescent="0.2">
      <c r="T2697" s="39"/>
      <c r="V2697" s="39"/>
      <c r="W2697" s="39"/>
    </row>
    <row r="2698" spans="20:23" x14ac:dyDescent="0.2">
      <c r="T2698" s="39"/>
      <c r="V2698" s="39"/>
      <c r="W2698" s="39"/>
    </row>
    <row r="2699" spans="20:23" x14ac:dyDescent="0.2">
      <c r="T2699" s="39"/>
      <c r="V2699" s="39"/>
      <c r="W2699" s="39"/>
    </row>
    <row r="2700" spans="20:23" x14ac:dyDescent="0.2">
      <c r="T2700" s="39"/>
      <c r="V2700" s="39"/>
      <c r="W2700" s="39"/>
    </row>
    <row r="2701" spans="20:23" x14ac:dyDescent="0.2">
      <c r="T2701" s="39"/>
      <c r="V2701" s="39"/>
      <c r="W2701" s="39"/>
    </row>
    <row r="2702" spans="20:23" x14ac:dyDescent="0.2">
      <c r="T2702" s="39"/>
      <c r="V2702" s="39"/>
      <c r="W2702" s="39"/>
    </row>
    <row r="2703" spans="20:23" x14ac:dyDescent="0.2">
      <c r="T2703" s="39"/>
      <c r="V2703" s="39"/>
      <c r="W2703" s="39"/>
    </row>
    <row r="2704" spans="20:23" x14ac:dyDescent="0.2">
      <c r="T2704" s="39"/>
      <c r="V2704" s="39"/>
      <c r="W2704" s="39"/>
    </row>
    <row r="2705" spans="20:23" x14ac:dyDescent="0.2">
      <c r="T2705" s="39"/>
      <c r="V2705" s="39"/>
      <c r="W2705" s="39"/>
    </row>
    <row r="2706" spans="20:23" x14ac:dyDescent="0.2">
      <c r="T2706" s="39"/>
      <c r="V2706" s="39"/>
      <c r="W2706" s="39"/>
    </row>
    <row r="2707" spans="20:23" x14ac:dyDescent="0.2">
      <c r="T2707" s="39"/>
      <c r="V2707" s="39"/>
      <c r="W2707" s="39"/>
    </row>
    <row r="2708" spans="20:23" x14ac:dyDescent="0.2">
      <c r="T2708" s="39"/>
      <c r="V2708" s="39"/>
      <c r="W2708" s="39"/>
    </row>
    <row r="2709" spans="20:23" x14ac:dyDescent="0.2">
      <c r="T2709" s="39"/>
      <c r="V2709" s="39"/>
      <c r="W2709" s="39"/>
    </row>
    <row r="2710" spans="20:23" x14ac:dyDescent="0.2">
      <c r="T2710" s="39"/>
      <c r="V2710" s="39"/>
      <c r="W2710" s="39"/>
    </row>
    <row r="2711" spans="20:23" x14ac:dyDescent="0.2">
      <c r="T2711" s="39"/>
      <c r="V2711" s="39"/>
      <c r="W2711" s="39"/>
    </row>
    <row r="2712" spans="20:23" x14ac:dyDescent="0.2">
      <c r="T2712" s="39"/>
      <c r="V2712" s="39"/>
      <c r="W2712" s="39"/>
    </row>
    <row r="2713" spans="20:23" x14ac:dyDescent="0.2">
      <c r="T2713" s="39"/>
      <c r="V2713" s="39"/>
      <c r="W2713" s="39"/>
    </row>
    <row r="2714" spans="20:23" x14ac:dyDescent="0.2">
      <c r="T2714" s="39"/>
      <c r="V2714" s="39"/>
      <c r="W2714" s="39"/>
    </row>
    <row r="2715" spans="20:23" x14ac:dyDescent="0.2">
      <c r="T2715" s="39"/>
      <c r="V2715" s="39"/>
      <c r="W2715" s="39"/>
    </row>
    <row r="2716" spans="20:23" x14ac:dyDescent="0.2">
      <c r="T2716" s="39"/>
      <c r="V2716" s="39"/>
      <c r="W2716" s="39"/>
    </row>
    <row r="2717" spans="20:23" x14ac:dyDescent="0.2">
      <c r="T2717" s="39"/>
      <c r="V2717" s="39"/>
      <c r="W2717" s="39"/>
    </row>
    <row r="2718" spans="20:23" x14ac:dyDescent="0.2">
      <c r="T2718" s="39"/>
      <c r="V2718" s="39"/>
      <c r="W2718" s="39"/>
    </row>
    <row r="2719" spans="20:23" x14ac:dyDescent="0.2">
      <c r="T2719" s="39"/>
      <c r="V2719" s="39"/>
      <c r="W2719" s="39"/>
    </row>
    <row r="2720" spans="20:23" x14ac:dyDescent="0.2">
      <c r="T2720" s="39"/>
      <c r="V2720" s="39"/>
      <c r="W2720" s="39"/>
    </row>
    <row r="2721" spans="20:23" x14ac:dyDescent="0.2">
      <c r="T2721" s="39"/>
      <c r="V2721" s="39"/>
      <c r="W2721" s="39"/>
    </row>
    <row r="2722" spans="20:23" x14ac:dyDescent="0.2">
      <c r="T2722" s="39"/>
      <c r="V2722" s="39"/>
      <c r="W2722" s="39"/>
    </row>
    <row r="2723" spans="20:23" x14ac:dyDescent="0.2">
      <c r="T2723" s="39"/>
      <c r="V2723" s="39"/>
      <c r="W2723" s="39"/>
    </row>
    <row r="2724" spans="20:23" x14ac:dyDescent="0.2">
      <c r="T2724" s="39"/>
      <c r="V2724" s="39"/>
      <c r="W2724" s="39"/>
    </row>
    <row r="2725" spans="20:23" x14ac:dyDescent="0.2">
      <c r="T2725" s="39"/>
      <c r="V2725" s="39"/>
      <c r="W2725" s="39"/>
    </row>
    <row r="2726" spans="20:23" x14ac:dyDescent="0.2">
      <c r="T2726" s="39"/>
      <c r="V2726" s="39"/>
      <c r="W2726" s="39"/>
    </row>
    <row r="2727" spans="20:23" x14ac:dyDescent="0.2">
      <c r="T2727" s="39"/>
      <c r="V2727" s="39"/>
      <c r="W2727" s="39"/>
    </row>
    <row r="2728" spans="20:23" x14ac:dyDescent="0.2">
      <c r="T2728" s="39"/>
      <c r="V2728" s="39"/>
      <c r="W2728" s="39"/>
    </row>
    <row r="2729" spans="20:23" x14ac:dyDescent="0.2">
      <c r="T2729" s="39"/>
      <c r="V2729" s="39"/>
      <c r="W2729" s="39"/>
    </row>
    <row r="2730" spans="20:23" x14ac:dyDescent="0.2">
      <c r="T2730" s="39"/>
      <c r="V2730" s="39"/>
      <c r="W2730" s="39"/>
    </row>
    <row r="2731" spans="20:23" x14ac:dyDescent="0.2">
      <c r="T2731" s="39"/>
      <c r="V2731" s="39"/>
      <c r="W2731" s="39"/>
    </row>
    <row r="2732" spans="20:23" x14ac:dyDescent="0.2">
      <c r="T2732" s="39"/>
      <c r="V2732" s="39"/>
      <c r="W2732" s="39"/>
    </row>
    <row r="2733" spans="20:23" x14ac:dyDescent="0.2">
      <c r="T2733" s="39"/>
      <c r="V2733" s="39"/>
      <c r="W2733" s="39"/>
    </row>
    <row r="2734" spans="20:23" x14ac:dyDescent="0.2">
      <c r="T2734" s="39"/>
      <c r="V2734" s="39"/>
      <c r="W2734" s="39"/>
    </row>
    <row r="2735" spans="20:23" x14ac:dyDescent="0.2">
      <c r="T2735" s="39"/>
      <c r="V2735" s="39"/>
      <c r="W2735" s="39"/>
    </row>
    <row r="2736" spans="20:23" x14ac:dyDescent="0.2">
      <c r="T2736" s="39"/>
      <c r="V2736" s="39"/>
      <c r="W2736" s="39"/>
    </row>
    <row r="2737" spans="20:23" x14ac:dyDescent="0.2">
      <c r="T2737" s="39"/>
      <c r="V2737" s="39"/>
      <c r="W2737" s="39"/>
    </row>
    <row r="2738" spans="20:23" x14ac:dyDescent="0.2">
      <c r="T2738" s="39"/>
      <c r="V2738" s="39"/>
      <c r="W2738" s="39"/>
    </row>
    <row r="2739" spans="20:23" x14ac:dyDescent="0.2">
      <c r="T2739" s="39"/>
      <c r="V2739" s="39"/>
      <c r="W2739" s="39"/>
    </row>
    <row r="2740" spans="20:23" x14ac:dyDescent="0.2">
      <c r="T2740" s="39"/>
      <c r="V2740" s="39"/>
      <c r="W2740" s="39"/>
    </row>
    <row r="2741" spans="20:23" x14ac:dyDescent="0.2">
      <c r="T2741" s="39"/>
      <c r="V2741" s="39"/>
      <c r="W2741" s="39"/>
    </row>
    <row r="2742" spans="20:23" x14ac:dyDescent="0.2">
      <c r="T2742" s="39"/>
      <c r="V2742" s="39"/>
      <c r="W2742" s="39"/>
    </row>
    <row r="2743" spans="20:23" x14ac:dyDescent="0.2">
      <c r="T2743" s="39"/>
      <c r="V2743" s="39"/>
      <c r="W2743" s="39"/>
    </row>
    <row r="2744" spans="20:23" x14ac:dyDescent="0.2">
      <c r="T2744" s="39"/>
      <c r="V2744" s="39"/>
      <c r="W2744" s="39"/>
    </row>
    <row r="2745" spans="20:23" x14ac:dyDescent="0.2">
      <c r="T2745" s="39"/>
      <c r="V2745" s="39"/>
      <c r="W2745" s="39"/>
    </row>
    <row r="2746" spans="20:23" x14ac:dyDescent="0.2">
      <c r="T2746" s="39"/>
      <c r="V2746" s="39"/>
      <c r="W2746" s="39"/>
    </row>
    <row r="2747" spans="20:23" x14ac:dyDescent="0.2">
      <c r="T2747" s="39"/>
      <c r="V2747" s="39"/>
      <c r="W2747" s="39"/>
    </row>
    <row r="2748" spans="20:23" x14ac:dyDescent="0.2">
      <c r="T2748" s="39"/>
      <c r="V2748" s="39"/>
      <c r="W2748" s="39"/>
    </row>
    <row r="2749" spans="20:23" x14ac:dyDescent="0.2">
      <c r="T2749" s="39"/>
      <c r="V2749" s="39"/>
      <c r="W2749" s="39"/>
    </row>
    <row r="2750" spans="20:23" x14ac:dyDescent="0.2">
      <c r="T2750" s="39"/>
      <c r="V2750" s="39"/>
      <c r="W2750" s="39"/>
    </row>
    <row r="2751" spans="20:23" x14ac:dyDescent="0.2">
      <c r="T2751" s="39"/>
      <c r="V2751" s="39"/>
      <c r="W2751" s="39"/>
    </row>
    <row r="2752" spans="20:23" x14ac:dyDescent="0.2">
      <c r="T2752" s="39"/>
      <c r="V2752" s="39"/>
      <c r="W2752" s="39"/>
    </row>
    <row r="2753" spans="20:23" x14ac:dyDescent="0.2">
      <c r="T2753" s="39"/>
      <c r="V2753" s="39"/>
      <c r="W2753" s="39"/>
    </row>
    <row r="2754" spans="20:23" x14ac:dyDescent="0.2">
      <c r="T2754" s="39"/>
      <c r="V2754" s="39"/>
      <c r="W2754" s="39"/>
    </row>
    <row r="2755" spans="20:23" x14ac:dyDescent="0.2">
      <c r="T2755" s="39"/>
      <c r="V2755" s="39"/>
      <c r="W2755" s="39"/>
    </row>
    <row r="2756" spans="20:23" x14ac:dyDescent="0.2">
      <c r="T2756" s="39"/>
      <c r="V2756" s="39"/>
      <c r="W2756" s="39"/>
    </row>
    <row r="2757" spans="20:23" x14ac:dyDescent="0.2">
      <c r="T2757" s="39"/>
      <c r="V2757" s="39"/>
      <c r="W2757" s="39"/>
    </row>
    <row r="2758" spans="20:23" x14ac:dyDescent="0.2">
      <c r="T2758" s="39"/>
      <c r="V2758" s="39"/>
      <c r="W2758" s="39"/>
    </row>
    <row r="2759" spans="20:23" x14ac:dyDescent="0.2">
      <c r="T2759" s="39"/>
      <c r="V2759" s="39"/>
      <c r="W2759" s="39"/>
    </row>
    <row r="2760" spans="20:23" x14ac:dyDescent="0.2">
      <c r="T2760" s="39"/>
      <c r="V2760" s="39"/>
      <c r="W2760" s="39"/>
    </row>
    <row r="2761" spans="20:23" x14ac:dyDescent="0.2">
      <c r="T2761" s="39"/>
      <c r="V2761" s="39"/>
      <c r="W2761" s="39"/>
    </row>
    <row r="2762" spans="20:23" x14ac:dyDescent="0.2">
      <c r="T2762" s="39"/>
      <c r="V2762" s="39"/>
      <c r="W2762" s="39"/>
    </row>
    <row r="2763" spans="20:23" x14ac:dyDescent="0.2">
      <c r="T2763" s="39"/>
      <c r="V2763" s="39"/>
      <c r="W2763" s="39"/>
    </row>
    <row r="2764" spans="20:23" x14ac:dyDescent="0.2">
      <c r="T2764" s="39"/>
      <c r="V2764" s="39"/>
      <c r="W2764" s="39"/>
    </row>
    <row r="2765" spans="20:23" x14ac:dyDescent="0.2">
      <c r="T2765" s="39"/>
      <c r="V2765" s="39"/>
      <c r="W2765" s="39"/>
    </row>
    <row r="2766" spans="20:23" x14ac:dyDescent="0.2">
      <c r="T2766" s="39"/>
      <c r="V2766" s="39"/>
      <c r="W2766" s="39"/>
    </row>
    <row r="2767" spans="20:23" x14ac:dyDescent="0.2">
      <c r="T2767" s="39"/>
      <c r="V2767" s="39"/>
      <c r="W2767" s="39"/>
    </row>
    <row r="2768" spans="20:23" x14ac:dyDescent="0.2">
      <c r="T2768" s="39"/>
      <c r="V2768" s="39"/>
      <c r="W2768" s="39"/>
    </row>
    <row r="2769" spans="20:23" x14ac:dyDescent="0.2">
      <c r="T2769" s="39"/>
      <c r="V2769" s="39"/>
      <c r="W2769" s="39"/>
    </row>
    <row r="2770" spans="20:23" x14ac:dyDescent="0.2">
      <c r="T2770" s="39"/>
      <c r="V2770" s="39"/>
      <c r="W2770" s="39"/>
    </row>
    <row r="2771" spans="20:23" x14ac:dyDescent="0.2">
      <c r="T2771" s="39"/>
      <c r="V2771" s="39"/>
      <c r="W2771" s="39"/>
    </row>
    <row r="2772" spans="20:23" x14ac:dyDescent="0.2">
      <c r="T2772" s="39"/>
      <c r="V2772" s="39"/>
      <c r="W2772" s="39"/>
    </row>
    <row r="2773" spans="20:23" x14ac:dyDescent="0.2">
      <c r="T2773" s="39"/>
      <c r="V2773" s="39"/>
      <c r="W2773" s="39"/>
    </row>
    <row r="2774" spans="20:23" x14ac:dyDescent="0.2">
      <c r="T2774" s="39"/>
      <c r="V2774" s="39"/>
      <c r="W2774" s="39"/>
    </row>
    <row r="2775" spans="20:23" x14ac:dyDescent="0.2">
      <c r="T2775" s="39"/>
      <c r="V2775" s="39"/>
      <c r="W2775" s="39"/>
    </row>
    <row r="2776" spans="20:23" x14ac:dyDescent="0.2">
      <c r="T2776" s="39"/>
      <c r="V2776" s="39"/>
      <c r="W2776" s="39"/>
    </row>
    <row r="2777" spans="20:23" x14ac:dyDescent="0.2">
      <c r="T2777" s="39"/>
      <c r="V2777" s="39"/>
      <c r="W2777" s="39"/>
    </row>
    <row r="2778" spans="20:23" x14ac:dyDescent="0.2">
      <c r="T2778" s="39"/>
      <c r="V2778" s="39"/>
      <c r="W2778" s="39"/>
    </row>
    <row r="2779" spans="20:23" x14ac:dyDescent="0.2">
      <c r="T2779" s="39"/>
      <c r="V2779" s="39"/>
      <c r="W2779" s="39"/>
    </row>
    <row r="2780" spans="20:23" x14ac:dyDescent="0.2">
      <c r="T2780" s="39"/>
      <c r="V2780" s="39"/>
      <c r="W2780" s="39"/>
    </row>
    <row r="2781" spans="20:23" x14ac:dyDescent="0.2">
      <c r="T2781" s="39"/>
      <c r="V2781" s="39"/>
      <c r="W2781" s="39"/>
    </row>
    <row r="2782" spans="20:23" x14ac:dyDescent="0.2">
      <c r="T2782" s="39"/>
      <c r="V2782" s="39"/>
      <c r="W2782" s="39"/>
    </row>
    <row r="2783" spans="20:23" x14ac:dyDescent="0.2">
      <c r="T2783" s="39"/>
      <c r="V2783" s="39"/>
      <c r="W2783" s="39"/>
    </row>
    <row r="2784" spans="20:23" x14ac:dyDescent="0.2">
      <c r="T2784" s="39"/>
      <c r="V2784" s="39"/>
      <c r="W2784" s="39"/>
    </row>
    <row r="2785" spans="20:23" x14ac:dyDescent="0.2">
      <c r="T2785" s="39"/>
      <c r="V2785" s="39"/>
      <c r="W2785" s="39"/>
    </row>
    <row r="2786" spans="20:23" x14ac:dyDescent="0.2">
      <c r="T2786" s="39"/>
      <c r="V2786" s="39"/>
      <c r="W2786" s="39"/>
    </row>
    <row r="2787" spans="20:23" x14ac:dyDescent="0.2">
      <c r="T2787" s="39"/>
      <c r="V2787" s="39"/>
      <c r="W2787" s="39"/>
    </row>
    <row r="2788" spans="20:23" x14ac:dyDescent="0.2">
      <c r="T2788" s="39"/>
      <c r="V2788" s="39"/>
      <c r="W2788" s="39"/>
    </row>
    <row r="2789" spans="20:23" x14ac:dyDescent="0.2">
      <c r="T2789" s="39"/>
      <c r="V2789" s="39"/>
      <c r="W2789" s="39"/>
    </row>
    <row r="2790" spans="20:23" x14ac:dyDescent="0.2">
      <c r="T2790" s="39"/>
      <c r="V2790" s="39"/>
      <c r="W2790" s="39"/>
    </row>
    <row r="2791" spans="20:23" x14ac:dyDescent="0.2">
      <c r="T2791" s="39"/>
      <c r="V2791" s="39"/>
      <c r="W2791" s="39"/>
    </row>
    <row r="2792" spans="20:23" x14ac:dyDescent="0.2">
      <c r="T2792" s="39"/>
      <c r="V2792" s="39"/>
      <c r="W2792" s="39"/>
    </row>
    <row r="2793" spans="20:23" x14ac:dyDescent="0.2">
      <c r="T2793" s="39"/>
      <c r="V2793" s="39"/>
      <c r="W2793" s="39"/>
    </row>
    <row r="2794" spans="20:23" x14ac:dyDescent="0.2">
      <c r="T2794" s="39"/>
      <c r="V2794" s="39"/>
      <c r="W2794" s="39"/>
    </row>
    <row r="2795" spans="20:23" x14ac:dyDescent="0.2">
      <c r="T2795" s="39"/>
      <c r="V2795" s="39"/>
      <c r="W2795" s="39"/>
    </row>
    <row r="2796" spans="20:23" x14ac:dyDescent="0.2">
      <c r="T2796" s="39"/>
      <c r="V2796" s="39"/>
      <c r="W2796" s="39"/>
    </row>
    <row r="2797" spans="20:23" x14ac:dyDescent="0.2">
      <c r="T2797" s="39"/>
      <c r="V2797" s="39"/>
      <c r="W2797" s="39"/>
    </row>
    <row r="2798" spans="20:23" x14ac:dyDescent="0.2">
      <c r="T2798" s="39"/>
      <c r="V2798" s="39"/>
      <c r="W2798" s="39"/>
    </row>
    <row r="2799" spans="20:23" x14ac:dyDescent="0.2">
      <c r="T2799" s="39"/>
      <c r="V2799" s="39"/>
      <c r="W2799" s="39"/>
    </row>
    <row r="2800" spans="20:23" x14ac:dyDescent="0.2">
      <c r="T2800" s="39"/>
      <c r="V2800" s="39"/>
      <c r="W2800" s="39"/>
    </row>
    <row r="2801" spans="20:23" x14ac:dyDescent="0.2">
      <c r="T2801" s="39"/>
      <c r="V2801" s="39"/>
      <c r="W2801" s="39"/>
    </row>
    <row r="2802" spans="20:23" x14ac:dyDescent="0.2">
      <c r="T2802" s="39"/>
      <c r="V2802" s="39"/>
      <c r="W2802" s="39"/>
    </row>
    <row r="2803" spans="20:23" x14ac:dyDescent="0.2">
      <c r="T2803" s="39"/>
      <c r="V2803" s="39"/>
      <c r="W2803" s="39"/>
    </row>
    <row r="2804" spans="20:23" x14ac:dyDescent="0.2">
      <c r="T2804" s="39"/>
      <c r="V2804" s="39"/>
      <c r="W2804" s="39"/>
    </row>
    <row r="2805" spans="20:23" x14ac:dyDescent="0.2">
      <c r="T2805" s="39"/>
      <c r="V2805" s="39"/>
      <c r="W2805" s="39"/>
    </row>
    <row r="2806" spans="20:23" x14ac:dyDescent="0.2">
      <c r="T2806" s="39"/>
      <c r="V2806" s="39"/>
      <c r="W2806" s="39"/>
    </row>
    <row r="2807" spans="20:23" x14ac:dyDescent="0.2">
      <c r="T2807" s="39"/>
      <c r="V2807" s="39"/>
      <c r="W2807" s="39"/>
    </row>
    <row r="2808" spans="20:23" x14ac:dyDescent="0.2">
      <c r="T2808" s="39"/>
      <c r="V2808" s="39"/>
      <c r="W2808" s="39"/>
    </row>
    <row r="2809" spans="20:23" x14ac:dyDescent="0.2">
      <c r="T2809" s="39"/>
      <c r="V2809" s="39"/>
      <c r="W2809" s="39"/>
    </row>
    <row r="2810" spans="20:23" x14ac:dyDescent="0.2">
      <c r="T2810" s="39"/>
      <c r="V2810" s="39"/>
      <c r="W2810" s="39"/>
    </row>
    <row r="2811" spans="20:23" x14ac:dyDescent="0.2">
      <c r="T2811" s="39"/>
      <c r="V2811" s="39"/>
      <c r="W2811" s="39"/>
    </row>
    <row r="2812" spans="20:23" x14ac:dyDescent="0.2">
      <c r="T2812" s="39"/>
      <c r="V2812" s="39"/>
      <c r="W2812" s="39"/>
    </row>
    <row r="2813" spans="20:23" x14ac:dyDescent="0.2">
      <c r="T2813" s="39"/>
      <c r="V2813" s="39"/>
      <c r="W2813" s="39"/>
    </row>
    <row r="2814" spans="20:23" x14ac:dyDescent="0.2">
      <c r="T2814" s="39"/>
      <c r="V2814" s="39"/>
      <c r="W2814" s="39"/>
    </row>
    <row r="2815" spans="20:23" x14ac:dyDescent="0.2">
      <c r="T2815" s="39"/>
      <c r="V2815" s="39"/>
      <c r="W2815" s="39"/>
    </row>
    <row r="2816" spans="20:23" x14ac:dyDescent="0.2">
      <c r="T2816" s="39"/>
      <c r="V2816" s="39"/>
      <c r="W2816" s="39"/>
    </row>
    <row r="2817" spans="20:23" x14ac:dyDescent="0.2">
      <c r="T2817" s="39"/>
      <c r="V2817" s="39"/>
      <c r="W2817" s="39"/>
    </row>
    <row r="2818" spans="20:23" x14ac:dyDescent="0.2">
      <c r="T2818" s="39"/>
      <c r="V2818" s="39"/>
      <c r="W2818" s="39"/>
    </row>
    <row r="2819" spans="20:23" x14ac:dyDescent="0.2">
      <c r="T2819" s="39"/>
      <c r="V2819" s="39"/>
      <c r="W2819" s="39"/>
    </row>
    <row r="2820" spans="20:23" x14ac:dyDescent="0.2">
      <c r="T2820" s="39"/>
      <c r="V2820" s="39"/>
      <c r="W2820" s="39"/>
    </row>
    <row r="2821" spans="20:23" x14ac:dyDescent="0.2">
      <c r="T2821" s="39"/>
      <c r="V2821" s="39"/>
      <c r="W2821" s="39"/>
    </row>
    <row r="2822" spans="20:23" x14ac:dyDescent="0.2">
      <c r="T2822" s="39"/>
      <c r="V2822" s="39"/>
      <c r="W2822" s="39"/>
    </row>
    <row r="2823" spans="20:23" x14ac:dyDescent="0.2">
      <c r="T2823" s="39"/>
      <c r="V2823" s="39"/>
      <c r="W2823" s="39"/>
    </row>
    <row r="2824" spans="20:23" x14ac:dyDescent="0.2">
      <c r="T2824" s="39"/>
      <c r="V2824" s="39"/>
      <c r="W2824" s="39"/>
    </row>
    <row r="2825" spans="20:23" x14ac:dyDescent="0.2">
      <c r="T2825" s="39"/>
      <c r="V2825" s="39"/>
      <c r="W2825" s="39"/>
    </row>
    <row r="2826" spans="20:23" x14ac:dyDescent="0.2">
      <c r="T2826" s="39"/>
      <c r="V2826" s="39"/>
      <c r="W2826" s="39"/>
    </row>
    <row r="2827" spans="20:23" x14ac:dyDescent="0.2">
      <c r="T2827" s="39"/>
      <c r="V2827" s="39"/>
      <c r="W2827" s="39"/>
    </row>
    <row r="2828" spans="20:23" x14ac:dyDescent="0.2">
      <c r="T2828" s="39"/>
      <c r="V2828" s="39"/>
      <c r="W2828" s="39"/>
    </row>
    <row r="2829" spans="20:23" x14ac:dyDescent="0.2">
      <c r="T2829" s="39"/>
      <c r="V2829" s="39"/>
      <c r="W2829" s="39"/>
    </row>
    <row r="2830" spans="20:23" x14ac:dyDescent="0.2">
      <c r="T2830" s="39"/>
      <c r="V2830" s="39"/>
      <c r="W2830" s="39"/>
    </row>
    <row r="2831" spans="20:23" x14ac:dyDescent="0.2">
      <c r="T2831" s="39"/>
      <c r="V2831" s="39"/>
      <c r="W2831" s="39"/>
    </row>
    <row r="2832" spans="20:23" x14ac:dyDescent="0.2">
      <c r="T2832" s="39"/>
      <c r="V2832" s="39"/>
      <c r="W2832" s="39"/>
    </row>
    <row r="2833" spans="20:23" x14ac:dyDescent="0.2">
      <c r="T2833" s="39"/>
      <c r="V2833" s="39"/>
      <c r="W2833" s="39"/>
    </row>
    <row r="2834" spans="20:23" x14ac:dyDescent="0.2">
      <c r="T2834" s="39"/>
      <c r="V2834" s="39"/>
      <c r="W2834" s="39"/>
    </row>
    <row r="2835" spans="20:23" x14ac:dyDescent="0.2">
      <c r="T2835" s="39"/>
      <c r="V2835" s="39"/>
      <c r="W2835" s="39"/>
    </row>
    <row r="2836" spans="20:23" x14ac:dyDescent="0.2">
      <c r="T2836" s="39"/>
      <c r="V2836" s="39"/>
      <c r="W2836" s="39"/>
    </row>
    <row r="2837" spans="20:23" x14ac:dyDescent="0.2">
      <c r="T2837" s="39"/>
      <c r="V2837" s="39"/>
      <c r="W2837" s="39"/>
    </row>
    <row r="2838" spans="20:23" x14ac:dyDescent="0.2">
      <c r="T2838" s="39"/>
      <c r="V2838" s="39"/>
      <c r="W2838" s="39"/>
    </row>
    <row r="2839" spans="20:23" x14ac:dyDescent="0.2">
      <c r="T2839" s="39"/>
      <c r="V2839" s="39"/>
      <c r="W2839" s="39"/>
    </row>
    <row r="2840" spans="20:23" x14ac:dyDescent="0.2">
      <c r="T2840" s="39"/>
      <c r="V2840" s="39"/>
      <c r="W2840" s="39"/>
    </row>
    <row r="2841" spans="20:23" x14ac:dyDescent="0.2">
      <c r="T2841" s="39"/>
      <c r="V2841" s="39"/>
      <c r="W2841" s="39"/>
    </row>
    <row r="2842" spans="20:23" x14ac:dyDescent="0.2">
      <c r="T2842" s="39"/>
      <c r="V2842" s="39"/>
      <c r="W2842" s="39"/>
    </row>
    <row r="2843" spans="20:23" x14ac:dyDescent="0.2">
      <c r="T2843" s="39"/>
      <c r="V2843" s="39"/>
      <c r="W2843" s="39"/>
    </row>
    <row r="2844" spans="20:23" x14ac:dyDescent="0.2">
      <c r="T2844" s="39"/>
      <c r="V2844" s="39"/>
      <c r="W2844" s="39"/>
    </row>
    <row r="2845" spans="20:23" x14ac:dyDescent="0.2">
      <c r="T2845" s="39"/>
      <c r="V2845" s="39"/>
      <c r="W2845" s="39"/>
    </row>
    <row r="2846" spans="20:23" x14ac:dyDescent="0.2">
      <c r="T2846" s="39"/>
      <c r="V2846" s="39"/>
      <c r="W2846" s="39"/>
    </row>
    <row r="2847" spans="20:23" x14ac:dyDescent="0.2">
      <c r="T2847" s="39"/>
      <c r="V2847" s="39"/>
      <c r="W2847" s="39"/>
    </row>
    <row r="2848" spans="20:23" x14ac:dyDescent="0.2">
      <c r="T2848" s="39"/>
      <c r="V2848" s="39"/>
      <c r="W2848" s="39"/>
    </row>
    <row r="2849" spans="20:23" x14ac:dyDescent="0.2">
      <c r="T2849" s="39"/>
      <c r="V2849" s="39"/>
      <c r="W2849" s="39"/>
    </row>
    <row r="2850" spans="20:23" x14ac:dyDescent="0.2">
      <c r="T2850" s="39"/>
      <c r="V2850" s="39"/>
      <c r="W2850" s="39"/>
    </row>
    <row r="2851" spans="20:23" x14ac:dyDescent="0.2">
      <c r="T2851" s="39"/>
      <c r="V2851" s="39"/>
      <c r="W2851" s="39"/>
    </row>
    <row r="2852" spans="20:23" x14ac:dyDescent="0.2">
      <c r="T2852" s="39"/>
      <c r="V2852" s="39"/>
      <c r="W2852" s="39"/>
    </row>
    <row r="2853" spans="20:23" x14ac:dyDescent="0.2">
      <c r="T2853" s="39"/>
      <c r="V2853" s="39"/>
      <c r="W2853" s="39"/>
    </row>
    <row r="2854" spans="20:23" x14ac:dyDescent="0.2">
      <c r="T2854" s="39"/>
      <c r="V2854" s="39"/>
      <c r="W2854" s="39"/>
    </row>
    <row r="2855" spans="20:23" x14ac:dyDescent="0.2">
      <c r="T2855" s="39"/>
      <c r="V2855" s="39"/>
      <c r="W2855" s="39"/>
    </row>
    <row r="2856" spans="20:23" x14ac:dyDescent="0.2">
      <c r="T2856" s="39"/>
      <c r="V2856" s="39"/>
      <c r="W2856" s="39"/>
    </row>
    <row r="2857" spans="20:23" x14ac:dyDescent="0.2">
      <c r="T2857" s="39"/>
      <c r="V2857" s="39"/>
      <c r="W2857" s="39"/>
    </row>
    <row r="2858" spans="20:23" x14ac:dyDescent="0.2">
      <c r="T2858" s="39"/>
      <c r="V2858" s="39"/>
      <c r="W2858" s="39"/>
    </row>
    <row r="2859" spans="20:23" x14ac:dyDescent="0.2">
      <c r="T2859" s="39"/>
      <c r="V2859" s="39"/>
      <c r="W2859" s="39"/>
    </row>
    <row r="2860" spans="20:23" x14ac:dyDescent="0.2">
      <c r="T2860" s="39"/>
      <c r="V2860" s="39"/>
      <c r="W2860" s="39"/>
    </row>
    <row r="2861" spans="20:23" x14ac:dyDescent="0.2">
      <c r="T2861" s="39"/>
      <c r="V2861" s="39"/>
      <c r="W2861" s="39"/>
    </row>
    <row r="2862" spans="20:23" x14ac:dyDescent="0.2">
      <c r="T2862" s="39"/>
      <c r="V2862" s="39"/>
      <c r="W2862" s="39"/>
    </row>
    <row r="2863" spans="20:23" x14ac:dyDescent="0.2">
      <c r="T2863" s="39"/>
      <c r="V2863" s="39"/>
      <c r="W2863" s="39"/>
    </row>
    <row r="2864" spans="20:23" x14ac:dyDescent="0.2">
      <c r="T2864" s="39"/>
      <c r="V2864" s="39"/>
      <c r="W2864" s="39"/>
    </row>
    <row r="2865" spans="20:23" x14ac:dyDescent="0.2">
      <c r="T2865" s="39"/>
      <c r="V2865" s="39"/>
      <c r="W2865" s="39"/>
    </row>
    <row r="2866" spans="20:23" x14ac:dyDescent="0.2">
      <c r="T2866" s="39"/>
      <c r="V2866" s="39"/>
      <c r="W2866" s="39"/>
    </row>
    <row r="2867" spans="20:23" x14ac:dyDescent="0.2">
      <c r="T2867" s="39"/>
      <c r="V2867" s="39"/>
      <c r="W2867" s="39"/>
    </row>
    <row r="2868" spans="20:23" x14ac:dyDescent="0.2">
      <c r="T2868" s="39"/>
      <c r="V2868" s="39"/>
      <c r="W2868" s="39"/>
    </row>
    <row r="2869" spans="20:23" x14ac:dyDescent="0.2">
      <c r="T2869" s="39"/>
      <c r="V2869" s="39"/>
      <c r="W2869" s="39"/>
    </row>
    <row r="2870" spans="20:23" x14ac:dyDescent="0.2">
      <c r="T2870" s="39"/>
      <c r="V2870" s="39"/>
      <c r="W2870" s="39"/>
    </row>
    <row r="2871" spans="20:23" x14ac:dyDescent="0.2">
      <c r="T2871" s="39"/>
      <c r="V2871" s="39"/>
      <c r="W2871" s="39"/>
    </row>
    <row r="2872" spans="20:23" x14ac:dyDescent="0.2">
      <c r="T2872" s="39"/>
      <c r="V2872" s="39"/>
      <c r="W2872" s="39"/>
    </row>
    <row r="2873" spans="20:23" x14ac:dyDescent="0.2">
      <c r="T2873" s="39"/>
      <c r="V2873" s="39"/>
      <c r="W2873" s="39"/>
    </row>
    <row r="2874" spans="20:23" x14ac:dyDescent="0.2">
      <c r="T2874" s="39"/>
      <c r="V2874" s="39"/>
      <c r="W2874" s="39"/>
    </row>
    <row r="2875" spans="20:23" x14ac:dyDescent="0.2">
      <c r="T2875" s="39"/>
      <c r="V2875" s="39"/>
      <c r="W2875" s="39"/>
    </row>
    <row r="2876" spans="20:23" x14ac:dyDescent="0.2">
      <c r="T2876" s="39"/>
      <c r="V2876" s="39"/>
      <c r="W2876" s="39"/>
    </row>
    <row r="2877" spans="20:23" x14ac:dyDescent="0.2">
      <c r="T2877" s="39"/>
      <c r="V2877" s="39"/>
      <c r="W2877" s="39"/>
    </row>
    <row r="2878" spans="20:23" x14ac:dyDescent="0.2">
      <c r="T2878" s="39"/>
      <c r="V2878" s="39"/>
      <c r="W2878" s="39"/>
    </row>
    <row r="2879" spans="20:23" x14ac:dyDescent="0.2">
      <c r="T2879" s="39"/>
      <c r="V2879" s="39"/>
      <c r="W2879" s="39"/>
    </row>
    <row r="2880" spans="20:23" x14ac:dyDescent="0.2">
      <c r="T2880" s="39"/>
      <c r="V2880" s="39"/>
      <c r="W2880" s="39"/>
    </row>
    <row r="2881" spans="20:23" x14ac:dyDescent="0.2">
      <c r="T2881" s="39"/>
      <c r="V2881" s="39"/>
      <c r="W2881" s="39"/>
    </row>
    <row r="2882" spans="20:23" x14ac:dyDescent="0.2">
      <c r="T2882" s="39"/>
      <c r="V2882" s="39"/>
      <c r="W2882" s="39"/>
    </row>
    <row r="2883" spans="20:23" x14ac:dyDescent="0.2">
      <c r="T2883" s="39"/>
      <c r="V2883" s="39"/>
      <c r="W2883" s="39"/>
    </row>
    <row r="2884" spans="20:23" x14ac:dyDescent="0.2">
      <c r="T2884" s="39"/>
      <c r="V2884" s="39"/>
      <c r="W2884" s="39"/>
    </row>
    <row r="2885" spans="20:23" x14ac:dyDescent="0.2">
      <c r="T2885" s="39"/>
      <c r="V2885" s="39"/>
      <c r="W2885" s="39"/>
    </row>
    <row r="2886" spans="20:23" x14ac:dyDescent="0.2">
      <c r="T2886" s="39"/>
      <c r="V2886" s="39"/>
      <c r="W2886" s="39"/>
    </row>
    <row r="2887" spans="20:23" x14ac:dyDescent="0.2">
      <c r="T2887" s="39"/>
      <c r="V2887" s="39"/>
      <c r="W2887" s="39"/>
    </row>
    <row r="2888" spans="20:23" x14ac:dyDescent="0.2">
      <c r="T2888" s="39"/>
      <c r="V2888" s="39"/>
      <c r="W2888" s="39"/>
    </row>
    <row r="2889" spans="20:23" x14ac:dyDescent="0.2">
      <c r="T2889" s="39"/>
      <c r="V2889" s="39"/>
      <c r="W2889" s="39"/>
    </row>
    <row r="2890" spans="20:23" x14ac:dyDescent="0.2">
      <c r="T2890" s="39"/>
      <c r="V2890" s="39"/>
      <c r="W2890" s="39"/>
    </row>
    <row r="2891" spans="20:23" x14ac:dyDescent="0.2">
      <c r="T2891" s="39"/>
      <c r="V2891" s="39"/>
      <c r="W2891" s="39"/>
    </row>
    <row r="2892" spans="20:23" x14ac:dyDescent="0.2">
      <c r="T2892" s="39"/>
      <c r="V2892" s="39"/>
      <c r="W2892" s="39"/>
    </row>
    <row r="2893" spans="20:23" x14ac:dyDescent="0.2">
      <c r="T2893" s="39"/>
      <c r="V2893" s="39"/>
      <c r="W2893" s="39"/>
    </row>
    <row r="2894" spans="20:23" x14ac:dyDescent="0.2">
      <c r="T2894" s="39"/>
      <c r="V2894" s="39"/>
      <c r="W2894" s="39"/>
    </row>
    <row r="2895" spans="20:23" x14ac:dyDescent="0.2">
      <c r="T2895" s="39"/>
      <c r="V2895" s="39"/>
      <c r="W2895" s="39"/>
    </row>
    <row r="2896" spans="20:23" x14ac:dyDescent="0.2">
      <c r="T2896" s="39"/>
      <c r="V2896" s="39"/>
      <c r="W2896" s="39"/>
    </row>
    <row r="2897" spans="20:23" x14ac:dyDescent="0.2">
      <c r="T2897" s="39"/>
      <c r="V2897" s="39"/>
      <c r="W2897" s="39"/>
    </row>
    <row r="2898" spans="20:23" x14ac:dyDescent="0.2">
      <c r="T2898" s="39"/>
      <c r="V2898" s="39"/>
      <c r="W2898" s="39"/>
    </row>
    <row r="2899" spans="20:23" x14ac:dyDescent="0.2">
      <c r="T2899" s="39"/>
      <c r="V2899" s="39"/>
      <c r="W2899" s="39"/>
    </row>
    <row r="2900" spans="20:23" x14ac:dyDescent="0.2">
      <c r="T2900" s="39"/>
      <c r="V2900" s="39"/>
      <c r="W2900" s="39"/>
    </row>
    <row r="2901" spans="20:23" x14ac:dyDescent="0.2">
      <c r="T2901" s="39"/>
      <c r="V2901" s="39"/>
      <c r="W2901" s="39"/>
    </row>
    <row r="2902" spans="20:23" x14ac:dyDescent="0.2">
      <c r="T2902" s="39"/>
      <c r="V2902" s="39"/>
      <c r="W2902" s="39"/>
    </row>
    <row r="2903" spans="20:23" x14ac:dyDescent="0.2">
      <c r="T2903" s="39"/>
      <c r="V2903" s="39"/>
      <c r="W2903" s="39"/>
    </row>
    <row r="2904" spans="20:23" x14ac:dyDescent="0.2">
      <c r="T2904" s="39"/>
      <c r="V2904" s="39"/>
      <c r="W2904" s="39"/>
    </row>
    <row r="2905" spans="20:23" x14ac:dyDescent="0.2">
      <c r="T2905" s="39"/>
      <c r="V2905" s="39"/>
      <c r="W2905" s="39"/>
    </row>
    <row r="2906" spans="20:23" x14ac:dyDescent="0.2">
      <c r="T2906" s="39"/>
      <c r="V2906" s="39"/>
      <c r="W2906" s="39"/>
    </row>
    <row r="2907" spans="20:23" x14ac:dyDescent="0.2">
      <c r="T2907" s="39"/>
      <c r="V2907" s="39"/>
      <c r="W2907" s="39"/>
    </row>
    <row r="2908" spans="20:23" x14ac:dyDescent="0.2">
      <c r="T2908" s="39"/>
      <c r="V2908" s="39"/>
      <c r="W2908" s="39"/>
    </row>
    <row r="2909" spans="20:23" x14ac:dyDescent="0.2">
      <c r="T2909" s="39"/>
      <c r="V2909" s="39"/>
      <c r="W2909" s="39"/>
    </row>
    <row r="2910" spans="20:23" x14ac:dyDescent="0.2">
      <c r="T2910" s="39"/>
      <c r="V2910" s="39"/>
      <c r="W2910" s="39"/>
    </row>
    <row r="2911" spans="20:23" x14ac:dyDescent="0.2">
      <c r="T2911" s="39"/>
      <c r="V2911" s="39"/>
      <c r="W2911" s="39"/>
    </row>
    <row r="2912" spans="20:23" x14ac:dyDescent="0.2">
      <c r="T2912" s="39"/>
      <c r="V2912" s="39"/>
      <c r="W2912" s="39"/>
    </row>
    <row r="2913" spans="20:23" x14ac:dyDescent="0.2">
      <c r="T2913" s="39"/>
      <c r="V2913" s="39"/>
      <c r="W2913" s="39"/>
    </row>
    <row r="2914" spans="20:23" x14ac:dyDescent="0.2">
      <c r="T2914" s="39"/>
      <c r="V2914" s="39"/>
      <c r="W2914" s="39"/>
    </row>
    <row r="2915" spans="20:23" x14ac:dyDescent="0.2">
      <c r="T2915" s="39"/>
      <c r="V2915" s="39"/>
      <c r="W2915" s="39"/>
    </row>
    <row r="2916" spans="20:23" x14ac:dyDescent="0.2">
      <c r="T2916" s="39"/>
      <c r="V2916" s="39"/>
      <c r="W2916" s="39"/>
    </row>
    <row r="2917" spans="20:23" x14ac:dyDescent="0.2">
      <c r="T2917" s="39"/>
      <c r="V2917" s="39"/>
      <c r="W2917" s="39"/>
    </row>
    <row r="2918" spans="20:23" x14ac:dyDescent="0.2">
      <c r="T2918" s="39"/>
      <c r="V2918" s="39"/>
      <c r="W2918" s="39"/>
    </row>
    <row r="2919" spans="20:23" x14ac:dyDescent="0.2">
      <c r="T2919" s="39"/>
      <c r="V2919" s="39"/>
      <c r="W2919" s="39"/>
    </row>
    <row r="2920" spans="20:23" x14ac:dyDescent="0.2">
      <c r="T2920" s="39"/>
      <c r="V2920" s="39"/>
      <c r="W2920" s="39"/>
    </row>
    <row r="2921" spans="20:23" x14ac:dyDescent="0.2">
      <c r="T2921" s="39"/>
      <c r="V2921" s="39"/>
      <c r="W2921" s="39"/>
    </row>
    <row r="2922" spans="20:23" x14ac:dyDescent="0.2">
      <c r="T2922" s="39"/>
      <c r="V2922" s="39"/>
      <c r="W2922" s="39"/>
    </row>
    <row r="2923" spans="20:23" x14ac:dyDescent="0.2">
      <c r="T2923" s="39"/>
      <c r="V2923" s="39"/>
      <c r="W2923" s="39"/>
    </row>
    <row r="2924" spans="20:23" x14ac:dyDescent="0.2">
      <c r="T2924" s="39"/>
      <c r="V2924" s="39"/>
      <c r="W2924" s="39"/>
    </row>
    <row r="2925" spans="20:23" x14ac:dyDescent="0.2">
      <c r="T2925" s="39"/>
      <c r="V2925" s="39"/>
      <c r="W2925" s="39"/>
    </row>
    <row r="2926" spans="20:23" x14ac:dyDescent="0.2">
      <c r="T2926" s="39"/>
      <c r="V2926" s="39"/>
      <c r="W2926" s="39"/>
    </row>
    <row r="2927" spans="20:23" x14ac:dyDescent="0.2">
      <c r="T2927" s="39"/>
      <c r="V2927" s="39"/>
      <c r="W2927" s="39"/>
    </row>
    <row r="2928" spans="20:23" x14ac:dyDescent="0.2">
      <c r="T2928" s="39"/>
      <c r="V2928" s="39"/>
      <c r="W2928" s="39"/>
    </row>
    <row r="2929" spans="20:23" x14ac:dyDescent="0.2">
      <c r="T2929" s="39"/>
      <c r="V2929" s="39"/>
      <c r="W2929" s="39"/>
    </row>
    <row r="2930" spans="20:23" x14ac:dyDescent="0.2">
      <c r="T2930" s="39"/>
      <c r="V2930" s="39"/>
      <c r="W2930" s="39"/>
    </row>
    <row r="2931" spans="20:23" x14ac:dyDescent="0.2">
      <c r="T2931" s="39"/>
      <c r="V2931" s="39"/>
      <c r="W2931" s="39"/>
    </row>
    <row r="2932" spans="20:23" x14ac:dyDescent="0.2">
      <c r="T2932" s="39"/>
      <c r="V2932" s="39"/>
      <c r="W2932" s="39"/>
    </row>
    <row r="2933" spans="20:23" x14ac:dyDescent="0.2">
      <c r="T2933" s="39"/>
      <c r="V2933" s="39"/>
      <c r="W2933" s="39"/>
    </row>
    <row r="2934" spans="20:23" x14ac:dyDescent="0.2">
      <c r="T2934" s="39"/>
      <c r="V2934" s="39"/>
      <c r="W2934" s="39"/>
    </row>
    <row r="2935" spans="20:23" x14ac:dyDescent="0.2">
      <c r="T2935" s="39"/>
      <c r="V2935" s="39"/>
      <c r="W2935" s="39"/>
    </row>
    <row r="2936" spans="20:23" x14ac:dyDescent="0.2">
      <c r="T2936" s="39"/>
      <c r="V2936" s="39"/>
      <c r="W2936" s="39"/>
    </row>
    <row r="2937" spans="20:23" x14ac:dyDescent="0.2">
      <c r="T2937" s="39"/>
      <c r="V2937" s="39"/>
      <c r="W2937" s="39"/>
    </row>
    <row r="2938" spans="20:23" x14ac:dyDescent="0.2">
      <c r="T2938" s="39"/>
      <c r="V2938" s="39"/>
      <c r="W2938" s="39"/>
    </row>
    <row r="2939" spans="20:23" x14ac:dyDescent="0.2">
      <c r="T2939" s="39"/>
      <c r="V2939" s="39"/>
      <c r="W2939" s="39"/>
    </row>
    <row r="2940" spans="20:23" x14ac:dyDescent="0.2">
      <c r="T2940" s="39"/>
      <c r="V2940" s="39"/>
      <c r="W2940" s="39"/>
    </row>
    <row r="2941" spans="20:23" x14ac:dyDescent="0.2">
      <c r="T2941" s="39"/>
      <c r="V2941" s="39"/>
      <c r="W2941" s="39"/>
    </row>
    <row r="2942" spans="20:23" x14ac:dyDescent="0.2">
      <c r="T2942" s="39"/>
      <c r="V2942" s="39"/>
      <c r="W2942" s="39"/>
    </row>
    <row r="2943" spans="20:23" x14ac:dyDescent="0.2">
      <c r="T2943" s="39"/>
      <c r="V2943" s="39"/>
      <c r="W2943" s="39"/>
    </row>
    <row r="2944" spans="20:23" x14ac:dyDescent="0.2">
      <c r="T2944" s="39"/>
      <c r="V2944" s="39"/>
      <c r="W2944" s="39"/>
    </row>
    <row r="2945" spans="20:23" x14ac:dyDescent="0.2">
      <c r="T2945" s="39"/>
      <c r="V2945" s="39"/>
      <c r="W2945" s="39"/>
    </row>
    <row r="2946" spans="20:23" x14ac:dyDescent="0.2">
      <c r="T2946" s="39"/>
      <c r="V2946" s="39"/>
      <c r="W2946" s="39"/>
    </row>
    <row r="2947" spans="20:23" x14ac:dyDescent="0.2">
      <c r="T2947" s="39"/>
      <c r="V2947" s="39"/>
      <c r="W2947" s="39"/>
    </row>
    <row r="2948" spans="20:23" x14ac:dyDescent="0.2">
      <c r="T2948" s="39"/>
      <c r="V2948" s="39"/>
      <c r="W2948" s="39"/>
    </row>
    <row r="2949" spans="20:23" x14ac:dyDescent="0.2">
      <c r="T2949" s="39"/>
      <c r="V2949" s="39"/>
      <c r="W2949" s="39"/>
    </row>
    <row r="2950" spans="20:23" x14ac:dyDescent="0.2">
      <c r="T2950" s="39"/>
      <c r="V2950" s="39"/>
      <c r="W2950" s="39"/>
    </row>
    <row r="2951" spans="20:23" x14ac:dyDescent="0.2">
      <c r="T2951" s="39"/>
      <c r="V2951" s="39"/>
      <c r="W2951" s="39"/>
    </row>
    <row r="2952" spans="20:23" x14ac:dyDescent="0.2">
      <c r="T2952" s="39"/>
      <c r="V2952" s="39"/>
      <c r="W2952" s="39"/>
    </row>
    <row r="2953" spans="20:23" x14ac:dyDescent="0.2">
      <c r="T2953" s="39"/>
      <c r="V2953" s="39"/>
      <c r="W2953" s="39"/>
    </row>
    <row r="2954" spans="20:23" x14ac:dyDescent="0.2">
      <c r="T2954" s="39"/>
      <c r="V2954" s="39"/>
      <c r="W2954" s="39"/>
    </row>
    <row r="2955" spans="20:23" x14ac:dyDescent="0.2">
      <c r="T2955" s="39"/>
      <c r="V2955" s="39"/>
      <c r="W2955" s="39"/>
    </row>
    <row r="2956" spans="20:23" x14ac:dyDescent="0.2">
      <c r="T2956" s="39"/>
      <c r="V2956" s="39"/>
      <c r="W2956" s="39"/>
    </row>
    <row r="2957" spans="20:23" x14ac:dyDescent="0.2">
      <c r="T2957" s="39"/>
      <c r="V2957" s="39"/>
      <c r="W2957" s="39"/>
    </row>
    <row r="2958" spans="20:23" x14ac:dyDescent="0.2">
      <c r="T2958" s="39"/>
      <c r="V2958" s="39"/>
      <c r="W2958" s="39"/>
    </row>
    <row r="2959" spans="20:23" x14ac:dyDescent="0.2">
      <c r="T2959" s="39"/>
      <c r="V2959" s="39"/>
      <c r="W2959" s="39"/>
    </row>
    <row r="2960" spans="20:23" x14ac:dyDescent="0.2">
      <c r="T2960" s="39"/>
      <c r="V2960" s="39"/>
      <c r="W2960" s="39"/>
    </row>
    <row r="2961" spans="20:23" x14ac:dyDescent="0.2">
      <c r="T2961" s="39"/>
      <c r="V2961" s="39"/>
      <c r="W2961" s="39"/>
    </row>
    <row r="2962" spans="20:23" x14ac:dyDescent="0.2">
      <c r="T2962" s="39"/>
      <c r="V2962" s="39"/>
      <c r="W2962" s="39"/>
    </row>
    <row r="2963" spans="20:23" x14ac:dyDescent="0.2">
      <c r="T2963" s="39"/>
      <c r="V2963" s="39"/>
      <c r="W2963" s="39"/>
    </row>
    <row r="2964" spans="20:23" x14ac:dyDescent="0.2">
      <c r="T2964" s="39"/>
      <c r="V2964" s="39"/>
      <c r="W2964" s="39"/>
    </row>
    <row r="2965" spans="20:23" x14ac:dyDescent="0.2">
      <c r="T2965" s="39"/>
      <c r="V2965" s="39"/>
      <c r="W2965" s="39"/>
    </row>
    <row r="2966" spans="20:23" x14ac:dyDescent="0.2">
      <c r="T2966" s="39"/>
      <c r="V2966" s="39"/>
      <c r="W2966" s="39"/>
    </row>
    <row r="2967" spans="20:23" x14ac:dyDescent="0.2">
      <c r="T2967" s="39"/>
      <c r="V2967" s="39"/>
      <c r="W2967" s="39"/>
    </row>
    <row r="2968" spans="20:23" x14ac:dyDescent="0.2">
      <c r="T2968" s="39"/>
      <c r="V2968" s="39"/>
      <c r="W2968" s="39"/>
    </row>
    <row r="2969" spans="20:23" x14ac:dyDescent="0.2">
      <c r="T2969" s="39"/>
      <c r="V2969" s="39"/>
      <c r="W2969" s="39"/>
    </row>
    <row r="2970" spans="20:23" x14ac:dyDescent="0.2">
      <c r="T2970" s="39"/>
      <c r="V2970" s="39"/>
      <c r="W2970" s="39"/>
    </row>
    <row r="2971" spans="20:23" x14ac:dyDescent="0.2">
      <c r="T2971" s="39"/>
      <c r="V2971" s="39"/>
      <c r="W2971" s="39"/>
    </row>
    <row r="2972" spans="20:23" x14ac:dyDescent="0.2">
      <c r="T2972" s="39"/>
      <c r="V2972" s="39"/>
      <c r="W2972" s="39"/>
    </row>
    <row r="2973" spans="20:23" x14ac:dyDescent="0.2">
      <c r="T2973" s="39"/>
      <c r="V2973" s="39"/>
      <c r="W2973" s="39"/>
    </row>
    <row r="2974" spans="20:23" x14ac:dyDescent="0.2">
      <c r="T2974" s="39"/>
      <c r="V2974" s="39"/>
      <c r="W2974" s="39"/>
    </row>
    <row r="2975" spans="20:23" x14ac:dyDescent="0.2">
      <c r="T2975" s="39"/>
      <c r="V2975" s="39"/>
      <c r="W2975" s="39"/>
    </row>
    <row r="2976" spans="20:23" x14ac:dyDescent="0.2">
      <c r="T2976" s="39"/>
      <c r="V2976" s="39"/>
      <c r="W2976" s="39"/>
    </row>
    <row r="2977" spans="20:23" x14ac:dyDescent="0.2">
      <c r="T2977" s="39"/>
      <c r="V2977" s="39"/>
      <c r="W2977" s="39"/>
    </row>
    <row r="2978" spans="20:23" x14ac:dyDescent="0.2">
      <c r="T2978" s="39"/>
      <c r="V2978" s="39"/>
      <c r="W2978" s="39"/>
    </row>
    <row r="2979" spans="20:23" x14ac:dyDescent="0.2">
      <c r="T2979" s="39"/>
      <c r="V2979" s="39"/>
      <c r="W2979" s="39"/>
    </row>
    <row r="2980" spans="20:23" x14ac:dyDescent="0.2">
      <c r="T2980" s="39"/>
      <c r="V2980" s="39"/>
      <c r="W2980" s="39"/>
    </row>
    <row r="2981" spans="20:23" x14ac:dyDescent="0.2">
      <c r="T2981" s="39"/>
      <c r="V2981" s="39"/>
      <c r="W2981" s="39"/>
    </row>
    <row r="2982" spans="20:23" x14ac:dyDescent="0.2">
      <c r="T2982" s="39"/>
      <c r="V2982" s="39"/>
      <c r="W2982" s="39"/>
    </row>
    <row r="2983" spans="20:23" x14ac:dyDescent="0.2">
      <c r="T2983" s="39"/>
      <c r="V2983" s="39"/>
      <c r="W2983" s="39"/>
    </row>
    <row r="2984" spans="20:23" x14ac:dyDescent="0.2">
      <c r="T2984" s="39"/>
      <c r="V2984" s="39"/>
      <c r="W2984" s="39"/>
    </row>
    <row r="2985" spans="20:23" x14ac:dyDescent="0.2">
      <c r="T2985" s="39"/>
      <c r="V2985" s="39"/>
      <c r="W2985" s="39"/>
    </row>
    <row r="2986" spans="20:23" x14ac:dyDescent="0.2">
      <c r="T2986" s="39"/>
      <c r="V2986" s="39"/>
      <c r="W2986" s="39"/>
    </row>
    <row r="2987" spans="20:23" x14ac:dyDescent="0.2">
      <c r="T2987" s="39"/>
      <c r="V2987" s="39"/>
      <c r="W2987" s="39"/>
    </row>
    <row r="2988" spans="20:23" x14ac:dyDescent="0.2">
      <c r="T2988" s="39"/>
      <c r="V2988" s="39"/>
      <c r="W2988" s="39"/>
    </row>
    <row r="2989" spans="20:23" x14ac:dyDescent="0.2">
      <c r="T2989" s="39"/>
      <c r="V2989" s="39"/>
      <c r="W2989" s="39"/>
    </row>
    <row r="2990" spans="20:23" x14ac:dyDescent="0.2">
      <c r="T2990" s="39"/>
      <c r="V2990" s="39"/>
      <c r="W2990" s="39"/>
    </row>
    <row r="2991" spans="20:23" x14ac:dyDescent="0.2">
      <c r="T2991" s="39"/>
      <c r="V2991" s="39"/>
      <c r="W2991" s="39"/>
    </row>
    <row r="2992" spans="20:23" x14ac:dyDescent="0.2">
      <c r="T2992" s="39"/>
      <c r="V2992" s="39"/>
      <c r="W2992" s="39"/>
    </row>
    <row r="2993" spans="20:23" x14ac:dyDescent="0.2">
      <c r="T2993" s="39"/>
      <c r="V2993" s="39"/>
      <c r="W2993" s="39"/>
    </row>
    <row r="2994" spans="20:23" x14ac:dyDescent="0.2">
      <c r="T2994" s="39"/>
      <c r="V2994" s="39"/>
      <c r="W2994" s="39"/>
    </row>
    <row r="2995" spans="20:23" x14ac:dyDescent="0.2">
      <c r="T2995" s="39"/>
      <c r="V2995" s="39"/>
      <c r="W2995" s="39"/>
    </row>
    <row r="2996" spans="20:23" x14ac:dyDescent="0.2">
      <c r="T2996" s="39"/>
      <c r="V2996" s="39"/>
      <c r="W2996" s="39"/>
    </row>
    <row r="2997" spans="20:23" x14ac:dyDescent="0.2">
      <c r="T2997" s="39"/>
      <c r="V2997" s="39"/>
      <c r="W2997" s="39"/>
    </row>
    <row r="2998" spans="20:23" x14ac:dyDescent="0.2">
      <c r="T2998" s="39"/>
      <c r="V2998" s="39"/>
      <c r="W2998" s="39"/>
    </row>
    <row r="2999" spans="20:23" x14ac:dyDescent="0.2">
      <c r="T2999" s="39"/>
      <c r="V2999" s="39"/>
      <c r="W2999" s="39"/>
    </row>
    <row r="3000" spans="20:23" x14ac:dyDescent="0.2">
      <c r="T3000" s="39"/>
      <c r="V3000" s="39"/>
      <c r="W3000" s="39"/>
    </row>
    <row r="3001" spans="20:23" x14ac:dyDescent="0.2">
      <c r="T3001" s="39"/>
      <c r="V3001" s="39"/>
      <c r="W3001" s="39"/>
    </row>
    <row r="3002" spans="20:23" x14ac:dyDescent="0.2">
      <c r="T3002" s="39"/>
      <c r="V3002" s="39"/>
      <c r="W3002" s="39"/>
    </row>
    <row r="3003" spans="20:23" x14ac:dyDescent="0.2">
      <c r="T3003" s="39"/>
      <c r="V3003" s="39"/>
      <c r="W3003" s="39"/>
    </row>
    <row r="3004" spans="20:23" x14ac:dyDescent="0.2">
      <c r="T3004" s="39"/>
      <c r="V3004" s="39"/>
      <c r="W3004" s="39"/>
    </row>
    <row r="3005" spans="20:23" x14ac:dyDescent="0.2">
      <c r="T3005" s="39"/>
      <c r="V3005" s="39"/>
      <c r="W3005" s="39"/>
    </row>
    <row r="3006" spans="20:23" x14ac:dyDescent="0.2">
      <c r="T3006" s="39"/>
      <c r="V3006" s="39"/>
      <c r="W3006" s="39"/>
    </row>
    <row r="3007" spans="20:23" x14ac:dyDescent="0.2">
      <c r="T3007" s="39"/>
      <c r="V3007" s="39"/>
      <c r="W3007" s="39"/>
    </row>
    <row r="3008" spans="20:23" x14ac:dyDescent="0.2">
      <c r="T3008" s="39"/>
      <c r="V3008" s="39"/>
      <c r="W3008" s="39"/>
    </row>
    <row r="3009" spans="20:23" x14ac:dyDescent="0.2">
      <c r="T3009" s="39"/>
      <c r="V3009" s="39"/>
      <c r="W3009" s="39"/>
    </row>
    <row r="3010" spans="20:23" x14ac:dyDescent="0.2">
      <c r="T3010" s="39"/>
      <c r="V3010" s="39"/>
      <c r="W3010" s="39"/>
    </row>
    <row r="3011" spans="20:23" x14ac:dyDescent="0.2">
      <c r="T3011" s="39"/>
      <c r="V3011" s="39"/>
      <c r="W3011" s="39"/>
    </row>
    <row r="3012" spans="20:23" x14ac:dyDescent="0.2">
      <c r="T3012" s="39"/>
      <c r="V3012" s="39"/>
      <c r="W3012" s="39"/>
    </row>
    <row r="3013" spans="20:23" x14ac:dyDescent="0.2">
      <c r="T3013" s="39"/>
      <c r="V3013" s="39"/>
      <c r="W3013" s="39"/>
    </row>
    <row r="3014" spans="20:23" x14ac:dyDescent="0.2">
      <c r="T3014" s="39"/>
      <c r="V3014" s="39"/>
      <c r="W3014" s="39"/>
    </row>
    <row r="3015" spans="20:23" x14ac:dyDescent="0.2">
      <c r="T3015" s="39"/>
      <c r="V3015" s="39"/>
      <c r="W3015" s="39"/>
    </row>
    <row r="3016" spans="20:23" x14ac:dyDescent="0.2">
      <c r="T3016" s="39"/>
      <c r="V3016" s="39"/>
      <c r="W3016" s="39"/>
    </row>
    <row r="3017" spans="20:23" x14ac:dyDescent="0.2">
      <c r="T3017" s="39"/>
      <c r="V3017" s="39"/>
      <c r="W3017" s="39"/>
    </row>
    <row r="3018" spans="20:23" x14ac:dyDescent="0.2">
      <c r="T3018" s="39"/>
      <c r="V3018" s="39"/>
      <c r="W3018" s="39"/>
    </row>
    <row r="3019" spans="20:23" x14ac:dyDescent="0.2">
      <c r="T3019" s="39"/>
      <c r="V3019" s="39"/>
      <c r="W3019" s="39"/>
    </row>
    <row r="3020" spans="20:23" x14ac:dyDescent="0.2">
      <c r="T3020" s="39"/>
      <c r="V3020" s="39"/>
      <c r="W3020" s="39"/>
    </row>
    <row r="3021" spans="20:23" x14ac:dyDescent="0.2">
      <c r="T3021" s="39"/>
      <c r="V3021" s="39"/>
      <c r="W3021" s="39"/>
    </row>
    <row r="3022" spans="20:23" x14ac:dyDescent="0.2">
      <c r="T3022" s="39"/>
      <c r="V3022" s="39"/>
      <c r="W3022" s="39"/>
    </row>
    <row r="3023" spans="20:23" x14ac:dyDescent="0.2">
      <c r="T3023" s="39"/>
      <c r="V3023" s="39"/>
      <c r="W3023" s="39"/>
    </row>
    <row r="3024" spans="20:23" x14ac:dyDescent="0.2">
      <c r="T3024" s="39"/>
      <c r="V3024" s="39"/>
      <c r="W3024" s="39"/>
    </row>
    <row r="3025" spans="20:23" x14ac:dyDescent="0.2">
      <c r="T3025" s="39"/>
      <c r="V3025" s="39"/>
      <c r="W3025" s="39"/>
    </row>
    <row r="3026" spans="20:23" x14ac:dyDescent="0.2">
      <c r="T3026" s="39"/>
      <c r="V3026" s="39"/>
      <c r="W3026" s="39"/>
    </row>
    <row r="3027" spans="20:23" x14ac:dyDescent="0.2">
      <c r="T3027" s="39"/>
      <c r="V3027" s="39"/>
      <c r="W3027" s="39"/>
    </row>
    <row r="3028" spans="20:23" x14ac:dyDescent="0.2">
      <c r="T3028" s="39"/>
      <c r="V3028" s="39"/>
      <c r="W3028" s="39"/>
    </row>
    <row r="3029" spans="20:23" x14ac:dyDescent="0.2">
      <c r="T3029" s="39"/>
      <c r="V3029" s="39"/>
      <c r="W3029" s="39"/>
    </row>
    <row r="3030" spans="20:23" x14ac:dyDescent="0.2">
      <c r="T3030" s="39"/>
      <c r="V3030" s="39"/>
      <c r="W3030" s="39"/>
    </row>
    <row r="3031" spans="20:23" x14ac:dyDescent="0.2">
      <c r="T3031" s="39"/>
      <c r="V3031" s="39"/>
      <c r="W3031" s="39"/>
    </row>
    <row r="3032" spans="20:23" x14ac:dyDescent="0.2">
      <c r="T3032" s="39"/>
      <c r="V3032" s="39"/>
      <c r="W3032" s="39"/>
    </row>
    <row r="3033" spans="20:23" x14ac:dyDescent="0.2">
      <c r="T3033" s="39"/>
      <c r="V3033" s="39"/>
      <c r="W3033" s="39"/>
    </row>
    <row r="3034" spans="20:23" x14ac:dyDescent="0.2">
      <c r="T3034" s="39"/>
      <c r="V3034" s="39"/>
      <c r="W3034" s="39"/>
    </row>
    <row r="3035" spans="20:23" x14ac:dyDescent="0.2">
      <c r="T3035" s="39"/>
      <c r="V3035" s="39"/>
      <c r="W3035" s="39"/>
    </row>
    <row r="3036" spans="20:23" x14ac:dyDescent="0.2">
      <c r="T3036" s="39"/>
      <c r="V3036" s="39"/>
      <c r="W3036" s="39"/>
    </row>
    <row r="3037" spans="20:23" x14ac:dyDescent="0.2">
      <c r="T3037" s="39"/>
      <c r="V3037" s="39"/>
      <c r="W3037" s="39"/>
    </row>
    <row r="3038" spans="20:23" x14ac:dyDescent="0.2">
      <c r="T3038" s="39"/>
      <c r="V3038" s="39"/>
      <c r="W3038" s="39"/>
    </row>
    <row r="3039" spans="20:23" x14ac:dyDescent="0.2">
      <c r="T3039" s="39"/>
      <c r="V3039" s="39"/>
      <c r="W3039" s="39"/>
    </row>
    <row r="3040" spans="20:23" x14ac:dyDescent="0.2">
      <c r="T3040" s="39"/>
      <c r="V3040" s="39"/>
      <c r="W3040" s="39"/>
    </row>
    <row r="3041" spans="20:23" x14ac:dyDescent="0.2">
      <c r="T3041" s="39"/>
      <c r="V3041" s="39"/>
      <c r="W3041" s="39"/>
    </row>
    <row r="3042" spans="20:23" x14ac:dyDescent="0.2">
      <c r="T3042" s="39"/>
      <c r="V3042" s="39"/>
      <c r="W3042" s="39"/>
    </row>
    <row r="3043" spans="20:23" x14ac:dyDescent="0.2">
      <c r="T3043" s="39"/>
      <c r="V3043" s="39"/>
      <c r="W3043" s="39"/>
    </row>
    <row r="3044" spans="20:23" x14ac:dyDescent="0.2">
      <c r="T3044" s="39"/>
      <c r="V3044" s="39"/>
      <c r="W3044" s="39"/>
    </row>
    <row r="3045" spans="20:23" x14ac:dyDescent="0.2">
      <c r="T3045" s="39"/>
      <c r="V3045" s="39"/>
      <c r="W3045" s="39"/>
    </row>
    <row r="3046" spans="20:23" x14ac:dyDescent="0.2">
      <c r="T3046" s="39"/>
      <c r="V3046" s="39"/>
      <c r="W3046" s="39"/>
    </row>
    <row r="3047" spans="20:23" x14ac:dyDescent="0.2">
      <c r="T3047" s="39"/>
      <c r="V3047" s="39"/>
      <c r="W3047" s="39"/>
    </row>
    <row r="3048" spans="20:23" x14ac:dyDescent="0.2">
      <c r="T3048" s="39"/>
      <c r="V3048" s="39"/>
      <c r="W3048" s="39"/>
    </row>
    <row r="3049" spans="20:23" x14ac:dyDescent="0.2">
      <c r="T3049" s="39"/>
      <c r="V3049" s="39"/>
      <c r="W3049" s="39"/>
    </row>
    <row r="3050" spans="20:23" x14ac:dyDescent="0.2">
      <c r="T3050" s="39"/>
      <c r="V3050" s="39"/>
      <c r="W3050" s="39"/>
    </row>
    <row r="3051" spans="20:23" x14ac:dyDescent="0.2">
      <c r="T3051" s="39"/>
      <c r="V3051" s="39"/>
      <c r="W3051" s="39"/>
    </row>
    <row r="3052" spans="20:23" x14ac:dyDescent="0.2">
      <c r="T3052" s="39"/>
      <c r="V3052" s="39"/>
      <c r="W3052" s="39"/>
    </row>
    <row r="3053" spans="20:23" x14ac:dyDescent="0.2">
      <c r="T3053" s="39"/>
      <c r="V3053" s="39"/>
      <c r="W3053" s="39"/>
    </row>
    <row r="3054" spans="20:23" x14ac:dyDescent="0.2">
      <c r="T3054" s="39"/>
      <c r="V3054" s="39"/>
      <c r="W3054" s="39"/>
    </row>
    <row r="3055" spans="20:23" x14ac:dyDescent="0.2">
      <c r="T3055" s="39"/>
      <c r="V3055" s="39"/>
      <c r="W3055" s="39"/>
    </row>
    <row r="3056" spans="20:23" x14ac:dyDescent="0.2">
      <c r="T3056" s="39"/>
      <c r="V3056" s="39"/>
      <c r="W3056" s="39"/>
    </row>
    <row r="3057" spans="20:23" x14ac:dyDescent="0.2">
      <c r="T3057" s="39"/>
      <c r="V3057" s="39"/>
      <c r="W3057" s="39"/>
    </row>
    <row r="3058" spans="20:23" x14ac:dyDescent="0.2">
      <c r="T3058" s="39"/>
      <c r="V3058" s="39"/>
      <c r="W3058" s="39"/>
    </row>
    <row r="3059" spans="20:23" x14ac:dyDescent="0.2">
      <c r="T3059" s="39"/>
      <c r="V3059" s="39"/>
      <c r="W3059" s="39"/>
    </row>
    <row r="3060" spans="20:23" x14ac:dyDescent="0.2">
      <c r="T3060" s="39"/>
      <c r="V3060" s="39"/>
      <c r="W3060" s="39"/>
    </row>
    <row r="3061" spans="20:23" x14ac:dyDescent="0.2">
      <c r="T3061" s="39"/>
      <c r="V3061" s="39"/>
      <c r="W3061" s="39"/>
    </row>
    <row r="3062" spans="20:23" x14ac:dyDescent="0.2">
      <c r="T3062" s="39"/>
      <c r="V3062" s="39"/>
      <c r="W3062" s="39"/>
    </row>
    <row r="3063" spans="20:23" x14ac:dyDescent="0.2">
      <c r="T3063" s="39"/>
      <c r="V3063" s="39"/>
      <c r="W3063" s="39"/>
    </row>
    <row r="3064" spans="20:23" x14ac:dyDescent="0.2">
      <c r="T3064" s="39"/>
      <c r="V3064" s="39"/>
      <c r="W3064" s="39"/>
    </row>
    <row r="3065" spans="20:23" x14ac:dyDescent="0.2">
      <c r="T3065" s="39"/>
      <c r="V3065" s="39"/>
      <c r="W3065" s="39"/>
    </row>
    <row r="3066" spans="20:23" x14ac:dyDescent="0.2">
      <c r="T3066" s="39"/>
      <c r="V3066" s="39"/>
      <c r="W3066" s="39"/>
    </row>
    <row r="3067" spans="20:23" x14ac:dyDescent="0.2">
      <c r="T3067" s="39"/>
      <c r="V3067" s="39"/>
      <c r="W3067" s="39"/>
    </row>
    <row r="3068" spans="20:23" x14ac:dyDescent="0.2">
      <c r="T3068" s="39"/>
      <c r="V3068" s="39"/>
      <c r="W3068" s="39"/>
    </row>
    <row r="3069" spans="20:23" x14ac:dyDescent="0.2">
      <c r="T3069" s="39"/>
      <c r="V3069" s="39"/>
      <c r="W3069" s="39"/>
    </row>
    <row r="3070" spans="20:23" x14ac:dyDescent="0.2">
      <c r="T3070" s="39"/>
      <c r="V3070" s="39"/>
      <c r="W3070" s="39"/>
    </row>
    <row r="3071" spans="20:23" x14ac:dyDescent="0.2">
      <c r="T3071" s="39"/>
      <c r="V3071" s="39"/>
      <c r="W3071" s="39"/>
    </row>
    <row r="3072" spans="20:23" x14ac:dyDescent="0.2">
      <c r="T3072" s="39"/>
      <c r="V3072" s="39"/>
      <c r="W3072" s="39"/>
    </row>
    <row r="3073" spans="20:23" x14ac:dyDescent="0.2">
      <c r="T3073" s="39"/>
      <c r="V3073" s="39"/>
      <c r="W3073" s="39"/>
    </row>
    <row r="3074" spans="20:23" x14ac:dyDescent="0.2">
      <c r="T3074" s="39"/>
      <c r="V3074" s="39"/>
      <c r="W3074" s="39"/>
    </row>
    <row r="3075" spans="20:23" x14ac:dyDescent="0.2">
      <c r="T3075" s="39"/>
      <c r="V3075" s="39"/>
      <c r="W3075" s="39"/>
    </row>
    <row r="3076" spans="20:23" x14ac:dyDescent="0.2">
      <c r="T3076" s="39"/>
      <c r="V3076" s="39"/>
      <c r="W3076" s="39"/>
    </row>
    <row r="3077" spans="20:23" x14ac:dyDescent="0.2">
      <c r="T3077" s="39"/>
      <c r="V3077" s="39"/>
      <c r="W3077" s="39"/>
    </row>
    <row r="3078" spans="20:23" x14ac:dyDescent="0.2">
      <c r="T3078" s="39"/>
      <c r="V3078" s="39"/>
      <c r="W3078" s="39"/>
    </row>
    <row r="3079" spans="20:23" x14ac:dyDescent="0.2">
      <c r="T3079" s="39"/>
      <c r="V3079" s="39"/>
      <c r="W3079" s="39"/>
    </row>
    <row r="3080" spans="20:23" x14ac:dyDescent="0.2">
      <c r="T3080" s="39"/>
      <c r="V3080" s="39"/>
      <c r="W3080" s="39"/>
    </row>
    <row r="3081" spans="20:23" x14ac:dyDescent="0.2">
      <c r="T3081" s="39"/>
      <c r="V3081" s="39"/>
      <c r="W3081" s="39"/>
    </row>
    <row r="3082" spans="20:23" x14ac:dyDescent="0.2">
      <c r="T3082" s="39"/>
      <c r="V3082" s="39"/>
      <c r="W3082" s="39"/>
    </row>
    <row r="3083" spans="20:23" x14ac:dyDescent="0.2">
      <c r="T3083" s="39"/>
      <c r="V3083" s="39"/>
      <c r="W3083" s="39"/>
    </row>
    <row r="3084" spans="20:23" x14ac:dyDescent="0.2">
      <c r="T3084" s="39"/>
      <c r="V3084" s="39"/>
      <c r="W3084" s="39"/>
    </row>
    <row r="3085" spans="20:23" x14ac:dyDescent="0.2">
      <c r="T3085" s="39"/>
      <c r="V3085" s="39"/>
      <c r="W3085" s="39"/>
    </row>
    <row r="3086" spans="20:23" x14ac:dyDescent="0.2">
      <c r="T3086" s="39"/>
      <c r="V3086" s="39"/>
      <c r="W3086" s="39"/>
    </row>
    <row r="3087" spans="20:23" x14ac:dyDescent="0.2">
      <c r="T3087" s="39"/>
      <c r="V3087" s="39"/>
      <c r="W3087" s="39"/>
    </row>
    <row r="3088" spans="20:23" x14ac:dyDescent="0.2">
      <c r="T3088" s="39"/>
      <c r="V3088" s="39"/>
      <c r="W3088" s="39"/>
    </row>
    <row r="3089" spans="20:23" x14ac:dyDescent="0.2">
      <c r="T3089" s="39"/>
      <c r="V3089" s="39"/>
      <c r="W3089" s="39"/>
    </row>
    <row r="3090" spans="20:23" x14ac:dyDescent="0.2">
      <c r="T3090" s="39"/>
      <c r="V3090" s="39"/>
      <c r="W3090" s="39"/>
    </row>
    <row r="3091" spans="20:23" x14ac:dyDescent="0.2">
      <c r="T3091" s="39"/>
      <c r="V3091" s="39"/>
      <c r="W3091" s="39"/>
    </row>
    <row r="3092" spans="20:23" x14ac:dyDescent="0.2">
      <c r="T3092" s="39"/>
      <c r="V3092" s="39"/>
      <c r="W3092" s="39"/>
    </row>
    <row r="3093" spans="20:23" x14ac:dyDescent="0.2">
      <c r="T3093" s="39"/>
      <c r="V3093" s="39"/>
      <c r="W3093" s="39"/>
    </row>
    <row r="3094" spans="20:23" x14ac:dyDescent="0.2">
      <c r="T3094" s="39"/>
      <c r="V3094" s="39"/>
      <c r="W3094" s="39"/>
    </row>
    <row r="3095" spans="20:23" x14ac:dyDescent="0.2">
      <c r="T3095" s="39"/>
      <c r="V3095" s="39"/>
      <c r="W3095" s="39"/>
    </row>
    <row r="3096" spans="20:23" x14ac:dyDescent="0.2">
      <c r="T3096" s="39"/>
      <c r="V3096" s="39"/>
      <c r="W3096" s="39"/>
    </row>
    <row r="3097" spans="20:23" x14ac:dyDescent="0.2">
      <c r="T3097" s="39"/>
      <c r="V3097" s="39"/>
      <c r="W3097" s="39"/>
    </row>
    <row r="3098" spans="20:23" x14ac:dyDescent="0.2">
      <c r="T3098" s="39"/>
      <c r="V3098" s="39"/>
      <c r="W3098" s="39"/>
    </row>
    <row r="3099" spans="20:23" x14ac:dyDescent="0.2">
      <c r="T3099" s="39"/>
      <c r="V3099" s="39"/>
      <c r="W3099" s="39"/>
    </row>
    <row r="3100" spans="20:23" x14ac:dyDescent="0.2">
      <c r="T3100" s="39"/>
      <c r="V3100" s="39"/>
      <c r="W3100" s="39"/>
    </row>
    <row r="3101" spans="20:23" x14ac:dyDescent="0.2">
      <c r="T3101" s="39"/>
      <c r="V3101" s="39"/>
      <c r="W3101" s="39"/>
    </row>
    <row r="3102" spans="20:23" x14ac:dyDescent="0.2">
      <c r="T3102" s="39"/>
      <c r="V3102" s="39"/>
      <c r="W3102" s="39"/>
    </row>
    <row r="3103" spans="20:23" x14ac:dyDescent="0.2">
      <c r="T3103" s="39"/>
      <c r="V3103" s="39"/>
      <c r="W3103" s="39"/>
    </row>
    <row r="3104" spans="20:23" x14ac:dyDescent="0.2">
      <c r="T3104" s="39"/>
      <c r="V3104" s="39"/>
      <c r="W3104" s="39"/>
    </row>
    <row r="3105" spans="20:23" x14ac:dyDescent="0.2">
      <c r="T3105" s="39"/>
      <c r="V3105" s="39"/>
      <c r="W3105" s="39"/>
    </row>
    <row r="3106" spans="20:23" x14ac:dyDescent="0.2">
      <c r="T3106" s="39"/>
      <c r="V3106" s="39"/>
      <c r="W3106" s="39"/>
    </row>
    <row r="3107" spans="20:23" x14ac:dyDescent="0.2">
      <c r="T3107" s="39"/>
      <c r="V3107" s="39"/>
      <c r="W3107" s="39"/>
    </row>
    <row r="3108" spans="20:23" x14ac:dyDescent="0.2">
      <c r="T3108" s="39"/>
      <c r="V3108" s="39"/>
      <c r="W3108" s="39"/>
    </row>
    <row r="3109" spans="20:23" x14ac:dyDescent="0.2">
      <c r="T3109" s="39"/>
      <c r="V3109" s="39"/>
      <c r="W3109" s="39"/>
    </row>
    <row r="3110" spans="20:23" x14ac:dyDescent="0.2">
      <c r="T3110" s="39"/>
      <c r="V3110" s="39"/>
      <c r="W3110" s="39"/>
    </row>
    <row r="3111" spans="20:23" x14ac:dyDescent="0.2">
      <c r="T3111" s="39"/>
      <c r="V3111" s="39"/>
      <c r="W3111" s="39"/>
    </row>
    <row r="3112" spans="20:23" x14ac:dyDescent="0.2">
      <c r="T3112" s="39"/>
      <c r="V3112" s="39"/>
      <c r="W3112" s="39"/>
    </row>
    <row r="3113" spans="20:23" x14ac:dyDescent="0.2">
      <c r="T3113" s="39"/>
      <c r="V3113" s="39"/>
      <c r="W3113" s="39"/>
    </row>
    <row r="3114" spans="20:23" x14ac:dyDescent="0.2">
      <c r="T3114" s="39"/>
      <c r="V3114" s="39"/>
      <c r="W3114" s="39"/>
    </row>
    <row r="3115" spans="20:23" x14ac:dyDescent="0.2">
      <c r="T3115" s="39"/>
      <c r="V3115" s="39"/>
      <c r="W3115" s="39"/>
    </row>
    <row r="3116" spans="20:23" x14ac:dyDescent="0.2">
      <c r="T3116" s="39"/>
      <c r="V3116" s="39"/>
      <c r="W3116" s="39"/>
    </row>
    <row r="3117" spans="20:23" x14ac:dyDescent="0.2">
      <c r="T3117" s="39"/>
      <c r="V3117" s="39"/>
      <c r="W3117" s="39"/>
    </row>
    <row r="3118" spans="20:23" x14ac:dyDescent="0.2">
      <c r="T3118" s="39"/>
      <c r="V3118" s="39"/>
      <c r="W3118" s="39"/>
    </row>
    <row r="3119" spans="20:23" x14ac:dyDescent="0.2">
      <c r="T3119" s="39"/>
      <c r="V3119" s="39"/>
      <c r="W3119" s="39"/>
    </row>
    <row r="3120" spans="20:23" x14ac:dyDescent="0.2">
      <c r="T3120" s="39"/>
      <c r="V3120" s="39"/>
      <c r="W3120" s="39"/>
    </row>
    <row r="3121" spans="20:23" x14ac:dyDescent="0.2">
      <c r="T3121" s="39"/>
      <c r="V3121" s="39"/>
      <c r="W3121" s="39"/>
    </row>
    <row r="3122" spans="20:23" x14ac:dyDescent="0.2">
      <c r="T3122" s="39"/>
      <c r="V3122" s="39"/>
      <c r="W3122" s="39"/>
    </row>
    <row r="3123" spans="20:23" x14ac:dyDescent="0.2">
      <c r="T3123" s="39"/>
      <c r="V3123" s="39"/>
      <c r="W3123" s="39"/>
    </row>
    <row r="3124" spans="20:23" x14ac:dyDescent="0.2">
      <c r="T3124" s="39"/>
      <c r="V3124" s="39"/>
      <c r="W3124" s="39"/>
    </row>
    <row r="3125" spans="20:23" x14ac:dyDescent="0.2">
      <c r="T3125" s="39"/>
      <c r="V3125" s="39"/>
      <c r="W3125" s="39"/>
    </row>
    <row r="3126" spans="20:23" x14ac:dyDescent="0.2">
      <c r="T3126" s="39"/>
      <c r="V3126" s="39"/>
      <c r="W3126" s="39"/>
    </row>
    <row r="3127" spans="20:23" x14ac:dyDescent="0.2">
      <c r="T3127" s="39"/>
      <c r="V3127" s="39"/>
      <c r="W3127" s="39"/>
    </row>
    <row r="3128" spans="20:23" x14ac:dyDescent="0.2">
      <c r="T3128" s="39"/>
      <c r="V3128" s="39"/>
      <c r="W3128" s="39"/>
    </row>
    <row r="3129" spans="20:23" x14ac:dyDescent="0.2">
      <c r="T3129" s="39"/>
      <c r="V3129" s="39"/>
      <c r="W3129" s="39"/>
    </row>
    <row r="3130" spans="20:23" x14ac:dyDescent="0.2">
      <c r="T3130" s="39"/>
      <c r="V3130" s="39"/>
      <c r="W3130" s="39"/>
    </row>
    <row r="3131" spans="20:23" x14ac:dyDescent="0.2">
      <c r="T3131" s="39"/>
      <c r="V3131" s="39"/>
      <c r="W3131" s="39"/>
    </row>
    <row r="3132" spans="20:23" x14ac:dyDescent="0.2">
      <c r="T3132" s="39"/>
      <c r="V3132" s="39"/>
      <c r="W3132" s="39"/>
    </row>
    <row r="3133" spans="20:23" x14ac:dyDescent="0.2">
      <c r="T3133" s="39"/>
      <c r="V3133" s="39"/>
      <c r="W3133" s="39"/>
    </row>
    <row r="3134" spans="20:23" x14ac:dyDescent="0.2">
      <c r="T3134" s="39"/>
      <c r="V3134" s="39"/>
      <c r="W3134" s="39"/>
    </row>
    <row r="3135" spans="20:23" x14ac:dyDescent="0.2">
      <c r="T3135" s="39"/>
      <c r="V3135" s="39"/>
      <c r="W3135" s="39"/>
    </row>
    <row r="3136" spans="20:23" x14ac:dyDescent="0.2">
      <c r="T3136" s="39"/>
      <c r="V3136" s="39"/>
      <c r="W3136" s="39"/>
    </row>
    <row r="3137" spans="20:23" x14ac:dyDescent="0.2">
      <c r="T3137" s="39"/>
      <c r="V3137" s="39"/>
      <c r="W3137" s="39"/>
    </row>
    <row r="3138" spans="20:23" x14ac:dyDescent="0.2">
      <c r="T3138" s="39"/>
      <c r="V3138" s="39"/>
      <c r="W3138" s="39"/>
    </row>
    <row r="3139" spans="20:23" x14ac:dyDescent="0.2">
      <c r="T3139" s="39"/>
      <c r="V3139" s="39"/>
      <c r="W3139" s="39"/>
    </row>
    <row r="3140" spans="20:23" x14ac:dyDescent="0.2">
      <c r="T3140" s="39"/>
      <c r="V3140" s="39"/>
      <c r="W3140" s="39"/>
    </row>
    <row r="3141" spans="20:23" x14ac:dyDescent="0.2">
      <c r="T3141" s="39"/>
      <c r="V3141" s="39"/>
      <c r="W3141" s="39"/>
    </row>
    <row r="3142" spans="20:23" x14ac:dyDescent="0.2">
      <c r="T3142" s="39"/>
      <c r="V3142" s="39"/>
      <c r="W3142" s="39"/>
    </row>
    <row r="3143" spans="20:23" x14ac:dyDescent="0.2">
      <c r="T3143" s="39"/>
      <c r="V3143" s="39"/>
      <c r="W3143" s="39"/>
    </row>
    <row r="3144" spans="20:23" x14ac:dyDescent="0.2">
      <c r="T3144" s="39"/>
      <c r="V3144" s="39"/>
      <c r="W3144" s="39"/>
    </row>
    <row r="3145" spans="20:23" x14ac:dyDescent="0.2">
      <c r="T3145" s="39"/>
      <c r="V3145" s="39"/>
      <c r="W3145" s="39"/>
    </row>
    <row r="3146" spans="20:23" x14ac:dyDescent="0.2">
      <c r="T3146" s="39"/>
      <c r="V3146" s="39"/>
      <c r="W3146" s="39"/>
    </row>
    <row r="3147" spans="20:23" x14ac:dyDescent="0.2">
      <c r="T3147" s="39"/>
      <c r="V3147" s="39"/>
      <c r="W3147" s="39"/>
    </row>
    <row r="3148" spans="20:23" x14ac:dyDescent="0.2">
      <c r="T3148" s="39"/>
      <c r="V3148" s="39"/>
      <c r="W3148" s="39"/>
    </row>
    <row r="3149" spans="20:23" x14ac:dyDescent="0.2">
      <c r="T3149" s="39"/>
      <c r="V3149" s="39"/>
      <c r="W3149" s="39"/>
    </row>
    <row r="3150" spans="20:23" x14ac:dyDescent="0.2">
      <c r="T3150" s="39"/>
      <c r="V3150" s="39"/>
      <c r="W3150" s="39"/>
    </row>
    <row r="3151" spans="20:23" x14ac:dyDescent="0.2">
      <c r="T3151" s="39"/>
      <c r="V3151" s="39"/>
      <c r="W3151" s="39"/>
    </row>
    <row r="3152" spans="20:23" x14ac:dyDescent="0.2">
      <c r="T3152" s="39"/>
      <c r="V3152" s="39"/>
      <c r="W3152" s="39"/>
    </row>
    <row r="3153" spans="20:23" x14ac:dyDescent="0.2">
      <c r="T3153" s="39"/>
      <c r="V3153" s="39"/>
      <c r="W3153" s="39"/>
    </row>
    <row r="3154" spans="20:23" x14ac:dyDescent="0.2">
      <c r="T3154" s="39"/>
      <c r="V3154" s="39"/>
      <c r="W3154" s="39"/>
    </row>
    <row r="3155" spans="20:23" x14ac:dyDescent="0.2">
      <c r="T3155" s="39"/>
      <c r="V3155" s="39"/>
      <c r="W3155" s="39"/>
    </row>
    <row r="3156" spans="20:23" x14ac:dyDescent="0.2">
      <c r="T3156" s="39"/>
      <c r="V3156" s="39"/>
      <c r="W3156" s="39"/>
    </row>
    <row r="3157" spans="20:23" x14ac:dyDescent="0.2">
      <c r="T3157" s="39"/>
      <c r="V3157" s="39"/>
      <c r="W3157" s="39"/>
    </row>
    <row r="3158" spans="20:23" x14ac:dyDescent="0.2">
      <c r="T3158" s="39"/>
      <c r="V3158" s="39"/>
      <c r="W3158" s="39"/>
    </row>
    <row r="3159" spans="20:23" x14ac:dyDescent="0.2">
      <c r="T3159" s="39"/>
      <c r="V3159" s="39"/>
      <c r="W3159" s="39"/>
    </row>
    <row r="3160" spans="20:23" x14ac:dyDescent="0.2">
      <c r="T3160" s="39"/>
      <c r="V3160" s="39"/>
      <c r="W3160" s="39"/>
    </row>
    <row r="3161" spans="20:23" x14ac:dyDescent="0.2">
      <c r="T3161" s="39"/>
      <c r="V3161" s="39"/>
      <c r="W3161" s="39"/>
    </row>
    <row r="3162" spans="20:23" x14ac:dyDescent="0.2">
      <c r="T3162" s="39"/>
      <c r="V3162" s="39"/>
      <c r="W3162" s="39"/>
    </row>
    <row r="3163" spans="20:23" x14ac:dyDescent="0.2">
      <c r="T3163" s="39"/>
      <c r="V3163" s="39"/>
      <c r="W3163" s="39"/>
    </row>
    <row r="3164" spans="20:23" x14ac:dyDescent="0.2">
      <c r="T3164" s="39"/>
      <c r="V3164" s="39"/>
      <c r="W3164" s="39"/>
    </row>
    <row r="3165" spans="20:23" x14ac:dyDescent="0.2">
      <c r="T3165" s="39"/>
      <c r="V3165" s="39"/>
      <c r="W3165" s="39"/>
    </row>
    <row r="3166" spans="20:23" x14ac:dyDescent="0.2">
      <c r="T3166" s="39"/>
      <c r="V3166" s="39"/>
      <c r="W3166" s="39"/>
    </row>
    <row r="3167" spans="20:23" x14ac:dyDescent="0.2">
      <c r="T3167" s="39"/>
      <c r="V3167" s="39"/>
      <c r="W3167" s="39"/>
    </row>
    <row r="3168" spans="20:23" x14ac:dyDescent="0.2">
      <c r="T3168" s="39"/>
      <c r="V3168" s="39"/>
      <c r="W3168" s="39"/>
    </row>
    <row r="3169" spans="20:23" x14ac:dyDescent="0.2">
      <c r="T3169" s="39"/>
      <c r="V3169" s="39"/>
      <c r="W3169" s="39"/>
    </row>
    <row r="3170" spans="20:23" x14ac:dyDescent="0.2">
      <c r="T3170" s="39"/>
      <c r="V3170" s="39"/>
      <c r="W3170" s="39"/>
    </row>
    <row r="3171" spans="20:23" x14ac:dyDescent="0.2">
      <c r="T3171" s="39"/>
      <c r="V3171" s="39"/>
      <c r="W3171" s="39"/>
    </row>
    <row r="3172" spans="20:23" x14ac:dyDescent="0.2">
      <c r="T3172" s="39"/>
      <c r="V3172" s="39"/>
      <c r="W3172" s="39"/>
    </row>
    <row r="3173" spans="20:23" x14ac:dyDescent="0.2">
      <c r="T3173" s="39"/>
      <c r="V3173" s="39"/>
      <c r="W3173" s="39"/>
    </row>
    <row r="3174" spans="20:23" x14ac:dyDescent="0.2">
      <c r="T3174" s="39"/>
      <c r="V3174" s="39"/>
      <c r="W3174" s="39"/>
    </row>
    <row r="3175" spans="20:23" x14ac:dyDescent="0.2">
      <c r="T3175" s="39"/>
      <c r="V3175" s="39"/>
      <c r="W3175" s="39"/>
    </row>
    <row r="3176" spans="20:23" x14ac:dyDescent="0.2">
      <c r="T3176" s="39"/>
      <c r="V3176" s="39"/>
      <c r="W3176" s="39"/>
    </row>
    <row r="3177" spans="20:23" x14ac:dyDescent="0.2">
      <c r="T3177" s="39"/>
      <c r="V3177" s="39"/>
      <c r="W3177" s="39"/>
    </row>
    <row r="3178" spans="20:23" x14ac:dyDescent="0.2">
      <c r="T3178" s="39"/>
      <c r="V3178" s="39"/>
      <c r="W3178" s="39"/>
    </row>
    <row r="3179" spans="20:23" x14ac:dyDescent="0.2">
      <c r="T3179" s="39"/>
      <c r="V3179" s="39"/>
      <c r="W3179" s="39"/>
    </row>
    <row r="3180" spans="20:23" x14ac:dyDescent="0.2">
      <c r="T3180" s="39"/>
      <c r="V3180" s="39"/>
      <c r="W3180" s="39"/>
    </row>
    <row r="3181" spans="20:23" x14ac:dyDescent="0.2">
      <c r="T3181" s="39"/>
      <c r="V3181" s="39"/>
      <c r="W3181" s="39"/>
    </row>
    <row r="3182" spans="20:23" x14ac:dyDescent="0.2">
      <c r="T3182" s="39"/>
      <c r="V3182" s="39"/>
      <c r="W3182" s="39"/>
    </row>
    <row r="3183" spans="20:23" x14ac:dyDescent="0.2">
      <c r="T3183" s="39"/>
      <c r="V3183" s="39"/>
      <c r="W3183" s="39"/>
    </row>
    <row r="3184" spans="20:23" x14ac:dyDescent="0.2">
      <c r="T3184" s="39"/>
      <c r="V3184" s="39"/>
      <c r="W3184" s="39"/>
    </row>
    <row r="3185" spans="20:23" x14ac:dyDescent="0.2">
      <c r="T3185" s="39"/>
      <c r="V3185" s="39"/>
      <c r="W3185" s="39"/>
    </row>
    <row r="3186" spans="20:23" x14ac:dyDescent="0.2">
      <c r="T3186" s="39"/>
      <c r="V3186" s="39"/>
      <c r="W3186" s="39"/>
    </row>
    <row r="3187" spans="20:23" x14ac:dyDescent="0.2">
      <c r="T3187" s="39"/>
      <c r="V3187" s="39"/>
      <c r="W3187" s="39"/>
    </row>
    <row r="3188" spans="20:23" x14ac:dyDescent="0.2">
      <c r="T3188" s="39"/>
      <c r="V3188" s="39"/>
      <c r="W3188" s="39"/>
    </row>
    <row r="3189" spans="20:23" x14ac:dyDescent="0.2">
      <c r="T3189" s="39"/>
      <c r="V3189" s="39"/>
      <c r="W3189" s="39"/>
    </row>
    <row r="3190" spans="20:23" x14ac:dyDescent="0.2">
      <c r="T3190" s="39"/>
      <c r="V3190" s="39"/>
      <c r="W3190" s="39"/>
    </row>
    <row r="3191" spans="20:23" x14ac:dyDescent="0.2">
      <c r="T3191" s="39"/>
      <c r="V3191" s="39"/>
      <c r="W3191" s="39"/>
    </row>
    <row r="3192" spans="20:23" x14ac:dyDescent="0.2">
      <c r="T3192" s="39"/>
      <c r="V3192" s="39"/>
      <c r="W3192" s="39"/>
    </row>
    <row r="3193" spans="20:23" x14ac:dyDescent="0.2">
      <c r="T3193" s="39"/>
      <c r="V3193" s="39"/>
      <c r="W3193" s="39"/>
    </row>
    <row r="3194" spans="20:23" x14ac:dyDescent="0.2">
      <c r="T3194" s="39"/>
      <c r="V3194" s="39"/>
      <c r="W3194" s="39"/>
    </row>
    <row r="3195" spans="20:23" x14ac:dyDescent="0.2">
      <c r="T3195" s="39"/>
      <c r="V3195" s="39"/>
      <c r="W3195" s="39"/>
    </row>
    <row r="3196" spans="20:23" x14ac:dyDescent="0.2">
      <c r="T3196" s="39"/>
      <c r="V3196" s="39"/>
      <c r="W3196" s="39"/>
    </row>
    <row r="3197" spans="20:23" x14ac:dyDescent="0.2">
      <c r="T3197" s="39"/>
      <c r="V3197" s="39"/>
      <c r="W3197" s="39"/>
    </row>
    <row r="3198" spans="20:23" x14ac:dyDescent="0.2">
      <c r="T3198" s="39"/>
      <c r="V3198" s="39"/>
      <c r="W3198" s="39"/>
    </row>
    <row r="3199" spans="20:23" x14ac:dyDescent="0.2">
      <c r="T3199" s="39"/>
      <c r="V3199" s="39"/>
      <c r="W3199" s="39"/>
    </row>
    <row r="3200" spans="20:23" x14ac:dyDescent="0.2">
      <c r="T3200" s="39"/>
      <c r="V3200" s="39"/>
      <c r="W3200" s="39"/>
    </row>
    <row r="3201" spans="20:23" x14ac:dyDescent="0.2">
      <c r="T3201" s="39"/>
      <c r="V3201" s="39"/>
      <c r="W3201" s="39"/>
    </row>
    <row r="3202" spans="20:23" x14ac:dyDescent="0.2">
      <c r="T3202" s="39"/>
      <c r="V3202" s="39"/>
      <c r="W3202" s="39"/>
    </row>
    <row r="3203" spans="20:23" x14ac:dyDescent="0.2">
      <c r="T3203" s="39"/>
      <c r="V3203" s="39"/>
      <c r="W3203" s="39"/>
    </row>
    <row r="3204" spans="20:23" x14ac:dyDescent="0.2">
      <c r="T3204" s="39"/>
      <c r="V3204" s="39"/>
      <c r="W3204" s="39"/>
    </row>
    <row r="3205" spans="20:23" x14ac:dyDescent="0.2">
      <c r="T3205" s="39"/>
      <c r="V3205" s="39"/>
      <c r="W3205" s="39"/>
    </row>
    <row r="3206" spans="20:23" x14ac:dyDescent="0.2">
      <c r="T3206" s="39"/>
      <c r="V3206" s="39"/>
      <c r="W3206" s="39"/>
    </row>
    <row r="3207" spans="20:23" x14ac:dyDescent="0.2">
      <c r="T3207" s="39"/>
      <c r="V3207" s="39"/>
      <c r="W3207" s="39"/>
    </row>
    <row r="3208" spans="20:23" x14ac:dyDescent="0.2">
      <c r="T3208" s="39"/>
      <c r="V3208" s="39"/>
      <c r="W3208" s="39"/>
    </row>
    <row r="3209" spans="20:23" x14ac:dyDescent="0.2">
      <c r="T3209" s="39"/>
      <c r="V3209" s="39"/>
      <c r="W3209" s="39"/>
    </row>
    <row r="3210" spans="20:23" x14ac:dyDescent="0.2">
      <c r="T3210" s="39"/>
      <c r="V3210" s="39"/>
      <c r="W3210" s="39"/>
    </row>
    <row r="3211" spans="20:23" x14ac:dyDescent="0.2">
      <c r="T3211" s="39"/>
      <c r="V3211" s="39"/>
      <c r="W3211" s="39"/>
    </row>
    <row r="3212" spans="20:23" x14ac:dyDescent="0.2">
      <c r="T3212" s="39"/>
      <c r="V3212" s="39"/>
      <c r="W3212" s="39"/>
    </row>
    <row r="3213" spans="20:23" x14ac:dyDescent="0.2">
      <c r="T3213" s="39"/>
      <c r="V3213" s="39"/>
      <c r="W3213" s="39"/>
    </row>
    <row r="3214" spans="20:23" x14ac:dyDescent="0.2">
      <c r="T3214" s="39"/>
      <c r="V3214" s="39"/>
      <c r="W3214" s="39"/>
    </row>
    <row r="3215" spans="20:23" x14ac:dyDescent="0.2">
      <c r="T3215" s="39"/>
      <c r="V3215" s="39"/>
      <c r="W3215" s="39"/>
    </row>
    <row r="3216" spans="20:23" x14ac:dyDescent="0.2">
      <c r="T3216" s="39"/>
      <c r="V3216" s="39"/>
      <c r="W3216" s="39"/>
    </row>
    <row r="3217" spans="20:23" x14ac:dyDescent="0.2">
      <c r="T3217" s="39"/>
      <c r="V3217" s="39"/>
      <c r="W3217" s="39"/>
    </row>
    <row r="3218" spans="20:23" x14ac:dyDescent="0.2">
      <c r="T3218" s="39"/>
      <c r="V3218" s="39"/>
      <c r="W3218" s="39"/>
    </row>
    <row r="3219" spans="20:23" x14ac:dyDescent="0.2">
      <c r="T3219" s="39"/>
      <c r="V3219" s="39"/>
      <c r="W3219" s="39"/>
    </row>
    <row r="3220" spans="20:23" x14ac:dyDescent="0.2">
      <c r="T3220" s="39"/>
      <c r="V3220" s="39"/>
      <c r="W3220" s="39"/>
    </row>
    <row r="3221" spans="20:23" x14ac:dyDescent="0.2">
      <c r="T3221" s="39"/>
      <c r="V3221" s="39"/>
      <c r="W3221" s="39"/>
    </row>
    <row r="3222" spans="20:23" x14ac:dyDescent="0.2">
      <c r="T3222" s="39"/>
      <c r="V3222" s="39"/>
      <c r="W3222" s="39"/>
    </row>
    <row r="3223" spans="20:23" x14ac:dyDescent="0.2">
      <c r="T3223" s="39"/>
      <c r="V3223" s="39"/>
      <c r="W3223" s="39"/>
    </row>
    <row r="3224" spans="20:23" x14ac:dyDescent="0.2">
      <c r="T3224" s="39"/>
      <c r="V3224" s="39"/>
      <c r="W3224" s="39"/>
    </row>
    <row r="3225" spans="20:23" x14ac:dyDescent="0.2">
      <c r="T3225" s="39"/>
      <c r="V3225" s="39"/>
      <c r="W3225" s="39"/>
    </row>
    <row r="3226" spans="20:23" x14ac:dyDescent="0.2">
      <c r="T3226" s="39"/>
      <c r="V3226" s="39"/>
      <c r="W3226" s="39"/>
    </row>
    <row r="3227" spans="20:23" x14ac:dyDescent="0.2">
      <c r="T3227" s="39"/>
      <c r="V3227" s="39"/>
      <c r="W3227" s="39"/>
    </row>
    <row r="3228" spans="20:23" x14ac:dyDescent="0.2">
      <c r="T3228" s="39"/>
      <c r="V3228" s="39"/>
      <c r="W3228" s="39"/>
    </row>
    <row r="3229" spans="20:23" x14ac:dyDescent="0.2">
      <c r="T3229" s="39"/>
      <c r="V3229" s="39"/>
      <c r="W3229" s="39"/>
    </row>
    <row r="3230" spans="20:23" x14ac:dyDescent="0.2">
      <c r="T3230" s="39"/>
      <c r="V3230" s="39"/>
      <c r="W3230" s="39"/>
    </row>
    <row r="3231" spans="20:23" x14ac:dyDescent="0.2">
      <c r="T3231" s="39"/>
      <c r="V3231" s="39"/>
      <c r="W3231" s="39"/>
    </row>
    <row r="3232" spans="20:23" x14ac:dyDescent="0.2">
      <c r="T3232" s="39"/>
      <c r="V3232" s="39"/>
      <c r="W3232" s="39"/>
    </row>
    <row r="3233" spans="20:23" x14ac:dyDescent="0.2">
      <c r="T3233" s="39"/>
      <c r="V3233" s="39"/>
      <c r="W3233" s="39"/>
    </row>
    <row r="3234" spans="20:23" x14ac:dyDescent="0.2">
      <c r="T3234" s="39"/>
      <c r="V3234" s="39"/>
      <c r="W3234" s="39"/>
    </row>
    <row r="3235" spans="20:23" x14ac:dyDescent="0.2">
      <c r="T3235" s="39"/>
      <c r="V3235" s="39"/>
      <c r="W3235" s="39"/>
    </row>
    <row r="3236" spans="20:23" x14ac:dyDescent="0.2">
      <c r="T3236" s="39"/>
      <c r="V3236" s="39"/>
      <c r="W3236" s="39"/>
    </row>
    <row r="3237" spans="20:23" x14ac:dyDescent="0.2">
      <c r="T3237" s="39"/>
      <c r="V3237" s="39"/>
      <c r="W3237" s="39"/>
    </row>
    <row r="3238" spans="20:23" x14ac:dyDescent="0.2">
      <c r="T3238" s="39"/>
      <c r="V3238" s="39"/>
      <c r="W3238" s="39"/>
    </row>
    <row r="3239" spans="20:23" x14ac:dyDescent="0.2">
      <c r="T3239" s="39"/>
      <c r="V3239" s="39"/>
      <c r="W3239" s="39"/>
    </row>
    <row r="3240" spans="20:23" x14ac:dyDescent="0.2">
      <c r="T3240" s="39"/>
      <c r="V3240" s="39"/>
      <c r="W3240" s="39"/>
    </row>
    <row r="3241" spans="20:23" x14ac:dyDescent="0.2">
      <c r="T3241" s="39"/>
      <c r="V3241" s="39"/>
      <c r="W3241" s="39"/>
    </row>
    <row r="3242" spans="20:23" x14ac:dyDescent="0.2">
      <c r="T3242" s="39"/>
      <c r="V3242" s="39"/>
      <c r="W3242" s="39"/>
    </row>
    <row r="3243" spans="20:23" x14ac:dyDescent="0.2">
      <c r="T3243" s="39"/>
      <c r="V3243" s="39"/>
      <c r="W3243" s="39"/>
    </row>
    <row r="3244" spans="20:23" x14ac:dyDescent="0.2">
      <c r="T3244" s="39"/>
      <c r="V3244" s="39"/>
      <c r="W3244" s="39"/>
    </row>
    <row r="3245" spans="20:23" x14ac:dyDescent="0.2">
      <c r="T3245" s="39"/>
      <c r="V3245" s="39"/>
      <c r="W3245" s="39"/>
    </row>
    <row r="3246" spans="20:23" x14ac:dyDescent="0.2">
      <c r="T3246" s="39"/>
      <c r="V3246" s="39"/>
      <c r="W3246" s="39"/>
    </row>
    <row r="3247" spans="20:23" x14ac:dyDescent="0.2">
      <c r="T3247" s="39"/>
      <c r="V3247" s="39"/>
      <c r="W3247" s="39"/>
    </row>
    <row r="3248" spans="20:23" x14ac:dyDescent="0.2">
      <c r="T3248" s="39"/>
      <c r="V3248" s="39"/>
      <c r="W3248" s="39"/>
    </row>
    <row r="3249" spans="20:23" x14ac:dyDescent="0.2">
      <c r="T3249" s="39"/>
      <c r="V3249" s="39"/>
      <c r="W3249" s="39"/>
    </row>
    <row r="3250" spans="20:23" x14ac:dyDescent="0.2">
      <c r="T3250" s="39"/>
      <c r="V3250" s="39"/>
      <c r="W3250" s="39"/>
    </row>
    <row r="3251" spans="20:23" x14ac:dyDescent="0.2">
      <c r="T3251" s="39"/>
      <c r="V3251" s="39"/>
      <c r="W3251" s="39"/>
    </row>
    <row r="3252" spans="20:23" x14ac:dyDescent="0.2">
      <c r="T3252" s="39"/>
      <c r="V3252" s="39"/>
      <c r="W3252" s="39"/>
    </row>
    <row r="3253" spans="20:23" x14ac:dyDescent="0.2">
      <c r="T3253" s="39"/>
      <c r="V3253" s="39"/>
      <c r="W3253" s="39"/>
    </row>
    <row r="3254" spans="20:23" x14ac:dyDescent="0.2">
      <c r="T3254" s="39"/>
      <c r="V3254" s="39"/>
      <c r="W3254" s="39"/>
    </row>
    <row r="3255" spans="20:23" x14ac:dyDescent="0.2">
      <c r="T3255" s="39"/>
      <c r="V3255" s="39"/>
      <c r="W3255" s="39"/>
    </row>
    <row r="3256" spans="20:23" x14ac:dyDescent="0.2">
      <c r="T3256" s="39"/>
      <c r="V3256" s="39"/>
      <c r="W3256" s="39"/>
    </row>
    <row r="3257" spans="20:23" x14ac:dyDescent="0.2">
      <c r="T3257" s="39"/>
      <c r="V3257" s="39"/>
      <c r="W3257" s="39"/>
    </row>
    <row r="3258" spans="20:23" x14ac:dyDescent="0.2">
      <c r="T3258" s="39"/>
      <c r="V3258" s="39"/>
      <c r="W3258" s="39"/>
    </row>
    <row r="3259" spans="20:23" x14ac:dyDescent="0.2">
      <c r="T3259" s="39"/>
      <c r="V3259" s="39"/>
      <c r="W3259" s="39"/>
    </row>
    <row r="3260" spans="20:23" x14ac:dyDescent="0.2">
      <c r="T3260" s="39"/>
      <c r="V3260" s="39"/>
      <c r="W3260" s="39"/>
    </row>
    <row r="3261" spans="20:23" x14ac:dyDescent="0.2">
      <c r="T3261" s="39"/>
      <c r="V3261" s="39"/>
      <c r="W3261" s="39"/>
    </row>
    <row r="3262" spans="20:23" x14ac:dyDescent="0.2">
      <c r="T3262" s="39"/>
      <c r="V3262" s="39"/>
      <c r="W3262" s="39"/>
    </row>
    <row r="3263" spans="20:23" x14ac:dyDescent="0.2">
      <c r="T3263" s="39"/>
      <c r="V3263" s="39"/>
      <c r="W3263" s="39"/>
    </row>
    <row r="3264" spans="20:23" x14ac:dyDescent="0.2">
      <c r="T3264" s="39"/>
      <c r="V3264" s="39"/>
      <c r="W3264" s="39"/>
    </row>
    <row r="3265" spans="20:23" x14ac:dyDescent="0.2">
      <c r="T3265" s="39"/>
      <c r="V3265" s="39"/>
      <c r="W3265" s="39"/>
    </row>
    <row r="3266" spans="20:23" x14ac:dyDescent="0.2">
      <c r="T3266" s="39"/>
      <c r="V3266" s="39"/>
      <c r="W3266" s="39"/>
    </row>
    <row r="3267" spans="20:23" x14ac:dyDescent="0.2">
      <c r="T3267" s="39"/>
      <c r="V3267" s="39"/>
      <c r="W3267" s="39"/>
    </row>
    <row r="3268" spans="20:23" x14ac:dyDescent="0.2">
      <c r="T3268" s="39"/>
      <c r="V3268" s="39"/>
      <c r="W3268" s="39"/>
    </row>
    <row r="3269" spans="20:23" x14ac:dyDescent="0.2">
      <c r="T3269" s="39"/>
      <c r="V3269" s="39"/>
      <c r="W3269" s="39"/>
    </row>
    <row r="3270" spans="20:23" x14ac:dyDescent="0.2">
      <c r="T3270" s="39"/>
      <c r="V3270" s="39"/>
      <c r="W3270" s="39"/>
    </row>
    <row r="3271" spans="20:23" x14ac:dyDescent="0.2">
      <c r="T3271" s="39"/>
      <c r="V3271" s="39"/>
      <c r="W3271" s="39"/>
    </row>
    <row r="3272" spans="20:23" x14ac:dyDescent="0.2">
      <c r="T3272" s="39"/>
      <c r="V3272" s="39"/>
      <c r="W3272" s="39"/>
    </row>
    <row r="3273" spans="20:23" x14ac:dyDescent="0.2">
      <c r="T3273" s="39"/>
      <c r="V3273" s="39"/>
      <c r="W3273" s="39"/>
    </row>
    <row r="3274" spans="20:23" x14ac:dyDescent="0.2">
      <c r="T3274" s="39"/>
      <c r="V3274" s="39"/>
      <c r="W3274" s="39"/>
    </row>
    <row r="3275" spans="20:23" x14ac:dyDescent="0.2">
      <c r="T3275" s="39"/>
      <c r="V3275" s="39"/>
      <c r="W3275" s="39"/>
    </row>
    <row r="3276" spans="20:23" x14ac:dyDescent="0.2">
      <c r="T3276" s="39"/>
      <c r="V3276" s="39"/>
      <c r="W3276" s="39"/>
    </row>
    <row r="3277" spans="20:23" x14ac:dyDescent="0.2">
      <c r="T3277" s="39"/>
      <c r="V3277" s="39"/>
      <c r="W3277" s="39"/>
    </row>
    <row r="3278" spans="20:23" x14ac:dyDescent="0.2">
      <c r="T3278" s="39"/>
      <c r="V3278" s="39"/>
      <c r="W3278" s="39"/>
    </row>
    <row r="3279" spans="20:23" x14ac:dyDescent="0.2">
      <c r="T3279" s="39"/>
      <c r="V3279" s="39"/>
      <c r="W3279" s="39"/>
    </row>
    <row r="3280" spans="20:23" x14ac:dyDescent="0.2">
      <c r="T3280" s="39"/>
      <c r="V3280" s="39"/>
      <c r="W3280" s="39"/>
    </row>
    <row r="3281" spans="20:23" x14ac:dyDescent="0.2">
      <c r="T3281" s="39"/>
      <c r="V3281" s="39"/>
      <c r="W3281" s="39"/>
    </row>
    <row r="3282" spans="20:23" x14ac:dyDescent="0.2">
      <c r="T3282" s="39"/>
      <c r="V3282" s="39"/>
      <c r="W3282" s="39"/>
    </row>
    <row r="3283" spans="20:23" x14ac:dyDescent="0.2">
      <c r="T3283" s="39"/>
      <c r="V3283" s="39"/>
      <c r="W3283" s="39"/>
    </row>
    <row r="3284" spans="20:23" x14ac:dyDescent="0.2">
      <c r="T3284" s="39"/>
      <c r="V3284" s="39"/>
      <c r="W3284" s="39"/>
    </row>
    <row r="3285" spans="20:23" x14ac:dyDescent="0.2">
      <c r="T3285" s="39"/>
      <c r="V3285" s="39"/>
      <c r="W3285" s="39"/>
    </row>
    <row r="3286" spans="20:23" x14ac:dyDescent="0.2">
      <c r="T3286" s="39"/>
      <c r="V3286" s="39"/>
      <c r="W3286" s="39"/>
    </row>
    <row r="3287" spans="20:23" x14ac:dyDescent="0.2">
      <c r="T3287" s="39"/>
      <c r="V3287" s="39"/>
      <c r="W3287" s="39"/>
    </row>
    <row r="3288" spans="20:23" x14ac:dyDescent="0.2">
      <c r="T3288" s="39"/>
      <c r="V3288" s="39"/>
      <c r="W3288" s="39"/>
    </row>
    <row r="3289" spans="20:23" x14ac:dyDescent="0.2">
      <c r="T3289" s="39"/>
      <c r="V3289" s="39"/>
      <c r="W3289" s="39"/>
    </row>
    <row r="3290" spans="20:23" x14ac:dyDescent="0.2">
      <c r="T3290" s="39"/>
      <c r="V3290" s="39"/>
      <c r="W3290" s="39"/>
    </row>
    <row r="3291" spans="20:23" x14ac:dyDescent="0.2">
      <c r="T3291" s="39"/>
      <c r="V3291" s="39"/>
      <c r="W3291" s="39"/>
    </row>
    <row r="3292" spans="20:23" x14ac:dyDescent="0.2">
      <c r="T3292" s="39"/>
      <c r="V3292" s="39"/>
      <c r="W3292" s="39"/>
    </row>
    <row r="3293" spans="20:23" x14ac:dyDescent="0.2">
      <c r="T3293" s="39"/>
      <c r="V3293" s="39"/>
      <c r="W3293" s="39"/>
    </row>
    <row r="3294" spans="20:23" x14ac:dyDescent="0.2">
      <c r="T3294" s="39"/>
      <c r="V3294" s="39"/>
      <c r="W3294" s="39"/>
    </row>
    <row r="3295" spans="20:23" x14ac:dyDescent="0.2">
      <c r="T3295" s="39"/>
      <c r="V3295" s="39"/>
      <c r="W3295" s="39"/>
    </row>
    <row r="3296" spans="20:23" x14ac:dyDescent="0.2">
      <c r="T3296" s="39"/>
      <c r="V3296" s="39"/>
      <c r="W3296" s="39"/>
    </row>
    <row r="3297" spans="20:23" x14ac:dyDescent="0.2">
      <c r="T3297" s="39"/>
      <c r="V3297" s="39"/>
      <c r="W3297" s="39"/>
    </row>
    <row r="3298" spans="20:23" x14ac:dyDescent="0.2">
      <c r="T3298" s="39"/>
      <c r="V3298" s="39"/>
      <c r="W3298" s="39"/>
    </row>
    <row r="3299" spans="20:23" x14ac:dyDescent="0.2">
      <c r="T3299" s="39"/>
      <c r="V3299" s="39"/>
      <c r="W3299" s="39"/>
    </row>
    <row r="3300" spans="20:23" x14ac:dyDescent="0.2">
      <c r="T3300" s="39"/>
      <c r="V3300" s="39"/>
      <c r="W3300" s="39"/>
    </row>
    <row r="3301" spans="20:23" x14ac:dyDescent="0.2">
      <c r="T3301" s="39"/>
      <c r="V3301" s="39"/>
      <c r="W3301" s="39"/>
    </row>
    <row r="3302" spans="20:23" x14ac:dyDescent="0.2">
      <c r="T3302" s="39"/>
      <c r="V3302" s="39"/>
      <c r="W3302" s="39"/>
    </row>
    <row r="3303" spans="20:23" x14ac:dyDescent="0.2">
      <c r="T3303" s="39"/>
      <c r="V3303" s="39"/>
      <c r="W3303" s="39"/>
    </row>
    <row r="3304" spans="20:23" x14ac:dyDescent="0.2">
      <c r="T3304" s="39"/>
      <c r="V3304" s="39"/>
      <c r="W3304" s="39"/>
    </row>
    <row r="3305" spans="20:23" x14ac:dyDescent="0.2">
      <c r="T3305" s="39"/>
      <c r="V3305" s="39"/>
      <c r="W3305" s="39"/>
    </row>
    <row r="3306" spans="20:23" x14ac:dyDescent="0.2">
      <c r="T3306" s="39"/>
      <c r="V3306" s="39"/>
      <c r="W3306" s="39"/>
    </row>
    <row r="3307" spans="20:23" x14ac:dyDescent="0.2">
      <c r="T3307" s="39"/>
      <c r="V3307" s="39"/>
      <c r="W3307" s="39"/>
    </row>
    <row r="3308" spans="20:23" x14ac:dyDescent="0.2">
      <c r="T3308" s="39"/>
      <c r="V3308" s="39"/>
      <c r="W3308" s="39"/>
    </row>
    <row r="3309" spans="20:23" x14ac:dyDescent="0.2">
      <c r="T3309" s="39"/>
      <c r="V3309" s="39"/>
      <c r="W3309" s="39"/>
    </row>
    <row r="3310" spans="20:23" x14ac:dyDescent="0.2">
      <c r="T3310" s="39"/>
      <c r="V3310" s="39"/>
      <c r="W3310" s="39"/>
    </row>
    <row r="3311" spans="20:23" x14ac:dyDescent="0.2">
      <c r="T3311" s="39"/>
      <c r="V3311" s="39"/>
      <c r="W3311" s="39"/>
    </row>
    <row r="3312" spans="20:23" x14ac:dyDescent="0.2">
      <c r="T3312" s="39"/>
      <c r="V3312" s="39"/>
      <c r="W3312" s="39"/>
    </row>
    <row r="3313" spans="20:23" x14ac:dyDescent="0.2">
      <c r="T3313" s="39"/>
      <c r="V3313" s="39"/>
      <c r="W3313" s="39"/>
    </row>
    <row r="3314" spans="20:23" x14ac:dyDescent="0.2">
      <c r="T3314" s="39"/>
      <c r="V3314" s="39"/>
      <c r="W3314" s="39"/>
    </row>
    <row r="3315" spans="20:23" x14ac:dyDescent="0.2">
      <c r="T3315" s="39"/>
      <c r="V3315" s="39"/>
      <c r="W3315" s="39"/>
    </row>
    <row r="3316" spans="20:23" x14ac:dyDescent="0.2">
      <c r="T3316" s="39"/>
      <c r="V3316" s="39"/>
      <c r="W3316" s="39"/>
    </row>
    <row r="3317" spans="20:23" x14ac:dyDescent="0.2">
      <c r="T3317" s="39"/>
      <c r="V3317" s="39"/>
      <c r="W3317" s="39"/>
    </row>
    <row r="3318" spans="20:23" x14ac:dyDescent="0.2">
      <c r="T3318" s="39"/>
      <c r="V3318" s="39"/>
      <c r="W3318" s="39"/>
    </row>
    <row r="3319" spans="20:23" x14ac:dyDescent="0.2">
      <c r="T3319" s="39"/>
      <c r="V3319" s="39"/>
      <c r="W3319" s="39"/>
    </row>
    <row r="3320" spans="20:23" x14ac:dyDescent="0.2">
      <c r="T3320" s="39"/>
      <c r="V3320" s="39"/>
      <c r="W3320" s="39"/>
    </row>
    <row r="3321" spans="20:23" x14ac:dyDescent="0.2">
      <c r="T3321" s="39"/>
      <c r="V3321" s="39"/>
      <c r="W3321" s="39"/>
    </row>
    <row r="3322" spans="20:23" x14ac:dyDescent="0.2">
      <c r="T3322" s="39"/>
      <c r="V3322" s="39"/>
      <c r="W3322" s="39"/>
    </row>
    <row r="3323" spans="20:23" x14ac:dyDescent="0.2">
      <c r="T3323" s="39"/>
      <c r="V3323" s="39"/>
      <c r="W3323" s="39"/>
    </row>
    <row r="3324" spans="20:23" x14ac:dyDescent="0.2">
      <c r="T3324" s="39"/>
      <c r="V3324" s="39"/>
      <c r="W3324" s="39"/>
    </row>
    <row r="3325" spans="20:23" x14ac:dyDescent="0.2">
      <c r="T3325" s="39"/>
      <c r="V3325" s="39"/>
      <c r="W3325" s="39"/>
    </row>
    <row r="3326" spans="20:23" x14ac:dyDescent="0.2">
      <c r="T3326" s="39"/>
      <c r="V3326" s="39"/>
      <c r="W3326" s="39"/>
    </row>
    <row r="3327" spans="20:23" x14ac:dyDescent="0.2">
      <c r="T3327" s="39"/>
      <c r="V3327" s="39"/>
      <c r="W3327" s="39"/>
    </row>
    <row r="3328" spans="20:23" x14ac:dyDescent="0.2">
      <c r="T3328" s="39"/>
      <c r="V3328" s="39"/>
      <c r="W3328" s="39"/>
    </row>
    <row r="3329" spans="20:23" x14ac:dyDescent="0.2">
      <c r="T3329" s="39"/>
      <c r="V3329" s="39"/>
      <c r="W3329" s="39"/>
    </row>
    <row r="3330" spans="20:23" x14ac:dyDescent="0.2">
      <c r="T3330" s="39"/>
      <c r="V3330" s="39"/>
      <c r="W3330" s="39"/>
    </row>
    <row r="3331" spans="20:23" x14ac:dyDescent="0.2">
      <c r="T3331" s="39"/>
      <c r="V3331" s="39"/>
      <c r="W3331" s="39"/>
    </row>
    <row r="3332" spans="20:23" x14ac:dyDescent="0.2">
      <c r="T3332" s="39"/>
      <c r="V3332" s="39"/>
      <c r="W3332" s="39"/>
    </row>
    <row r="3333" spans="20:23" x14ac:dyDescent="0.2">
      <c r="T3333" s="39"/>
      <c r="V3333" s="39"/>
      <c r="W3333" s="39"/>
    </row>
    <row r="3334" spans="20:23" x14ac:dyDescent="0.2">
      <c r="T3334" s="39"/>
      <c r="V3334" s="39"/>
      <c r="W3334" s="39"/>
    </row>
    <row r="3335" spans="20:23" x14ac:dyDescent="0.2">
      <c r="T3335" s="39"/>
      <c r="V3335" s="39"/>
      <c r="W3335" s="39"/>
    </row>
    <row r="3336" spans="20:23" x14ac:dyDescent="0.2">
      <c r="T3336" s="39"/>
      <c r="V3336" s="39"/>
      <c r="W3336" s="39"/>
    </row>
    <row r="3337" spans="20:23" x14ac:dyDescent="0.2">
      <c r="T3337" s="39"/>
      <c r="V3337" s="39"/>
      <c r="W3337" s="39"/>
    </row>
    <row r="3338" spans="20:23" x14ac:dyDescent="0.2">
      <c r="T3338" s="39"/>
      <c r="V3338" s="39"/>
      <c r="W3338" s="39"/>
    </row>
    <row r="3339" spans="20:23" x14ac:dyDescent="0.2">
      <c r="T3339" s="39"/>
      <c r="V3339" s="39"/>
      <c r="W3339" s="39"/>
    </row>
    <row r="3340" spans="20:23" x14ac:dyDescent="0.2">
      <c r="T3340" s="39"/>
      <c r="V3340" s="39"/>
      <c r="W3340" s="39"/>
    </row>
    <row r="3341" spans="20:23" x14ac:dyDescent="0.2">
      <c r="T3341" s="39"/>
      <c r="V3341" s="39"/>
      <c r="W3341" s="39"/>
    </row>
    <row r="3342" spans="20:23" x14ac:dyDescent="0.2">
      <c r="T3342" s="39"/>
      <c r="V3342" s="39"/>
      <c r="W3342" s="39"/>
    </row>
    <row r="3343" spans="20:23" x14ac:dyDescent="0.2">
      <c r="T3343" s="39"/>
      <c r="V3343" s="39"/>
      <c r="W3343" s="39"/>
    </row>
    <row r="3344" spans="20:23" x14ac:dyDescent="0.2">
      <c r="T3344" s="39"/>
      <c r="V3344" s="39"/>
      <c r="W3344" s="39"/>
    </row>
    <row r="3345" spans="20:23" x14ac:dyDescent="0.2">
      <c r="T3345" s="39"/>
      <c r="V3345" s="39"/>
      <c r="W3345" s="39"/>
    </row>
    <row r="3346" spans="20:23" x14ac:dyDescent="0.2">
      <c r="T3346" s="39"/>
      <c r="V3346" s="39"/>
      <c r="W3346" s="39"/>
    </row>
    <row r="3347" spans="20:23" x14ac:dyDescent="0.2">
      <c r="T3347" s="39"/>
      <c r="V3347" s="39"/>
      <c r="W3347" s="39"/>
    </row>
    <row r="3348" spans="20:23" x14ac:dyDescent="0.2">
      <c r="T3348" s="39"/>
      <c r="V3348" s="39"/>
      <c r="W3348" s="39"/>
    </row>
    <row r="3349" spans="20:23" x14ac:dyDescent="0.2">
      <c r="T3349" s="39"/>
      <c r="V3349" s="39"/>
      <c r="W3349" s="39"/>
    </row>
    <row r="3350" spans="20:23" x14ac:dyDescent="0.2">
      <c r="T3350" s="39"/>
      <c r="V3350" s="39"/>
      <c r="W3350" s="39"/>
    </row>
    <row r="3351" spans="20:23" x14ac:dyDescent="0.2">
      <c r="T3351" s="39"/>
      <c r="V3351" s="39"/>
      <c r="W3351" s="39"/>
    </row>
    <row r="3352" spans="20:23" x14ac:dyDescent="0.2">
      <c r="T3352" s="39"/>
      <c r="V3352" s="39"/>
      <c r="W3352" s="39"/>
    </row>
    <row r="3353" spans="20:23" x14ac:dyDescent="0.2">
      <c r="T3353" s="39"/>
      <c r="V3353" s="39"/>
      <c r="W3353" s="39"/>
    </row>
    <row r="3354" spans="20:23" x14ac:dyDescent="0.2">
      <c r="T3354" s="39"/>
      <c r="V3354" s="39"/>
      <c r="W3354" s="39"/>
    </row>
    <row r="3355" spans="20:23" x14ac:dyDescent="0.2">
      <c r="T3355" s="39"/>
      <c r="V3355" s="39"/>
      <c r="W3355" s="39"/>
    </row>
    <row r="3356" spans="20:23" x14ac:dyDescent="0.2">
      <c r="T3356" s="39"/>
      <c r="V3356" s="39"/>
      <c r="W3356" s="39"/>
    </row>
    <row r="3357" spans="20:23" x14ac:dyDescent="0.2">
      <c r="T3357" s="39"/>
      <c r="V3357" s="39"/>
      <c r="W3357" s="39"/>
    </row>
    <row r="3358" spans="20:23" x14ac:dyDescent="0.2">
      <c r="T3358" s="39"/>
      <c r="V3358" s="39"/>
      <c r="W3358" s="39"/>
    </row>
    <row r="3359" spans="20:23" x14ac:dyDescent="0.2">
      <c r="T3359" s="39"/>
      <c r="V3359" s="39"/>
      <c r="W3359" s="39"/>
    </row>
    <row r="3360" spans="20:23" x14ac:dyDescent="0.2">
      <c r="T3360" s="39"/>
      <c r="V3360" s="39"/>
      <c r="W3360" s="39"/>
    </row>
    <row r="3361" spans="20:23" x14ac:dyDescent="0.2">
      <c r="T3361" s="39"/>
      <c r="V3361" s="39"/>
      <c r="W3361" s="39"/>
    </row>
    <row r="3362" spans="20:23" x14ac:dyDescent="0.2">
      <c r="T3362" s="39"/>
      <c r="V3362" s="39"/>
      <c r="W3362" s="39"/>
    </row>
    <row r="3363" spans="20:23" x14ac:dyDescent="0.2">
      <c r="T3363" s="39"/>
      <c r="V3363" s="39"/>
      <c r="W3363" s="39"/>
    </row>
    <row r="3364" spans="20:23" x14ac:dyDescent="0.2">
      <c r="T3364" s="39"/>
      <c r="V3364" s="39"/>
      <c r="W3364" s="39"/>
    </row>
    <row r="3365" spans="20:23" x14ac:dyDescent="0.2">
      <c r="T3365" s="39"/>
      <c r="V3365" s="39"/>
      <c r="W3365" s="39"/>
    </row>
    <row r="3366" spans="20:23" x14ac:dyDescent="0.2">
      <c r="T3366" s="39"/>
      <c r="V3366" s="39"/>
      <c r="W3366" s="39"/>
    </row>
    <row r="3367" spans="20:23" x14ac:dyDescent="0.2">
      <c r="T3367" s="39"/>
      <c r="V3367" s="39"/>
      <c r="W3367" s="39"/>
    </row>
    <row r="3368" spans="20:23" x14ac:dyDescent="0.2">
      <c r="T3368" s="39"/>
      <c r="V3368" s="39"/>
      <c r="W3368" s="39"/>
    </row>
    <row r="3369" spans="20:23" x14ac:dyDescent="0.2">
      <c r="T3369" s="39"/>
      <c r="V3369" s="39"/>
      <c r="W3369" s="39"/>
    </row>
    <row r="3370" spans="20:23" x14ac:dyDescent="0.2">
      <c r="T3370" s="39"/>
      <c r="V3370" s="39"/>
      <c r="W3370" s="39"/>
    </row>
    <row r="3371" spans="20:23" x14ac:dyDescent="0.2">
      <c r="T3371" s="39"/>
      <c r="V3371" s="39"/>
      <c r="W3371" s="39"/>
    </row>
    <row r="3372" spans="20:23" x14ac:dyDescent="0.2">
      <c r="T3372" s="39"/>
      <c r="V3372" s="39"/>
      <c r="W3372" s="39"/>
    </row>
    <row r="3373" spans="20:23" x14ac:dyDescent="0.2">
      <c r="T3373" s="39"/>
      <c r="V3373" s="39"/>
      <c r="W3373" s="39"/>
    </row>
    <row r="3374" spans="20:23" x14ac:dyDescent="0.2">
      <c r="T3374" s="39"/>
      <c r="V3374" s="39"/>
      <c r="W3374" s="39"/>
    </row>
    <row r="3375" spans="20:23" x14ac:dyDescent="0.2">
      <c r="T3375" s="39"/>
      <c r="V3375" s="39"/>
      <c r="W3375" s="39"/>
    </row>
    <row r="3376" spans="20:23" x14ac:dyDescent="0.2">
      <c r="T3376" s="39"/>
      <c r="V3376" s="39"/>
      <c r="W3376" s="39"/>
    </row>
    <row r="3377" spans="20:23" x14ac:dyDescent="0.2">
      <c r="T3377" s="39"/>
      <c r="V3377" s="39"/>
      <c r="W3377" s="39"/>
    </row>
    <row r="3378" spans="20:23" x14ac:dyDescent="0.2">
      <c r="T3378" s="39"/>
      <c r="V3378" s="39"/>
      <c r="W3378" s="39"/>
    </row>
    <row r="3379" spans="20:23" x14ac:dyDescent="0.2">
      <c r="T3379" s="39"/>
      <c r="V3379" s="39"/>
      <c r="W3379" s="39"/>
    </row>
    <row r="3380" spans="20:23" x14ac:dyDescent="0.2">
      <c r="T3380" s="39"/>
      <c r="V3380" s="39"/>
      <c r="W3380" s="39"/>
    </row>
    <row r="3381" spans="20:23" x14ac:dyDescent="0.2">
      <c r="T3381" s="39"/>
      <c r="V3381" s="39"/>
      <c r="W3381" s="39"/>
    </row>
    <row r="3382" spans="20:23" x14ac:dyDescent="0.2">
      <c r="T3382" s="39"/>
      <c r="V3382" s="39"/>
      <c r="W3382" s="39"/>
    </row>
    <row r="3383" spans="20:23" x14ac:dyDescent="0.2">
      <c r="T3383" s="39"/>
      <c r="V3383" s="39"/>
      <c r="W3383" s="39"/>
    </row>
    <row r="3384" spans="20:23" x14ac:dyDescent="0.2">
      <c r="T3384" s="39"/>
      <c r="V3384" s="39"/>
      <c r="W3384" s="39"/>
    </row>
    <row r="3385" spans="20:23" x14ac:dyDescent="0.2">
      <c r="T3385" s="39"/>
      <c r="V3385" s="39"/>
      <c r="W3385" s="39"/>
    </row>
    <row r="3386" spans="20:23" x14ac:dyDescent="0.2">
      <c r="T3386" s="39"/>
      <c r="V3386" s="39"/>
      <c r="W3386" s="39"/>
    </row>
    <row r="3387" spans="20:23" x14ac:dyDescent="0.2">
      <c r="T3387" s="39"/>
      <c r="V3387" s="39"/>
      <c r="W3387" s="39"/>
    </row>
    <row r="3388" spans="20:23" x14ac:dyDescent="0.2">
      <c r="T3388" s="39"/>
      <c r="V3388" s="39"/>
      <c r="W3388" s="39"/>
    </row>
    <row r="3389" spans="20:23" x14ac:dyDescent="0.2">
      <c r="T3389" s="39"/>
      <c r="V3389" s="39"/>
      <c r="W3389" s="39"/>
    </row>
    <row r="3390" spans="20:23" x14ac:dyDescent="0.2">
      <c r="T3390" s="39"/>
      <c r="V3390" s="39"/>
      <c r="W3390" s="39"/>
    </row>
    <row r="3391" spans="20:23" x14ac:dyDescent="0.2">
      <c r="T3391" s="39"/>
      <c r="V3391" s="39"/>
      <c r="W3391" s="39"/>
    </row>
    <row r="3392" spans="20:23" x14ac:dyDescent="0.2">
      <c r="T3392" s="39"/>
      <c r="V3392" s="39"/>
      <c r="W3392" s="39"/>
    </row>
    <row r="3393" spans="20:23" x14ac:dyDescent="0.2">
      <c r="T3393" s="39"/>
      <c r="V3393" s="39"/>
      <c r="W3393" s="39"/>
    </row>
    <row r="3394" spans="20:23" x14ac:dyDescent="0.2">
      <c r="T3394" s="39"/>
      <c r="V3394" s="39"/>
      <c r="W3394" s="39"/>
    </row>
    <row r="3395" spans="20:23" x14ac:dyDescent="0.2">
      <c r="T3395" s="39"/>
      <c r="V3395" s="39"/>
      <c r="W3395" s="39"/>
    </row>
    <row r="3396" spans="20:23" x14ac:dyDescent="0.2">
      <c r="T3396" s="39"/>
      <c r="V3396" s="39"/>
      <c r="W3396" s="39"/>
    </row>
    <row r="3397" spans="20:23" x14ac:dyDescent="0.2">
      <c r="T3397" s="39"/>
      <c r="V3397" s="39"/>
      <c r="W3397" s="39"/>
    </row>
    <row r="3398" spans="20:23" x14ac:dyDescent="0.2">
      <c r="T3398" s="39"/>
      <c r="V3398" s="39"/>
      <c r="W3398" s="39"/>
    </row>
    <row r="3399" spans="20:23" x14ac:dyDescent="0.2">
      <c r="T3399" s="39"/>
      <c r="V3399" s="39"/>
      <c r="W3399" s="39"/>
    </row>
    <row r="3400" spans="20:23" x14ac:dyDescent="0.2">
      <c r="T3400" s="39"/>
      <c r="V3400" s="39"/>
      <c r="W3400" s="39"/>
    </row>
    <row r="3401" spans="20:23" x14ac:dyDescent="0.2">
      <c r="T3401" s="39"/>
      <c r="V3401" s="39"/>
      <c r="W3401" s="39"/>
    </row>
    <row r="3402" spans="20:23" x14ac:dyDescent="0.2">
      <c r="T3402" s="39"/>
      <c r="V3402" s="39"/>
      <c r="W3402" s="39"/>
    </row>
    <row r="3403" spans="20:23" x14ac:dyDescent="0.2">
      <c r="T3403" s="39"/>
      <c r="V3403" s="39"/>
      <c r="W3403" s="39"/>
    </row>
    <row r="3404" spans="20:23" x14ac:dyDescent="0.2">
      <c r="T3404" s="39"/>
      <c r="V3404" s="39"/>
      <c r="W3404" s="39"/>
    </row>
    <row r="3405" spans="20:23" x14ac:dyDescent="0.2">
      <c r="T3405" s="39"/>
      <c r="V3405" s="39"/>
      <c r="W3405" s="39"/>
    </row>
    <row r="3406" spans="20:23" x14ac:dyDescent="0.2">
      <c r="T3406" s="39"/>
      <c r="V3406" s="39"/>
      <c r="W3406" s="39"/>
    </row>
    <row r="3407" spans="20:23" x14ac:dyDescent="0.2">
      <c r="T3407" s="39"/>
      <c r="V3407" s="39"/>
      <c r="W3407" s="39"/>
    </row>
    <row r="3408" spans="20:23" x14ac:dyDescent="0.2">
      <c r="T3408" s="39"/>
      <c r="V3408" s="39"/>
      <c r="W3408" s="39"/>
    </row>
    <row r="3409" spans="20:23" x14ac:dyDescent="0.2">
      <c r="T3409" s="39"/>
      <c r="V3409" s="39"/>
      <c r="W3409" s="39"/>
    </row>
    <row r="3410" spans="20:23" x14ac:dyDescent="0.2">
      <c r="T3410" s="39"/>
      <c r="V3410" s="39"/>
      <c r="W3410" s="39"/>
    </row>
    <row r="3411" spans="20:23" x14ac:dyDescent="0.2">
      <c r="T3411" s="39"/>
      <c r="V3411" s="39"/>
      <c r="W3411" s="39"/>
    </row>
    <row r="3412" spans="20:23" x14ac:dyDescent="0.2">
      <c r="T3412" s="39"/>
      <c r="V3412" s="39"/>
      <c r="W3412" s="39"/>
    </row>
    <row r="3413" spans="20:23" x14ac:dyDescent="0.2">
      <c r="T3413" s="39"/>
      <c r="V3413" s="39"/>
      <c r="W3413" s="39"/>
    </row>
    <row r="3414" spans="20:23" x14ac:dyDescent="0.2">
      <c r="T3414" s="39"/>
      <c r="V3414" s="39"/>
      <c r="W3414" s="39"/>
    </row>
    <row r="3415" spans="20:23" x14ac:dyDescent="0.2">
      <c r="T3415" s="39"/>
      <c r="V3415" s="39"/>
      <c r="W3415" s="39"/>
    </row>
    <row r="3416" spans="20:23" x14ac:dyDescent="0.2">
      <c r="T3416" s="39"/>
      <c r="V3416" s="39"/>
      <c r="W3416" s="39"/>
    </row>
    <row r="3417" spans="20:23" x14ac:dyDescent="0.2">
      <c r="T3417" s="39"/>
      <c r="V3417" s="39"/>
      <c r="W3417" s="39"/>
    </row>
    <row r="3418" spans="20:23" x14ac:dyDescent="0.2">
      <c r="T3418" s="39"/>
      <c r="V3418" s="39"/>
      <c r="W3418" s="39"/>
    </row>
    <row r="3419" spans="20:23" x14ac:dyDescent="0.2">
      <c r="T3419" s="39"/>
      <c r="V3419" s="39"/>
      <c r="W3419" s="39"/>
    </row>
    <row r="3420" spans="20:23" x14ac:dyDescent="0.2">
      <c r="T3420" s="39"/>
      <c r="V3420" s="39"/>
      <c r="W3420" s="39"/>
    </row>
    <row r="3421" spans="20:23" x14ac:dyDescent="0.2">
      <c r="T3421" s="39"/>
      <c r="V3421" s="39"/>
      <c r="W3421" s="39"/>
    </row>
    <row r="3422" spans="20:23" x14ac:dyDescent="0.2">
      <c r="T3422" s="39"/>
      <c r="V3422" s="39"/>
      <c r="W3422" s="39"/>
    </row>
    <row r="3423" spans="20:23" x14ac:dyDescent="0.2">
      <c r="T3423" s="39"/>
      <c r="V3423" s="39"/>
      <c r="W3423" s="39"/>
    </row>
    <row r="3424" spans="20:23" x14ac:dyDescent="0.2">
      <c r="T3424" s="39"/>
      <c r="V3424" s="39"/>
      <c r="W3424" s="39"/>
    </row>
    <row r="3425" spans="20:23" x14ac:dyDescent="0.2">
      <c r="T3425" s="39"/>
      <c r="V3425" s="39"/>
      <c r="W3425" s="39"/>
    </row>
    <row r="3426" spans="20:23" x14ac:dyDescent="0.2">
      <c r="T3426" s="39"/>
      <c r="V3426" s="39"/>
      <c r="W3426" s="39"/>
    </row>
    <row r="3427" spans="20:23" x14ac:dyDescent="0.2">
      <c r="T3427" s="39"/>
      <c r="V3427" s="39"/>
      <c r="W3427" s="39"/>
    </row>
    <row r="3428" spans="20:23" x14ac:dyDescent="0.2">
      <c r="T3428" s="39"/>
      <c r="V3428" s="39"/>
      <c r="W3428" s="39"/>
    </row>
    <row r="3429" spans="20:23" x14ac:dyDescent="0.2">
      <c r="T3429" s="39"/>
      <c r="V3429" s="39"/>
      <c r="W3429" s="39"/>
    </row>
    <row r="3430" spans="20:23" x14ac:dyDescent="0.2">
      <c r="T3430" s="39"/>
      <c r="V3430" s="39"/>
      <c r="W3430" s="39"/>
    </row>
    <row r="3431" spans="20:23" x14ac:dyDescent="0.2">
      <c r="T3431" s="39"/>
      <c r="V3431" s="39"/>
      <c r="W3431" s="39"/>
    </row>
    <row r="3432" spans="20:23" x14ac:dyDescent="0.2">
      <c r="T3432" s="39"/>
      <c r="V3432" s="39"/>
      <c r="W3432" s="39"/>
    </row>
    <row r="3433" spans="20:23" x14ac:dyDescent="0.2">
      <c r="T3433" s="39"/>
      <c r="V3433" s="39"/>
      <c r="W3433" s="39"/>
    </row>
    <row r="3434" spans="20:23" x14ac:dyDescent="0.2">
      <c r="T3434" s="39"/>
      <c r="V3434" s="39"/>
      <c r="W3434" s="39"/>
    </row>
    <row r="3435" spans="20:23" x14ac:dyDescent="0.2">
      <c r="T3435" s="39"/>
      <c r="V3435" s="39"/>
      <c r="W3435" s="39"/>
    </row>
    <row r="3436" spans="20:23" x14ac:dyDescent="0.2">
      <c r="T3436" s="39"/>
      <c r="V3436" s="39"/>
      <c r="W3436" s="39"/>
    </row>
    <row r="3437" spans="20:23" x14ac:dyDescent="0.2">
      <c r="T3437" s="39"/>
      <c r="V3437" s="39"/>
      <c r="W3437" s="39"/>
    </row>
    <row r="3438" spans="20:23" x14ac:dyDescent="0.2">
      <c r="T3438" s="39"/>
      <c r="V3438" s="39"/>
      <c r="W3438" s="39"/>
    </row>
    <row r="3439" spans="20:23" x14ac:dyDescent="0.2">
      <c r="T3439" s="39"/>
      <c r="V3439" s="39"/>
      <c r="W3439" s="39"/>
    </row>
    <row r="3440" spans="20:23" x14ac:dyDescent="0.2">
      <c r="T3440" s="39"/>
      <c r="V3440" s="39"/>
      <c r="W3440" s="39"/>
    </row>
    <row r="3441" spans="20:23" x14ac:dyDescent="0.2">
      <c r="T3441" s="39"/>
      <c r="V3441" s="39"/>
      <c r="W3441" s="39"/>
    </row>
    <row r="3442" spans="20:23" x14ac:dyDescent="0.2">
      <c r="T3442" s="39"/>
      <c r="V3442" s="39"/>
      <c r="W3442" s="39"/>
    </row>
    <row r="3443" spans="20:23" x14ac:dyDescent="0.2">
      <c r="T3443" s="39"/>
      <c r="V3443" s="39"/>
      <c r="W3443" s="39"/>
    </row>
    <row r="3444" spans="20:23" x14ac:dyDescent="0.2">
      <c r="T3444" s="39"/>
      <c r="V3444" s="39"/>
      <c r="W3444" s="39"/>
    </row>
    <row r="3445" spans="20:23" x14ac:dyDescent="0.2">
      <c r="T3445" s="39"/>
      <c r="V3445" s="39"/>
      <c r="W3445" s="39"/>
    </row>
    <row r="3446" spans="20:23" x14ac:dyDescent="0.2">
      <c r="T3446" s="39"/>
      <c r="V3446" s="39"/>
      <c r="W3446" s="39"/>
    </row>
    <row r="3447" spans="20:23" x14ac:dyDescent="0.2">
      <c r="T3447" s="39"/>
      <c r="V3447" s="39"/>
      <c r="W3447" s="39"/>
    </row>
    <row r="3448" spans="20:23" x14ac:dyDescent="0.2">
      <c r="T3448" s="39"/>
      <c r="V3448" s="39"/>
      <c r="W3448" s="39"/>
    </row>
    <row r="3449" spans="20:23" x14ac:dyDescent="0.2">
      <c r="T3449" s="39"/>
      <c r="V3449" s="39"/>
      <c r="W3449" s="39"/>
    </row>
    <row r="3450" spans="20:23" x14ac:dyDescent="0.2">
      <c r="T3450" s="39"/>
      <c r="V3450" s="39"/>
      <c r="W3450" s="39"/>
    </row>
    <row r="3451" spans="20:23" x14ac:dyDescent="0.2">
      <c r="T3451" s="39"/>
      <c r="V3451" s="39"/>
      <c r="W3451" s="39"/>
    </row>
    <row r="3452" spans="20:23" x14ac:dyDescent="0.2">
      <c r="T3452" s="39"/>
      <c r="V3452" s="39"/>
      <c r="W3452" s="39"/>
    </row>
    <row r="3453" spans="20:23" x14ac:dyDescent="0.2">
      <c r="T3453" s="39"/>
      <c r="V3453" s="39"/>
      <c r="W3453" s="39"/>
    </row>
    <row r="3454" spans="20:23" x14ac:dyDescent="0.2">
      <c r="T3454" s="39"/>
      <c r="V3454" s="39"/>
      <c r="W3454" s="39"/>
    </row>
    <row r="3455" spans="20:23" x14ac:dyDescent="0.2">
      <c r="T3455" s="39"/>
      <c r="V3455" s="39"/>
      <c r="W3455" s="39"/>
    </row>
    <row r="3456" spans="20:23" x14ac:dyDescent="0.2">
      <c r="T3456" s="39"/>
      <c r="V3456" s="39"/>
      <c r="W3456" s="39"/>
    </row>
    <row r="3457" spans="20:23" x14ac:dyDescent="0.2">
      <c r="T3457" s="39"/>
      <c r="V3457" s="39"/>
      <c r="W3457" s="39"/>
    </row>
    <row r="3458" spans="20:23" x14ac:dyDescent="0.2">
      <c r="T3458" s="39"/>
      <c r="V3458" s="39"/>
      <c r="W3458" s="39"/>
    </row>
    <row r="3459" spans="20:23" x14ac:dyDescent="0.2">
      <c r="T3459" s="39"/>
      <c r="V3459" s="39"/>
      <c r="W3459" s="39"/>
    </row>
    <row r="3460" spans="20:23" x14ac:dyDescent="0.2">
      <c r="T3460" s="39"/>
      <c r="V3460" s="39"/>
      <c r="W3460" s="39"/>
    </row>
    <row r="3461" spans="20:23" x14ac:dyDescent="0.2">
      <c r="T3461" s="39"/>
      <c r="V3461" s="39"/>
      <c r="W3461" s="39"/>
    </row>
    <row r="3462" spans="20:23" x14ac:dyDescent="0.2">
      <c r="T3462" s="39"/>
      <c r="V3462" s="39"/>
      <c r="W3462" s="39"/>
    </row>
    <row r="3463" spans="20:23" x14ac:dyDescent="0.2">
      <c r="T3463" s="39"/>
      <c r="V3463" s="39"/>
      <c r="W3463" s="39"/>
    </row>
    <row r="3464" spans="20:23" x14ac:dyDescent="0.2">
      <c r="T3464" s="39"/>
      <c r="V3464" s="39"/>
      <c r="W3464" s="39"/>
    </row>
    <row r="3465" spans="20:23" x14ac:dyDescent="0.2">
      <c r="T3465" s="39"/>
      <c r="V3465" s="39"/>
      <c r="W3465" s="39"/>
    </row>
    <row r="3466" spans="20:23" x14ac:dyDescent="0.2">
      <c r="T3466" s="39"/>
      <c r="V3466" s="39"/>
      <c r="W3466" s="39"/>
    </row>
    <row r="3467" spans="20:23" x14ac:dyDescent="0.2">
      <c r="T3467" s="39"/>
      <c r="V3467" s="39"/>
      <c r="W3467" s="39"/>
    </row>
    <row r="3468" spans="20:23" x14ac:dyDescent="0.2">
      <c r="T3468" s="39"/>
      <c r="V3468" s="39"/>
      <c r="W3468" s="39"/>
    </row>
    <row r="3469" spans="20:23" x14ac:dyDescent="0.2">
      <c r="T3469" s="39"/>
      <c r="V3469" s="39"/>
      <c r="W3469" s="39"/>
    </row>
    <row r="3470" spans="20:23" x14ac:dyDescent="0.2">
      <c r="T3470" s="39"/>
      <c r="V3470" s="39"/>
      <c r="W3470" s="39"/>
    </row>
    <row r="3471" spans="20:23" x14ac:dyDescent="0.2">
      <c r="T3471" s="39"/>
      <c r="V3471" s="39"/>
      <c r="W3471" s="39"/>
    </row>
    <row r="3472" spans="20:23" x14ac:dyDescent="0.2">
      <c r="T3472" s="39"/>
      <c r="V3472" s="39"/>
      <c r="W3472" s="39"/>
    </row>
    <row r="3473" spans="20:23" x14ac:dyDescent="0.2">
      <c r="T3473" s="39"/>
      <c r="V3473" s="39"/>
      <c r="W3473" s="39"/>
    </row>
    <row r="3474" spans="20:23" x14ac:dyDescent="0.2">
      <c r="T3474" s="39"/>
      <c r="V3474" s="39"/>
      <c r="W3474" s="39"/>
    </row>
    <row r="3475" spans="20:23" x14ac:dyDescent="0.2">
      <c r="T3475" s="39"/>
      <c r="V3475" s="39"/>
      <c r="W3475" s="39"/>
    </row>
    <row r="3476" spans="20:23" x14ac:dyDescent="0.2">
      <c r="T3476" s="39"/>
      <c r="V3476" s="39"/>
      <c r="W3476" s="39"/>
    </row>
    <row r="3477" spans="20:23" x14ac:dyDescent="0.2">
      <c r="T3477" s="39"/>
      <c r="V3477" s="39"/>
      <c r="W3477" s="39"/>
    </row>
    <row r="3478" spans="20:23" x14ac:dyDescent="0.2">
      <c r="T3478" s="39"/>
      <c r="V3478" s="39"/>
      <c r="W3478" s="39"/>
    </row>
    <row r="3479" spans="20:23" x14ac:dyDescent="0.2">
      <c r="T3479" s="39"/>
      <c r="V3479" s="39"/>
      <c r="W3479" s="39"/>
    </row>
    <row r="3480" spans="20:23" x14ac:dyDescent="0.2">
      <c r="T3480" s="39"/>
      <c r="V3480" s="39"/>
      <c r="W3480" s="39"/>
    </row>
    <row r="3481" spans="20:23" x14ac:dyDescent="0.2">
      <c r="T3481" s="39"/>
      <c r="V3481" s="39"/>
      <c r="W3481" s="39"/>
    </row>
    <row r="3482" spans="20:23" x14ac:dyDescent="0.2">
      <c r="T3482" s="39"/>
      <c r="V3482" s="39"/>
      <c r="W3482" s="39"/>
    </row>
    <row r="3483" spans="20:23" x14ac:dyDescent="0.2">
      <c r="T3483" s="39"/>
      <c r="V3483" s="39"/>
      <c r="W3483" s="39"/>
    </row>
    <row r="3484" spans="20:23" x14ac:dyDescent="0.2">
      <c r="T3484" s="39"/>
      <c r="V3484" s="39"/>
      <c r="W3484" s="39"/>
    </row>
    <row r="3485" spans="20:23" x14ac:dyDescent="0.2">
      <c r="T3485" s="39"/>
      <c r="V3485" s="39"/>
      <c r="W3485" s="39"/>
    </row>
    <row r="3486" spans="20:23" x14ac:dyDescent="0.2">
      <c r="T3486" s="39"/>
      <c r="V3486" s="39"/>
      <c r="W3486" s="39"/>
    </row>
    <row r="3487" spans="20:23" x14ac:dyDescent="0.2">
      <c r="T3487" s="39"/>
      <c r="V3487" s="39"/>
      <c r="W3487" s="39"/>
    </row>
    <row r="3488" spans="20:23" x14ac:dyDescent="0.2">
      <c r="T3488" s="39"/>
      <c r="V3488" s="39"/>
      <c r="W3488" s="39"/>
    </row>
    <row r="3489" spans="20:23" x14ac:dyDescent="0.2">
      <c r="T3489" s="39"/>
      <c r="V3489" s="39"/>
      <c r="W3489" s="39"/>
    </row>
    <row r="3490" spans="20:23" x14ac:dyDescent="0.2">
      <c r="T3490" s="39"/>
      <c r="V3490" s="39"/>
      <c r="W3490" s="39"/>
    </row>
    <row r="3491" spans="20:23" x14ac:dyDescent="0.2">
      <c r="T3491" s="39"/>
      <c r="V3491" s="39"/>
      <c r="W3491" s="39"/>
    </row>
    <row r="3492" spans="20:23" x14ac:dyDescent="0.2">
      <c r="T3492" s="39"/>
      <c r="V3492" s="39"/>
      <c r="W3492" s="39"/>
    </row>
    <row r="3493" spans="20:23" x14ac:dyDescent="0.2">
      <c r="T3493" s="39"/>
      <c r="V3493" s="39"/>
      <c r="W3493" s="39"/>
    </row>
    <row r="3494" spans="20:23" x14ac:dyDescent="0.2">
      <c r="T3494" s="39"/>
      <c r="V3494" s="39"/>
      <c r="W3494" s="39"/>
    </row>
    <row r="3495" spans="20:23" x14ac:dyDescent="0.2">
      <c r="T3495" s="39"/>
      <c r="V3495" s="39"/>
      <c r="W3495" s="39"/>
    </row>
    <row r="3496" spans="20:23" x14ac:dyDescent="0.2">
      <c r="T3496" s="39"/>
      <c r="V3496" s="39"/>
      <c r="W3496" s="39"/>
    </row>
    <row r="3497" spans="20:23" x14ac:dyDescent="0.2">
      <c r="T3497" s="39"/>
      <c r="V3497" s="39"/>
      <c r="W3497" s="39"/>
    </row>
    <row r="3498" spans="20:23" x14ac:dyDescent="0.2">
      <c r="T3498" s="39"/>
      <c r="V3498" s="39"/>
      <c r="W3498" s="39"/>
    </row>
    <row r="3499" spans="20:23" x14ac:dyDescent="0.2">
      <c r="T3499" s="39"/>
      <c r="V3499" s="39"/>
      <c r="W3499" s="39"/>
    </row>
    <row r="3500" spans="20:23" x14ac:dyDescent="0.2">
      <c r="T3500" s="39"/>
      <c r="V3500" s="39"/>
      <c r="W3500" s="39"/>
    </row>
    <row r="3501" spans="20:23" x14ac:dyDescent="0.2">
      <c r="T3501" s="39"/>
      <c r="V3501" s="39"/>
      <c r="W3501" s="39"/>
    </row>
    <row r="3502" spans="20:23" x14ac:dyDescent="0.2">
      <c r="T3502" s="39"/>
      <c r="V3502" s="39"/>
      <c r="W3502" s="39"/>
    </row>
    <row r="3503" spans="20:23" x14ac:dyDescent="0.2">
      <c r="T3503" s="39"/>
      <c r="V3503" s="39"/>
      <c r="W3503" s="39"/>
    </row>
    <row r="3504" spans="20:23" x14ac:dyDescent="0.2">
      <c r="T3504" s="39"/>
      <c r="V3504" s="39"/>
      <c r="W3504" s="39"/>
    </row>
    <row r="3505" spans="20:23" x14ac:dyDescent="0.2">
      <c r="T3505" s="39"/>
      <c r="V3505" s="39"/>
      <c r="W3505" s="39"/>
    </row>
    <row r="3506" spans="20:23" x14ac:dyDescent="0.2">
      <c r="T3506" s="39"/>
      <c r="V3506" s="39"/>
      <c r="W3506" s="39"/>
    </row>
    <row r="3507" spans="20:23" x14ac:dyDescent="0.2">
      <c r="T3507" s="39"/>
      <c r="V3507" s="39"/>
      <c r="W3507" s="39"/>
    </row>
    <row r="3508" spans="20:23" x14ac:dyDescent="0.2">
      <c r="T3508" s="39"/>
      <c r="V3508" s="39"/>
      <c r="W3508" s="39"/>
    </row>
    <row r="3509" spans="20:23" x14ac:dyDescent="0.2">
      <c r="T3509" s="39"/>
      <c r="V3509" s="39"/>
      <c r="W3509" s="39"/>
    </row>
    <row r="3510" spans="20:23" x14ac:dyDescent="0.2">
      <c r="T3510" s="39"/>
      <c r="V3510" s="39"/>
      <c r="W3510" s="39"/>
    </row>
    <row r="3511" spans="20:23" x14ac:dyDescent="0.2">
      <c r="T3511" s="39"/>
      <c r="V3511" s="39"/>
      <c r="W3511" s="39"/>
    </row>
    <row r="3512" spans="20:23" x14ac:dyDescent="0.2">
      <c r="T3512" s="39"/>
      <c r="V3512" s="39"/>
      <c r="W3512" s="39"/>
    </row>
    <row r="3513" spans="20:23" x14ac:dyDescent="0.2">
      <c r="T3513" s="39"/>
      <c r="V3513" s="39"/>
      <c r="W3513" s="39"/>
    </row>
    <row r="3514" spans="20:23" x14ac:dyDescent="0.2">
      <c r="T3514" s="39"/>
      <c r="V3514" s="39"/>
      <c r="W3514" s="39"/>
    </row>
    <row r="3515" spans="20:23" x14ac:dyDescent="0.2">
      <c r="T3515" s="39"/>
      <c r="V3515" s="39"/>
      <c r="W3515" s="39"/>
    </row>
    <row r="3516" spans="20:23" x14ac:dyDescent="0.2">
      <c r="T3516" s="39"/>
      <c r="V3516" s="39"/>
      <c r="W3516" s="39"/>
    </row>
    <row r="3517" spans="20:23" x14ac:dyDescent="0.2">
      <c r="T3517" s="39"/>
      <c r="V3517" s="39"/>
      <c r="W3517" s="39"/>
    </row>
    <row r="3518" spans="20:23" x14ac:dyDescent="0.2">
      <c r="T3518" s="39"/>
      <c r="V3518" s="39"/>
      <c r="W3518" s="39"/>
    </row>
    <row r="3519" spans="20:23" x14ac:dyDescent="0.2">
      <c r="T3519" s="39"/>
      <c r="V3519" s="39"/>
      <c r="W3519" s="39"/>
    </row>
    <row r="3520" spans="20:23" x14ac:dyDescent="0.2">
      <c r="T3520" s="39"/>
      <c r="V3520" s="39"/>
      <c r="W3520" s="39"/>
    </row>
    <row r="3521" spans="20:23" x14ac:dyDescent="0.2">
      <c r="T3521" s="39"/>
      <c r="V3521" s="39"/>
      <c r="W3521" s="39"/>
    </row>
    <row r="3522" spans="20:23" x14ac:dyDescent="0.2">
      <c r="T3522" s="39"/>
      <c r="V3522" s="39"/>
      <c r="W3522" s="39"/>
    </row>
    <row r="3523" spans="20:23" x14ac:dyDescent="0.2">
      <c r="T3523" s="39"/>
      <c r="V3523" s="39"/>
      <c r="W3523" s="39"/>
    </row>
    <row r="3524" spans="20:23" x14ac:dyDescent="0.2">
      <c r="T3524" s="39"/>
      <c r="V3524" s="39"/>
      <c r="W3524" s="39"/>
    </row>
    <row r="3525" spans="20:23" x14ac:dyDescent="0.2">
      <c r="T3525" s="39"/>
      <c r="V3525" s="39"/>
      <c r="W3525" s="39"/>
    </row>
    <row r="3526" spans="20:23" x14ac:dyDescent="0.2">
      <c r="T3526" s="39"/>
      <c r="V3526" s="39"/>
      <c r="W3526" s="39"/>
    </row>
    <row r="3527" spans="20:23" x14ac:dyDescent="0.2">
      <c r="T3527" s="39"/>
      <c r="V3527" s="39"/>
      <c r="W3527" s="39"/>
    </row>
    <row r="3528" spans="20:23" x14ac:dyDescent="0.2">
      <c r="T3528" s="39"/>
      <c r="V3528" s="39"/>
      <c r="W3528" s="39"/>
    </row>
    <row r="3529" spans="20:23" x14ac:dyDescent="0.2">
      <c r="T3529" s="39"/>
      <c r="V3529" s="39"/>
      <c r="W3529" s="39"/>
    </row>
    <row r="3530" spans="20:23" x14ac:dyDescent="0.2">
      <c r="T3530" s="39"/>
      <c r="V3530" s="39"/>
      <c r="W3530" s="39"/>
    </row>
    <row r="3531" spans="20:23" x14ac:dyDescent="0.2">
      <c r="T3531" s="39"/>
      <c r="V3531" s="39"/>
      <c r="W3531" s="39"/>
    </row>
    <row r="3532" spans="20:23" x14ac:dyDescent="0.2">
      <c r="T3532" s="39"/>
      <c r="V3532" s="39"/>
      <c r="W3532" s="39"/>
    </row>
    <row r="3533" spans="20:23" x14ac:dyDescent="0.2">
      <c r="T3533" s="39"/>
      <c r="V3533" s="39"/>
      <c r="W3533" s="39"/>
    </row>
    <row r="3534" spans="20:23" x14ac:dyDescent="0.2">
      <c r="T3534" s="39"/>
      <c r="V3534" s="39"/>
      <c r="W3534" s="39"/>
    </row>
    <row r="3535" spans="20:23" x14ac:dyDescent="0.2">
      <c r="T3535" s="39"/>
      <c r="V3535" s="39"/>
      <c r="W3535" s="39"/>
    </row>
  </sheetData>
  <dataValidations count="1">
    <dataValidation type="list" allowBlank="1" showInputMessage="1" showErrorMessage="1" sqref="L2:L11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"/>
  <sheetViews>
    <sheetView showGridLines="0" workbookViewId="0">
      <selection activeCell="G2" sqref="G2"/>
    </sheetView>
  </sheetViews>
  <sheetFormatPr defaultRowHeight="11.25" outlineLevelCol="1" x14ac:dyDescent="0.2"/>
  <cols>
    <col min="1" max="1" width="3.1640625" style="36" customWidth="1"/>
    <col min="2" max="2" width="2.33203125" style="36" bestFit="1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11.5" style="36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10.33203125" style="36" customWidth="1"/>
    <col min="13" max="13" width="9.33203125" style="36" bestFit="1" customWidth="1"/>
    <col min="14" max="14" width="10.5" style="36" bestFit="1" customWidth="1"/>
    <col min="15" max="15" width="5.83203125" style="36" customWidth="1"/>
    <col min="16" max="16" width="20.1640625" style="36" bestFit="1" customWidth="1"/>
    <col min="17" max="17" width="9.33203125" style="36" bestFit="1" customWidth="1"/>
    <col min="18" max="18" width="10.5" style="36" bestFit="1" customWidth="1"/>
    <col min="19" max="16384" width="9.33203125" style="36"/>
  </cols>
  <sheetData>
    <row r="1" spans="1:17" ht="26.25" customHeight="1" thickBot="1" x14ac:dyDescent="0.25">
      <c r="D1" s="257" t="s">
        <v>129</v>
      </c>
      <c r="E1" s="258" t="s">
        <v>124</v>
      </c>
      <c r="F1" s="258" t="s">
        <v>125</v>
      </c>
      <c r="G1" s="258" t="s">
        <v>191</v>
      </c>
      <c r="H1" s="258" t="s">
        <v>128</v>
      </c>
      <c r="I1" s="258"/>
      <c r="J1" s="258" t="s">
        <v>133</v>
      </c>
      <c r="K1" s="258" t="s">
        <v>130</v>
      </c>
      <c r="L1" s="258" t="s">
        <v>91</v>
      </c>
      <c r="M1" s="258" t="str">
        <f>_xll.qlInterpolation(,interpolator6M,_xll.ohFilter(E2:E20,L2:L20),_xll.ohFilter(K2:K20,L2:L20))</f>
        <v>obj_005b1#0304</v>
      </c>
      <c r="N1" s="258" t="s">
        <v>130</v>
      </c>
      <c r="P1" s="257" t="s">
        <v>124</v>
      </c>
      <c r="Q1" s="259" t="s">
        <v>190</v>
      </c>
    </row>
    <row r="2" spans="1:17" ht="11.25" customHeight="1" x14ac:dyDescent="0.2">
      <c r="C2" s="36">
        <v>6</v>
      </c>
      <c r="D2" s="419" t="str">
        <f>PROPER(Currency&amp;IborType)&amp;"6M"&amp;"LastFixing"&amp;QuoteSuffix</f>
        <v>Euribor6MLastFixing_Quote</v>
      </c>
      <c r="E2" s="420">
        <f>SettlementDate</f>
        <v>41968</v>
      </c>
      <c r="F2" s="420">
        <f>_xll.qlCalendarAdvance(Calendar,E2,"6M","mf",,Trigger)</f>
        <v>42149</v>
      </c>
      <c r="G2" s="421">
        <f>_xll.qlQuoteValue(D2,LastFixingsTrigger)</f>
        <v>1.81E-3</v>
      </c>
      <c r="H2" s="422" t="str">
        <f>_xll.qlMakeDatedOIS(,E2,F2,OvernightIndex,0,,,,EvaluationDate)</f>
        <v>obj_00585#0007</v>
      </c>
      <c r="I2" s="422" t="b">
        <f>_xll.qlInstrumentSetPricingEngine(H2,OisEngine)</f>
        <v>1</v>
      </c>
      <c r="J2" s="421">
        <f>_xll.qlOvernightIndexedSwapFairRate(H2,AllTriggers)</f>
        <v>-1.2999999999999047E-4</v>
      </c>
      <c r="K2" s="421">
        <f t="shared" ref="K2:K20" si="0">G2-J2</f>
        <v>1.9399999999999903E-3</v>
      </c>
      <c r="L2" s="423" t="b">
        <v>0</v>
      </c>
      <c r="M2" s="430">
        <f>_xll.qlInterpolationInterpolate($M$1,E2,TRUE)</f>
        <v>1.9879119862590265E-3</v>
      </c>
      <c r="N2" s="424">
        <f>K2-M2</f>
        <v>-4.7911986259036119E-5</v>
      </c>
      <c r="P2" s="407">
        <f>E2</f>
        <v>41968</v>
      </c>
      <c r="Q2" s="262">
        <f>_xll.qlInterpolationInterpolate($M$1,P2,TRUE)</f>
        <v>1.9879119862590265E-3</v>
      </c>
    </row>
    <row r="3" spans="1:17" ht="11.25" customHeight="1" x14ac:dyDescent="0.2">
      <c r="A3" s="36">
        <v>1</v>
      </c>
      <c r="B3" s="36" t="s">
        <v>40</v>
      </c>
      <c r="C3" s="36">
        <f>A3+6</f>
        <v>7</v>
      </c>
      <c r="D3" s="260" t="str">
        <f t="shared" ref="D3:D20" si="1">Currency&amp;A3&amp;B3&amp;C3&amp;"F"&amp;QuoteSuffix</f>
        <v>EUR1x7F_Quote</v>
      </c>
      <c r="E3" s="261">
        <f>_xll.qlCalendarAdvance("target",$E$2,A3&amp;"M","mf",,Trigger)</f>
        <v>42002</v>
      </c>
      <c r="F3" s="261">
        <f>_xll.qlCalendarAdvance(Calendar,E3,"6M","mf",,Trigger)</f>
        <v>42184</v>
      </c>
      <c r="G3" s="38">
        <f>_xll.qlQuoteValue(D3,AllTriggers)</f>
        <v>1.99E-3</v>
      </c>
      <c r="H3" s="40" t="str">
        <f>_xll.qlMakeDatedOIS(,E3,F3,OvernightIndex,0,,,,EvaluationDate)</f>
        <v>obj_00589#0007</v>
      </c>
      <c r="I3" s="40" t="b">
        <f>_xll.qlInstrumentSetPricingEngine(H3,OisEngine)</f>
        <v>1</v>
      </c>
      <c r="J3" s="38">
        <f>_xll.qlOvernightIndexedSwapFairRate(H3,AllTriggers)</f>
        <v>-2.1483328872587691E-4</v>
      </c>
      <c r="K3" s="38">
        <f t="shared" si="0"/>
        <v>2.2048332887258768E-3</v>
      </c>
      <c r="L3" s="417" t="b">
        <v>0</v>
      </c>
      <c r="M3" s="38">
        <f>_xll.qlInterpolationInterpolate($M$1,E3,TRUE)</f>
        <v>2.1674105886399331E-3</v>
      </c>
      <c r="N3" s="262">
        <f>M3-K3</f>
        <v>-3.7422700085943707E-5</v>
      </c>
      <c r="P3" s="407">
        <f>_xll.qlCalendarAdvance(Calendar,P2,"1D","f")</f>
        <v>41969</v>
      </c>
      <c r="Q3" s="262">
        <f>_xll.qlInterpolationInterpolate($M$1,P3,TRUE)</f>
        <v>1.9957145327711362E-3</v>
      </c>
    </row>
    <row r="4" spans="1:17" ht="11.25" customHeight="1" x14ac:dyDescent="0.2">
      <c r="A4" s="36">
        <v>2</v>
      </c>
      <c r="B4" s="36" t="s">
        <v>40</v>
      </c>
      <c r="C4" s="36">
        <f t="shared" ref="C4:C20" si="2">A4+6</f>
        <v>8</v>
      </c>
      <c r="D4" s="260" t="str">
        <f t="shared" si="1"/>
        <v>EUR2x8F_Quote</v>
      </c>
      <c r="E4" s="261">
        <f>_xll.qlCalendarAdvance("target",$E$2,A4&amp;"M","mf",,Trigger)</f>
        <v>42030</v>
      </c>
      <c r="F4" s="261">
        <f>_xll.qlCalendarAdvance(Calendar,E4,"6M","mf",,Trigger)</f>
        <v>42212</v>
      </c>
      <c r="G4" s="38">
        <f>_xll.qlQuoteValue(D4,AllTriggers)</f>
        <v>1.98E-3</v>
      </c>
      <c r="H4" s="40" t="str">
        <f>_xll.qlMakeDatedOIS(,E4,F4,OvernightIndex,0,,,,EvaluationDate)</f>
        <v>obj_00597#0007</v>
      </c>
      <c r="I4" s="40" t="b">
        <f>_xll.qlInstrumentSetPricingEngine(H4,OisEngine)</f>
        <v>1</v>
      </c>
      <c r="J4" s="38">
        <f>_xll.qlOvernightIndexedSwapFairRate(H4,AllTriggers)</f>
        <v>-2.5611978316494231E-4</v>
      </c>
      <c r="K4" s="38">
        <f t="shared" si="0"/>
        <v>2.2361197831649421E-3</v>
      </c>
      <c r="L4" s="417" t="b">
        <v>1</v>
      </c>
      <c r="M4" s="38">
        <f>_xll.qlInterpolationInterpolate($M$1,E4,TRUE)</f>
        <v>2.2361197831649421E-3</v>
      </c>
      <c r="N4" s="262">
        <f t="shared" ref="N4:N20" si="3">M4-K4</f>
        <v>0</v>
      </c>
      <c r="P4" s="407">
        <f>_xll.qlCalendarAdvance(Calendar,P3,"1D","f")</f>
        <v>41970</v>
      </c>
      <c r="Q4" s="262">
        <f>_xll.qlInterpolationInterpolate($M$1,P4,TRUE)</f>
        <v>2.0033317527003631E-3</v>
      </c>
    </row>
    <row r="5" spans="1:17" ht="11.25" customHeight="1" x14ac:dyDescent="0.2">
      <c r="A5" s="36">
        <f>A4+1</f>
        <v>3</v>
      </c>
      <c r="B5" s="36" t="s">
        <v>40</v>
      </c>
      <c r="C5" s="36">
        <f t="shared" si="2"/>
        <v>9</v>
      </c>
      <c r="D5" s="260" t="str">
        <f t="shared" si="1"/>
        <v>EUR3x9F_Quote</v>
      </c>
      <c r="E5" s="261">
        <f>_xll.qlCalendarAdvance("target",$E$2,A5&amp;"M","mf",,Trigger)</f>
        <v>42060</v>
      </c>
      <c r="F5" s="261">
        <f>_xll.qlCalendarAdvance(Calendar,E5,"6M","mf",,Trigger)</f>
        <v>42241</v>
      </c>
      <c r="G5" s="38">
        <f>_xll.qlQuoteValue(D5,AllTriggers)</f>
        <v>1.9599999999999999E-3</v>
      </c>
      <c r="H5" s="40" t="str">
        <f>_xll.qlMakeDatedOIS(,E5,F5,OvernightIndex,0,,,,EvaluationDate)</f>
        <v>obj_005af#0007</v>
      </c>
      <c r="I5" s="40" t="b">
        <f>_xll.qlInstrumentSetPricingEngine(H5,OisEngine)</f>
        <v>1</v>
      </c>
      <c r="J5" s="38">
        <f>_xll.qlOvernightIndexedSwapFairRate(H5,AllTriggers)</f>
        <v>-3.5149889890662513E-4</v>
      </c>
      <c r="K5" s="38">
        <f t="shared" si="0"/>
        <v>2.3114988989066249E-3</v>
      </c>
      <c r="L5" s="417" t="b">
        <v>1</v>
      </c>
      <c r="M5" s="38">
        <f>_xll.qlInterpolationInterpolate($M$1,E5,TRUE)</f>
        <v>2.3114988989066249E-3</v>
      </c>
      <c r="N5" s="262">
        <f t="shared" si="3"/>
        <v>0</v>
      </c>
      <c r="P5" s="407">
        <f>_xll.qlCalendarAdvance(Calendar,P4,"1D","f")</f>
        <v>41971</v>
      </c>
      <c r="Q5" s="262">
        <f>_xll.qlInterpolationInterpolate($M$1,P5,TRUE)</f>
        <v>2.0107666841874092E-3</v>
      </c>
    </row>
    <row r="6" spans="1:17" ht="11.25" customHeight="1" x14ac:dyDescent="0.2">
      <c r="A6" s="36">
        <f t="shared" ref="A6:A20" si="4">A5+1</f>
        <v>4</v>
      </c>
      <c r="B6" s="36" t="s">
        <v>40</v>
      </c>
      <c r="C6" s="36">
        <f t="shared" si="2"/>
        <v>10</v>
      </c>
      <c r="D6" s="260" t="str">
        <f t="shared" si="1"/>
        <v>EUR4x10F_Quote</v>
      </c>
      <c r="E6" s="261">
        <f>_xll.qlCalendarAdvance("target",$E$2,A6&amp;"M","mf",,Trigger)</f>
        <v>42088</v>
      </c>
      <c r="F6" s="261">
        <f>_xll.qlCalendarAdvance(Calendar,E6,"6M","mf",,Trigger)</f>
        <v>42272</v>
      </c>
      <c r="G6" s="38">
        <f>_xll.qlQuoteValue(D6,AllTriggers)</f>
        <v>1.9400000000000001E-3</v>
      </c>
      <c r="H6" s="40" t="str">
        <f>_xll.qlMakeDatedOIS(,E6,F6,OvernightIndex,0,,,,EvaluationDate)</f>
        <v>obj_005ac#0007</v>
      </c>
      <c r="I6" s="40" t="b">
        <f>_xll.qlInstrumentSetPricingEngine(H6,OisEngine)</f>
        <v>1</v>
      </c>
      <c r="J6" s="38">
        <f>_xll.qlOvernightIndexedSwapFairRate(H6,AllTriggers)</f>
        <v>-4.766656323477701E-4</v>
      </c>
      <c r="K6" s="38">
        <f t="shared" si="0"/>
        <v>2.4166656323477702E-3</v>
      </c>
      <c r="L6" s="417" t="b">
        <v>1</v>
      </c>
      <c r="M6" s="38">
        <f>_xll.qlInterpolationInterpolate($M$1,E6,TRUE)</f>
        <v>2.4166656323477702E-3</v>
      </c>
      <c r="N6" s="262">
        <f t="shared" si="3"/>
        <v>0</v>
      </c>
      <c r="P6" s="407">
        <f>_xll.qlCalendarAdvance(Calendar,P5,"1D","f")</f>
        <v>41974</v>
      </c>
      <c r="Q6" s="262">
        <f>_xll.qlInterpolationInterpolate($M$1,P6,TRUE)</f>
        <v>2.0320081294024944E-3</v>
      </c>
    </row>
    <row r="7" spans="1:17" ht="11.25" customHeight="1" x14ac:dyDescent="0.2">
      <c r="A7" s="36">
        <f t="shared" si="4"/>
        <v>5</v>
      </c>
      <c r="B7" s="36" t="s">
        <v>40</v>
      </c>
      <c r="C7" s="36">
        <f t="shared" si="2"/>
        <v>11</v>
      </c>
      <c r="D7" s="260" t="str">
        <f t="shared" si="1"/>
        <v>EUR5x11F_Quote</v>
      </c>
      <c r="E7" s="261">
        <f>_xll.qlCalendarAdvance("target",$E$2,A7&amp;"M","mf",,Trigger)</f>
        <v>42121</v>
      </c>
      <c r="F7" s="261">
        <f>_xll.qlCalendarAdvance(Calendar,E7,"6M","mf",,Trigger)</f>
        <v>42304</v>
      </c>
      <c r="G7" s="38">
        <f>_xll.qlQuoteValue(D7,AllTriggers)</f>
        <v>1.92E-3</v>
      </c>
      <c r="H7" s="40" t="str">
        <f>_xll.qlMakeDatedOIS(,E7,F7,OvernightIndex,0,,,,EvaluationDate)</f>
        <v>obj_005b0#0007</v>
      </c>
      <c r="I7" s="40" t="b">
        <f>_xll.qlInstrumentSetPricingEngine(H7,OisEngine)</f>
        <v>1</v>
      </c>
      <c r="J7" s="38">
        <f>_xll.qlOvernightIndexedSwapFairRate(H7,AllTriggers)</f>
        <v>-5.555187286085258E-4</v>
      </c>
      <c r="K7" s="38">
        <f t="shared" si="0"/>
        <v>2.4755187286085258E-3</v>
      </c>
      <c r="L7" s="417" t="b">
        <v>1</v>
      </c>
      <c r="M7" s="38">
        <f>_xll.qlInterpolationInterpolate($M$1,E7,TRUE)</f>
        <v>2.4755187286085258E-3</v>
      </c>
      <c r="N7" s="262">
        <f t="shared" si="3"/>
        <v>0</v>
      </c>
      <c r="P7" s="407">
        <f>_xll.qlCalendarAdvance(Calendar,P6,"1D","f")</f>
        <v>41975</v>
      </c>
      <c r="Q7" s="262">
        <f>_xll.qlInterpolationInterpolate($M$1,P7,TRUE)</f>
        <v>2.0387442885278486E-3</v>
      </c>
    </row>
    <row r="8" spans="1:17" ht="11.25" customHeight="1" x14ac:dyDescent="0.2">
      <c r="A8" s="36">
        <f t="shared" si="4"/>
        <v>6</v>
      </c>
      <c r="B8" s="36" t="s">
        <v>40</v>
      </c>
      <c r="C8" s="36">
        <f t="shared" si="2"/>
        <v>12</v>
      </c>
      <c r="D8" s="260" t="str">
        <f t="shared" si="1"/>
        <v>EUR6x12F_Quote</v>
      </c>
      <c r="E8" s="261">
        <f>_xll.qlCalendarAdvance("target",$E$2,A8&amp;"M","mf",,Trigger)</f>
        <v>42149</v>
      </c>
      <c r="F8" s="261">
        <f>_xll.qlCalendarAdvance(Calendar,E8,"6M","mf",,Trigger)</f>
        <v>42333</v>
      </c>
      <c r="G8" s="38">
        <f>_xll.qlQuoteValue(D8,AllTriggers)</f>
        <v>1.91E-3</v>
      </c>
      <c r="H8" s="40" t="str">
        <f>_xll.qlMakeDatedOIS(,E8,F8,OvernightIndex,0,,,,EvaluationDate)</f>
        <v>obj_00588#0007</v>
      </c>
      <c r="I8" s="40" t="b">
        <f>_xll.qlInstrumentSetPricingEngine(H8,OisEngine)</f>
        <v>1</v>
      </c>
      <c r="J8" s="38">
        <f>_xll.qlOvernightIndexedSwapFairRate(H8,AllTriggers)</f>
        <v>-5.8628832045606503E-4</v>
      </c>
      <c r="K8" s="38">
        <f t="shared" si="0"/>
        <v>2.496288320456065E-3</v>
      </c>
      <c r="L8" s="417" t="b">
        <v>1</v>
      </c>
      <c r="M8" s="38">
        <f>_xll.qlInterpolationInterpolate($M$1,E8,TRUE)</f>
        <v>2.496288320456065E-3</v>
      </c>
      <c r="N8" s="262">
        <f t="shared" si="3"/>
        <v>0</v>
      </c>
      <c r="P8" s="407">
        <f>_xll.qlCalendarAdvance(Calendar,P7,"1D","f")</f>
        <v>41976</v>
      </c>
      <c r="Q8" s="262">
        <f>_xll.qlInterpolationInterpolate($M$1,P8,TRUE)</f>
        <v>2.0453133499145374E-3</v>
      </c>
    </row>
    <row r="9" spans="1:17" ht="11.25" customHeight="1" x14ac:dyDescent="0.2">
      <c r="A9" s="36">
        <f t="shared" si="4"/>
        <v>7</v>
      </c>
      <c r="B9" s="36" t="s">
        <v>40</v>
      </c>
      <c r="C9" s="36">
        <f t="shared" si="2"/>
        <v>13</v>
      </c>
      <c r="D9" s="260" t="str">
        <f t="shared" si="1"/>
        <v>EUR7x13F_Quote</v>
      </c>
      <c r="E9" s="261">
        <f>_xll.qlCalendarAdvance("target",$E$2,A9&amp;"M","mf",,Trigger)</f>
        <v>42180</v>
      </c>
      <c r="F9" s="261">
        <f>_xll.qlCalendarAdvance(Calendar,E9,"6M","mf",,Trigger)</f>
        <v>42366</v>
      </c>
      <c r="G9" s="38">
        <f>_xll.qlQuoteValue(D9,AllTriggers)</f>
        <v>1.92E-3</v>
      </c>
      <c r="H9" s="40" t="str">
        <f>_xll.qlMakeDatedOIS(,E9,F9,OvernightIndex,0,,,,EvaluationDate)</f>
        <v>obj_005a6#0007</v>
      </c>
      <c r="I9" s="40" t="b">
        <f>_xll.qlInstrumentSetPricingEngine(H9,OisEngine)</f>
        <v>1</v>
      </c>
      <c r="J9" s="38">
        <f>_xll.qlOvernightIndexedSwapFairRate(H9,AllTriggers)</f>
        <v>-6.2096323048017378E-4</v>
      </c>
      <c r="K9" s="38">
        <f t="shared" si="0"/>
        <v>2.5409632304801738E-3</v>
      </c>
      <c r="L9" s="417" t="b">
        <v>0</v>
      </c>
      <c r="M9" s="38">
        <f>_xll.qlInterpolationInterpolate($M$1,E9,TRUE)</f>
        <v>2.5272982365757042E-3</v>
      </c>
      <c r="N9" s="262">
        <f t="shared" si="3"/>
        <v>-1.3664993904469614E-5</v>
      </c>
      <c r="P9" s="407">
        <f>_xll.qlCalendarAdvance(Calendar,P8,"1D","f")</f>
        <v>41977</v>
      </c>
      <c r="Q9" s="262">
        <f>_xll.qlInterpolationInterpolate($M$1,P9,TRUE)</f>
        <v>2.0517183517032639E-3</v>
      </c>
    </row>
    <row r="10" spans="1:17" ht="11.25" customHeight="1" x14ac:dyDescent="0.2">
      <c r="A10" s="36">
        <f t="shared" si="4"/>
        <v>8</v>
      </c>
      <c r="B10" s="36" t="s">
        <v>40</v>
      </c>
      <c r="C10" s="36">
        <f t="shared" si="2"/>
        <v>14</v>
      </c>
      <c r="D10" s="260" t="str">
        <f t="shared" si="1"/>
        <v>EUR8x14F_Quote</v>
      </c>
      <c r="E10" s="261">
        <f>_xll.qlCalendarAdvance("target",$E$2,A10&amp;"M","mf",,Trigger)</f>
        <v>42212</v>
      </c>
      <c r="F10" s="261">
        <f>_xll.qlCalendarAdvance(Calendar,E10,"6M","mf",,Trigger)</f>
        <v>42396</v>
      </c>
      <c r="G10" s="38">
        <f>_xll.qlQuoteValue(D10,AllTriggers)</f>
        <v>1.9599999999999999E-3</v>
      </c>
      <c r="H10" s="40" t="str">
        <f>_xll.qlMakeDatedOIS(,E10,F10,OvernightIndex,0,,,,EvaluationDate)</f>
        <v>obj_00581#0007</v>
      </c>
      <c r="I10" s="40" t="b">
        <f>_xll.qlInstrumentSetPricingEngine(H10,OisEngine)</f>
        <v>1</v>
      </c>
      <c r="J10" s="38">
        <f>_xll.qlOvernightIndexedSwapFairRate(H10,AllTriggers)</f>
        <v>-5.7252827978722214E-4</v>
      </c>
      <c r="K10" s="38">
        <f t="shared" si="0"/>
        <v>2.5325282797872221E-3</v>
      </c>
      <c r="L10" s="417" t="b">
        <v>0</v>
      </c>
      <c r="M10" s="38">
        <f>_xll.qlInterpolationInterpolate($M$1,E10,TRUE)</f>
        <v>2.5685891742318768E-3</v>
      </c>
      <c r="N10" s="262">
        <f t="shared" si="3"/>
        <v>3.6060894444654712E-5</v>
      </c>
      <c r="P10" s="407">
        <f>_xll.qlCalendarAdvance(Calendar,P9,"1D","f")</f>
        <v>41978</v>
      </c>
      <c r="Q10" s="262">
        <f>_xll.qlInterpolationInterpolate($M$1,P10,TRUE)</f>
        <v>2.0579623320347309E-3</v>
      </c>
    </row>
    <row r="11" spans="1:17" ht="11.25" customHeight="1" x14ac:dyDescent="0.2">
      <c r="A11" s="36">
        <f t="shared" si="4"/>
        <v>9</v>
      </c>
      <c r="B11" s="36" t="s">
        <v>40</v>
      </c>
      <c r="C11" s="36">
        <f t="shared" si="2"/>
        <v>15</v>
      </c>
      <c r="D11" s="260" t="str">
        <f t="shared" si="1"/>
        <v>EUR9x15F_Quote</v>
      </c>
      <c r="E11" s="261">
        <f>_xll.qlCalendarAdvance("target",$E$2,A11&amp;"M","mf",,Trigger)</f>
        <v>42241</v>
      </c>
      <c r="F11" s="261">
        <f>_xll.qlCalendarAdvance(Calendar,E11,"6M","mf",,Trigger)</f>
        <v>42425</v>
      </c>
      <c r="G11" s="38">
        <f>_xll.qlQuoteValue(D11,AllTriggers)</f>
        <v>2E-3</v>
      </c>
      <c r="H11" s="40" t="str">
        <f>_xll.qlMakeDatedOIS(,E11,F11,OvernightIndex,0,,,,EvaluationDate)</f>
        <v>obj_0057f#0007</v>
      </c>
      <c r="I11" s="40" t="b">
        <f>_xll.qlInstrumentSetPricingEngine(H11,OisEngine)</f>
        <v>1</v>
      </c>
      <c r="J11" s="38">
        <f>_xll.qlOvernightIndexedSwapFairRate(H11,AllTriggers)</f>
        <v>-6.0772392773720554E-4</v>
      </c>
      <c r="K11" s="38">
        <f t="shared" si="0"/>
        <v>2.6077239277372058E-3</v>
      </c>
      <c r="L11" s="417" t="b">
        <v>1</v>
      </c>
      <c r="M11" s="38">
        <f>_xll.qlInterpolationInterpolate($M$1,E11,TRUE)</f>
        <v>2.6077239277372058E-3</v>
      </c>
      <c r="N11" s="262">
        <f t="shared" si="3"/>
        <v>0</v>
      </c>
      <c r="P11" s="407">
        <f>_xll.qlCalendarAdvance(Calendar,P10,"1D","f")</f>
        <v>41981</v>
      </c>
      <c r="Q11" s="262">
        <f>_xll.qlInterpolationInterpolate($M$1,P11,TRUE)</f>
        <v>2.0757585256926054E-3</v>
      </c>
    </row>
    <row r="12" spans="1:17" ht="11.25" customHeight="1" x14ac:dyDescent="0.2">
      <c r="A12" s="36">
        <f t="shared" si="4"/>
        <v>10</v>
      </c>
      <c r="B12" s="36" t="s">
        <v>40</v>
      </c>
      <c r="C12" s="36">
        <f t="shared" si="2"/>
        <v>16</v>
      </c>
      <c r="D12" s="260" t="str">
        <f t="shared" si="1"/>
        <v>EUR10x16F_Quote</v>
      </c>
      <c r="E12" s="261">
        <f>_xll.qlCalendarAdvance("target",$E$2,A12&amp;"M","mf",,Trigger)</f>
        <v>42272</v>
      </c>
      <c r="F12" s="261">
        <f>_xll.qlCalendarAdvance(Calendar,E12,"6M","mf",,Trigger)</f>
        <v>42458</v>
      </c>
      <c r="G12" s="38">
        <f>_xll.qlQuoteValue(D12,AllTriggers)</f>
        <v>2.0400000000000001E-3</v>
      </c>
      <c r="H12" s="40" t="str">
        <f>_xll.qlMakeDatedOIS(,E12,F12,OvernightIndex,0,,,,EvaluationDate)</f>
        <v>obj_0059c#0007</v>
      </c>
      <c r="I12" s="40" t="b">
        <f>_xll.qlInstrumentSetPricingEngine(H12,OisEngine)</f>
        <v>1</v>
      </c>
      <c r="J12" s="38">
        <f>_xll.qlOvernightIndexedSwapFairRate(H12,AllTriggers)</f>
        <v>-5.686622413444885E-4</v>
      </c>
      <c r="K12" s="38">
        <f t="shared" si="0"/>
        <v>2.6086622413444885E-3</v>
      </c>
      <c r="L12" s="417" t="b">
        <v>0</v>
      </c>
      <c r="M12" s="38">
        <f>_xll.qlInterpolationInterpolate($M$1,E12,TRUE)</f>
        <v>2.6459367289776471E-3</v>
      </c>
      <c r="N12" s="262">
        <f t="shared" si="3"/>
        <v>3.727448763315858E-5</v>
      </c>
      <c r="P12" s="407">
        <f>_xll.qlCalendarAdvance(Calendar,P11,"1D","f")</f>
        <v>41982</v>
      </c>
      <c r="Q12" s="262">
        <f>_xll.qlInterpolationInterpolate($M$1,P12,TRUE)</f>
        <v>2.0813888016020651E-3</v>
      </c>
    </row>
    <row r="13" spans="1:17" ht="11.25" customHeight="1" x14ac:dyDescent="0.2">
      <c r="A13" s="36">
        <f t="shared" si="4"/>
        <v>11</v>
      </c>
      <c r="B13" s="36" t="s">
        <v>40</v>
      </c>
      <c r="C13" s="36">
        <f t="shared" si="2"/>
        <v>17</v>
      </c>
      <c r="D13" s="260" t="str">
        <f t="shared" si="1"/>
        <v>EUR11x17F_Quote</v>
      </c>
      <c r="E13" s="261">
        <f>_xll.qlCalendarAdvance("target",$E$2,A13&amp;"M","mf",,Trigger)</f>
        <v>42303</v>
      </c>
      <c r="F13" s="261">
        <f>_xll.qlCalendarAdvance(Calendar,E13,"6M","mf",,Trigger)</f>
        <v>42486</v>
      </c>
      <c r="G13" s="38">
        <f>_xll.qlQuoteValue(D13,AllTriggers)</f>
        <v>2.1099999999999999E-3</v>
      </c>
      <c r="H13" s="40" t="str">
        <f>_xll.qlMakeDatedOIS(,E13,F13,OvernightIndex,0,,,,EvaluationDate)</f>
        <v>obj_00599#0007</v>
      </c>
      <c r="I13" s="40" t="b">
        <f>_xll.qlInstrumentSetPricingEngine(H13,OisEngine)</f>
        <v>1</v>
      </c>
      <c r="J13" s="38">
        <f>_xll.qlOvernightIndexedSwapFairRate(H13,AllTriggers)</f>
        <v>-5.5412214133319134E-4</v>
      </c>
      <c r="K13" s="38">
        <f t="shared" si="0"/>
        <v>2.6641221413331913E-3</v>
      </c>
      <c r="L13" s="417" t="b">
        <v>0</v>
      </c>
      <c r="M13" s="38">
        <f>_xll.qlInterpolationInterpolate($M$1,E13,TRUE)</f>
        <v>2.6801322274084857E-3</v>
      </c>
      <c r="N13" s="262">
        <f t="shared" si="3"/>
        <v>1.6010086075294357E-5</v>
      </c>
      <c r="P13" s="407">
        <f>_xll.qlCalendarAdvance(Calendar,P12,"1D","f")</f>
        <v>41983</v>
      </c>
      <c r="Q13" s="262">
        <f>_xll.qlInterpolationInterpolate($M$1,P13,TRUE)</f>
        <v>2.0868732467577799E-3</v>
      </c>
    </row>
    <row r="14" spans="1:17" ht="11.25" customHeight="1" x14ac:dyDescent="0.2">
      <c r="A14" s="36">
        <f t="shared" si="4"/>
        <v>12</v>
      </c>
      <c r="B14" s="36" t="s">
        <v>40</v>
      </c>
      <c r="C14" s="36">
        <f t="shared" si="2"/>
        <v>18</v>
      </c>
      <c r="D14" s="260" t="str">
        <f t="shared" si="1"/>
        <v>EUR12x18F_Quote</v>
      </c>
      <c r="E14" s="261">
        <f>_xll.qlCalendarAdvance("target",$E$2,A14&amp;"M","mf",,Trigger)</f>
        <v>42333</v>
      </c>
      <c r="F14" s="261">
        <f>_xll.qlCalendarAdvance(Calendar,E14,"6M","mf",,Trigger)</f>
        <v>42515</v>
      </c>
      <c r="G14" s="38">
        <f>_xll.qlQuoteValue(D14,AllTriggers)</f>
        <v>2.1700000000000001E-3</v>
      </c>
      <c r="H14" s="40" t="str">
        <f>_xll.qlMakeDatedOIS(,E14,F14,OvernightIndex,0,,,,EvaluationDate)</f>
        <v>obj_00595#0007</v>
      </c>
      <c r="I14" s="40" t="b">
        <f>_xll.qlInstrumentSetPricingEngine(H14,OisEngine)</f>
        <v>1</v>
      </c>
      <c r="J14" s="38">
        <f>_xll.qlOvernightIndexedSwapFairRate(H14,AllTriggers)</f>
        <v>-5.4029680227412257E-4</v>
      </c>
      <c r="K14" s="38">
        <f t="shared" si="0"/>
        <v>2.7102968022741226E-3</v>
      </c>
      <c r="L14" s="417" t="b">
        <v>1</v>
      </c>
      <c r="M14" s="38">
        <f>_xll.qlInterpolationInterpolate($M$1,E14,TRUE)</f>
        <v>2.7102968022741226E-3</v>
      </c>
      <c r="N14" s="262">
        <f t="shared" si="3"/>
        <v>0</v>
      </c>
      <c r="P14" s="407">
        <f>_xll.qlCalendarAdvance(Calendar,P13,"1D","f")</f>
        <v>41984</v>
      </c>
      <c r="Q14" s="262">
        <f>_xll.qlInterpolationInterpolate($M$1,P14,TRUE)</f>
        <v>2.0922148993004533E-3</v>
      </c>
    </row>
    <row r="15" spans="1:17" ht="11.25" customHeight="1" x14ac:dyDescent="0.2">
      <c r="A15" s="36">
        <f t="shared" si="4"/>
        <v>13</v>
      </c>
      <c r="B15" s="36" t="s">
        <v>40</v>
      </c>
      <c r="C15" s="36">
        <f t="shared" si="2"/>
        <v>19</v>
      </c>
      <c r="D15" s="260" t="str">
        <f t="shared" si="1"/>
        <v>EUR13x19F_Quote</v>
      </c>
      <c r="E15" s="261">
        <f>_xll.qlCalendarAdvance("target",$E$2,A15&amp;"M","mf",,Trigger)</f>
        <v>42366</v>
      </c>
      <c r="F15" s="261">
        <f>_xll.qlCalendarAdvance(Calendar,E15,"6M","mf",,Trigger)</f>
        <v>42549</v>
      </c>
      <c r="G15" s="38">
        <f>_xll.qlQuoteValue(D15,AllTriggers)</f>
        <v>2.2500000000000003E-3</v>
      </c>
      <c r="H15" s="40" t="str">
        <f>_xll.qlMakeDatedOIS(,E15,F15,OvernightIndex,0,,,,EvaluationDate)</f>
        <v>obj_0059f#0007</v>
      </c>
      <c r="I15" s="40" t="b">
        <f>_xll.qlInstrumentSetPricingEngine(H15,OisEngine)</f>
        <v>1</v>
      </c>
      <c r="J15" s="38">
        <f>_xll.qlOvernightIndexedSwapFairRate(H15,AllTriggers)</f>
        <v>-4.6798794326430667E-4</v>
      </c>
      <c r="K15" s="38">
        <f t="shared" si="0"/>
        <v>2.7179879432643068E-3</v>
      </c>
      <c r="L15" s="417" t="b">
        <v>0</v>
      </c>
      <c r="M15" s="38">
        <f>_xll.qlInterpolationInterpolate($M$1,E15,TRUE)</f>
        <v>2.7410748923464411E-3</v>
      </c>
      <c r="N15" s="262">
        <f t="shared" si="3"/>
        <v>2.308694908213435E-5</v>
      </c>
      <c r="P15" s="407">
        <f>_xll.qlCalendarAdvance(Calendar,P14,"1D","f")</f>
        <v>41985</v>
      </c>
      <c r="Q15" s="262">
        <f>_xll.qlInterpolationInterpolate($M$1,P15,TRUE)</f>
        <v>2.0974167973707887E-3</v>
      </c>
    </row>
    <row r="16" spans="1:17" ht="11.25" customHeight="1" x14ac:dyDescent="0.2">
      <c r="A16" s="36">
        <f t="shared" si="4"/>
        <v>14</v>
      </c>
      <c r="B16" s="36" t="s">
        <v>40</v>
      </c>
      <c r="C16" s="36">
        <f t="shared" si="2"/>
        <v>20</v>
      </c>
      <c r="D16" s="260" t="str">
        <f t="shared" si="1"/>
        <v>EUR14x20F_Quote</v>
      </c>
      <c r="E16" s="261">
        <f>_xll.qlCalendarAdvance("target",$E$2,A16&amp;"M","mf",,Trigger)</f>
        <v>42394</v>
      </c>
      <c r="F16" s="261">
        <f>_xll.qlCalendarAdvance(Calendar,E16,"6M","mf",,Trigger)</f>
        <v>42576</v>
      </c>
      <c r="G16" s="38">
        <f>_xll.qlQuoteValue(D16,AllTriggers)</f>
        <v>2.32E-3</v>
      </c>
      <c r="H16" s="40" t="str">
        <f>_xll.qlMakeDatedOIS(,E16,F16,OvernightIndex,0,,,,EvaluationDate)</f>
        <v>obj_00590#0007</v>
      </c>
      <c r="I16" s="40" t="b">
        <f>_xll.qlInstrumentSetPricingEngine(H16,OisEngine)</f>
        <v>1</v>
      </c>
      <c r="J16" s="38">
        <f>_xll.qlOvernightIndexedSwapFairRate(H16,AllTriggers)</f>
        <v>-4.9070199361383592E-4</v>
      </c>
      <c r="K16" s="38">
        <f t="shared" si="0"/>
        <v>2.8107019936138358E-3</v>
      </c>
      <c r="L16" s="417" t="b">
        <v>0</v>
      </c>
      <c r="M16" s="38">
        <f>_xll.qlInterpolationInterpolate($M$1,E16,TRUE)</f>
        <v>2.7656130977843996E-3</v>
      </c>
      <c r="N16" s="262">
        <f t="shared" si="3"/>
        <v>-4.5088895829436225E-5</v>
      </c>
      <c r="P16" s="407">
        <f>_xll.qlCalendarAdvance(Calendar,P15,"1D","f")</f>
        <v>41988</v>
      </c>
      <c r="Q16" s="262">
        <f>_xll.qlInterpolationInterpolate($M$1,P16,TRUE)</f>
        <v>2.1122143461547943E-3</v>
      </c>
    </row>
    <row r="17" spans="1:17" ht="11.25" customHeight="1" x14ac:dyDescent="0.2">
      <c r="A17" s="36">
        <f t="shared" si="4"/>
        <v>15</v>
      </c>
      <c r="B17" s="36" t="s">
        <v>40</v>
      </c>
      <c r="C17" s="36">
        <f t="shared" si="2"/>
        <v>21</v>
      </c>
      <c r="D17" s="260" t="str">
        <f t="shared" si="1"/>
        <v>EUR15x21F_Quote</v>
      </c>
      <c r="E17" s="261">
        <f>_xll.qlCalendarAdvance("target",$E$2,A17&amp;"M","mf",,Trigger)</f>
        <v>42425</v>
      </c>
      <c r="F17" s="261">
        <f>_xll.qlCalendarAdvance(Calendar,E17,"6M","mf",,Trigger)</f>
        <v>42607</v>
      </c>
      <c r="G17" s="38">
        <f>_xll.qlQuoteValue(D17,AllTriggers)</f>
        <v>2.4100000000000002E-3</v>
      </c>
      <c r="H17" s="40" t="str">
        <f>_xll.qlMakeDatedOIS(,E17,F17,OvernightIndex,0,,,,EvaluationDate)</f>
        <v>obj_005a8#0007</v>
      </c>
      <c r="I17" s="40" t="b">
        <f>_xll.qlInstrumentSetPricingEngine(H17,OisEngine)</f>
        <v>1</v>
      </c>
      <c r="J17" s="38">
        <f>_xll.qlOvernightIndexedSwapFairRate(H17,AllTriggers)</f>
        <v>-4.0004089306913595E-4</v>
      </c>
      <c r="K17" s="38">
        <f t="shared" si="0"/>
        <v>2.8100408930691362E-3</v>
      </c>
      <c r="L17" s="417" t="b">
        <v>0</v>
      </c>
      <c r="M17" s="38">
        <f>_xll.qlInterpolationInterpolate($M$1,E17,TRUE)</f>
        <v>2.7914357931141478E-3</v>
      </c>
      <c r="N17" s="262">
        <f t="shared" si="3"/>
        <v>-1.8605099954988394E-5</v>
      </c>
      <c r="P17" s="407">
        <f>_xll.qlCalendarAdvance(Calendar,P16,"1D","f")</f>
        <v>41989</v>
      </c>
      <c r="Q17" s="262">
        <f>_xll.qlInterpolationInterpolate($M$1,P17,TRUE)</f>
        <v>2.1168876077428062E-3</v>
      </c>
    </row>
    <row r="18" spans="1:17" ht="11.25" customHeight="1" x14ac:dyDescent="0.2">
      <c r="A18" s="36">
        <f t="shared" si="4"/>
        <v>16</v>
      </c>
      <c r="B18" s="36" t="s">
        <v>40</v>
      </c>
      <c r="C18" s="36">
        <f t="shared" si="2"/>
        <v>22</v>
      </c>
      <c r="D18" s="260" t="str">
        <f t="shared" si="1"/>
        <v>EUR16x22F_Quote</v>
      </c>
      <c r="E18" s="261">
        <f>_xll.qlCalendarAdvance("target",$E$2,A18&amp;"M","mf",,Trigger)</f>
        <v>42458</v>
      </c>
      <c r="F18" s="261">
        <f>_xll.qlCalendarAdvance(Calendar,E18,"6M","mf",,Trigger)</f>
        <v>42642</v>
      </c>
      <c r="G18" s="38">
        <f>_xll.qlQuoteValue(D18,AllTriggers)</f>
        <v>2.5000000000000001E-3</v>
      </c>
      <c r="H18" s="40" t="str">
        <f>_xll.qlMakeDatedOIS(,E18,F18,OvernightIndex,0,,,,EvaluationDate)</f>
        <v>obj_005ae#0007</v>
      </c>
      <c r="I18" s="40" t="b">
        <f>_xll.qlInstrumentSetPricingEngine(H18,OisEngine)</f>
        <v>1</v>
      </c>
      <c r="J18" s="38">
        <f>_xll.qlOvernightIndexedSwapFairRate(H18,AllTriggers)</f>
        <v>-3.1780216766675229E-4</v>
      </c>
      <c r="K18" s="38">
        <f t="shared" si="0"/>
        <v>2.8178021676667523E-3</v>
      </c>
      <c r="L18" s="417" t="b">
        <v>0</v>
      </c>
      <c r="M18" s="38">
        <f>_xll.qlInterpolationInterpolate($M$1,E18,TRUE)</f>
        <v>2.8177686047427047E-3</v>
      </c>
      <c r="N18" s="262">
        <f t="shared" si="3"/>
        <v>-3.3562924047630949E-8</v>
      </c>
      <c r="P18" s="407">
        <f>_xll.qlCalendarAdvance(Calendar,P17,"1D","f")</f>
        <v>41990</v>
      </c>
      <c r="Q18" s="262">
        <f>_xll.qlInterpolationInterpolate($M$1,P18,TRUE)</f>
        <v>2.121436305561995E-3</v>
      </c>
    </row>
    <row r="19" spans="1:17" ht="11.25" customHeight="1" x14ac:dyDescent="0.2">
      <c r="A19" s="36">
        <f t="shared" si="4"/>
        <v>17</v>
      </c>
      <c r="B19" s="36" t="s">
        <v>40</v>
      </c>
      <c r="C19" s="36">
        <f t="shared" si="2"/>
        <v>23</v>
      </c>
      <c r="D19" s="260" t="str">
        <f t="shared" si="1"/>
        <v>EUR17x23F_Quote</v>
      </c>
      <c r="E19" s="261">
        <f>_xll.qlCalendarAdvance("target",$E$2,A19&amp;"M","mf",,Trigger)</f>
        <v>42485</v>
      </c>
      <c r="F19" s="261">
        <f>_xll.qlCalendarAdvance(Calendar,E19,"6M","mf",,Trigger)</f>
        <v>42668</v>
      </c>
      <c r="G19" s="38">
        <f>_xll.qlQuoteValue(D19,AllTriggers)</f>
        <v>2.5800000000000003E-3</v>
      </c>
      <c r="H19" s="40" t="str">
        <f>_xll.qlMakeDatedOIS(,E19,F19,OvernightIndex,0,,,,EvaluationDate)</f>
        <v>obj_0058a#0007</v>
      </c>
      <c r="I19" s="40" t="b">
        <f>_xll.qlInstrumentSetPricingEngine(H19,OisEngine)</f>
        <v>1</v>
      </c>
      <c r="J19" s="38">
        <f>_xll.qlOvernightIndexedSwapFairRate(H19,AllTriggers)</f>
        <v>-2.5427479129842817E-4</v>
      </c>
      <c r="K19" s="38">
        <f t="shared" si="0"/>
        <v>2.8342747912984286E-3</v>
      </c>
      <c r="L19" s="417" t="b">
        <v>0</v>
      </c>
      <c r="M19" s="38">
        <f>_xll.qlInterpolationInterpolate($M$1,E19,TRUE)</f>
        <v>2.8387280792808007E-3</v>
      </c>
      <c r="N19" s="262">
        <f t="shared" si="3"/>
        <v>4.4532879823720728E-6</v>
      </c>
      <c r="P19" s="407">
        <f>_xll.qlCalendarAdvance(Calendar,P18,"1D","f")</f>
        <v>41991</v>
      </c>
      <c r="Q19" s="262">
        <f>_xll.qlInterpolationInterpolate($M$1,P19,TRUE)</f>
        <v>2.1258634777530632E-3</v>
      </c>
    </row>
    <row r="20" spans="1:17" ht="11.25" customHeight="1" thickBot="1" x14ac:dyDescent="0.25">
      <c r="A20" s="36">
        <f t="shared" si="4"/>
        <v>18</v>
      </c>
      <c r="B20" s="36" t="s">
        <v>40</v>
      </c>
      <c r="C20" s="36">
        <f t="shared" si="2"/>
        <v>24</v>
      </c>
      <c r="D20" s="263" t="str">
        <f t="shared" si="1"/>
        <v>EUR18x24F_Quote</v>
      </c>
      <c r="E20" s="264">
        <f>_xll.qlCalendarAdvance("target",$E$2,A20&amp;"M","mf",,Trigger)</f>
        <v>42515</v>
      </c>
      <c r="F20" s="264">
        <f>_xll.qlCalendarAdvance(Calendar,E20,"6M","mf",,Trigger)</f>
        <v>42699</v>
      </c>
      <c r="G20" s="265">
        <f>_xll.qlQuoteValue(D20,AllTriggers)</f>
        <v>2.6800000000000001E-3</v>
      </c>
      <c r="H20" s="40" t="str">
        <f>_xll.qlMakeDatedOIS(,E20,F20,OvernightIndex,0,,,,EvaluationDate)</f>
        <v>obj_0059d#0007</v>
      </c>
      <c r="I20" s="40" t="b">
        <f>_xll.qlInstrumentSetPricingEngine(H20,OisEngine)</f>
        <v>1</v>
      </c>
      <c r="J20" s="265">
        <f>_xll.qlOvernightIndexedSwapFairRate(H20,AllTriggers)</f>
        <v>-1.8171258037769089E-4</v>
      </c>
      <c r="K20" s="265">
        <f t="shared" si="0"/>
        <v>2.861712580377691E-3</v>
      </c>
      <c r="L20" s="418" t="b">
        <v>1</v>
      </c>
      <c r="M20" s="265">
        <f>_xll.qlInterpolationInterpolate($M$1,E20,TRUE)</f>
        <v>2.861712580377691E-3</v>
      </c>
      <c r="N20" s="266">
        <f t="shared" si="3"/>
        <v>0</v>
      </c>
      <c r="P20" s="407">
        <f>_xll.qlCalendarAdvance(Calendar,P19,"1D","f")</f>
        <v>41992</v>
      </c>
      <c r="Q20" s="262">
        <f>_xll.qlInterpolationInterpolate($M$1,P20,TRUE)</f>
        <v>2.1301721624567139E-3</v>
      </c>
    </row>
    <row r="21" spans="1:17" ht="11.25" customHeight="1" x14ac:dyDescent="0.2">
      <c r="E21" s="172"/>
      <c r="F21" s="172"/>
      <c r="G21" s="39"/>
      <c r="H21" s="267"/>
      <c r="I21" s="37"/>
      <c r="J21" s="39"/>
      <c r="K21" s="39"/>
      <c r="P21" s="407">
        <f>_xll.qlCalendarAdvance(Calendar,P20,"1D","f")</f>
        <v>41995</v>
      </c>
      <c r="Q21" s="262">
        <f>_xll.qlInterpolationInterpolate($M$1,P21,TRUE)</f>
        <v>2.142417673050193E-3</v>
      </c>
    </row>
    <row r="22" spans="1:17" ht="11.25" customHeight="1" x14ac:dyDescent="0.2">
      <c r="E22" s="172"/>
      <c r="F22" s="172"/>
      <c r="G22" s="39"/>
      <c r="J22" s="39"/>
      <c r="K22" s="39"/>
      <c r="P22" s="407">
        <f>_xll.qlCalendarAdvance(Calendar,P21,"1D","f")</f>
        <v>41996</v>
      </c>
      <c r="Q22" s="262">
        <f>_xll.qlInterpolationInterpolate($M$1,P22,TRUE)</f>
        <v>2.1462827892112049E-3</v>
      </c>
    </row>
    <row r="23" spans="1:17" ht="11.25" customHeight="1" x14ac:dyDescent="0.2">
      <c r="E23" s="172"/>
      <c r="F23" s="172"/>
      <c r="G23" s="39"/>
      <c r="J23" s="39"/>
      <c r="K23" s="39"/>
      <c r="P23" s="407">
        <f>_xll.qlCalendarAdvance(Calendar,P22,"1D","f")</f>
        <v>41997</v>
      </c>
      <c r="Q23" s="262">
        <f>_xll.qlInterpolationInterpolate($M$1,P23,TRUE)</f>
        <v>2.1500446085883146E-3</v>
      </c>
    </row>
    <row r="24" spans="1:17" ht="11.25" customHeight="1" x14ac:dyDescent="0.2">
      <c r="E24" s="172"/>
      <c r="F24" s="172"/>
      <c r="G24" s="39"/>
      <c r="J24" s="39"/>
      <c r="K24" s="39"/>
      <c r="P24" s="407">
        <f>_xll.qlCalendarAdvance(Calendar,P23,"1D","f")</f>
        <v>42002</v>
      </c>
      <c r="Q24" s="262">
        <f>_xll.qlInterpolationInterpolate($M$1,P24,TRUE)</f>
        <v>2.1674105886399331E-3</v>
      </c>
    </row>
    <row r="25" spans="1:17" ht="11.25" customHeight="1" x14ac:dyDescent="0.2">
      <c r="E25" s="172"/>
      <c r="F25" s="172"/>
      <c r="G25" s="39"/>
      <c r="J25" s="39"/>
      <c r="K25" s="39"/>
      <c r="P25" s="407">
        <f>_xll.qlCalendarAdvance(Calendar,P24,"1D","f")</f>
        <v>42003</v>
      </c>
      <c r="Q25" s="262">
        <f>_xll.qlInterpolationInterpolate($M$1,P25,TRUE)</f>
        <v>2.1706164282683923E-3</v>
      </c>
    </row>
    <row r="26" spans="1:17" ht="11.25" customHeight="1" x14ac:dyDescent="0.2">
      <c r="E26" s="172"/>
      <c r="F26" s="172"/>
      <c r="G26" s="39"/>
      <c r="J26" s="39"/>
      <c r="K26" s="39"/>
      <c r="P26" s="407">
        <f>_xll.qlCalendarAdvance(Calendar,P25,"1D","f")</f>
        <v>42004</v>
      </c>
      <c r="Q26" s="262">
        <f>_xll.qlInterpolationInterpolate($M$1,P26,TRUE)</f>
        <v>2.1737402380978699E-3</v>
      </c>
    </row>
    <row r="27" spans="1:17" ht="11.25" customHeight="1" x14ac:dyDescent="0.2">
      <c r="E27" s="172"/>
      <c r="F27" s="172"/>
      <c r="G27" s="39"/>
      <c r="J27" s="39"/>
      <c r="K27" s="39"/>
      <c r="P27" s="407">
        <f>_xll.qlCalendarAdvance(Calendar,P26,"1D","f")</f>
        <v>42006</v>
      </c>
      <c r="Q27" s="262">
        <f>_xll.qlInterpolationInterpolate($M$1,P27,TRUE)</f>
        <v>2.1797539209226944E-3</v>
      </c>
    </row>
    <row r="28" spans="1:17" ht="11.25" customHeight="1" x14ac:dyDescent="0.2">
      <c r="E28" s="172"/>
      <c r="F28" s="172"/>
      <c r="G28" s="39"/>
      <c r="J28" s="39"/>
      <c r="K28" s="39"/>
      <c r="P28" s="407">
        <f>_xll.qlCalendarAdvance(Calendar,P27,"1D","f")</f>
        <v>42009</v>
      </c>
      <c r="Q28" s="262">
        <f>_xll.qlInterpolationInterpolate($M$1,P28,TRUE)</f>
        <v>2.1882351751851465E-3</v>
      </c>
    </row>
    <row r="29" spans="1:17" ht="11.25" customHeight="1" x14ac:dyDescent="0.2">
      <c r="E29" s="172"/>
      <c r="F29" s="172"/>
      <c r="G29" s="39"/>
      <c r="J29" s="39"/>
      <c r="K29" s="39"/>
      <c r="P29" s="407">
        <f>_xll.qlCalendarAdvance(Calendar,P28,"1D","f")</f>
        <v>42010</v>
      </c>
      <c r="Q29" s="262">
        <f>_xll.qlInterpolationInterpolate($M$1,P29,TRUE)</f>
        <v>2.1909306071755002E-3</v>
      </c>
    </row>
    <row r="30" spans="1:17" ht="11.25" customHeight="1" x14ac:dyDescent="0.2">
      <c r="E30" s="172"/>
      <c r="F30" s="172"/>
      <c r="G30" s="39"/>
      <c r="J30" s="39"/>
      <c r="K30" s="39"/>
      <c r="P30" s="407">
        <f>_xll.qlCalendarAdvance(Calendar,P29,"1D","f")</f>
        <v>42011</v>
      </c>
      <c r="Q30" s="262">
        <f>_xll.qlInterpolationInterpolate($M$1,P30,TRUE)</f>
        <v>2.1935652763517936E-3</v>
      </c>
    </row>
    <row r="31" spans="1:17" ht="11.25" customHeight="1" x14ac:dyDescent="0.2">
      <c r="E31" s="172"/>
      <c r="F31" s="172"/>
      <c r="G31" s="39"/>
      <c r="J31" s="39"/>
      <c r="K31" s="39"/>
      <c r="P31" s="407">
        <f>_xll.qlCalendarAdvance(Calendar,P30,"1D","f")</f>
        <v>42012</v>
      </c>
      <c r="Q31" s="262">
        <f>_xll.qlInterpolationInterpolate($M$1,P31,TRUE)</f>
        <v>2.1961422208547302E-3</v>
      </c>
    </row>
    <row r="32" spans="1:17" ht="11.25" customHeight="1" x14ac:dyDescent="0.2">
      <c r="E32" s="172"/>
      <c r="F32" s="172"/>
      <c r="G32" s="39"/>
      <c r="J32" s="39"/>
      <c r="K32" s="39"/>
      <c r="P32" s="407">
        <f>_xll.qlCalendarAdvance(Calendar,P31,"1D","f")</f>
        <v>42013</v>
      </c>
      <c r="Q32" s="262">
        <f>_xll.qlInterpolationInterpolate($M$1,P32,TRUE)</f>
        <v>2.1986644788250125E-3</v>
      </c>
    </row>
    <row r="33" spans="5:17" ht="11.25" customHeight="1" x14ac:dyDescent="0.2">
      <c r="E33" s="172"/>
      <c r="F33" s="172"/>
      <c r="G33" s="39"/>
      <c r="J33" s="39"/>
      <c r="K33" s="39"/>
      <c r="P33" s="407">
        <f>_xll.qlCalendarAdvance(Calendar,P32,"1D","f")</f>
        <v>42016</v>
      </c>
      <c r="Q33" s="262">
        <f>_xll.qlInterpolationInterpolate($M$1,P33,TRUE)</f>
        <v>2.2059335149469646E-3</v>
      </c>
    </row>
    <row r="34" spans="5:17" ht="11.25" customHeight="1" x14ac:dyDescent="0.2">
      <c r="E34" s="172"/>
      <c r="F34" s="172"/>
      <c r="G34" s="39"/>
      <c r="J34" s="39"/>
      <c r="K34" s="39"/>
      <c r="P34" s="407">
        <f>_xll.qlCalendarAdvance(Calendar,P33,"1D","f")</f>
        <v>42017</v>
      </c>
      <c r="Q34" s="262">
        <f>_xll.qlInterpolationInterpolate($M$1,P34,TRUE)</f>
        <v>2.2082674081936602E-3</v>
      </c>
    </row>
    <row r="35" spans="5:17" ht="11.25" customHeight="1" x14ac:dyDescent="0.2">
      <c r="E35" s="172"/>
      <c r="F35" s="172"/>
      <c r="G35" s="39"/>
      <c r="J35" s="39"/>
      <c r="K35" s="39"/>
      <c r="P35" s="407">
        <f>_xll.qlCalendarAdvance(Calendar,P34,"1D","f")</f>
        <v>42018</v>
      </c>
      <c r="Q35" s="262">
        <f>_xll.qlInterpolationInterpolate($M$1,P35,TRUE)</f>
        <v>2.2105618056112168E-3</v>
      </c>
    </row>
    <row r="36" spans="5:17" ht="11.25" customHeight="1" x14ac:dyDescent="0.2">
      <c r="E36" s="172"/>
      <c r="F36" s="172"/>
      <c r="G36" s="39"/>
      <c r="J36" s="39"/>
      <c r="K36" s="39"/>
      <c r="P36" s="407">
        <f>_xll.qlCalendarAdvance(Calendar,P35,"1D","f")</f>
        <v>42019</v>
      </c>
      <c r="Q36" s="262">
        <f>_xll.qlInterpolationInterpolate($M$1,P36,TRUE)</f>
        <v>2.2128197453403376E-3</v>
      </c>
    </row>
    <row r="37" spans="5:17" ht="11.25" customHeight="1" x14ac:dyDescent="0.2">
      <c r="E37" s="172"/>
      <c r="F37" s="172"/>
      <c r="G37" s="39"/>
      <c r="J37" s="39"/>
      <c r="K37" s="39"/>
      <c r="P37" s="407">
        <f>_xll.qlCalendarAdvance(Calendar,P36,"1D","f")</f>
        <v>42020</v>
      </c>
      <c r="Q37" s="262">
        <f>_xll.qlInterpolationInterpolate($M$1,P37,TRUE)</f>
        <v>2.215044265521725E-3</v>
      </c>
    </row>
    <row r="38" spans="5:17" ht="11.25" customHeight="1" x14ac:dyDescent="0.2">
      <c r="E38" s="172"/>
      <c r="F38" s="172"/>
      <c r="G38" s="39"/>
      <c r="J38" s="39"/>
      <c r="K38" s="39"/>
      <c r="P38" s="407">
        <f>_xll.qlCalendarAdvance(Calendar,P37,"1D","f")</f>
        <v>42023</v>
      </c>
      <c r="Q38" s="262">
        <f>_xll.qlInterpolationInterpolate($M$1,P38,TRUE)</f>
        <v>2.221547690186519E-3</v>
      </c>
    </row>
    <row r="39" spans="5:17" ht="11.25" customHeight="1" x14ac:dyDescent="0.2">
      <c r="E39" s="172"/>
      <c r="F39" s="172"/>
      <c r="G39" s="39"/>
      <c r="J39" s="39"/>
      <c r="K39" s="39"/>
      <c r="P39" s="407">
        <f>_xll.qlCalendarAdvance(Calendar,P38,"1D","f")</f>
        <v>42024</v>
      </c>
      <c r="Q39" s="262">
        <f>_xll.qlInterpolationInterpolate($M$1,P39,TRUE)</f>
        <v>2.2236689135840043E-3</v>
      </c>
    </row>
    <row r="40" spans="5:17" ht="11.25" customHeight="1" x14ac:dyDescent="0.2">
      <c r="E40" s="172"/>
      <c r="F40" s="172"/>
      <c r="G40" s="39"/>
      <c r="J40" s="39"/>
      <c r="K40" s="39"/>
      <c r="P40" s="407">
        <f>_xll.qlCalendarAdvance(Calendar,P39,"1D","f")</f>
        <v>42025</v>
      </c>
      <c r="Q40" s="262">
        <f>_xll.qlInterpolationInterpolate($M$1,P40,TRUE)</f>
        <v>2.2257719081372716E-3</v>
      </c>
    </row>
    <row r="41" spans="5:17" ht="11.25" customHeight="1" x14ac:dyDescent="0.2">
      <c r="E41" s="172"/>
      <c r="F41" s="172"/>
      <c r="G41" s="39"/>
      <c r="J41" s="39"/>
      <c r="K41" s="39"/>
      <c r="P41" s="407">
        <f>_xll.qlCalendarAdvance(Calendar,P40,"1D","f")</f>
        <v>42026</v>
      </c>
      <c r="Q41" s="262">
        <f>_xll.qlInterpolationInterpolate($M$1,P41,TRUE)</f>
        <v>2.2278597119870236E-3</v>
      </c>
    </row>
    <row r="42" spans="5:17" ht="11.25" customHeight="1" x14ac:dyDescent="0.2">
      <c r="E42" s="172"/>
      <c r="F42" s="172"/>
      <c r="G42" s="39"/>
      <c r="J42" s="39"/>
      <c r="K42" s="39"/>
      <c r="P42" s="407">
        <f>_xll.qlCalendarAdvance(Calendar,P41,"1D","f")</f>
        <v>42027</v>
      </c>
      <c r="Q42" s="262">
        <f>_xll.qlInterpolationInterpolate($M$1,P42,TRUE)</f>
        <v>2.229935363273964E-3</v>
      </c>
    </row>
    <row r="43" spans="5:17" ht="11.25" customHeight="1" x14ac:dyDescent="0.2">
      <c r="E43" s="172"/>
      <c r="F43" s="172"/>
      <c r="G43" s="39"/>
      <c r="J43" s="39"/>
      <c r="K43" s="39"/>
      <c r="P43" s="407">
        <f>_xll.qlCalendarAdvance(Calendar,P42,"1D","f")</f>
        <v>42030</v>
      </c>
      <c r="Q43" s="262">
        <f>_xll.qlInterpolationInterpolate($M$1,P43,TRUE)</f>
        <v>2.2361197831649421E-3</v>
      </c>
    </row>
    <row r="44" spans="5:17" ht="11.25" customHeight="1" x14ac:dyDescent="0.2">
      <c r="E44" s="172"/>
      <c r="F44" s="172"/>
      <c r="G44" s="39"/>
      <c r="J44" s="39"/>
      <c r="K44" s="39"/>
      <c r="P44" s="407">
        <f>_xll.qlCalendarAdvance(Calendar,P43,"1D","f")</f>
        <v>42031</v>
      </c>
      <c r="Q44" s="262">
        <f>_xll.qlInterpolationInterpolate($M$1,P44,TRUE)</f>
        <v>2.2381772056076642E-3</v>
      </c>
    </row>
    <row r="45" spans="5:17" ht="11.25" customHeight="1" x14ac:dyDescent="0.2">
      <c r="E45" s="172"/>
      <c r="F45" s="172"/>
      <c r="G45" s="39"/>
      <c r="J45" s="39"/>
      <c r="K45" s="39"/>
      <c r="P45" s="407">
        <f>_xll.qlCalendarAdvance(Calendar,P44,"1D","f")</f>
        <v>42032</v>
      </c>
      <c r="Q45" s="262">
        <f>_xll.qlInterpolationInterpolate($M$1,P45,TRUE)</f>
        <v>2.2402376661910892E-3</v>
      </c>
    </row>
    <row r="46" spans="5:17" ht="11.25" customHeight="1" x14ac:dyDescent="0.2">
      <c r="E46" s="172"/>
      <c r="F46" s="172"/>
      <c r="G46" s="39"/>
      <c r="J46" s="39"/>
      <c r="K46" s="39"/>
      <c r="P46" s="407">
        <f>_xll.qlCalendarAdvance(Calendar,P45,"1D","f")</f>
        <v>42033</v>
      </c>
      <c r="Q46" s="262">
        <f>_xll.qlInterpolationInterpolate($M$1,P46,TRUE)</f>
        <v>2.2423042030559203E-3</v>
      </c>
    </row>
    <row r="47" spans="5:17" ht="11.25" customHeight="1" x14ac:dyDescent="0.2">
      <c r="E47" s="172"/>
      <c r="F47" s="172"/>
      <c r="G47" s="39"/>
      <c r="J47" s="39"/>
      <c r="K47" s="39"/>
      <c r="P47" s="407">
        <f>_xll.qlCalendarAdvance(Calendar,P46,"1D","f")</f>
        <v>42034</v>
      </c>
      <c r="Q47" s="262">
        <f>_xll.qlInterpolationInterpolate($M$1,P47,TRUE)</f>
        <v>2.2443798543428607E-3</v>
      </c>
    </row>
    <row r="48" spans="5:17" ht="11.25" customHeight="1" x14ac:dyDescent="0.2">
      <c r="E48" s="172"/>
      <c r="F48" s="172"/>
      <c r="G48" s="39"/>
      <c r="J48" s="39"/>
      <c r="K48" s="39"/>
      <c r="P48" s="407">
        <f>_xll.qlCalendarAdvance(Calendar,P47,"1D","f")</f>
        <v>42037</v>
      </c>
      <c r="Q48" s="262">
        <f>_xll.qlInterpolationInterpolate($M$1,P48,TRUE)</f>
        <v>2.2506918761433653E-3</v>
      </c>
    </row>
    <row r="49" spans="5:17" ht="11.25" customHeight="1" x14ac:dyDescent="0.2">
      <c r="E49" s="172"/>
      <c r="F49" s="172"/>
      <c r="G49" s="39"/>
      <c r="J49" s="39"/>
      <c r="K49" s="39"/>
      <c r="P49" s="407">
        <f>_xll.qlCalendarAdvance(Calendar,P48,"1D","f")</f>
        <v>42038</v>
      </c>
      <c r="Q49" s="262">
        <f>_xll.qlInterpolationInterpolate($M$1,P49,TRUE)</f>
        <v>2.2528343665257715E-3</v>
      </c>
    </row>
    <row r="50" spans="5:17" ht="11.25" customHeight="1" x14ac:dyDescent="0.2">
      <c r="E50" s="172"/>
      <c r="F50" s="172"/>
      <c r="G50" s="39"/>
      <c r="J50" s="39"/>
      <c r="K50" s="39"/>
      <c r="P50" s="407">
        <f>_xll.qlCalendarAdvance(Calendar,P49,"1D","f")</f>
        <v>42039</v>
      </c>
      <c r="Q50" s="262">
        <f>_xll.qlInterpolationInterpolate($M$1,P50,TRUE)</f>
        <v>2.2550011620338017E-3</v>
      </c>
    </row>
    <row r="51" spans="5:17" ht="11.25" customHeight="1" x14ac:dyDescent="0.2">
      <c r="E51" s="172"/>
      <c r="F51" s="172"/>
      <c r="G51" s="39"/>
      <c r="J51" s="39"/>
      <c r="K51" s="39"/>
      <c r="P51" s="407">
        <f>_xll.qlCalendarAdvance(Calendar,P50,"1D","f")</f>
        <v>42040</v>
      </c>
      <c r="Q51" s="262">
        <f>_xll.qlInterpolationInterpolate($M$1,P51,TRUE)</f>
        <v>2.2571953008081592E-3</v>
      </c>
    </row>
    <row r="52" spans="5:17" x14ac:dyDescent="0.2">
      <c r="P52" s="407">
        <f>_xll.qlCalendarAdvance(Calendar,P51,"1D","f")</f>
        <v>42041</v>
      </c>
      <c r="Q52" s="262">
        <f>_xll.qlInterpolationInterpolate($M$1,P52,TRUE)</f>
        <v>2.2594198209895467E-3</v>
      </c>
    </row>
    <row r="53" spans="5:17" x14ac:dyDescent="0.2">
      <c r="P53" s="407">
        <f>_xll.qlCalendarAdvance(Calendar,P52,"1D","f")</f>
        <v>42044</v>
      </c>
      <c r="Q53" s="262">
        <f>_xll.qlInterpolationInterpolate($M$1,P53,TRUE)</f>
        <v>2.2663060513829197E-3</v>
      </c>
    </row>
    <row r="54" spans="5:17" x14ac:dyDescent="0.2">
      <c r="P54" s="407">
        <f>_xll.qlCalendarAdvance(Calendar,P53,"1D","f")</f>
        <v>42045</v>
      </c>
      <c r="Q54" s="262">
        <f>_xll.qlInterpolationInterpolate($M$1,P54,TRUE)</f>
        <v>2.2686824785994575E-3</v>
      </c>
    </row>
    <row r="55" spans="5:17" x14ac:dyDescent="0.2">
      <c r="P55" s="407">
        <f>_xll.qlCalendarAdvance(Calendar,P54,"1D","f")</f>
        <v>42046</v>
      </c>
      <c r="Q55" s="262">
        <f>_xll.qlInterpolationInterpolate($M$1,P55,TRUE)</f>
        <v>2.2711044779265407E-3</v>
      </c>
    </row>
    <row r="56" spans="5:17" x14ac:dyDescent="0.2">
      <c r="P56" s="407">
        <f>_xll.qlCalendarAdvance(Calendar,P55,"1D","f")</f>
        <v>42047</v>
      </c>
      <c r="Q56" s="262">
        <f>_xll.qlInterpolationInterpolate($M$1,P56,TRUE)</f>
        <v>2.2735750875048717E-3</v>
      </c>
    </row>
    <row r="57" spans="5:17" x14ac:dyDescent="0.2">
      <c r="P57" s="407">
        <f>_xll.qlCalendarAdvance(Calendar,P56,"1D","f")</f>
        <v>42048</v>
      </c>
      <c r="Q57" s="262">
        <f>_xll.qlInterpolationInterpolate($M$1,P57,TRUE)</f>
        <v>2.2760973454751541E-3</v>
      </c>
    </row>
    <row r="58" spans="5:17" x14ac:dyDescent="0.2">
      <c r="P58" s="407">
        <f>_xll.qlCalendarAdvance(Calendar,P57,"1D","f")</f>
        <v>42051</v>
      </c>
      <c r="Q58" s="262">
        <f>_xll.qlInterpolationInterpolate($M$1,P58,TRUE)</f>
        <v>2.2840043911447378E-3</v>
      </c>
    </row>
    <row r="59" spans="5:17" x14ac:dyDescent="0.2">
      <c r="P59" s="407">
        <f>_xll.qlCalendarAdvance(Calendar,P58,"1D","f")</f>
        <v>42052</v>
      </c>
      <c r="Q59" s="262">
        <f>_xll.qlInterpolationInterpolate($M$1,P59,TRUE)</f>
        <v>2.2867636240898547E-3</v>
      </c>
    </row>
    <row r="60" spans="5:17" x14ac:dyDescent="0.2">
      <c r="P60" s="407">
        <f>_xll.qlCalendarAdvance(Calendar,P59,"1D","f")</f>
        <v>42053</v>
      </c>
      <c r="Q60" s="262">
        <f>_xll.qlInterpolationInterpolate($M$1,P60,TRUE)</f>
        <v>2.2895896961304379E-3</v>
      </c>
    </row>
    <row r="61" spans="5:17" x14ac:dyDescent="0.2">
      <c r="P61" s="407">
        <f>_xll.qlCalendarAdvance(Calendar,P60,"1D","f")</f>
        <v>42054</v>
      </c>
      <c r="Q61" s="262">
        <f>_xll.qlInterpolationInterpolate($M$1,P61,TRUE)</f>
        <v>2.2924856454071899E-3</v>
      </c>
    </row>
    <row r="62" spans="5:17" x14ac:dyDescent="0.2">
      <c r="P62" s="407">
        <f>_xll.qlCalendarAdvance(Calendar,P61,"1D","f")</f>
        <v>42055</v>
      </c>
      <c r="Q62" s="262">
        <f>_xll.qlInterpolationInterpolate($M$1,P62,TRUE)</f>
        <v>2.2954545100608145E-3</v>
      </c>
    </row>
    <row r="63" spans="5:17" x14ac:dyDescent="0.2">
      <c r="P63" s="407">
        <f>_xll.qlCalendarAdvance(Calendar,P62,"1D","f")</f>
        <v>42058</v>
      </c>
      <c r="Q63" s="262">
        <f>_xll.qlInterpolationInterpolate($M$1,P63,TRUE)</f>
        <v>2.3048289776899512E-3</v>
      </c>
    </row>
    <row r="64" spans="5:17" x14ac:dyDescent="0.2">
      <c r="P64" s="407">
        <f>_xll.qlCalendarAdvance(Calendar,P63,"1D","f")</f>
        <v>42059</v>
      </c>
      <c r="Q64" s="262">
        <f>_xll.qlInterpolationInterpolate($M$1,P64,TRUE)</f>
        <v>2.3081198852580942E-3</v>
      </c>
    </row>
    <row r="65" spans="16:17" x14ac:dyDescent="0.2">
      <c r="P65" s="407">
        <f>_xll.qlCalendarAdvance(Calendar,P64,"1D","f")</f>
        <v>42060</v>
      </c>
      <c r="Q65" s="262">
        <f>_xll.qlInterpolationInterpolate($M$1,P65,TRUE)</f>
        <v>2.3114988989066249E-3</v>
      </c>
    </row>
    <row r="66" spans="16:17" x14ac:dyDescent="0.2">
      <c r="P66" s="407">
        <f>_xll.qlCalendarAdvance(Calendar,P65,"1D","f")</f>
        <v>42061</v>
      </c>
      <c r="Q66" s="262">
        <f>_xll.qlInterpolationInterpolate($M$1,P66,TRUE)</f>
        <v>2.3149673461544977E-3</v>
      </c>
    </row>
    <row r="67" spans="16:17" x14ac:dyDescent="0.2">
      <c r="P67" s="407">
        <f>_xll.qlCalendarAdvance(Calendar,P66,"1D","f")</f>
        <v>42062</v>
      </c>
      <c r="Q67" s="262">
        <f>_xll.qlInterpolationInterpolate($M$1,P67,TRUE)</f>
        <v>2.3185197120336766E-3</v>
      </c>
    </row>
    <row r="68" spans="16:17" x14ac:dyDescent="0.2">
      <c r="P68" s="407">
        <f>_xll.qlCalendarAdvance(Calendar,P67,"1D","f")</f>
        <v>42065</v>
      </c>
      <c r="Q68" s="262">
        <f>_xll.qlInterpolationInterpolate($M$1,P68,TRUE)</f>
        <v>2.3296080655612079E-3</v>
      </c>
    </row>
    <row r="69" spans="16:17" x14ac:dyDescent="0.2">
      <c r="P69" s="407">
        <f>_xll.qlCalendarAdvance(Calendar,P68,"1D","f")</f>
        <v>42066</v>
      </c>
      <c r="Q69" s="262">
        <f>_xll.qlInterpolationInterpolate($M$1,P69,TRUE)</f>
        <v>2.3334238500677695E-3</v>
      </c>
    </row>
    <row r="70" spans="16:17" x14ac:dyDescent="0.2">
      <c r="P70" s="407">
        <f>_xll.qlCalendarAdvance(Calendar,P69,"1D","f")</f>
        <v>42067</v>
      </c>
      <c r="Q70" s="262">
        <f>_xll.qlInterpolationInterpolate($M$1,P70,TRUE)</f>
        <v>2.3372874252567157E-3</v>
      </c>
    </row>
    <row r="71" spans="16:17" x14ac:dyDescent="0.2">
      <c r="P71" s="407">
        <f>_xll.qlCalendarAdvance(Calendar,P70,"1D","f")</f>
        <v>42068</v>
      </c>
      <c r="Q71" s="262">
        <f>_xll.qlInterpolationInterpolate($M$1,P71,TRUE)</f>
        <v>2.3411915655382632E-3</v>
      </c>
    </row>
    <row r="72" spans="16:17" x14ac:dyDescent="0.2">
      <c r="P72" s="407">
        <f>_xll.qlCalendarAdvance(Calendar,P71,"1D","f")</f>
        <v>42069</v>
      </c>
      <c r="Q72" s="262">
        <f>_xll.qlInterpolationInterpolate($M$1,P72,TRUE)</f>
        <v>2.3451290453226272E-3</v>
      </c>
    </row>
    <row r="73" spans="16:17" x14ac:dyDescent="0.2">
      <c r="P73" s="407">
        <f>_xll.qlCalendarAdvance(Calendar,P72,"1D","f")</f>
        <v>42072</v>
      </c>
      <c r="Q73" s="262">
        <f>_xll.qlInterpolationInterpolate($M$1,P73,TRUE)</f>
        <v>2.3570692657947788E-3</v>
      </c>
    </row>
    <row r="74" spans="16:17" x14ac:dyDescent="0.2">
      <c r="P74" s="407">
        <f>_xll.qlCalendarAdvance(Calendar,P73,"1D","f")</f>
        <v>42073</v>
      </c>
      <c r="Q74" s="262">
        <f>_xll.qlInterpolationInterpolate($M$1,P74,TRUE)</f>
        <v>2.3610678476925682E-3</v>
      </c>
    </row>
    <row r="75" spans="16:17" x14ac:dyDescent="0.2">
      <c r="P75" s="407">
        <f>_xll.qlCalendarAdvance(Calendar,P74,"1D","f")</f>
        <v>42074</v>
      </c>
      <c r="Q75" s="262">
        <f>_xll.qlInterpolationInterpolate($M$1,P75,TRUE)</f>
        <v>2.3650636411442537E-3</v>
      </c>
    </row>
    <row r="76" spans="16:17" x14ac:dyDescent="0.2">
      <c r="P76" s="407">
        <f>_xll.qlCalendarAdvance(Calendar,P75,"1D","f")</f>
        <v>42075</v>
      </c>
      <c r="Q76" s="262">
        <f>_xll.qlInterpolationInterpolate($M$1,P76,TRUE)</f>
        <v>2.3690494205600506E-3</v>
      </c>
    </row>
    <row r="77" spans="16:17" x14ac:dyDescent="0.2">
      <c r="P77" s="407">
        <f>_xll.qlCalendarAdvance(Calendar,P76,"1D","f")</f>
        <v>42076</v>
      </c>
      <c r="Q77" s="262">
        <f>_xll.qlInterpolationInterpolate($M$1,P77,TRUE)</f>
        <v>2.3730179603501751E-3</v>
      </c>
    </row>
    <row r="78" spans="16:17" x14ac:dyDescent="0.2">
      <c r="P78" s="407">
        <f>_xll.qlCalendarAdvance(Calendar,P77,"1D","f")</f>
        <v>42079</v>
      </c>
      <c r="Q78" s="262">
        <f>_xll.qlInterpolationInterpolate($M$1,P78,TRUE)</f>
        <v>2.3847478860686716E-3</v>
      </c>
    </row>
    <row r="79" spans="16:17" x14ac:dyDescent="0.2">
      <c r="P79" s="407">
        <f>_xll.qlCalendarAdvance(Calendar,P78,"1D","f")</f>
        <v>42080</v>
      </c>
      <c r="Q79" s="262">
        <f>_xll.qlInterpolationInterpolate($M$1,P79,TRUE)</f>
        <v>2.3885752114582641E-3</v>
      </c>
    </row>
    <row r="80" spans="16:17" x14ac:dyDescent="0.2">
      <c r="P80" s="407">
        <f>_xll.qlCalendarAdvance(Calendar,P79,"1D","f")</f>
        <v>42081</v>
      </c>
      <c r="Q80" s="262">
        <f>_xll.qlInterpolationInterpolate($M$1,P80,TRUE)</f>
        <v>2.3923491692732632E-3</v>
      </c>
    </row>
    <row r="81" spans="16:17" x14ac:dyDescent="0.2">
      <c r="P81" s="407">
        <f>_xll.qlCalendarAdvance(Calendar,P80,"1D","f")</f>
        <v>42082</v>
      </c>
      <c r="Q81" s="262">
        <f>_xll.qlInterpolationInterpolate($M$1,P81,TRUE)</f>
        <v>2.3960625339238847E-3</v>
      </c>
    </row>
    <row r="82" spans="16:17" x14ac:dyDescent="0.2">
      <c r="P82" s="407">
        <f>_xll.qlCalendarAdvance(Calendar,P81,"1D","f")</f>
        <v>42083</v>
      </c>
      <c r="Q82" s="262">
        <f>_xll.qlInterpolationInterpolate($M$1,P82,TRUE)</f>
        <v>2.3997080798203447E-3</v>
      </c>
    </row>
    <row r="83" spans="16:17" x14ac:dyDescent="0.2">
      <c r="P83" s="407">
        <f>_xll.qlCalendarAdvance(Calendar,P82,"1D","f")</f>
        <v>42086</v>
      </c>
      <c r="Q83" s="262">
        <f>_xll.qlInterpolationInterpolate($M$1,P83,TRUE)</f>
        <v>2.4101655490869115E-3</v>
      </c>
    </row>
    <row r="84" spans="16:17" x14ac:dyDescent="0.2">
      <c r="P84" s="407">
        <f>_xll.qlCalendarAdvance(Calendar,P83,"1D","f")</f>
        <v>42087</v>
      </c>
      <c r="Q84" s="262">
        <f>_xll.qlInterpolationInterpolate($M$1,P84,TRUE)</f>
        <v>2.4134675640688822E-3</v>
      </c>
    </row>
    <row r="85" spans="16:17" x14ac:dyDescent="0.2">
      <c r="P85" s="407">
        <f>_xll.qlCalendarAdvance(Calendar,P84,"1D","f")</f>
        <v>42088</v>
      </c>
      <c r="Q85" s="262">
        <f>_xll.qlInterpolationInterpolate($M$1,P85,TRUE)</f>
        <v>2.4166656323477702E-3</v>
      </c>
    </row>
    <row r="86" spans="16:17" x14ac:dyDescent="0.2">
      <c r="P86" s="407">
        <f>_xll.qlCalendarAdvance(Calendar,P85,"1D","f")</f>
        <v>42089</v>
      </c>
      <c r="Q86" s="262">
        <f>_xll.qlInterpolationInterpolate($M$1,P86,TRUE)</f>
        <v>2.4197541679372258E-3</v>
      </c>
    </row>
    <row r="87" spans="16:17" x14ac:dyDescent="0.2">
      <c r="P87" s="407">
        <f>_xll.qlCalendarAdvance(Calendar,P86,"1D","f")</f>
        <v>42090</v>
      </c>
      <c r="Q87" s="262">
        <f>_xll.qlInterpolationInterpolate($M$1,P87,TRUE)</f>
        <v>2.4227341432646373E-3</v>
      </c>
    </row>
    <row r="88" spans="16:17" x14ac:dyDescent="0.2">
      <c r="P88" s="407">
        <f>_xll.qlCalendarAdvance(Calendar,P87,"1D","f")</f>
        <v>42093</v>
      </c>
      <c r="Q88" s="262">
        <f>_xll.qlInterpolationInterpolate($M$1,P88,TRUE)</f>
        <v>2.4310488279828315E-3</v>
      </c>
    </row>
    <row r="89" spans="16:17" x14ac:dyDescent="0.2">
      <c r="P89" s="407">
        <f>_xll.qlCalendarAdvance(Calendar,P88,"1D","f")</f>
        <v>42094</v>
      </c>
      <c r="Q89" s="262">
        <f>_xll.qlInterpolationInterpolate($M$1,P89,TRUE)</f>
        <v>2.4336206825702916E-3</v>
      </c>
    </row>
    <row r="90" spans="16:17" x14ac:dyDescent="0.2">
      <c r="P90" s="407">
        <f>_xll.qlCalendarAdvance(Calendar,P89,"1D","f")</f>
        <v>42095</v>
      </c>
      <c r="Q90" s="262">
        <f>_xll.qlInterpolationInterpolate($M$1,P90,TRUE)</f>
        <v>2.4360970370498206E-3</v>
      </c>
    </row>
    <row r="91" spans="16:17" x14ac:dyDescent="0.2">
      <c r="P91" s="407">
        <f>_xll.qlCalendarAdvance(Calendar,P90,"1D","f")</f>
        <v>42096</v>
      </c>
      <c r="Q91" s="262">
        <f>_xll.qlInterpolationInterpolate($M$1,P91,TRUE)</f>
        <v>2.4384805034522406E-3</v>
      </c>
    </row>
    <row r="92" spans="16:17" x14ac:dyDescent="0.2">
      <c r="P92" s="407">
        <f>_xll.qlCalendarAdvance(Calendar,P91,"1D","f")</f>
        <v>42101</v>
      </c>
      <c r="Q92" s="262">
        <f>_xll.qlInterpolationInterpolate($M$1,P92,TRUE)</f>
        <v>2.4490959353865023E-3</v>
      </c>
    </row>
    <row r="93" spans="16:17" x14ac:dyDescent="0.2">
      <c r="P93" s="407">
        <f>_xll.qlCalendarAdvance(Calendar,P92,"1D","f")</f>
        <v>42102</v>
      </c>
      <c r="Q93" s="262">
        <f>_xll.qlInterpolationInterpolate($M$1,P93,TRUE)</f>
        <v>2.4509769259735449E-3</v>
      </c>
    </row>
    <row r="94" spans="16:17" x14ac:dyDescent="0.2">
      <c r="P94" s="407">
        <f>_xll.qlCalendarAdvance(Calendar,P93,"1D","f")</f>
        <v>42103</v>
      </c>
      <c r="Q94" s="262">
        <f>_xll.qlInterpolationInterpolate($M$1,P94,TRUE)</f>
        <v>2.4527833126992372E-3</v>
      </c>
    </row>
    <row r="95" spans="16:17" x14ac:dyDescent="0.2">
      <c r="P95" s="407">
        <f>_xll.qlCalendarAdvance(Calendar,P94,"1D","f")</f>
        <v>42104</v>
      </c>
      <c r="Q95" s="262">
        <f>_xll.qlInterpolationInterpolate($M$1,P95,TRUE)</f>
        <v>2.4545177075944017E-3</v>
      </c>
    </row>
    <row r="96" spans="16:17" x14ac:dyDescent="0.2">
      <c r="P96" s="407">
        <f>_xll.qlCalendarAdvance(Calendar,P95,"1D","f")</f>
        <v>42107</v>
      </c>
      <c r="Q96" s="262">
        <f>_xll.qlInterpolationInterpolate($M$1,P96,TRUE)</f>
        <v>2.459315061604953E-3</v>
      </c>
    </row>
    <row r="97" spans="16:17" x14ac:dyDescent="0.2">
      <c r="P97" s="407">
        <f>_xll.qlCalendarAdvance(Calendar,P96,"1D","f")</f>
        <v>42108</v>
      </c>
      <c r="Q97" s="262">
        <f>_xll.qlInterpolationInterpolate($M$1,P97,TRUE)</f>
        <v>2.4607876094862318E-3</v>
      </c>
    </row>
    <row r="98" spans="16:17" x14ac:dyDescent="0.2">
      <c r="P98" s="407">
        <f>_xll.qlCalendarAdvance(Calendar,P97,"1D","f")</f>
        <v>42109</v>
      </c>
      <c r="Q98" s="262">
        <f>_xll.qlInterpolationInterpolate($M$1,P98,TRUE)</f>
        <v>2.4622012256910954E-3</v>
      </c>
    </row>
    <row r="99" spans="16:17" x14ac:dyDescent="0.2">
      <c r="P99" s="407">
        <f>_xll.qlCalendarAdvance(Calendar,P98,"1D","f")</f>
        <v>42110</v>
      </c>
      <c r="Q99" s="262">
        <f>_xll.qlInterpolationInterpolate($M$1,P99,TRUE)</f>
        <v>2.4635585222503669E-3</v>
      </c>
    </row>
    <row r="100" spans="16:17" x14ac:dyDescent="0.2">
      <c r="P100" s="407">
        <f>_xll.qlCalendarAdvance(Calendar,P99,"1D","f")</f>
        <v>42111</v>
      </c>
      <c r="Q100" s="262">
        <f>_xll.qlInterpolationInterpolate($M$1,P100,TRUE)</f>
        <v>2.4648621111948688E-3</v>
      </c>
    </row>
    <row r="101" spans="16:17" x14ac:dyDescent="0.2">
      <c r="P101" s="407">
        <f>_xll.qlCalendarAdvance(Calendar,P100,"1D","f")</f>
        <v>42114</v>
      </c>
      <c r="Q101" s="262">
        <f>_xll.qlInterpolationInterpolate($M$1,P101,TRUE)</f>
        <v>2.468476752647982E-3</v>
      </c>
    </row>
    <row r="102" spans="16:17" x14ac:dyDescent="0.2">
      <c r="P102" s="407">
        <f>_xll.qlCalendarAdvance(Calendar,P101,"1D","f")</f>
        <v>42115</v>
      </c>
      <c r="Q102" s="262">
        <f>_xll.qlInterpolationInterpolate($M$1,P102,TRUE)</f>
        <v>2.4695916314416313E-3</v>
      </c>
    </row>
    <row r="103" spans="16:17" x14ac:dyDescent="0.2">
      <c r="P103" s="407">
        <f>_xll.qlCalendarAdvance(Calendar,P102,"1D","f")</f>
        <v>42116</v>
      </c>
      <c r="Q103" s="262">
        <f>_xll.qlInterpolationInterpolate($M$1,P103,TRUE)</f>
        <v>2.4706658627746234E-3</v>
      </c>
    </row>
    <row r="104" spans="16:17" x14ac:dyDescent="0.2">
      <c r="P104" s="407">
        <f>_xll.qlCalendarAdvance(Calendar,P103,"1D","f")</f>
        <v>42117</v>
      </c>
      <c r="Q104" s="262">
        <f>_xll.qlInterpolationInterpolate($M$1,P104,TRUE)</f>
        <v>2.4717020586777819E-3</v>
      </c>
    </row>
    <row r="105" spans="16:17" x14ac:dyDescent="0.2">
      <c r="P105" s="407">
        <f>_xll.qlCalendarAdvance(Calendar,P104,"1D","f")</f>
        <v>42118</v>
      </c>
      <c r="Q105" s="262">
        <f>_xll.qlInterpolationInterpolate($M$1,P105,TRUE)</f>
        <v>2.4727028311819286E-3</v>
      </c>
    </row>
    <row r="106" spans="16:17" x14ac:dyDescent="0.2">
      <c r="P106" s="407">
        <f>_xll.qlCalendarAdvance(Calendar,P105,"1D","f")</f>
        <v>42121</v>
      </c>
      <c r="Q106" s="262">
        <f>_xll.qlInterpolationInterpolate($M$1,P106,TRUE)</f>
        <v>2.4755187286085258E-3</v>
      </c>
    </row>
    <row r="107" spans="16:17" x14ac:dyDescent="0.2">
      <c r="P107" s="407">
        <f>_xll.qlCalendarAdvance(Calendar,P106,"1D","f")</f>
        <v>42122</v>
      </c>
      <c r="Q107" s="262">
        <f>_xll.qlInterpolationInterpolate($M$1,P107,TRUE)</f>
        <v>2.4764037401566394E-3</v>
      </c>
    </row>
    <row r="108" spans="16:17" x14ac:dyDescent="0.2">
      <c r="P108" s="407">
        <f>_xll.qlCalendarAdvance(Calendar,P107,"1D","f")</f>
        <v>42123</v>
      </c>
      <c r="Q108" s="262">
        <f>_xll.qlInterpolationInterpolate($M$1,P108,TRUE)</f>
        <v>2.4772652624505767E-3</v>
      </c>
    </row>
    <row r="109" spans="16:17" x14ac:dyDescent="0.2">
      <c r="P109" s="407">
        <f>_xll.qlCalendarAdvance(Calendar,P108,"1D","f")</f>
        <v>42124</v>
      </c>
      <c r="Q109" s="262">
        <f>_xll.qlInterpolationInterpolate($M$1,P109,TRUE)</f>
        <v>2.4781047815118809E-3</v>
      </c>
    </row>
    <row r="110" spans="16:17" x14ac:dyDescent="0.2">
      <c r="P110" s="407">
        <f>_xll.qlCalendarAdvance(Calendar,P109,"1D","f")</f>
        <v>42128</v>
      </c>
      <c r="Q110" s="262">
        <f>_xll.qlInterpolationInterpolate($M$1,P110,TRUE)</f>
        <v>2.4812725458616606E-3</v>
      </c>
    </row>
    <row r="111" spans="16:17" x14ac:dyDescent="0.2">
      <c r="P111" s="407">
        <f>_xll.qlCalendarAdvance(Calendar,P110,"1D","f")</f>
        <v>42129</v>
      </c>
      <c r="Q111" s="262">
        <f>_xll.qlInterpolationInterpolate($M$1,P111,TRUE)</f>
        <v>2.4820243390829676E-3</v>
      </c>
    </row>
    <row r="112" spans="16:17" x14ac:dyDescent="0.2">
      <c r="P112" s="407">
        <f>_xll.qlCalendarAdvance(Calendar,P111,"1D","f")</f>
        <v>42130</v>
      </c>
      <c r="Q112" s="262">
        <f>_xll.qlInterpolationInterpolate($M$1,P112,TRUE)</f>
        <v>2.4827630452009079E-3</v>
      </c>
    </row>
    <row r="113" spans="16:17" x14ac:dyDescent="0.2">
      <c r="P113" s="407">
        <f>_xll.qlCalendarAdvance(Calendar,P112,"1D","f")</f>
        <v>42131</v>
      </c>
      <c r="Q113" s="262">
        <f>_xll.qlInterpolationInterpolate($M$1,P113,TRUE)</f>
        <v>2.483490150237026E-3</v>
      </c>
    </row>
    <row r="114" spans="16:17" x14ac:dyDescent="0.2">
      <c r="P114" s="407">
        <f>_xll.qlCalendarAdvance(Calendar,P113,"1D","f")</f>
        <v>42132</v>
      </c>
      <c r="Q114" s="262">
        <f>_xll.qlInterpolationInterpolate($M$1,P114,TRUE)</f>
        <v>2.4842071402128661E-3</v>
      </c>
    </row>
    <row r="115" spans="16:17" x14ac:dyDescent="0.2">
      <c r="P115" s="407">
        <f>_xll.qlCalendarAdvance(Calendar,P114,"1D","f")</f>
        <v>42135</v>
      </c>
      <c r="Q115" s="262">
        <f>_xll.qlInterpolationInterpolate($M$1,P115,TRUE)</f>
        <v>2.486312279994162E-3</v>
      </c>
    </row>
    <row r="116" spans="16:17" x14ac:dyDescent="0.2">
      <c r="P116" s="407">
        <f>_xll.qlCalendarAdvance(Calendar,P115,"1D","f")</f>
        <v>42136</v>
      </c>
      <c r="Q116" s="262">
        <f>_xll.qlInterpolationInterpolate($M$1,P116,TRUE)</f>
        <v>2.4870036699443333E-3</v>
      </c>
    </row>
    <row r="117" spans="16:17" x14ac:dyDescent="0.2">
      <c r="P117" s="407">
        <f>_xll.qlCalendarAdvance(Calendar,P116,"1D","f")</f>
        <v>42137</v>
      </c>
      <c r="Q117" s="262">
        <f>_xll.qlInterpolationInterpolate($M$1,P117,TRUE)</f>
        <v>2.4876923749419487E-3</v>
      </c>
    </row>
    <row r="118" spans="16:17" x14ac:dyDescent="0.2">
      <c r="P118" s="407">
        <f>_xll.qlCalendarAdvance(Calendar,P117,"1D","f")</f>
        <v>42138</v>
      </c>
      <c r="Q118" s="262">
        <f>_xll.qlInterpolationInterpolate($M$1,P118,TRUE)</f>
        <v>2.4883798810085519E-3</v>
      </c>
    </row>
    <row r="119" spans="16:17" x14ac:dyDescent="0.2">
      <c r="P119" s="407">
        <f>_xll.qlCalendarAdvance(Calendar,P118,"1D","f")</f>
        <v>42139</v>
      </c>
      <c r="Q119" s="262">
        <f>_xll.qlInterpolationInterpolate($M$1,P119,TRUE)</f>
        <v>2.489067674165687E-3</v>
      </c>
    </row>
    <row r="120" spans="16:17" x14ac:dyDescent="0.2">
      <c r="P120" s="407">
        <f>_xll.qlCalendarAdvance(Calendar,P119,"1D","f")</f>
        <v>42142</v>
      </c>
      <c r="Q120" s="262">
        <f>_xll.qlInterpolationInterpolate($M$1,P120,TRUE)</f>
        <v>2.4911476363957299E-3</v>
      </c>
    </row>
    <row r="121" spans="16:17" x14ac:dyDescent="0.2">
      <c r="P121" s="407">
        <f>_xll.qlCalendarAdvance(Calendar,P120,"1D","f")</f>
        <v>42143</v>
      </c>
      <c r="Q121" s="262">
        <f>_xll.qlInterpolationInterpolate($M$1,P121,TRUE)</f>
        <v>2.4918514381304375E-3</v>
      </c>
    </row>
    <row r="122" spans="16:17" x14ac:dyDescent="0.2">
      <c r="P122" s="407">
        <f>_xll.qlCalendarAdvance(Calendar,P121,"1D","f")</f>
        <v>42144</v>
      </c>
      <c r="Q122" s="262">
        <f>_xll.qlInterpolationInterpolate($M$1,P122,TRUE)</f>
        <v>2.4925629570633993E-3</v>
      </c>
    </row>
    <row r="123" spans="16:17" x14ac:dyDescent="0.2">
      <c r="P123" s="407">
        <f>_xll.qlCalendarAdvance(Calendar,P122,"1D","f")</f>
        <v>42145</v>
      </c>
      <c r="Q123" s="262">
        <f>_xll.qlInterpolationInterpolate($M$1,P123,TRUE)</f>
        <v>2.4932836792161588E-3</v>
      </c>
    </row>
    <row r="124" spans="16:17" x14ac:dyDescent="0.2">
      <c r="P124" s="407">
        <f>_xll.qlCalendarAdvance(Calendar,P123,"1D","f")</f>
        <v>42146</v>
      </c>
      <c r="Q124" s="262">
        <f>_xll.qlInterpolationInterpolate($M$1,P124,TRUE)</f>
        <v>2.4940150906102606E-3</v>
      </c>
    </row>
    <row r="125" spans="16:17" x14ac:dyDescent="0.2">
      <c r="P125" s="407">
        <f>_xll.qlCalendarAdvance(Calendar,P124,"1D","f")</f>
        <v>42149</v>
      </c>
      <c r="Q125" s="262">
        <f>_xll.qlInterpolationInterpolate($M$1,P125,TRUE)</f>
        <v>2.496288320456065E-3</v>
      </c>
    </row>
    <row r="126" spans="16:17" x14ac:dyDescent="0.2">
      <c r="P126" s="407">
        <f>_xll.qlCalendarAdvance(Calendar,P125,"1D","f")</f>
        <v>42150</v>
      </c>
      <c r="Q126" s="262">
        <f>_xll.qlInterpolationInterpolate($M$1,P126,TRUE)</f>
        <v>2.4970770618592216E-3</v>
      </c>
    </row>
    <row r="127" spans="16:17" x14ac:dyDescent="0.2">
      <c r="P127" s="407">
        <f>_xll.qlCalendarAdvance(Calendar,P126,"1D","f")</f>
        <v>42151</v>
      </c>
      <c r="Q127" s="262">
        <f>_xll.qlInterpolationInterpolate($M$1,P127,TRUE)</f>
        <v>2.4978821995808908E-3</v>
      </c>
    </row>
    <row r="128" spans="16:17" x14ac:dyDescent="0.2">
      <c r="P128" s="407">
        <f>_xll.qlCalendarAdvance(Calendar,P127,"1D","f")</f>
        <v>42152</v>
      </c>
      <c r="Q128" s="262">
        <f>_xll.qlInterpolationInterpolate($M$1,P128,TRUE)</f>
        <v>2.4987034966120658E-3</v>
      </c>
    </row>
    <row r="129" spans="16:17" x14ac:dyDescent="0.2">
      <c r="P129" s="407">
        <f>_xll.qlCalendarAdvance(Calendar,P128,"1D","f")</f>
        <v>42153</v>
      </c>
      <c r="Q129" s="262">
        <f>_xll.qlInterpolationInterpolate($M$1,P129,TRUE)</f>
        <v>2.4995407159437394E-3</v>
      </c>
    </row>
    <row r="130" spans="16:17" x14ac:dyDescent="0.2">
      <c r="P130" s="407">
        <f>_xll.qlCalendarAdvance(Calendar,P129,"1D","f")</f>
        <v>42156</v>
      </c>
      <c r="Q130" s="262">
        <f>_xll.qlInterpolationInterpolate($M$1,P130,TRUE)</f>
        <v>2.5021455376516817E-3</v>
      </c>
    </row>
    <row r="131" spans="16:17" x14ac:dyDescent="0.2">
      <c r="P131" s="407">
        <f>_xll.qlCalendarAdvance(Calendar,P130,"1D","f")</f>
        <v>42157</v>
      </c>
      <c r="Q131" s="262">
        <f>_xll.qlInterpolationInterpolate($M$1,P131,TRUE)</f>
        <v>2.5030440760952792E-3</v>
      </c>
    </row>
    <row r="132" spans="16:17" x14ac:dyDescent="0.2">
      <c r="P132" s="407">
        <f>_xll.qlCalendarAdvance(Calendar,P131,"1D","f")</f>
        <v>42158</v>
      </c>
      <c r="Q132" s="262">
        <f>_xll.qlInterpolationInterpolate($M$1,P132,TRUE)</f>
        <v>2.5039573517943409E-3</v>
      </c>
    </row>
    <row r="133" spans="16:17" x14ac:dyDescent="0.2">
      <c r="P133" s="407">
        <f>_xll.qlCalendarAdvance(Calendar,P132,"1D","f")</f>
        <v>42159</v>
      </c>
      <c r="Q133" s="262">
        <f>_xll.qlInterpolationInterpolate($M$1,P133,TRUE)</f>
        <v>2.5048851277398583E-3</v>
      </c>
    </row>
    <row r="134" spans="16:17" x14ac:dyDescent="0.2">
      <c r="P134" s="407">
        <f>_xll.qlCalendarAdvance(Calendar,P133,"1D","f")</f>
        <v>42160</v>
      </c>
      <c r="Q134" s="262">
        <f>_xll.qlInterpolationInterpolate($M$1,P134,TRUE)</f>
        <v>2.5058271669228254E-3</v>
      </c>
    </row>
    <row r="135" spans="16:17" x14ac:dyDescent="0.2">
      <c r="P135" s="407">
        <f>_xll.qlCalendarAdvance(Calendar,P134,"1D","f")</f>
        <v>42163</v>
      </c>
      <c r="Q135" s="262">
        <f>_xll.qlInterpolationInterpolate($M$1,P135,TRUE)</f>
        <v>2.5087364938063523E-3</v>
      </c>
    </row>
    <row r="136" spans="16:17" x14ac:dyDescent="0.2">
      <c r="P136" s="407">
        <f>_xll.qlCalendarAdvance(Calendar,P135,"1D","f")</f>
        <v>42164</v>
      </c>
      <c r="Q136" s="262">
        <f>_xll.qlInterpolationInterpolate($M$1,P136,TRUE)</f>
        <v>2.5097332158490466E-3</v>
      </c>
    </row>
    <row r="137" spans="16:17" x14ac:dyDescent="0.2">
      <c r="P137" s="407">
        <f>_xll.qlCalendarAdvance(Calendar,P136,"1D","f")</f>
        <v>42165</v>
      </c>
      <c r="Q137" s="262">
        <f>_xll.qlInterpolationInterpolate($M$1,P137,TRUE)</f>
        <v>2.510743016084155E-3</v>
      </c>
    </row>
    <row r="138" spans="16:17" x14ac:dyDescent="0.2">
      <c r="P138" s="407">
        <f>_xll.qlCalendarAdvance(Calendar,P137,"1D","f")</f>
        <v>42166</v>
      </c>
      <c r="Q138" s="262">
        <f>_xll.qlInterpolationInterpolate($M$1,P138,TRUE)</f>
        <v>2.5117656575026708E-3</v>
      </c>
    </row>
    <row r="139" spans="16:17" x14ac:dyDescent="0.2">
      <c r="P139" s="407">
        <f>_xll.qlCalendarAdvance(Calendar,P138,"1D","f")</f>
        <v>42167</v>
      </c>
      <c r="Q139" s="262">
        <f>_xll.qlInterpolationInterpolate($M$1,P139,TRUE)</f>
        <v>2.5128009030955865E-3</v>
      </c>
    </row>
    <row r="140" spans="16:17" x14ac:dyDescent="0.2">
      <c r="P140" s="407">
        <f>_xll.qlCalendarAdvance(Calendar,P139,"1D","f")</f>
        <v>42170</v>
      </c>
      <c r="Q140" s="262">
        <f>_xll.qlInterpolationInterpolate($M$1,P140,TRUE)</f>
        <v>2.5159798948306646E-3</v>
      </c>
    </row>
    <row r="141" spans="16:17" x14ac:dyDescent="0.2">
      <c r="P141" s="407">
        <f>_xll.qlCalendarAdvance(Calendar,P140,"1D","f")</f>
        <v>42171</v>
      </c>
      <c r="Q141" s="262">
        <f>_xll.qlInterpolationInterpolate($M$1,P141,TRUE)</f>
        <v>2.5170631870311106E-3</v>
      </c>
    </row>
    <row r="142" spans="16:17" x14ac:dyDescent="0.2">
      <c r="P142" s="407">
        <f>_xll.qlCalendarAdvance(Calendar,P141,"1D","f")</f>
        <v>42172</v>
      </c>
      <c r="Q142" s="262">
        <f>_xll.qlInterpolationInterpolate($M$1,P142,TRUE)</f>
        <v>2.5181578983609213E-3</v>
      </c>
    </row>
    <row r="143" spans="16:17" x14ac:dyDescent="0.2">
      <c r="P143" s="407">
        <f>_xll.qlCalendarAdvance(Calendar,P142,"1D","f")</f>
        <v>42173</v>
      </c>
      <c r="Q143" s="262">
        <f>_xll.qlInterpolationInterpolate($M$1,P143,TRUE)</f>
        <v>2.5192637918110905E-3</v>
      </c>
    </row>
    <row r="144" spans="16:17" x14ac:dyDescent="0.2">
      <c r="P144" s="407">
        <f>_xll.qlCalendarAdvance(Calendar,P143,"1D","f")</f>
        <v>42174</v>
      </c>
      <c r="Q144" s="262">
        <f>_xll.qlInterpolationInterpolate($M$1,P144,TRUE)</f>
        <v>2.52038063037261E-3</v>
      </c>
    </row>
    <row r="145" spans="16:17" x14ac:dyDescent="0.2">
      <c r="P145" s="407">
        <f>_xll.qlCalendarAdvance(Calendar,P144,"1D","f")</f>
        <v>42177</v>
      </c>
      <c r="Q145" s="262">
        <f>_xll.qlInterpolationInterpolate($M$1,P145,TRUE)</f>
        <v>2.5237944466352047E-3</v>
      </c>
    </row>
    <row r="146" spans="16:17" x14ac:dyDescent="0.2">
      <c r="P146" s="407">
        <f>_xll.qlCalendarAdvance(Calendar,P145,"1D","f")</f>
        <v>42178</v>
      </c>
      <c r="Q146" s="262">
        <f>_xll.qlInterpolationInterpolate($M$1,P146,TRUE)</f>
        <v>2.5249526955520578E-3</v>
      </c>
    </row>
    <row r="147" spans="16:17" x14ac:dyDescent="0.2">
      <c r="P147" s="407">
        <f>_xll.qlCalendarAdvance(Calendar,P146,"1D","f")</f>
        <v>42179</v>
      </c>
      <c r="Q147" s="262">
        <f>_xll.qlInterpolationInterpolate($M$1,P147,TRUE)</f>
        <v>2.5261207045352268E-3</v>
      </c>
    </row>
    <row r="148" spans="16:17" x14ac:dyDescent="0.2">
      <c r="P148" s="407">
        <f>_xll.qlCalendarAdvance(Calendar,P147,"1D","f")</f>
        <v>42180</v>
      </c>
      <c r="Q148" s="262">
        <f>_xll.qlInterpolationInterpolate($M$1,P148,TRUE)</f>
        <v>2.5272982365757042E-3</v>
      </c>
    </row>
    <row r="149" spans="16:17" x14ac:dyDescent="0.2">
      <c r="P149" s="407">
        <f>_xll.qlCalendarAdvance(Calendar,P148,"1D","f")</f>
        <v>42181</v>
      </c>
      <c r="Q149" s="262">
        <f>_xll.qlInterpolationInterpolate($M$1,P149,TRUE)</f>
        <v>2.5284850546644835E-3</v>
      </c>
    </row>
    <row r="150" spans="16:17" x14ac:dyDescent="0.2">
      <c r="P150" s="407">
        <f>_xll.qlCalendarAdvance(Calendar,P149,"1D","f")</f>
        <v>42184</v>
      </c>
      <c r="Q150" s="262">
        <f>_xll.qlInterpolationInterpolate($M$1,P150,TRUE)</f>
        <v>2.5320988551305605E-3</v>
      </c>
    </row>
    <row r="151" spans="16:17" x14ac:dyDescent="0.2">
      <c r="P151" s="407">
        <f>_xll.qlCalendarAdvance(Calendar,P150,"1D","f")</f>
        <v>42185</v>
      </c>
      <c r="Q151" s="262">
        <f>_xll.qlInterpolationInterpolate($M$1,P151,TRUE)</f>
        <v>2.5333204473224759E-3</v>
      </c>
    </row>
    <row r="152" spans="16:17" x14ac:dyDescent="0.2">
      <c r="P152" s="407">
        <f>_xll.qlCalendarAdvance(Calendar,P151,"1D","f")</f>
        <v>42186</v>
      </c>
      <c r="Q152" s="262">
        <f>_xll.qlInterpolationInterpolate($M$1,P152,TRUE)</f>
        <v>2.5345501405176578E-3</v>
      </c>
    </row>
    <row r="153" spans="16:17" x14ac:dyDescent="0.2">
      <c r="P153" s="407">
        <f>_xll.qlCalendarAdvance(Calendar,P152,"1D","f")</f>
        <v>42187</v>
      </c>
      <c r="Q153" s="262">
        <f>_xll.qlInterpolationInterpolate($M$1,P153,TRUE)</f>
        <v>2.535787697707099E-3</v>
      </c>
    </row>
    <row r="154" spans="16:17" x14ac:dyDescent="0.2">
      <c r="P154" s="407">
        <f>_xll.qlCalendarAdvance(Calendar,P153,"1D","f")</f>
        <v>42188</v>
      </c>
      <c r="Q154" s="262">
        <f>_xll.qlInterpolationInterpolate($M$1,P154,TRUE)</f>
        <v>2.5370328818817927E-3</v>
      </c>
    </row>
    <row r="155" spans="16:17" x14ac:dyDescent="0.2">
      <c r="P155" s="407">
        <f>_xll.qlCalendarAdvance(Calendar,P154,"1D","f")</f>
        <v>42191</v>
      </c>
      <c r="Q155" s="262">
        <f>_xll.qlInterpolationInterpolate($M$1,P155,TRUE)</f>
        <v>2.5408118262273184E-3</v>
      </c>
    </row>
    <row r="156" spans="16:17" x14ac:dyDescent="0.2">
      <c r="P156" s="407">
        <f>_xll.qlCalendarAdvance(Calendar,P155,"1D","f")</f>
        <v>42192</v>
      </c>
      <c r="Q156" s="262">
        <f>_xll.qlInterpolationInterpolate($M$1,P156,TRUE)</f>
        <v>2.5420851482529515E-3</v>
      </c>
    </row>
    <row r="157" spans="16:17" x14ac:dyDescent="0.2">
      <c r="P157" s="407">
        <f>_xll.qlCalendarAdvance(Calendar,P156,"1D","f")</f>
        <v>42193</v>
      </c>
      <c r="Q157" s="262">
        <f>_xll.qlInterpolationInterpolate($M$1,P157,TRUE)</f>
        <v>2.5433649122188016E-3</v>
      </c>
    </row>
    <row r="158" spans="16:17" x14ac:dyDescent="0.2">
      <c r="P158" s="407">
        <f>_xll.qlCalendarAdvance(Calendar,P157,"1D","f")</f>
        <v>42194</v>
      </c>
      <c r="Q158" s="262">
        <f>_xll.qlInterpolationInterpolate($M$1,P158,TRUE)</f>
        <v>2.544650881115862E-3</v>
      </c>
    </row>
    <row r="159" spans="16:17" x14ac:dyDescent="0.2">
      <c r="P159" s="407">
        <f>_xll.qlCalendarAdvance(Calendar,P158,"1D","f")</f>
        <v>42195</v>
      </c>
      <c r="Q159" s="262">
        <f>_xll.qlInterpolationInterpolate($M$1,P159,TRUE)</f>
        <v>2.5459428179351257E-3</v>
      </c>
    </row>
    <row r="160" spans="16:17" x14ac:dyDescent="0.2">
      <c r="P160" s="407">
        <f>_xll.qlCalendarAdvance(Calendar,P159,"1D","f")</f>
        <v>42198</v>
      </c>
      <c r="Q160" s="262">
        <f>_xll.qlInterpolationInterpolate($M$1,P160,TRUE)</f>
        <v>2.5498520658360658E-3</v>
      </c>
    </row>
    <row r="161" spans="16:17" x14ac:dyDescent="0.2">
      <c r="P161" s="407">
        <f>_xll.qlCalendarAdvance(Calendar,P160,"1D","f")</f>
        <v>42199</v>
      </c>
      <c r="Q161" s="262">
        <f>_xll.qlInterpolationInterpolate($M$1,P161,TRUE)</f>
        <v>2.5511655042540714E-3</v>
      </c>
    </row>
    <row r="162" spans="16:17" x14ac:dyDescent="0.2">
      <c r="P162" s="407">
        <f>_xll.qlCalendarAdvance(Calendar,P161,"1D","f")</f>
        <v>42200</v>
      </c>
      <c r="Q162" s="262">
        <f>_xll.qlInterpolationInterpolate($M$1,P162,TRUE)</f>
        <v>2.5524837255492456E-3</v>
      </c>
    </row>
    <row r="163" spans="16:17" x14ac:dyDescent="0.2">
      <c r="P163" s="407">
        <f>_xll.qlCalendarAdvance(Calendar,P162,"1D","f")</f>
        <v>42201</v>
      </c>
      <c r="Q163" s="262">
        <f>_xll.qlInterpolationInterpolate($M$1,P163,TRUE)</f>
        <v>2.5538064927125804E-3</v>
      </c>
    </row>
    <row r="164" spans="16:17" x14ac:dyDescent="0.2">
      <c r="P164" s="407">
        <f>_xll.qlCalendarAdvance(Calendar,P163,"1D","f")</f>
        <v>42202</v>
      </c>
      <c r="Q164" s="262">
        <f>_xll.qlInterpolationInterpolate($M$1,P164,TRUE)</f>
        <v>2.5551335687350697E-3</v>
      </c>
    </row>
    <row r="165" spans="16:17" x14ac:dyDescent="0.2">
      <c r="P165" s="407">
        <f>_xll.qlCalendarAdvance(Calendar,P164,"1D","f")</f>
        <v>42205</v>
      </c>
      <c r="Q165" s="262">
        <f>_xll.qlInterpolationInterpolate($M$1,P165,TRUE)</f>
        <v>2.5591382798673895E-3</v>
      </c>
    </row>
    <row r="166" spans="16:17" x14ac:dyDescent="0.2">
      <c r="P166" s="407">
        <f>_xll.qlCalendarAdvance(Calendar,P165,"1D","f")</f>
        <v>42206</v>
      </c>
      <c r="Q166" s="262">
        <f>_xll.qlInterpolationInterpolate($M$1,P166,TRUE)</f>
        <v>2.5604802212364237E-3</v>
      </c>
    </row>
    <row r="167" spans="16:17" x14ac:dyDescent="0.2">
      <c r="P167" s="407">
        <f>_xll.qlCalendarAdvance(Calendar,P166,"1D","f")</f>
        <v>42207</v>
      </c>
      <c r="Q167" s="262">
        <f>_xll.qlInterpolationInterpolate($M$1,P167,TRUE)</f>
        <v>2.5618252864195766E-3</v>
      </c>
    </row>
    <row r="168" spans="16:17" x14ac:dyDescent="0.2">
      <c r="P168" s="407">
        <f>_xll.qlCalendarAdvance(Calendar,P167,"1D","f")</f>
        <v>42208</v>
      </c>
      <c r="Q168" s="262">
        <f>_xll.qlInterpolationInterpolate($M$1,P168,TRUE)</f>
        <v>2.5631732384078414E-3</v>
      </c>
    </row>
    <row r="169" spans="16:17" x14ac:dyDescent="0.2">
      <c r="P169" s="407">
        <f>_xll.qlCalendarAdvance(Calendar,P168,"1D","f")</f>
        <v>42209</v>
      </c>
      <c r="Q169" s="262">
        <f>_xll.qlInterpolationInterpolate($M$1,P169,TRUE)</f>
        <v>2.5645238401922109E-3</v>
      </c>
    </row>
    <row r="170" spans="16:17" x14ac:dyDescent="0.2">
      <c r="P170" s="407">
        <f>_xll.qlCalendarAdvance(Calendar,P169,"1D","f")</f>
        <v>42212</v>
      </c>
      <c r="Q170" s="262">
        <f>_xll.qlInterpolationInterpolate($M$1,P170,TRUE)</f>
        <v>2.5685891742318768E-3</v>
      </c>
    </row>
    <row r="171" spans="16:17" x14ac:dyDescent="0.2">
      <c r="P171" s="407">
        <f>_xll.qlCalendarAdvance(Calendar,P170,"1D","f")</f>
        <v>42213</v>
      </c>
      <c r="Q171" s="262">
        <f>_xll.qlInterpolationInterpolate($M$1,P171,TRUE)</f>
        <v>2.5699480051105945E-3</v>
      </c>
    </row>
    <row r="172" spans="16:17" x14ac:dyDescent="0.2">
      <c r="P172" s="407">
        <f>_xll.qlCalendarAdvance(Calendar,P171,"1D","f")</f>
        <v>42214</v>
      </c>
      <c r="Q172" s="262">
        <f>_xll.qlInterpolationInterpolate($M$1,P172,TRUE)</f>
        <v>2.5713083007403818E-3</v>
      </c>
    </row>
    <row r="173" spans="16:17" x14ac:dyDescent="0.2">
      <c r="P173" s="407">
        <f>_xll.qlCalendarAdvance(Calendar,P172,"1D","f")</f>
        <v>42215</v>
      </c>
      <c r="Q173" s="262">
        <f>_xll.qlInterpolationInterpolate($M$1,P173,TRUE)</f>
        <v>2.5726698241122312E-3</v>
      </c>
    </row>
    <row r="174" spans="16:17" x14ac:dyDescent="0.2">
      <c r="P174" s="407">
        <f>_xll.qlCalendarAdvance(Calendar,P173,"1D","f")</f>
        <v>42216</v>
      </c>
      <c r="Q174" s="262">
        <f>_xll.qlInterpolationInterpolate($M$1,P174,TRUE)</f>
        <v>2.5740323382171366E-3</v>
      </c>
    </row>
    <row r="175" spans="16:17" x14ac:dyDescent="0.2">
      <c r="P175" s="407">
        <f>_xll.qlCalendarAdvance(Calendar,P174,"1D","f")</f>
        <v>42219</v>
      </c>
      <c r="Q175" s="262">
        <f>_xll.qlInterpolationInterpolate($M$1,P175,TRUE)</f>
        <v>2.5781234548401142E-3</v>
      </c>
    </row>
    <row r="176" spans="16:17" x14ac:dyDescent="0.2">
      <c r="P176" s="407">
        <f>_xll.qlCalendarAdvance(Calendar,P175,"1D","f")</f>
        <v>42220</v>
      </c>
      <c r="Q176" s="262">
        <f>_xll.qlInterpolationInterpolate($M$1,P176,TRUE)</f>
        <v>2.5794875617871707E-3</v>
      </c>
    </row>
    <row r="177" spans="16:17" x14ac:dyDescent="0.2">
      <c r="P177" s="407">
        <f>_xll.qlCalendarAdvance(Calendar,P176,"1D","f")</f>
        <v>42221</v>
      </c>
      <c r="Q177" s="262">
        <f>_xll.qlInterpolationInterpolate($M$1,P177,TRUE)</f>
        <v>2.5808514744222479E-3</v>
      </c>
    </row>
    <row r="178" spans="16:17" x14ac:dyDescent="0.2">
      <c r="P178" s="407">
        <f>_xll.qlCalendarAdvance(Calendar,P177,"1D","f")</f>
        <v>42222</v>
      </c>
      <c r="Q178" s="262">
        <f>_xll.qlInterpolationInterpolate($M$1,P178,TRUE)</f>
        <v>2.5822149557363379E-3</v>
      </c>
    </row>
    <row r="179" spans="16:17" x14ac:dyDescent="0.2">
      <c r="P179" s="407">
        <f>_xll.qlCalendarAdvance(Calendar,P178,"1D","f")</f>
        <v>42223</v>
      </c>
      <c r="Q179" s="262">
        <f>_xll.qlInterpolationInterpolate($M$1,P179,TRUE)</f>
        <v>2.5835777687204342E-3</v>
      </c>
    </row>
    <row r="180" spans="16:17" x14ac:dyDescent="0.2">
      <c r="P180" s="407">
        <f>_xll.qlCalendarAdvance(Calendar,P179,"1D","f")</f>
        <v>42226</v>
      </c>
      <c r="Q180" s="262">
        <f>_xll.qlInterpolationInterpolate($M$1,P180,TRUE)</f>
        <v>2.5876598276026895E-3</v>
      </c>
    </row>
    <row r="181" spans="16:17" x14ac:dyDescent="0.2">
      <c r="P181" s="407">
        <f>_xll.qlCalendarAdvance(Calendar,P180,"1D","f")</f>
        <v>42227</v>
      </c>
      <c r="Q181" s="262">
        <f>_xll.qlInterpolationInterpolate($M$1,P181,TRUE)</f>
        <v>2.5890175971767402E-3</v>
      </c>
    </row>
    <row r="182" spans="16:17" x14ac:dyDescent="0.2">
      <c r="P182" s="407">
        <f>_xll.qlCalendarAdvance(Calendar,P181,"1D","f")</f>
        <v>42228</v>
      </c>
      <c r="Q182" s="262">
        <f>_xll.qlInterpolationInterpolate($M$1,P182,TRUE)</f>
        <v>2.590373513375762E-3</v>
      </c>
    </row>
    <row r="183" spans="16:17" x14ac:dyDescent="0.2">
      <c r="P183" s="407">
        <f>_xll.qlCalendarAdvance(Calendar,P182,"1D","f")</f>
        <v>42229</v>
      </c>
      <c r="Q183" s="262">
        <f>_xll.qlInterpolationInterpolate($M$1,P183,TRUE)</f>
        <v>2.5917273391907478E-3</v>
      </c>
    </row>
    <row r="184" spans="16:17" x14ac:dyDescent="0.2">
      <c r="P184" s="407">
        <f>_xll.qlCalendarAdvance(Calendar,P183,"1D","f")</f>
        <v>42230</v>
      </c>
      <c r="Q184" s="262">
        <f>_xll.qlInterpolationInterpolate($M$1,P184,TRUE)</f>
        <v>2.5930788376126901E-3</v>
      </c>
    </row>
    <row r="185" spans="16:17" x14ac:dyDescent="0.2">
      <c r="P185" s="407">
        <f>_xll.qlCalendarAdvance(Calendar,P184,"1D","f")</f>
        <v>42233</v>
      </c>
      <c r="Q185" s="262">
        <f>_xll.qlInterpolationInterpolate($M$1,P185,TRUE)</f>
        <v>2.5971169984301897E-3</v>
      </c>
    </row>
    <row r="186" spans="16:17" x14ac:dyDescent="0.2">
      <c r="P186" s="407">
        <f>_xll.qlCalendarAdvance(Calendar,P185,"1D","f")</f>
        <v>42234</v>
      </c>
      <c r="Q186" s="262">
        <f>_xll.qlInterpolationInterpolate($M$1,P186,TRUE)</f>
        <v>2.5984568171898894E-3</v>
      </c>
    </row>
    <row r="187" spans="16:17" x14ac:dyDescent="0.2">
      <c r="P187" s="407">
        <f>_xll.qlCalendarAdvance(Calendar,P186,"1D","f")</f>
        <v>42235</v>
      </c>
      <c r="Q187" s="262">
        <f>_xll.qlInterpolationInterpolate($M$1,P187,TRUE)</f>
        <v>2.5997931235115113E-3</v>
      </c>
    </row>
    <row r="188" spans="16:17" x14ac:dyDescent="0.2">
      <c r="P188" s="407">
        <f>_xll.qlCalendarAdvance(Calendar,P187,"1D","f")</f>
        <v>42236</v>
      </c>
      <c r="Q188" s="262">
        <f>_xll.qlInterpolationInterpolate($M$1,P188,TRUE)</f>
        <v>2.601125680386048E-3</v>
      </c>
    </row>
    <row r="189" spans="16:17" x14ac:dyDescent="0.2">
      <c r="P189" s="407">
        <f>_xll.qlCalendarAdvance(Calendar,P188,"1D","f")</f>
        <v>42237</v>
      </c>
      <c r="Q189" s="262">
        <f>_xll.qlInterpolationInterpolate($M$1,P189,TRUE)</f>
        <v>2.6024542508044923E-3</v>
      </c>
    </row>
    <row r="190" spans="16:17" x14ac:dyDescent="0.2">
      <c r="P190" s="407">
        <f>_xll.qlCalendarAdvance(Calendar,P189,"1D","f")</f>
        <v>42240</v>
      </c>
      <c r="Q190" s="262">
        <f>_xll.qlInterpolationInterpolate($M$1,P190,TRUE)</f>
        <v>2.6064136732332011E-3</v>
      </c>
    </row>
    <row r="191" spans="16:17" x14ac:dyDescent="0.2">
      <c r="P191" s="407">
        <f>_xll.qlCalendarAdvance(Calendar,P190,"1D","f")</f>
        <v>42241</v>
      </c>
      <c r="Q191" s="262">
        <f>_xll.qlInterpolationInterpolate($M$1,P191,TRUE)</f>
        <v>2.6077239277372058E-3</v>
      </c>
    </row>
    <row r="192" spans="16:17" x14ac:dyDescent="0.2">
      <c r="P192" s="407">
        <f>_xll.qlCalendarAdvance(Calendar,P191,"1D","f")</f>
        <v>42242</v>
      </c>
      <c r="Q192" s="262">
        <f>_xll.qlInterpolationInterpolate($M$1,P192,TRUE)</f>
        <v>2.6090290555704295E-3</v>
      </c>
    </row>
    <row r="193" spans="16:17" x14ac:dyDescent="0.2">
      <c r="P193" s="407">
        <f>_xll.qlCalendarAdvance(Calendar,P192,"1D","f")</f>
        <v>42243</v>
      </c>
      <c r="Q193" s="262">
        <f>_xll.qlInterpolationInterpolate($M$1,P193,TRUE)</f>
        <v>2.6103290438755974E-3</v>
      </c>
    </row>
    <row r="194" spans="16:17" x14ac:dyDescent="0.2">
      <c r="P194" s="407">
        <f>_xll.qlCalendarAdvance(Calendar,P193,"1D","f")</f>
        <v>42244</v>
      </c>
      <c r="Q194" s="262">
        <f>_xll.qlInterpolationInterpolate($M$1,P194,TRUE)</f>
        <v>2.6116239246257804E-3</v>
      </c>
    </row>
    <row r="195" spans="16:17" x14ac:dyDescent="0.2">
      <c r="P195" s="407">
        <f>_xll.qlCalendarAdvance(Calendar,P194,"1D","f")</f>
        <v>42247</v>
      </c>
      <c r="Q195" s="262">
        <f>_xll.qlInterpolationInterpolate($M$1,P195,TRUE)</f>
        <v>2.6154782412771394E-3</v>
      </c>
    </row>
    <row r="196" spans="16:17" x14ac:dyDescent="0.2">
      <c r="P196" s="407">
        <f>_xll.qlCalendarAdvance(Calendar,P195,"1D","f")</f>
        <v>42248</v>
      </c>
      <c r="Q196" s="262">
        <f>_xll.qlInterpolationInterpolate($M$1,P196,TRUE)</f>
        <v>2.6167530115381006E-3</v>
      </c>
    </row>
    <row r="197" spans="16:17" x14ac:dyDescent="0.2">
      <c r="P197" s="407">
        <f>_xll.qlCalendarAdvance(Calendar,P196,"1D","f")</f>
        <v>42249</v>
      </c>
      <c r="Q197" s="262">
        <f>_xll.qlInterpolationInterpolate($M$1,P197,TRUE)</f>
        <v>2.6180228341094345E-3</v>
      </c>
    </row>
    <row r="198" spans="16:17" x14ac:dyDescent="0.2">
      <c r="P198" s="407">
        <f>_xll.qlCalendarAdvance(Calendar,P197,"1D","f")</f>
        <v>42250</v>
      </c>
      <c r="Q198" s="262">
        <f>_xll.qlInterpolationInterpolate($M$1,P198,TRUE)</f>
        <v>2.6192877409642137E-3</v>
      </c>
    </row>
    <row r="199" spans="16:17" x14ac:dyDescent="0.2">
      <c r="P199" s="407">
        <f>_xll.qlCalendarAdvance(Calendar,P198,"1D","f")</f>
        <v>42251</v>
      </c>
      <c r="Q199" s="262">
        <f>_xll.qlInterpolationInterpolate($M$1,P199,TRUE)</f>
        <v>2.620547764075509E-3</v>
      </c>
    </row>
    <row r="200" spans="16:17" x14ac:dyDescent="0.2">
      <c r="P200" s="407">
        <f>_xll.qlCalendarAdvance(Calendar,P199,"1D","f")</f>
        <v>42254</v>
      </c>
      <c r="Q200" s="262">
        <f>_xll.qlInterpolationInterpolate($M$1,P200,TRUE)</f>
        <v>2.6242988506792078E-3</v>
      </c>
    </row>
    <row r="201" spans="16:17" x14ac:dyDescent="0.2">
      <c r="P201" s="407">
        <f>_xll.qlCalendarAdvance(Calendar,P200,"1D","f")</f>
        <v>42255</v>
      </c>
      <c r="Q201" s="262">
        <f>_xll.qlInterpolationInterpolate($M$1,P201,TRUE)</f>
        <v>2.6255396585472832E-3</v>
      </c>
    </row>
    <row r="202" spans="16:17" x14ac:dyDescent="0.2">
      <c r="P202" s="407">
        <f>_xll.qlCalendarAdvance(Calendar,P201,"1D","f")</f>
        <v>42256</v>
      </c>
      <c r="Q202" s="262">
        <f>_xll.qlInterpolationInterpolate($M$1,P202,TRUE)</f>
        <v>2.6267757425372331E-3</v>
      </c>
    </row>
    <row r="203" spans="16:17" x14ac:dyDescent="0.2">
      <c r="P203" s="407">
        <f>_xll.qlCalendarAdvance(Calendar,P202,"1D","f")</f>
        <v>42257</v>
      </c>
      <c r="Q203" s="262">
        <f>_xll.qlInterpolationInterpolate($M$1,P203,TRUE)</f>
        <v>2.628007134622128E-3</v>
      </c>
    </row>
    <row r="204" spans="16:17" x14ac:dyDescent="0.2">
      <c r="P204" s="407">
        <f>_xll.qlCalendarAdvance(Calendar,P203,"1D","f")</f>
        <v>42258</v>
      </c>
      <c r="Q204" s="262">
        <f>_xll.qlInterpolationInterpolate($M$1,P204,TRUE)</f>
        <v>2.6292338667750401E-3</v>
      </c>
    </row>
    <row r="205" spans="16:17" x14ac:dyDescent="0.2">
      <c r="P205" s="407">
        <f>_xll.qlCalendarAdvance(Calendar,P204,"1D","f")</f>
        <v>42261</v>
      </c>
      <c r="Q205" s="262">
        <f>_xll.qlInterpolationInterpolate($M$1,P205,TRUE)</f>
        <v>2.6328864233725931E-3</v>
      </c>
    </row>
    <row r="206" spans="16:17" x14ac:dyDescent="0.2">
      <c r="P206" s="407">
        <f>_xll.qlCalendarAdvance(Calendar,P205,"1D","f")</f>
        <v>42262</v>
      </c>
      <c r="Q206" s="262">
        <f>_xll.qlInterpolationInterpolate($M$1,P206,TRUE)</f>
        <v>2.6340948355282885E-3</v>
      </c>
    </row>
    <row r="207" spans="16:17" x14ac:dyDescent="0.2">
      <c r="P207" s="407">
        <f>_xll.qlCalendarAdvance(Calendar,P206,"1D","f")</f>
        <v>42263</v>
      </c>
      <c r="Q207" s="262">
        <f>_xll.qlInterpolationInterpolate($M$1,P207,TRUE)</f>
        <v>2.6352987476173585E-3</v>
      </c>
    </row>
    <row r="208" spans="16:17" x14ac:dyDescent="0.2">
      <c r="P208" s="407">
        <f>_xll.qlCalendarAdvance(Calendar,P207,"1D","f")</f>
        <v>42264</v>
      </c>
      <c r="Q208" s="262">
        <f>_xll.qlInterpolationInterpolate($M$1,P208,TRUE)</f>
        <v>2.6364981916128741E-3</v>
      </c>
    </row>
    <row r="209" spans="16:17" x14ac:dyDescent="0.2">
      <c r="P209" s="407">
        <f>_xll.qlCalendarAdvance(Calendar,P208,"1D","f")</f>
        <v>42265</v>
      </c>
      <c r="Q209" s="262">
        <f>_xll.qlInterpolationInterpolate($M$1,P209,TRUE)</f>
        <v>2.6376931994879079E-3</v>
      </c>
    </row>
    <row r="210" spans="16:17" x14ac:dyDescent="0.2">
      <c r="P210" s="407">
        <f>_xll.qlCalendarAdvance(Calendar,P209,"1D","f")</f>
        <v>42268</v>
      </c>
      <c r="Q210" s="262">
        <f>_xll.qlInterpolationInterpolate($M$1,P210,TRUE)</f>
        <v>2.6412519261208305E-3</v>
      </c>
    </row>
    <row r="211" spans="16:17" x14ac:dyDescent="0.2">
      <c r="P211" s="407">
        <f>_xll.qlCalendarAdvance(Calendar,P210,"1D","f")</f>
        <v>42269</v>
      </c>
      <c r="Q211" s="262">
        <f>_xll.qlInterpolationInterpolate($M$1,P211,TRUE)</f>
        <v>2.6424295092446499E-3</v>
      </c>
    </row>
    <row r="212" spans="16:17" x14ac:dyDescent="0.2">
      <c r="P212" s="407">
        <f>_xll.qlCalendarAdvance(Calendar,P211,"1D","f")</f>
        <v>42270</v>
      </c>
      <c r="Q212" s="262">
        <f>_xll.qlInterpolationInterpolate($M$1,P212,TRUE)</f>
        <v>2.643602816113345E-3</v>
      </c>
    </row>
    <row r="213" spans="16:17" x14ac:dyDescent="0.2">
      <c r="P213" s="407">
        <f>_xll.qlCalendarAdvance(Calendar,P212,"1D","f")</f>
        <v>42271</v>
      </c>
      <c r="Q213" s="262">
        <f>_xll.qlInterpolationInterpolate($M$1,P213,TRUE)</f>
        <v>2.6447718786999871E-3</v>
      </c>
    </row>
    <row r="214" spans="16:17" x14ac:dyDescent="0.2">
      <c r="P214" s="407">
        <f>_xll.qlCalendarAdvance(Calendar,P213,"1D","f")</f>
        <v>42272</v>
      </c>
      <c r="Q214" s="262">
        <f>_xll.qlInterpolationInterpolate($M$1,P214,TRUE)</f>
        <v>2.6459367289776471E-3</v>
      </c>
    </row>
    <row r="215" spans="16:17" x14ac:dyDescent="0.2">
      <c r="P215" s="407">
        <f>_xll.qlCalendarAdvance(Calendar,P214,"1D","f")</f>
        <v>42275</v>
      </c>
      <c r="Q215" s="262">
        <f>_xll.qlInterpolationInterpolate($M$1,P215,TRUE)</f>
        <v>2.6494063256874531E-3</v>
      </c>
    </row>
    <row r="216" spans="16:17" x14ac:dyDescent="0.2">
      <c r="P216" s="407">
        <f>_xll.qlCalendarAdvance(Calendar,P215,"1D","f")</f>
        <v>42276</v>
      </c>
      <c r="Q216" s="262">
        <f>_xll.qlInterpolationInterpolate($M$1,P216,TRUE)</f>
        <v>2.6505546464599024E-3</v>
      </c>
    </row>
    <row r="217" spans="16:17" x14ac:dyDescent="0.2">
      <c r="P217" s="407">
        <f>_xll.qlCalendarAdvance(Calendar,P216,"1D","f")</f>
        <v>42277</v>
      </c>
      <c r="Q217" s="262">
        <f>_xll.qlInterpolationInterpolate($M$1,P217,TRUE)</f>
        <v>2.6516989147887275E-3</v>
      </c>
    </row>
    <row r="218" spans="16:17" x14ac:dyDescent="0.2">
      <c r="P218" s="407">
        <f>_xll.qlCalendarAdvance(Calendar,P217,"1D","f")</f>
        <v>42278</v>
      </c>
      <c r="Q218" s="262">
        <f>_xll.qlInterpolationInterpolate($M$1,P218,TRUE)</f>
        <v>2.6528391626469998E-3</v>
      </c>
    </row>
    <row r="219" spans="16:17" x14ac:dyDescent="0.2">
      <c r="P219" s="407">
        <f>_xll.qlCalendarAdvance(Calendar,P218,"1D","f")</f>
        <v>42279</v>
      </c>
      <c r="Q219" s="262">
        <f>_xll.qlInterpolationInterpolate($M$1,P219,TRUE)</f>
        <v>2.6539754220077914E-3</v>
      </c>
    </row>
    <row r="220" spans="16:17" x14ac:dyDescent="0.2">
      <c r="P220" s="407">
        <f>_xll.qlCalendarAdvance(Calendar,P219,"1D","f")</f>
        <v>42282</v>
      </c>
      <c r="Q220" s="262">
        <f>_xll.qlInterpolationInterpolate($M$1,P220,TRUE)</f>
        <v>2.6573605888359961E-3</v>
      </c>
    </row>
    <row r="221" spans="16:17" x14ac:dyDescent="0.2">
      <c r="P221" s="407">
        <f>_xll.qlCalendarAdvance(Calendar,P220,"1D","f")</f>
        <v>42283</v>
      </c>
      <c r="Q221" s="262">
        <f>_xll.qlInterpolationInterpolate($M$1,P221,TRUE)</f>
        <v>2.6584812139375793E-3</v>
      </c>
    </row>
    <row r="222" spans="16:17" x14ac:dyDescent="0.2">
      <c r="P222" s="407">
        <f>_xll.qlCalendarAdvance(Calendar,P221,"1D","f")</f>
        <v>42284</v>
      </c>
      <c r="Q222" s="262">
        <f>_xll.qlInterpolationInterpolate($M$1,P222,TRUE)</f>
        <v>2.6595980104070394E-3</v>
      </c>
    </row>
    <row r="223" spans="16:17" x14ac:dyDescent="0.2">
      <c r="P223" s="407">
        <f>_xll.qlCalendarAdvance(Calendar,P222,"1D","f")</f>
        <v>42285</v>
      </c>
      <c r="Q223" s="262">
        <f>_xll.qlInterpolationInterpolate($M$1,P223,TRUE)</f>
        <v>2.6607110102174472E-3</v>
      </c>
    </row>
    <row r="224" spans="16:17" x14ac:dyDescent="0.2">
      <c r="P224" s="407">
        <f>_xll.qlCalendarAdvance(Calendar,P223,"1D","f")</f>
        <v>42286</v>
      </c>
      <c r="Q224" s="262">
        <f>_xll.qlInterpolationInterpolate($M$1,P224,TRUE)</f>
        <v>2.6618202453418754E-3</v>
      </c>
    </row>
    <row r="225" spans="16:17" x14ac:dyDescent="0.2">
      <c r="P225" s="407">
        <f>_xll.qlCalendarAdvance(Calendar,P224,"1D","f")</f>
        <v>42289</v>
      </c>
      <c r="Q225" s="262">
        <f>_xll.qlInterpolationInterpolate($M$1,P225,TRUE)</f>
        <v>2.6651256823299928E-3</v>
      </c>
    </row>
    <row r="226" spans="16:17" x14ac:dyDescent="0.2">
      <c r="P226" s="407">
        <f>_xll.qlCalendarAdvance(Calendar,P225,"1D","f")</f>
        <v>42290</v>
      </c>
      <c r="Q226" s="262">
        <f>_xll.qlInterpolationInterpolate($M$1,P226,TRUE)</f>
        <v>2.6662201784412153E-3</v>
      </c>
    </row>
    <row r="227" spans="16:17" x14ac:dyDescent="0.2">
      <c r="P227" s="407">
        <f>_xll.qlCalendarAdvance(Calendar,P226,"1D","f")</f>
        <v>42291</v>
      </c>
      <c r="Q227" s="262">
        <f>_xll.qlInterpolationInterpolate($M$1,P227,TRUE)</f>
        <v>2.6673110697318148E-3</v>
      </c>
    </row>
    <row r="228" spans="16:17" x14ac:dyDescent="0.2">
      <c r="P228" s="407">
        <f>_xll.qlCalendarAdvance(Calendar,P227,"1D","f")</f>
        <v>42292</v>
      </c>
      <c r="Q228" s="262">
        <f>_xll.qlInterpolationInterpolate($M$1,P228,TRUE)</f>
        <v>2.6683983881748636E-3</v>
      </c>
    </row>
    <row r="229" spans="16:17" x14ac:dyDescent="0.2">
      <c r="P229" s="407">
        <f>_xll.qlCalendarAdvance(Calendar,P228,"1D","f")</f>
        <v>42293</v>
      </c>
      <c r="Q229" s="262">
        <f>_xll.qlInterpolationInterpolate($M$1,P229,TRUE)</f>
        <v>2.6694821657434328E-3</v>
      </c>
    </row>
    <row r="230" spans="16:17" x14ac:dyDescent="0.2">
      <c r="P230" s="407">
        <f>_xll.qlCalendarAdvance(Calendar,P229,"1D","f")</f>
        <v>42296</v>
      </c>
      <c r="Q230" s="262">
        <f>_xll.qlInterpolationInterpolate($M$1,P230,TRUE)</f>
        <v>2.6727125729329782E-3</v>
      </c>
    </row>
    <row r="231" spans="16:17" x14ac:dyDescent="0.2">
      <c r="P231" s="407">
        <f>_xll.qlCalendarAdvance(Calendar,P230,"1D","f")</f>
        <v>42297</v>
      </c>
      <c r="Q231" s="262">
        <f>_xll.qlInterpolationInterpolate($M$1,P231,TRUE)</f>
        <v>2.6737825067343441E-3</v>
      </c>
    </row>
    <row r="232" spans="16:17" x14ac:dyDescent="0.2">
      <c r="P232" s="407">
        <f>_xll.qlCalendarAdvance(Calendar,P231,"1D","f")</f>
        <v>42298</v>
      </c>
      <c r="Q232" s="262">
        <f>_xll.qlInterpolationInterpolate($M$1,P232,TRUE)</f>
        <v>2.6748490595265885E-3</v>
      </c>
    </row>
    <row r="233" spans="16:17" x14ac:dyDescent="0.2">
      <c r="P233" s="407">
        <f>_xll.qlCalendarAdvance(Calendar,P232,"1D","f")</f>
        <v>42299</v>
      </c>
      <c r="Q233" s="262">
        <f>_xll.qlInterpolationInterpolate($M$1,P233,TRUE)</f>
        <v>2.6759122632827826E-3</v>
      </c>
    </row>
    <row r="234" spans="16:17" x14ac:dyDescent="0.2">
      <c r="P234" s="407">
        <f>_xll.qlCalendarAdvance(Calendar,P233,"1D","f")</f>
        <v>42300</v>
      </c>
      <c r="Q234" s="262">
        <f>_xll.qlInterpolationInterpolate($M$1,P234,TRUE)</f>
        <v>2.6769721499759979E-3</v>
      </c>
    </row>
    <row r="235" spans="16:17" x14ac:dyDescent="0.2">
      <c r="P235" s="407">
        <f>_xll.qlCalendarAdvance(Calendar,P234,"1D","f")</f>
        <v>42303</v>
      </c>
      <c r="Q235" s="262">
        <f>_xll.qlInterpolationInterpolate($M$1,P235,TRUE)</f>
        <v>2.6801322274084857E-3</v>
      </c>
    </row>
    <row r="236" spans="16:17" x14ac:dyDescent="0.2">
      <c r="P236" s="407">
        <f>_xll.qlCalendarAdvance(Calendar,P235,"1D","f")</f>
        <v>42304</v>
      </c>
      <c r="Q236" s="262">
        <f>_xll.qlInterpolationInterpolate($M$1,P236,TRUE)</f>
        <v>2.6811791655805008E-3</v>
      </c>
    </row>
    <row r="237" spans="16:17" x14ac:dyDescent="0.2">
      <c r="P237" s="407">
        <f>_xll.qlCalendarAdvance(Calendar,P236,"1D","f")</f>
        <v>42305</v>
      </c>
      <c r="Q237" s="262">
        <f>_xll.qlInterpolationInterpolate($M$1,P237,TRUE)</f>
        <v>2.6822229465548945E-3</v>
      </c>
    </row>
    <row r="238" spans="16:17" x14ac:dyDescent="0.2">
      <c r="P238" s="407">
        <f>_xll.qlCalendarAdvance(Calendar,P237,"1D","f")</f>
        <v>42306</v>
      </c>
      <c r="Q238" s="262">
        <f>_xll.qlInterpolationInterpolate($M$1,P238,TRUE)</f>
        <v>2.6832636023047386E-3</v>
      </c>
    </row>
    <row r="239" spans="16:17" x14ac:dyDescent="0.2">
      <c r="P239" s="407">
        <f>_xll.qlCalendarAdvance(Calendar,P238,"1D","f")</f>
        <v>42307</v>
      </c>
      <c r="Q239" s="262">
        <f>_xll.qlInterpolationInterpolate($M$1,P239,TRUE)</f>
        <v>2.6843011648031048E-3</v>
      </c>
    </row>
    <row r="240" spans="16:17" x14ac:dyDescent="0.2">
      <c r="P240" s="407">
        <f>_xll.qlCalendarAdvance(Calendar,P239,"1D","f")</f>
        <v>42310</v>
      </c>
      <c r="Q240" s="262">
        <f>_xll.qlInterpolationInterpolate($M$1,P240,TRUE)</f>
        <v>2.6873956125200494E-3</v>
      </c>
    </row>
    <row r="241" spans="16:17" x14ac:dyDescent="0.2">
      <c r="P241" s="407">
        <f>_xll.qlCalendarAdvance(Calendar,P240,"1D","f")</f>
        <v>42311</v>
      </c>
      <c r="Q241" s="262">
        <f>_xll.qlInterpolationInterpolate($M$1,P241,TRUE)</f>
        <v>2.6884211217432182E-3</v>
      </c>
    </row>
    <row r="242" spans="16:17" x14ac:dyDescent="0.2">
      <c r="P242" s="407">
        <f>_xll.qlCalendarAdvance(Calendar,P241,"1D","f")</f>
        <v>42312</v>
      </c>
      <c r="Q242" s="262">
        <f>_xll.qlInterpolationInterpolate($M$1,P242,TRUE)</f>
        <v>2.6894436975802667E-3</v>
      </c>
    </row>
    <row r="243" spans="16:17" x14ac:dyDescent="0.2">
      <c r="P243" s="407">
        <f>_xll.qlCalendarAdvance(Calendar,P242,"1D","f")</f>
        <v>42313</v>
      </c>
      <c r="Q243" s="262">
        <f>_xll.qlInterpolationInterpolate($M$1,P243,TRUE)</f>
        <v>2.6904633720042661E-3</v>
      </c>
    </row>
    <row r="244" spans="16:17" x14ac:dyDescent="0.2">
      <c r="P244" s="407">
        <f>_xll.qlCalendarAdvance(Calendar,P243,"1D","f")</f>
        <v>42314</v>
      </c>
      <c r="Q244" s="262">
        <f>_xll.qlInterpolationInterpolate($M$1,P244,TRUE)</f>
        <v>2.6914801769882877E-3</v>
      </c>
    </row>
    <row r="245" spans="16:17" x14ac:dyDescent="0.2">
      <c r="P245" s="407">
        <f>_xll.qlCalendarAdvance(Calendar,P244,"1D","f")</f>
        <v>42317</v>
      </c>
      <c r="Q245" s="262">
        <f>_xll.qlInterpolationInterpolate($M$1,P245,TRUE)</f>
        <v>2.6945136950312044E-3</v>
      </c>
    </row>
    <row r="246" spans="16:17" x14ac:dyDescent="0.2">
      <c r="P246" s="407">
        <f>_xll.qlCalendarAdvance(Calendar,P245,"1D","f")</f>
        <v>42318</v>
      </c>
      <c r="Q246" s="262">
        <f>_xll.qlInterpolationInterpolate($M$1,P246,TRUE)</f>
        <v>2.6955193419860319E-3</v>
      </c>
    </row>
    <row r="247" spans="16:17" x14ac:dyDescent="0.2">
      <c r="P247" s="407">
        <f>_xll.qlCalendarAdvance(Calendar,P246,"1D","f")</f>
        <v>42319</v>
      </c>
      <c r="Q247" s="262">
        <f>_xll.qlInterpolationInterpolate($M$1,P247,TRUE)</f>
        <v>2.6965222793662392E-3</v>
      </c>
    </row>
    <row r="248" spans="16:17" x14ac:dyDescent="0.2">
      <c r="P248" s="407">
        <f>_xll.qlCalendarAdvance(Calendar,P247,"1D","f")</f>
        <v>42320</v>
      </c>
      <c r="Q248" s="262">
        <f>_xll.qlInterpolationInterpolate($M$1,P248,TRUE)</f>
        <v>2.6975225391448988E-3</v>
      </c>
    </row>
    <row r="249" spans="16:17" x14ac:dyDescent="0.2">
      <c r="P249" s="407">
        <f>_xll.qlCalendarAdvance(Calendar,P248,"1D","f")</f>
        <v>42321</v>
      </c>
      <c r="Q249" s="262">
        <f>_xll.qlInterpolationInterpolate($M$1,P249,TRUE)</f>
        <v>2.6985201532950813E-3</v>
      </c>
    </row>
    <row r="250" spans="16:17" x14ac:dyDescent="0.2">
      <c r="P250" s="407">
        <f>_xll.qlCalendarAdvance(Calendar,P249,"1D","f")</f>
        <v>42324</v>
      </c>
      <c r="Q250" s="262">
        <f>_xll.qlInterpolationInterpolate($M$1,P250,TRUE)</f>
        <v>2.701497441705484E-3</v>
      </c>
    </row>
    <row r="251" spans="16:17" x14ac:dyDescent="0.2">
      <c r="P251" s="407">
        <f>_xll.qlCalendarAdvance(Calendar,P250,"1D","f")</f>
        <v>42325</v>
      </c>
      <c r="Q251" s="262">
        <f>_xll.qlInterpolationInterpolate($M$1,P251,TRUE)</f>
        <v>2.7024847930724747E-3</v>
      </c>
    </row>
    <row r="252" spans="16:17" x14ac:dyDescent="0.2">
      <c r="P252" s="407">
        <f>_xll.qlCalendarAdvance(Calendar,P251,"1D","f")</f>
        <v>42326</v>
      </c>
      <c r="Q252" s="262">
        <f>_xll.qlInterpolationInterpolate($M$1,P252,TRUE)</f>
        <v>2.7034696586763465E-3</v>
      </c>
    </row>
    <row r="253" spans="16:17" x14ac:dyDescent="0.2">
      <c r="P253" s="407">
        <f>_xll.qlCalendarAdvance(Calendar,P252,"1D","f")</f>
        <v>42327</v>
      </c>
      <c r="Q253" s="262">
        <f>_xll.qlInterpolationInterpolate($M$1,P253,TRUE)</f>
        <v>2.704452070490171E-3</v>
      </c>
    </row>
    <row r="254" spans="16:17" x14ac:dyDescent="0.2">
      <c r="P254" s="407">
        <f>_xll.qlCalendarAdvance(Calendar,P253,"1D","f")</f>
        <v>42328</v>
      </c>
      <c r="Q254" s="262">
        <f>_xll.qlInterpolationInterpolate($M$1,P254,TRUE)</f>
        <v>2.7054320604870188E-3</v>
      </c>
    </row>
    <row r="255" spans="16:17" x14ac:dyDescent="0.2">
      <c r="P255" s="407">
        <f>_xll.qlCalendarAdvance(Calendar,P254,"1D","f")</f>
        <v>42331</v>
      </c>
      <c r="Q255" s="262">
        <f>_xll.qlInterpolationInterpolate($M$1,P255,TRUE)</f>
        <v>2.7083578193064224E-3</v>
      </c>
    </row>
    <row r="256" spans="16:17" x14ac:dyDescent="0.2">
      <c r="P256" s="407">
        <f>_xll.qlCalendarAdvance(Calendar,P255,"1D","f")</f>
        <v>42332</v>
      </c>
      <c r="Q256" s="262">
        <f>_xll.qlInterpolationInterpolate($M$1,P256,TRUE)</f>
        <v>2.7093284417660816E-3</v>
      </c>
    </row>
    <row r="257" spans="16:17" x14ac:dyDescent="0.2">
      <c r="P257" s="407">
        <f>_xll.qlCalendarAdvance(Calendar,P256,"1D","f")</f>
        <v>42333</v>
      </c>
      <c r="Q257" s="262">
        <f>_xll.qlInterpolationInterpolate($M$1,P257,TRUE)</f>
        <v>2.7102968022741226E-3</v>
      </c>
    </row>
    <row r="258" spans="16:17" x14ac:dyDescent="0.2">
      <c r="P258" s="407">
        <f>_xll.qlCalendarAdvance(Calendar,P257,"1D","f")</f>
        <v>42334</v>
      </c>
      <c r="Q258" s="262">
        <f>_xll.qlInterpolationInterpolate($M$1,P258,TRUE)</f>
        <v>2.7112629295168761E-3</v>
      </c>
    </row>
    <row r="259" spans="16:17" x14ac:dyDescent="0.2">
      <c r="P259" s="407">
        <f>_xll.qlCalendarAdvance(Calendar,P258,"1D","f")</f>
        <v>42335</v>
      </c>
      <c r="Q259" s="262">
        <f>_xll.qlInterpolationInterpolate($M$1,P259,TRUE)</f>
        <v>2.7122268390337122E-3</v>
      </c>
    </row>
    <row r="260" spans="16:17" x14ac:dyDescent="0.2">
      <c r="P260" s="407">
        <f>_xll.qlCalendarAdvance(Calendar,P259,"1D","f")</f>
        <v>42338</v>
      </c>
      <c r="Q260" s="262">
        <f>_xll.qlInterpolationInterpolate($M$1,P260,TRUE)</f>
        <v>2.7151053837550097E-3</v>
      </c>
    </row>
    <row r="261" spans="16:17" x14ac:dyDescent="0.2">
      <c r="P261" s="407">
        <f>_xll.qlCalendarAdvance(Calendar,P260,"1D","f")</f>
        <v>42339</v>
      </c>
      <c r="Q261" s="262">
        <f>_xll.qlInterpolationInterpolate($M$1,P261,TRUE)</f>
        <v>2.7160605448944696E-3</v>
      </c>
    </row>
    <row r="262" spans="16:17" x14ac:dyDescent="0.2">
      <c r="P262" s="407">
        <f>_xll.qlCalendarAdvance(Calendar,P261,"1D","f")</f>
        <v>42340</v>
      </c>
      <c r="Q262" s="262">
        <f>_xll.qlInterpolationInterpolate($M$1,P262,TRUE)</f>
        <v>2.7170135495711589E-3</v>
      </c>
    </row>
    <row r="263" spans="16:17" x14ac:dyDescent="0.2">
      <c r="P263" s="407">
        <f>_xll.qlCalendarAdvance(Calendar,P262,"1D","f")</f>
        <v>42341</v>
      </c>
      <c r="Q263" s="262">
        <f>_xll.qlInterpolationInterpolate($M$1,P263,TRUE)</f>
        <v>2.7179644100377067E-3</v>
      </c>
    </row>
    <row r="264" spans="16:17" x14ac:dyDescent="0.2">
      <c r="P264" s="407">
        <f>_xll.qlCalendarAdvance(Calendar,P263,"1D","f")</f>
        <v>42342</v>
      </c>
      <c r="Q264" s="262">
        <f>_xll.qlInterpolationInterpolate($M$1,P264,TRUE)</f>
        <v>2.718913138546743E-3</v>
      </c>
    </row>
    <row r="265" spans="16:17" x14ac:dyDescent="0.2">
      <c r="P265" s="407">
        <f>_xll.qlCalendarAdvance(Calendar,P264,"1D","f")</f>
        <v>42345</v>
      </c>
      <c r="Q265" s="262">
        <f>_xll.qlInterpolationInterpolate($M$1,P265,TRUE)</f>
        <v>2.7217466548550744E-3</v>
      </c>
    </row>
    <row r="266" spans="16:17" x14ac:dyDescent="0.2">
      <c r="P266" s="407">
        <f>_xll.qlCalendarAdvance(Calendar,P265,"1D","f")</f>
        <v>42346</v>
      </c>
      <c r="Q266" s="262">
        <f>_xll.qlInterpolationInterpolate($M$1,P266,TRUE)</f>
        <v>2.7226869780603569E-3</v>
      </c>
    </row>
    <row r="267" spans="16:17" x14ac:dyDescent="0.2">
      <c r="P267" s="407">
        <f>_xll.qlCalendarAdvance(Calendar,P266,"1D","f")</f>
        <v>42347</v>
      </c>
      <c r="Q267" s="262">
        <f>_xll.qlInterpolationInterpolate($M$1,P267,TRUE)</f>
        <v>2.7236252305712747E-3</v>
      </c>
    </row>
    <row r="268" spans="16:17" x14ac:dyDescent="0.2">
      <c r="P268" s="407">
        <f>_xll.qlCalendarAdvance(Calendar,P267,"1D","f")</f>
        <v>42348</v>
      </c>
      <c r="Q268" s="262">
        <f>_xll.qlInterpolationInterpolate($M$1,P268,TRUE)</f>
        <v>2.7245614246404568E-3</v>
      </c>
    </row>
    <row r="269" spans="16:17" x14ac:dyDescent="0.2">
      <c r="P269" s="407">
        <f>_xll.qlCalendarAdvance(Calendar,P268,"1D","f")</f>
        <v>42349</v>
      </c>
      <c r="Q269" s="262">
        <f>_xll.qlInterpolationInterpolate($M$1,P269,TRUE)</f>
        <v>2.7254955725205328E-3</v>
      </c>
    </row>
    <row r="270" spans="16:17" x14ac:dyDescent="0.2">
      <c r="P270" s="407">
        <f>_xll.qlCalendarAdvance(Calendar,P269,"1D","f")</f>
        <v>42352</v>
      </c>
      <c r="Q270" s="262">
        <f>_xll.qlInterpolationInterpolate($M$1,P270,TRUE)</f>
        <v>2.7282858615524166E-3</v>
      </c>
    </row>
    <row r="271" spans="16:17" x14ac:dyDescent="0.2">
      <c r="P271" s="407">
        <f>_xll.qlCalendarAdvance(Calendar,P270,"1D","f")</f>
        <v>42353</v>
      </c>
      <c r="Q271" s="262">
        <f>_xll.qlInterpolationInterpolate($M$1,P271,TRUE)</f>
        <v>2.7292119472023617E-3</v>
      </c>
    </row>
    <row r="272" spans="16:17" x14ac:dyDescent="0.2">
      <c r="P272" s="407">
        <f>_xll.qlCalendarAdvance(Calendar,P271,"1D","f")</f>
        <v>42354</v>
      </c>
      <c r="Q272" s="262">
        <f>_xll.qlInterpolationInterpolate($M$1,P272,TRUE)</f>
        <v>2.7301360479263471E-3</v>
      </c>
    </row>
    <row r="273" spans="16:17" x14ac:dyDescent="0.2">
      <c r="P273" s="407">
        <f>_xll.qlCalendarAdvance(Calendar,P272,"1D","f")</f>
        <v>42355</v>
      </c>
      <c r="Q273" s="262">
        <f>_xll.qlInterpolationInterpolate($M$1,P273,TRUE)</f>
        <v>2.7310581759770027E-3</v>
      </c>
    </row>
    <row r="274" spans="16:17" x14ac:dyDescent="0.2">
      <c r="P274" s="407">
        <f>_xll.qlCalendarAdvance(Calendar,P273,"1D","f")</f>
        <v>42356</v>
      </c>
      <c r="Q274" s="262">
        <f>_xll.qlInterpolationInterpolate($M$1,P274,TRUE)</f>
        <v>2.7319783436069579E-3</v>
      </c>
    </row>
    <row r="275" spans="16:17" x14ac:dyDescent="0.2">
      <c r="P275" s="407">
        <f>_xll.qlCalendarAdvance(Calendar,P274,"1D","f")</f>
        <v>42359</v>
      </c>
      <c r="Q275" s="262">
        <f>_xll.qlInterpolationInterpolate($M$1,P275,TRUE)</f>
        <v>2.7347272064989136E-3</v>
      </c>
    </row>
    <row r="276" spans="16:17" x14ac:dyDescent="0.2">
      <c r="P276" s="407">
        <f>_xll.qlCalendarAdvance(Calendar,P275,"1D","f")</f>
        <v>42360</v>
      </c>
      <c r="Q276" s="262">
        <f>_xll.qlInterpolationInterpolate($M$1,P276,TRUE)</f>
        <v>2.73563965497236E-3</v>
      </c>
    </row>
    <row r="277" spans="16:17" x14ac:dyDescent="0.2">
      <c r="P277" s="407">
        <f>_xll.qlCalendarAdvance(Calendar,P276,"1D","f")</f>
        <v>42361</v>
      </c>
      <c r="Q277" s="262">
        <f>_xll.qlInterpolationInterpolate($M$1,P277,TRUE)</f>
        <v>2.7365502042882529E-3</v>
      </c>
    </row>
    <row r="278" spans="16:17" x14ac:dyDescent="0.2">
      <c r="P278" s="407">
        <f>_xll.qlCalendarAdvance(Calendar,P277,"1D","f")</f>
        <v>42362</v>
      </c>
      <c r="Q278" s="262">
        <f>_xll.qlInterpolationInterpolate($M$1,P278,TRUE)</f>
        <v>2.7374588666992218E-3</v>
      </c>
    </row>
    <row r="279" spans="16:17" x14ac:dyDescent="0.2">
      <c r="P279" s="407">
        <f>_xll.qlCalendarAdvance(Calendar,P278,"1D","f")</f>
        <v>42366</v>
      </c>
      <c r="Q279" s="262">
        <f>_xll.qlInterpolationInterpolate($M$1,P279,TRUE)</f>
        <v>2.7410748923464411E-3</v>
      </c>
    </row>
    <row r="280" spans="16:17" x14ac:dyDescent="0.2">
      <c r="P280" s="407">
        <f>_xll.qlCalendarAdvance(Calendar,P279,"1D","f")</f>
        <v>42367</v>
      </c>
      <c r="Q280" s="262">
        <f>_xll.qlInterpolationInterpolate($M$1,P280,TRUE)</f>
        <v>2.7419743040222292E-3</v>
      </c>
    </row>
    <row r="281" spans="16:17" x14ac:dyDescent="0.2">
      <c r="P281" s="407">
        <f>_xll.qlCalendarAdvance(Calendar,P280,"1D","f")</f>
        <v>42368</v>
      </c>
      <c r="Q281" s="262">
        <f>_xll.qlInterpolationInterpolate($M$1,P281,TRUE)</f>
        <v>2.7428719023088691E-3</v>
      </c>
    </row>
    <row r="282" spans="16:17" x14ac:dyDescent="0.2">
      <c r="P282" s="407">
        <f>_xll.qlCalendarAdvance(Calendar,P281,"1D","f")</f>
        <v>42369</v>
      </c>
      <c r="Q282" s="262">
        <f>_xll.qlInterpolationInterpolate($M$1,P282,TRUE)</f>
        <v>2.7437676994589905E-3</v>
      </c>
    </row>
    <row r="283" spans="16:17" x14ac:dyDescent="0.2">
      <c r="P283" s="407">
        <f>_xll.qlCalendarAdvance(Calendar,P282,"1D","f")</f>
        <v>42373</v>
      </c>
      <c r="Q283" s="262">
        <f>_xll.qlInterpolationInterpolate($M$1,P283,TRUE)</f>
        <v>2.7473331217468767E-3</v>
      </c>
    </row>
    <row r="284" spans="16:17" x14ac:dyDescent="0.2">
      <c r="P284" s="407">
        <f>_xll.qlCalendarAdvance(Calendar,P283,"1D","f")</f>
        <v>42374</v>
      </c>
      <c r="Q284" s="262">
        <f>_xll.qlInterpolationInterpolate($M$1,P284,TRUE)</f>
        <v>2.7482200970038455E-3</v>
      </c>
    </row>
    <row r="285" spans="16:17" x14ac:dyDescent="0.2">
      <c r="P285" s="407">
        <f>_xll.qlCalendarAdvance(Calendar,P284,"1D","f")</f>
        <v>42375</v>
      </c>
      <c r="Q285" s="262">
        <f>_xll.qlInterpolationInterpolate($M$1,P285,TRUE)</f>
        <v>2.7491053446400721E-3</v>
      </c>
    </row>
    <row r="286" spans="16:17" x14ac:dyDescent="0.2">
      <c r="P286" s="407">
        <f>_xll.qlCalendarAdvance(Calendar,P285,"1D","f")</f>
        <v>42376</v>
      </c>
      <c r="Q286" s="262">
        <f>_xll.qlInterpolationInterpolate($M$1,P286,TRUE)</f>
        <v>2.7499888769081855E-3</v>
      </c>
    </row>
    <row r="287" spans="16:17" x14ac:dyDescent="0.2">
      <c r="P287" s="407">
        <f>_xll.qlCalendarAdvance(Calendar,P286,"1D","f")</f>
        <v>42377</v>
      </c>
      <c r="Q287" s="262">
        <f>_xll.qlInterpolationInterpolate($M$1,P287,TRUE)</f>
        <v>2.7508707060608156E-3</v>
      </c>
    </row>
    <row r="288" spans="16:17" x14ac:dyDescent="0.2">
      <c r="P288" s="407">
        <f>_xll.qlCalendarAdvance(Calendar,P287,"1D","f")</f>
        <v>42380</v>
      </c>
      <c r="Q288" s="262">
        <f>_xll.qlInterpolationInterpolate($M$1,P288,TRUE)</f>
        <v>2.7535060973520975E-3</v>
      </c>
    </row>
    <row r="289" spans="16:17" x14ac:dyDescent="0.2">
      <c r="P289" s="407">
        <f>_xll.qlCalendarAdvance(Calendar,P288,"1D","f")</f>
        <v>42381</v>
      </c>
      <c r="Q289" s="262">
        <f>_xll.qlInterpolationInterpolate($M$1,P289,TRUE)</f>
        <v>2.7543812365690866E-3</v>
      </c>
    </row>
    <row r="290" spans="16:17" x14ac:dyDescent="0.2">
      <c r="P290" s="407">
        <f>_xll.qlCalendarAdvance(Calendar,P289,"1D","f")</f>
        <v>42382</v>
      </c>
      <c r="Q290" s="262">
        <f>_xll.qlInterpolationInterpolate($M$1,P290,TRUE)</f>
        <v>2.7552547339337393E-3</v>
      </c>
    </row>
    <row r="291" spans="16:17" x14ac:dyDescent="0.2">
      <c r="P291" s="407">
        <f>_xll.qlCalendarAdvance(Calendar,P290,"1D","f")</f>
        <v>42383</v>
      </c>
      <c r="Q291" s="262">
        <f>_xll.qlInterpolationInterpolate($M$1,P291,TRUE)</f>
        <v>2.7561266016986842E-3</v>
      </c>
    </row>
    <row r="292" spans="16:17" x14ac:dyDescent="0.2">
      <c r="P292" s="407">
        <f>_xll.qlCalendarAdvance(Calendar,P291,"1D","f")</f>
        <v>42384</v>
      </c>
      <c r="Q292" s="262">
        <f>_xll.qlInterpolationInterpolate($M$1,P292,TRUE)</f>
        <v>2.7569968521165516E-3</v>
      </c>
    </row>
    <row r="293" spans="16:17" x14ac:dyDescent="0.2">
      <c r="P293" s="407">
        <f>_xll.qlCalendarAdvance(Calendar,P292,"1D","f")</f>
        <v>42387</v>
      </c>
      <c r="Q293" s="262">
        <f>_xll.qlInterpolationInterpolate($M$1,P293,TRUE)</f>
        <v>2.7595980218139793E-3</v>
      </c>
    </row>
    <row r="294" spans="16:17" x14ac:dyDescent="0.2">
      <c r="P294" s="407">
        <f>_xll.qlCalendarAdvance(Calendar,P293,"1D","f")</f>
        <v>42388</v>
      </c>
      <c r="Q294" s="262">
        <f>_xll.qlInterpolationInterpolate($M$1,P294,TRUE)</f>
        <v>2.7604619253698286E-3</v>
      </c>
    </row>
    <row r="295" spans="16:17" x14ac:dyDescent="0.2">
      <c r="P295" s="407">
        <f>_xll.qlCalendarAdvance(Calendar,P294,"1D","f")</f>
        <v>42389</v>
      </c>
      <c r="Q295" s="262">
        <f>_xll.qlInterpolationInterpolate($M$1,P295,TRUE)</f>
        <v>2.7613242728417465E-3</v>
      </c>
    </row>
    <row r="296" spans="16:17" x14ac:dyDescent="0.2">
      <c r="P296" s="407">
        <f>_xll.qlCalendarAdvance(Calendar,P295,"1D","f")</f>
        <v>42390</v>
      </c>
      <c r="Q296" s="262">
        <f>_xll.qlInterpolationInterpolate($M$1,P296,TRUE)</f>
        <v>2.7621850764823629E-3</v>
      </c>
    </row>
    <row r="297" spans="16:17" x14ac:dyDescent="0.2">
      <c r="P297" s="407">
        <f>_xll.qlCalendarAdvance(Calendar,P296,"1D","f")</f>
        <v>42391</v>
      </c>
      <c r="Q297" s="262">
        <f>_xll.qlInterpolationInterpolate($M$1,P297,TRUE)</f>
        <v>2.7630443485443072E-3</v>
      </c>
    </row>
    <row r="298" spans="16:17" x14ac:dyDescent="0.2">
      <c r="P298" s="407">
        <f>_xll.qlCalendarAdvance(Calendar,P297,"1D","f")</f>
        <v>42394</v>
      </c>
      <c r="Q298" s="262">
        <f>_xll.qlInterpolationInterpolate($M$1,P298,TRUE)</f>
        <v>2.7656130977843996E-3</v>
      </c>
    </row>
    <row r="299" spans="16:17" x14ac:dyDescent="0.2">
      <c r="P299" s="407">
        <f>_xll.qlCalendarAdvance(Calendar,P298,"1D","f")</f>
        <v>42395</v>
      </c>
      <c r="Q299" s="262">
        <f>_xll.qlInterpolationInterpolate($M$1,P299,TRUE)</f>
        <v>2.7664663660579483E-3</v>
      </c>
    </row>
    <row r="300" spans="16:17" x14ac:dyDescent="0.2">
      <c r="P300" s="407">
        <f>_xll.qlCalendarAdvance(Calendar,P299,"1D","f")</f>
        <v>42396</v>
      </c>
      <c r="Q300" s="262">
        <f>_xll.qlInterpolationInterpolate($M$1,P300,TRUE)</f>
        <v>2.7673181640159713E-3</v>
      </c>
    </row>
    <row r="301" spans="16:17" x14ac:dyDescent="0.2">
      <c r="P301" s="407">
        <f>_xll.qlCalendarAdvance(Calendar,P300,"1D","f")</f>
        <v>42397</v>
      </c>
      <c r="Q301" s="262">
        <f>_xll.qlInterpolationInterpolate($M$1,P301,TRUE)</f>
        <v>2.7681685039110987E-3</v>
      </c>
    </row>
    <row r="302" spans="16:17" x14ac:dyDescent="0.2">
      <c r="P302" s="407">
        <f>_xll.qlCalendarAdvance(Calendar,P301,"1D","f")</f>
        <v>42398</v>
      </c>
      <c r="Q302" s="262">
        <f>_xll.qlInterpolationInterpolate($M$1,P302,TRUE)</f>
        <v>2.7690173979959595E-3</v>
      </c>
    </row>
    <row r="303" spans="16:17" x14ac:dyDescent="0.2">
      <c r="P303" s="407">
        <f>_xll.qlCalendarAdvance(Calendar,P302,"1D","f")</f>
        <v>42401</v>
      </c>
      <c r="Q303" s="262">
        <f>_xll.qlInterpolationInterpolate($M$1,P303,TRUE)</f>
        <v>2.7715555279152352E-3</v>
      </c>
    </row>
    <row r="304" spans="16:17" x14ac:dyDescent="0.2">
      <c r="P304" s="407">
        <f>_xll.qlCalendarAdvance(Calendar,P303,"1D","f")</f>
        <v>42402</v>
      </c>
      <c r="Q304" s="262">
        <f>_xll.qlInterpolationInterpolate($M$1,P304,TRUE)</f>
        <v>2.7723987612853227E-3</v>
      </c>
    </row>
    <row r="305" spans="16:17" x14ac:dyDescent="0.2">
      <c r="P305" s="407">
        <f>_xll.qlCalendarAdvance(Calendar,P304,"1D","f")</f>
        <v>42403</v>
      </c>
      <c r="Q305" s="262">
        <f>_xll.qlInterpolationInterpolate($M$1,P305,TRUE)</f>
        <v>2.7732406101082909E-3</v>
      </c>
    </row>
    <row r="306" spans="16:17" x14ac:dyDescent="0.2">
      <c r="P306" s="407">
        <f>_xll.qlCalendarAdvance(Calendar,P305,"1D","f")</f>
        <v>42404</v>
      </c>
      <c r="Q306" s="262">
        <f>_xll.qlInterpolationInterpolate($M$1,P306,TRUE)</f>
        <v>2.7740810866367684E-3</v>
      </c>
    </row>
    <row r="307" spans="16:17" x14ac:dyDescent="0.2">
      <c r="P307" s="407">
        <f>_xll.qlCalendarAdvance(Calendar,P306,"1D","f")</f>
        <v>42405</v>
      </c>
      <c r="Q307" s="262">
        <f>_xll.qlInterpolationInterpolate($M$1,P307,TRUE)</f>
        <v>2.774920203123385E-3</v>
      </c>
    </row>
    <row r="308" spans="16:17" x14ac:dyDescent="0.2">
      <c r="P308" s="407">
        <f>_xll.qlCalendarAdvance(Calendar,P307,"1D","f")</f>
        <v>42408</v>
      </c>
      <c r="Q308" s="262">
        <f>_xll.qlInterpolationInterpolate($M$1,P308,TRUE)</f>
        <v>2.7774295148583622E-3</v>
      </c>
    </row>
    <row r="309" spans="16:17" x14ac:dyDescent="0.2">
      <c r="P309" s="407">
        <f>_xll.qlCalendarAdvance(Calendar,P308,"1D","f")</f>
        <v>42409</v>
      </c>
      <c r="Q309" s="262">
        <f>_xll.qlInterpolationInterpolate($M$1,P309,TRUE)</f>
        <v>2.7782633137038285E-3</v>
      </c>
    </row>
    <row r="310" spans="16:17" x14ac:dyDescent="0.2">
      <c r="P310" s="407">
        <f>_xll.qlCalendarAdvance(Calendar,P309,"1D","f")</f>
        <v>42410</v>
      </c>
      <c r="Q310" s="262">
        <f>_xll.qlInterpolationInterpolate($M$1,P310,TRUE)</f>
        <v>2.779095813770581E-3</v>
      </c>
    </row>
    <row r="311" spans="16:17" x14ac:dyDescent="0.2">
      <c r="P311" s="407">
        <f>_xll.qlCalendarAdvance(Calendar,P310,"1D","f")</f>
        <v>42411</v>
      </c>
      <c r="Q311" s="262">
        <f>_xll.qlInterpolationInterpolate($M$1,P311,TRUE)</f>
        <v>2.7799270273112485E-3</v>
      </c>
    </row>
    <row r="312" spans="16:17" x14ac:dyDescent="0.2">
      <c r="P312" s="407">
        <f>_xll.qlCalendarAdvance(Calendar,P311,"1D","f")</f>
        <v>42412</v>
      </c>
      <c r="Q312" s="262">
        <f>_xll.qlInterpolationInterpolate($M$1,P312,TRUE)</f>
        <v>2.7807569665784606E-3</v>
      </c>
    </row>
    <row r="313" spans="16:17" x14ac:dyDescent="0.2">
      <c r="P313" s="407">
        <f>_xll.qlCalendarAdvance(Calendar,P312,"1D","f")</f>
        <v>42415</v>
      </c>
      <c r="Q313" s="262">
        <f>_xll.qlInterpolationInterpolate($M$1,P313,TRUE)</f>
        <v>2.7832392612656587E-3</v>
      </c>
    </row>
    <row r="314" spans="16:17" x14ac:dyDescent="0.2">
      <c r="P314" s="407">
        <f>_xll.qlCalendarAdvance(Calendar,P313,"1D","f")</f>
        <v>42416</v>
      </c>
      <c r="Q314" s="262">
        <f>_xll.qlInterpolationInterpolate($M$1,P314,TRUE)</f>
        <v>2.7840642259653429E-3</v>
      </c>
    </row>
    <row r="315" spans="16:17" x14ac:dyDescent="0.2">
      <c r="P315" s="407">
        <f>_xll.qlCalendarAdvance(Calendar,P314,"1D","f")</f>
        <v>42417</v>
      </c>
      <c r="Q315" s="262">
        <f>_xll.qlInterpolationInterpolate($M$1,P315,TRUE)</f>
        <v>2.7848879776547191E-3</v>
      </c>
    </row>
    <row r="316" spans="16:17" x14ac:dyDescent="0.2">
      <c r="P316" s="407">
        <f>_xll.qlCalendarAdvance(Calendar,P315,"1D","f")</f>
        <v>42418</v>
      </c>
      <c r="Q316" s="262">
        <f>_xll.qlInterpolationInterpolate($M$1,P316,TRUE)</f>
        <v>2.7857105285864158E-3</v>
      </c>
    </row>
    <row r="317" spans="16:17" x14ac:dyDescent="0.2">
      <c r="P317" s="407">
        <f>_xll.qlCalendarAdvance(Calendar,P316,"1D","f")</f>
        <v>42419</v>
      </c>
      <c r="Q317" s="262">
        <f>_xll.qlInterpolationInterpolate($M$1,P317,TRUE)</f>
        <v>2.7865318910130633E-3</v>
      </c>
    </row>
    <row r="318" spans="16:17" x14ac:dyDescent="0.2">
      <c r="P318" s="407">
        <f>_xll.qlCalendarAdvance(Calendar,P317,"1D","f")</f>
        <v>42422</v>
      </c>
      <c r="Q318" s="262">
        <f>_xll.qlInterpolationInterpolate($M$1,P318,TRUE)</f>
        <v>2.7889889697890005E-3</v>
      </c>
    </row>
    <row r="319" spans="16:17" x14ac:dyDescent="0.2">
      <c r="P319" s="407">
        <f>_xll.qlCalendarAdvance(Calendar,P318,"1D","f")</f>
        <v>42423</v>
      </c>
      <c r="Q319" s="262">
        <f>_xll.qlInterpolationInterpolate($M$1,P319,TRUE)</f>
        <v>2.7898057007217426E-3</v>
      </c>
    </row>
    <row r="320" spans="16:17" x14ac:dyDescent="0.2">
      <c r="P320" s="407">
        <f>_xll.qlCalendarAdvance(Calendar,P319,"1D","f")</f>
        <v>42424</v>
      </c>
      <c r="Q320" s="262">
        <f>_xll.qlInterpolationInterpolate($M$1,P320,TRUE)</f>
        <v>2.7906213044125816E-3</v>
      </c>
    </row>
    <row r="321" spans="16:17" x14ac:dyDescent="0.2">
      <c r="P321" s="407">
        <f>_xll.qlCalendarAdvance(Calendar,P320,"1D","f")</f>
        <v>42425</v>
      </c>
      <c r="Q321" s="262">
        <f>_xll.qlInterpolationInterpolate($M$1,P321,TRUE)</f>
        <v>2.7914357931141478E-3</v>
      </c>
    </row>
    <row r="322" spans="16:17" x14ac:dyDescent="0.2">
      <c r="P322" s="407">
        <f>_xll.qlCalendarAdvance(Calendar,P321,"1D","f")</f>
        <v>42426</v>
      </c>
      <c r="Q322" s="262">
        <f>_xll.qlInterpolationInterpolate($M$1,P322,TRUE)</f>
        <v>2.7922491790790694E-3</v>
      </c>
    </row>
    <row r="323" spans="16:17" x14ac:dyDescent="0.2">
      <c r="P323" s="407">
        <f>_xll.qlCalendarAdvance(Calendar,P322,"1D","f")</f>
        <v>42429</v>
      </c>
      <c r="Q323" s="262">
        <f>_xll.qlInterpolationInterpolate($M$1,P323,TRUE)</f>
        <v>2.7946828430802646E-3</v>
      </c>
    </row>
    <row r="324" spans="16:17" x14ac:dyDescent="0.2">
      <c r="P324" s="407">
        <f>_xll.qlCalendarAdvance(Calendar,P323,"1D","f")</f>
        <v>42430</v>
      </c>
      <c r="Q324" s="262">
        <f>_xll.qlInterpolationInterpolate($M$1,P324,TRUE)</f>
        <v>2.7954919406249037E-3</v>
      </c>
    </row>
    <row r="325" spans="16:17" x14ac:dyDescent="0.2">
      <c r="P325" s="407">
        <f>_xll.qlCalendarAdvance(Calendar,P324,"1D","f")</f>
        <v>42431</v>
      </c>
      <c r="Q325" s="262">
        <f>_xll.qlInterpolationInterpolate($M$1,P325,TRUE)</f>
        <v>2.7962999966960459E-3</v>
      </c>
    </row>
    <row r="326" spans="16:17" x14ac:dyDescent="0.2">
      <c r="P326" s="407">
        <f>_xll.qlCalendarAdvance(Calendar,P325,"1D","f")</f>
        <v>42432</v>
      </c>
      <c r="Q326" s="262">
        <f>_xll.qlInterpolationInterpolate($M$1,P326,TRUE)</f>
        <v>2.7971070235463203E-3</v>
      </c>
    </row>
    <row r="327" spans="16:17" x14ac:dyDescent="0.2">
      <c r="P327" s="407">
        <f>_xll.qlCalendarAdvance(Calendar,P326,"1D","f")</f>
        <v>42433</v>
      </c>
      <c r="Q327" s="262">
        <f>_xll.qlInterpolationInterpolate($M$1,P327,TRUE)</f>
        <v>2.7979130334283564E-3</v>
      </c>
    </row>
    <row r="328" spans="16:17" x14ac:dyDescent="0.2">
      <c r="P328" s="407">
        <f>_xll.qlCalendarAdvance(Calendar,P327,"1D","f")</f>
        <v>42436</v>
      </c>
      <c r="Q328" s="262">
        <f>_xll.qlInterpolationInterpolate($M$1,P328,TRUE)</f>
        <v>2.8003250837913278E-3</v>
      </c>
    </row>
    <row r="329" spans="16:17" x14ac:dyDescent="0.2">
      <c r="P329" s="407">
        <f>_xll.qlCalendarAdvance(Calendar,P328,"1D","f")</f>
        <v>42437</v>
      </c>
      <c r="Q329" s="262">
        <f>_xll.qlInterpolationInterpolate($M$1,P329,TRUE)</f>
        <v>2.8011271483267038E-3</v>
      </c>
    </row>
    <row r="330" spans="16:17" x14ac:dyDescent="0.2">
      <c r="P330" s="407">
        <f>_xll.qlCalendarAdvance(Calendar,P329,"1D","f")</f>
        <v>42438</v>
      </c>
      <c r="Q330" s="262">
        <f>_xll.qlInterpolationInterpolate($M$1,P330,TRUE)</f>
        <v>2.8019282571569884E-3</v>
      </c>
    </row>
    <row r="331" spans="16:17" x14ac:dyDescent="0.2">
      <c r="P331" s="407">
        <f>_xll.qlCalendarAdvance(Calendar,P330,"1D","f")</f>
        <v>42439</v>
      </c>
      <c r="Q331" s="262">
        <f>_xll.qlInterpolationInterpolate($M$1,P331,TRUE)</f>
        <v>2.8027284225348109E-3</v>
      </c>
    </row>
    <row r="332" spans="16:17" x14ac:dyDescent="0.2">
      <c r="P332" s="407">
        <f>_xll.qlCalendarAdvance(Calendar,P331,"1D","f")</f>
        <v>42440</v>
      </c>
      <c r="Q332" s="262">
        <f>_xll.qlInterpolationInterpolate($M$1,P332,TRUE)</f>
        <v>2.8035276567128006E-3</v>
      </c>
    </row>
    <row r="333" spans="16:17" x14ac:dyDescent="0.2">
      <c r="P333" s="407">
        <f>_xll.qlCalendarAdvance(Calendar,P332,"1D","f")</f>
        <v>42443</v>
      </c>
      <c r="Q333" s="262">
        <f>_xll.qlInterpolationInterpolate($M$1,P333,TRUE)</f>
        <v>2.8059198945740672E-3</v>
      </c>
    </row>
    <row r="334" spans="16:17" x14ac:dyDescent="0.2">
      <c r="P334" s="407">
        <f>_xll.qlCalendarAdvance(Calendar,P333,"1D","f")</f>
        <v>42444</v>
      </c>
      <c r="Q334" s="262">
        <f>_xll.qlInterpolationInterpolate($M$1,P334,TRUE)</f>
        <v>2.8067155264790197E-3</v>
      </c>
    </row>
    <row r="335" spans="16:17" x14ac:dyDescent="0.2">
      <c r="P335" s="407">
        <f>_xll.qlCalendarAdvance(Calendar,P334,"1D","f")</f>
        <v>42445</v>
      </c>
      <c r="Q335" s="262">
        <f>_xll.qlInterpolationInterpolate($M$1,P335,TRUE)</f>
        <v>2.8075102884472861E-3</v>
      </c>
    </row>
    <row r="336" spans="16:17" x14ac:dyDescent="0.2">
      <c r="P336" s="407">
        <f>_xll.qlCalendarAdvance(Calendar,P335,"1D","f")</f>
        <v>42446</v>
      </c>
      <c r="Q336" s="262">
        <f>_xll.qlInterpolationInterpolate($M$1,P336,TRUE)</f>
        <v>2.8083041927314963E-3</v>
      </c>
    </row>
    <row r="337" spans="16:17" x14ac:dyDescent="0.2">
      <c r="P337" s="407">
        <f>_xll.qlCalendarAdvance(Calendar,P336,"1D","f")</f>
        <v>42447</v>
      </c>
      <c r="Q337" s="262">
        <f>_xll.qlInterpolationInterpolate($M$1,P337,TRUE)</f>
        <v>2.8090972515842794E-3</v>
      </c>
    </row>
    <row r="338" spans="16:17" x14ac:dyDescent="0.2">
      <c r="P338" s="407">
        <f>_xll.qlCalendarAdvance(Calendar,P337,"1D","f")</f>
        <v>42450</v>
      </c>
      <c r="Q338" s="262">
        <f>_xll.qlInterpolationInterpolate($M$1,P338,TRUE)</f>
        <v>2.8114714780803594E-3</v>
      </c>
    </row>
    <row r="339" spans="16:17" x14ac:dyDescent="0.2">
      <c r="P339" s="407">
        <f>_xll.qlCalendarAdvance(Calendar,P338,"1D","f")</f>
        <v>42451</v>
      </c>
      <c r="Q339" s="262">
        <f>_xll.qlInterpolationInterpolate($M$1,P339,TRUE)</f>
        <v>2.8122612777337274E-3</v>
      </c>
    </row>
    <row r="340" spans="16:17" x14ac:dyDescent="0.2">
      <c r="P340" s="407">
        <f>_xll.qlCalendarAdvance(Calendar,P339,"1D","f")</f>
        <v>42452</v>
      </c>
      <c r="Q340" s="262">
        <f>_xll.qlInterpolationInterpolate($M$1,P340,TRUE)</f>
        <v>2.8130502932188156E-3</v>
      </c>
    </row>
    <row r="341" spans="16:17" x14ac:dyDescent="0.2">
      <c r="P341" s="407">
        <f>_xll.qlCalendarAdvance(Calendar,P340,"1D","f")</f>
        <v>42453</v>
      </c>
      <c r="Q341" s="262">
        <f>_xll.qlInterpolationInterpolate($M$1,P341,TRUE)</f>
        <v>2.8138385367882531E-3</v>
      </c>
    </row>
    <row r="342" spans="16:17" x14ac:dyDescent="0.2">
      <c r="P342" s="407">
        <f>_xll.qlCalendarAdvance(Calendar,P341,"1D","f")</f>
        <v>42458</v>
      </c>
      <c r="Q342" s="262">
        <f>_xll.qlInterpolationInterpolate($M$1,P342,TRUE)</f>
        <v>2.8177686047427047E-3</v>
      </c>
    </row>
    <row r="343" spans="16:17" x14ac:dyDescent="0.2">
      <c r="P343" s="407">
        <f>_xll.qlCalendarAdvance(Calendar,P342,"1D","f")</f>
        <v>42459</v>
      </c>
      <c r="Q343" s="262">
        <f>_xll.qlInterpolationInterpolate($M$1,P343,TRUE)</f>
        <v>2.8185524741234538E-3</v>
      </c>
    </row>
    <row r="344" spans="16:17" x14ac:dyDescent="0.2">
      <c r="P344" s="407">
        <f>_xll.qlCalendarAdvance(Calendar,P343,"1D","f")</f>
        <v>42460</v>
      </c>
      <c r="Q344" s="262">
        <f>_xll.qlInterpolationInterpolate($M$1,P344,TRUE)</f>
        <v>2.819335657356958E-3</v>
      </c>
    </row>
    <row r="345" spans="16:17" x14ac:dyDescent="0.2">
      <c r="P345" s="407">
        <f>_xll.qlCalendarAdvance(Calendar,P344,"1D","f")</f>
        <v>42461</v>
      </c>
      <c r="Q345" s="262">
        <f>_xll.qlInterpolationInterpolate($M$1,P345,TRUE)</f>
        <v>2.8201181666958463E-3</v>
      </c>
    </row>
    <row r="346" spans="16:17" x14ac:dyDescent="0.2">
      <c r="P346" s="407">
        <f>_xll.qlCalendarAdvance(Calendar,P345,"1D","f")</f>
        <v>42464</v>
      </c>
      <c r="Q346" s="262">
        <f>_xll.qlInterpolationInterpolate($M$1,P346,TRUE)</f>
        <v>2.8224617738711092E-3</v>
      </c>
    </row>
    <row r="347" spans="16:17" x14ac:dyDescent="0.2">
      <c r="P347" s="407">
        <f>_xll.qlCalendarAdvance(Calendar,P346,"1D","f")</f>
        <v>42465</v>
      </c>
      <c r="Q347" s="262">
        <f>_xll.qlInterpolationInterpolate($M$1,P347,TRUE)</f>
        <v>2.8232417101578281E-3</v>
      </c>
    </row>
    <row r="348" spans="16:17" x14ac:dyDescent="0.2">
      <c r="P348" s="407">
        <f>_xll.qlCalendarAdvance(Calendar,P347,"1D","f")</f>
        <v>42466</v>
      </c>
      <c r="Q348" s="262">
        <f>_xll.qlInterpolationInterpolate($M$1,P348,TRUE)</f>
        <v>2.8240210338130777E-3</v>
      </c>
    </row>
    <row r="349" spans="16:17" x14ac:dyDescent="0.2">
      <c r="P349" s="407">
        <f>_xll.qlCalendarAdvance(Calendar,P348,"1D","f")</f>
        <v>42467</v>
      </c>
      <c r="Q349" s="262">
        <f>_xll.qlInterpolationInterpolate($M$1,P349,TRUE)</f>
        <v>2.8247997570894881E-3</v>
      </c>
    </row>
    <row r="350" spans="16:17" x14ac:dyDescent="0.2">
      <c r="P350" s="407">
        <f>_xll.qlCalendarAdvance(Calendar,P349,"1D","f")</f>
        <v>42468</v>
      </c>
      <c r="Q350" s="262">
        <f>_xll.qlInterpolationInterpolate($M$1,P350,TRUE)</f>
        <v>2.8255778922396881E-3</v>
      </c>
    </row>
    <row r="351" spans="16:17" x14ac:dyDescent="0.2">
      <c r="P351" s="407">
        <f>_xll.qlCalendarAdvance(Calendar,P350,"1D","f")</f>
        <v>42471</v>
      </c>
      <c r="Q351" s="262">
        <f>_xll.qlInterpolationInterpolate($M$1,P351,TRUE)</f>
        <v>2.8279088914593209E-3</v>
      </c>
    </row>
    <row r="352" spans="16:17" x14ac:dyDescent="0.2">
      <c r="P352" s="407">
        <f>_xll.qlCalendarAdvance(Calendar,P351,"1D","f")</f>
        <v>42472</v>
      </c>
      <c r="Q352" s="262">
        <f>_xll.qlInterpolationInterpolate($M$1,P352,TRUE)</f>
        <v>2.828684796630974E-3</v>
      </c>
    </row>
    <row r="353" spans="16:17" x14ac:dyDescent="0.2">
      <c r="P353" s="407">
        <f>_xll.qlCalendarAdvance(Calendar,P352,"1D","f")</f>
        <v>42473</v>
      </c>
      <c r="Q353" s="262">
        <f>_xll.qlInterpolationInterpolate($M$1,P353,TRUE)</f>
        <v>2.8294601749395639E-3</v>
      </c>
    </row>
    <row r="354" spans="16:17" x14ac:dyDescent="0.2">
      <c r="P354" s="407">
        <f>_xll.qlCalendarAdvance(Calendar,P353,"1D","f")</f>
        <v>42474</v>
      </c>
      <c r="Q354" s="262">
        <f>_xll.qlInterpolationInterpolate($M$1,P354,TRUE)</f>
        <v>2.8302350386377197E-3</v>
      </c>
    </row>
    <row r="355" spans="16:17" x14ac:dyDescent="0.2">
      <c r="P355" s="407">
        <f>_xll.qlCalendarAdvance(Calendar,P354,"1D","f")</f>
        <v>42475</v>
      </c>
      <c r="Q355" s="262">
        <f>_xll.qlInterpolationInterpolate($M$1,P355,TRUE)</f>
        <v>2.8310093999780713E-3</v>
      </c>
    </row>
    <row r="356" spans="16:17" x14ac:dyDescent="0.2">
      <c r="P356" s="407">
        <f>_xll.qlCalendarAdvance(Calendar,P355,"1D","f")</f>
        <v>42478</v>
      </c>
      <c r="Q356" s="262">
        <f>_xll.qlInterpolationInterpolate($M$1,P356,TRUE)</f>
        <v>2.8333295923785922E-3</v>
      </c>
    </row>
    <row r="357" spans="16:17" x14ac:dyDescent="0.2">
      <c r="P357" s="407">
        <f>_xll.qlCalendarAdvance(Calendar,P356,"1D","f")</f>
        <v>42479</v>
      </c>
      <c r="Q357" s="262">
        <f>_xll.qlInterpolationInterpolate($M$1,P357,TRUE)</f>
        <v>2.8341020668140194E-3</v>
      </c>
    </row>
    <row r="358" spans="16:17" x14ac:dyDescent="0.2">
      <c r="P358" s="407">
        <f>_xll.qlCalendarAdvance(Calendar,P357,"1D","f")</f>
        <v>42480</v>
      </c>
      <c r="Q358" s="262">
        <f>_xll.qlInterpolationInterpolate($M$1,P358,TRUE)</f>
        <v>2.8348741001547892E-3</v>
      </c>
    </row>
    <row r="359" spans="16:17" x14ac:dyDescent="0.2">
      <c r="P359" s="407">
        <f>_xll.qlCalendarAdvance(Calendar,P358,"1D","f")</f>
        <v>42481</v>
      </c>
      <c r="Q359" s="262">
        <f>_xll.qlInterpolationInterpolate($M$1,P359,TRUE)</f>
        <v>2.8356457046535303E-3</v>
      </c>
    </row>
    <row r="360" spans="16:17" x14ac:dyDescent="0.2">
      <c r="P360" s="407">
        <f>_xll.qlCalendarAdvance(Calendar,P359,"1D","f")</f>
        <v>42482</v>
      </c>
      <c r="Q360" s="262">
        <f>_xll.qlInterpolationInterpolate($M$1,P360,TRUE)</f>
        <v>2.836416892562873E-3</v>
      </c>
    </row>
    <row r="361" spans="16:17" x14ac:dyDescent="0.2">
      <c r="P361" s="407">
        <f>_xll.qlCalendarAdvance(Calendar,P360,"1D","f")</f>
        <v>42485</v>
      </c>
      <c r="Q361" s="262">
        <f>_xll.qlInterpolationInterpolate($M$1,P361,TRUE)</f>
        <v>2.8387280792808007E-3</v>
      </c>
    </row>
    <row r="362" spans="16:17" x14ac:dyDescent="0.2">
      <c r="P362" s="407">
        <f>_xll.qlCalendarAdvance(Calendar,P361,"1D","f")</f>
        <v>42486</v>
      </c>
      <c r="Q362" s="262">
        <f>_xll.qlInterpolationInterpolate($M$1,P362,TRUE)</f>
        <v>2.8394977233588414E-3</v>
      </c>
    </row>
    <row r="363" spans="16:17" x14ac:dyDescent="0.2">
      <c r="P363" s="407">
        <f>_xll.qlCalendarAdvance(Calendar,P362,"1D","f")</f>
        <v>42487</v>
      </c>
      <c r="Q363" s="262">
        <f>_xll.qlInterpolationInterpolate($M$1,P363,TRUE)</f>
        <v>2.8402670121106303E-3</v>
      </c>
    </row>
    <row r="364" spans="16:17" x14ac:dyDescent="0.2">
      <c r="P364" s="407">
        <f>_xll.qlCalendarAdvance(Calendar,P363,"1D","f")</f>
        <v>42488</v>
      </c>
      <c r="Q364" s="262">
        <f>_xll.qlInterpolationInterpolate($M$1,P364,TRUE)</f>
        <v>2.8410359577887966E-3</v>
      </c>
    </row>
    <row r="365" spans="16:17" x14ac:dyDescent="0.2">
      <c r="P365" s="407">
        <f>_xll.qlCalendarAdvance(Calendar,P364,"1D","f")</f>
        <v>42489</v>
      </c>
      <c r="Q365" s="262">
        <f>_xll.qlInterpolationInterpolate($M$1,P365,TRUE)</f>
        <v>2.8418045726459696E-3</v>
      </c>
    </row>
    <row r="366" spans="16:17" x14ac:dyDescent="0.2">
      <c r="P366" s="407">
        <f>_xll.qlCalendarAdvance(Calendar,P365,"1D","f")</f>
        <v>42492</v>
      </c>
      <c r="Q366" s="262">
        <f>_xll.qlInterpolationInterpolate($M$1,P366,TRUE)</f>
        <v>2.8441085548178229E-3</v>
      </c>
    </row>
    <row r="367" spans="16:17" x14ac:dyDescent="0.2">
      <c r="P367" s="407">
        <f>_xll.qlCalendarAdvance(Calendar,P366,"1D","f")</f>
        <v>42493</v>
      </c>
      <c r="Q367" s="262">
        <f>_xll.qlInterpolationInterpolate($M$1,P367,TRUE)</f>
        <v>2.8448759689173168E-3</v>
      </c>
    </row>
    <row r="368" spans="16:17" x14ac:dyDescent="0.2">
      <c r="P368" s="407">
        <f>_xll.qlCalendarAdvance(Calendar,P367,"1D","f")</f>
        <v>42494</v>
      </c>
      <c r="Q368" s="262">
        <f>_xll.qlInterpolationInterpolate($M$1,P368,TRUE)</f>
        <v>2.8456431134589641E-3</v>
      </c>
    </row>
    <row r="369" spans="16:17" x14ac:dyDescent="0.2">
      <c r="P369" s="407">
        <f>_xll.qlCalendarAdvance(Calendar,P368,"1D","f")</f>
        <v>42495</v>
      </c>
      <c r="Q369" s="262">
        <f>_xll.qlInterpolationInterpolate($M$1,P369,TRUE)</f>
        <v>2.8464100006953949E-3</v>
      </c>
    </row>
    <row r="370" spans="16:17" x14ac:dyDescent="0.2">
      <c r="P370" s="407">
        <f>_xll.qlCalendarAdvance(Calendar,P369,"1D","f")</f>
        <v>42496</v>
      </c>
      <c r="Q370" s="262">
        <f>_xll.qlInterpolationInterpolate($M$1,P370,TRUE)</f>
        <v>2.847176642879238E-3</v>
      </c>
    </row>
    <row r="371" spans="16:17" x14ac:dyDescent="0.2">
      <c r="P371" s="407">
        <f>_xll.qlCalendarAdvance(Calendar,P370,"1D","f")</f>
        <v>42499</v>
      </c>
      <c r="Q371" s="262">
        <f>_xll.qlInterpolationInterpolate($M$1,P371,TRUE)</f>
        <v>2.8494752216415356E-3</v>
      </c>
    </row>
    <row r="372" spans="16:17" x14ac:dyDescent="0.2">
      <c r="P372" s="407">
        <f>_xll.qlCalendarAdvance(Calendar,P371,"1D","f")</f>
        <v>42500</v>
      </c>
      <c r="Q372" s="262">
        <f>_xll.qlInterpolationInterpolate($M$1,P372,TRUE)</f>
        <v>2.8502410061413221E-3</v>
      </c>
    </row>
    <row r="373" spans="16:17" x14ac:dyDescent="0.2">
      <c r="P373" s="407">
        <f>_xll.qlCalendarAdvance(Calendar,P372,"1D","f")</f>
        <v>42501</v>
      </c>
      <c r="Q373" s="262">
        <f>_xll.qlInterpolationInterpolate($M$1,P373,TRUE)</f>
        <v>2.851006606851668E-3</v>
      </c>
    </row>
    <row r="374" spans="16:17" x14ac:dyDescent="0.2">
      <c r="P374" s="407">
        <f>_xll.qlCalendarAdvance(Calendar,P373,"1D","f")</f>
        <v>42502</v>
      </c>
      <c r="Q374" s="262">
        <f>_xll.qlInterpolationInterpolate($M$1,P374,TRUE)</f>
        <v>2.8517720360252026E-3</v>
      </c>
    </row>
    <row r="375" spans="16:17" x14ac:dyDescent="0.2">
      <c r="P375" s="407">
        <f>_xll.qlCalendarAdvance(Calendar,P374,"1D","f")</f>
        <v>42503</v>
      </c>
      <c r="Q375" s="262">
        <f>_xll.qlInterpolationInterpolate($M$1,P375,TRUE)</f>
        <v>2.852537305914555E-3</v>
      </c>
    </row>
    <row r="376" spans="16:17" x14ac:dyDescent="0.2">
      <c r="P376" s="407">
        <f>_xll.qlCalendarAdvance(Calendar,P375,"1D","f")</f>
        <v>42506</v>
      </c>
      <c r="Q376" s="262">
        <f>_xll.qlInterpolationInterpolate($M$1,P376,TRUE)</f>
        <v>2.8548322824038155E-3</v>
      </c>
    </row>
    <row r="377" spans="16:17" x14ac:dyDescent="0.2">
      <c r="P377" s="407">
        <f>_xll.qlCalendarAdvance(Calendar,P376,"1D","f")</f>
        <v>42507</v>
      </c>
      <c r="Q377" s="262">
        <f>_xll.qlInterpolationInterpolate($M$1,P377,TRUE)</f>
        <v>2.8555970376827342E-3</v>
      </c>
    </row>
    <row r="378" spans="16:17" x14ac:dyDescent="0.2">
      <c r="P378" s="407">
        <f>_xll.qlCalendarAdvance(Calendar,P377,"1D","f")</f>
        <v>42508</v>
      </c>
      <c r="Q378" s="262">
        <f>_xll.qlInterpolationInterpolate($M$1,P378,TRUE)</f>
        <v>2.8563616949406176E-3</v>
      </c>
    </row>
    <row r="379" spans="16:17" x14ac:dyDescent="0.2">
      <c r="P379" s="407">
        <f>_xll.qlCalendarAdvance(Calendar,P378,"1D","f")</f>
        <v>42509</v>
      </c>
      <c r="Q379" s="262">
        <f>_xll.qlInterpolationInterpolate($M$1,P379,TRUE)</f>
        <v>2.8571262664300961E-3</v>
      </c>
    </row>
    <row r="380" spans="16:17" x14ac:dyDescent="0.2">
      <c r="P380" s="407">
        <f>_xll.qlCalendarAdvance(Calendar,P379,"1D","f")</f>
        <v>42510</v>
      </c>
      <c r="Q380" s="262">
        <f>_xll.qlInterpolationInterpolate($M$1,P380,TRUE)</f>
        <v>2.8578907644037977E-3</v>
      </c>
    </row>
    <row r="381" spans="16:17" x14ac:dyDescent="0.2">
      <c r="P381" s="407">
        <f>_xll.qlCalendarAdvance(Calendar,P380,"1D","f")</f>
        <v>42513</v>
      </c>
      <c r="Q381" s="262">
        <f>_xll.qlInterpolationInterpolate($M$1,P381,TRUE)</f>
        <v>2.8601839397565392E-3</v>
      </c>
    </row>
    <row r="382" spans="16:17" x14ac:dyDescent="0.2">
      <c r="P382" s="407">
        <f>_xll.qlCalendarAdvance(Calendar,P381,"1D","f")</f>
        <v>42514</v>
      </c>
      <c r="Q382" s="262">
        <f>_xll.qlInterpolationInterpolate($M$1,P382,TRUE)</f>
        <v>2.8609482661934296E-3</v>
      </c>
    </row>
    <row r="383" spans="16:17" ht="12" thickBot="1" x14ac:dyDescent="0.25">
      <c r="P383" s="408">
        <f>_xll.qlCalendarAdvance(Calendar,P382,"1D","f")</f>
        <v>42515</v>
      </c>
      <c r="Q383" s="266">
        <f>_xll.qlInterpolationInterpolate($M$1,P383,TRUE)</f>
        <v>2.861712580377691E-3</v>
      </c>
    </row>
  </sheetData>
  <conditionalFormatting sqref="D3">
    <cfRule type="expression" dxfId="17" priority="18">
      <formula>$L$3</formula>
    </cfRule>
  </conditionalFormatting>
  <conditionalFormatting sqref="D4">
    <cfRule type="expression" dxfId="16" priority="17">
      <formula>$L$4</formula>
    </cfRule>
  </conditionalFormatting>
  <conditionalFormatting sqref="D5">
    <cfRule type="expression" dxfId="15" priority="16">
      <formula>$L$5</formula>
    </cfRule>
  </conditionalFormatting>
  <conditionalFormatting sqref="D6">
    <cfRule type="expression" dxfId="14" priority="15">
      <formula>$L$6</formula>
    </cfRule>
  </conditionalFormatting>
  <conditionalFormatting sqref="D7">
    <cfRule type="expression" dxfId="13" priority="14">
      <formula>$L$7</formula>
    </cfRule>
  </conditionalFormatting>
  <conditionalFormatting sqref="D8">
    <cfRule type="expression" dxfId="12" priority="13">
      <formula>$L$8</formula>
    </cfRule>
  </conditionalFormatting>
  <conditionalFormatting sqref="D9">
    <cfRule type="expression" dxfId="11" priority="12">
      <formula>$L$9</formula>
    </cfRule>
  </conditionalFormatting>
  <conditionalFormatting sqref="D10">
    <cfRule type="expression" dxfId="10" priority="11">
      <formula>$L$10</formula>
    </cfRule>
  </conditionalFormatting>
  <conditionalFormatting sqref="D11">
    <cfRule type="expression" dxfId="9" priority="10">
      <formula>$L$11</formula>
    </cfRule>
  </conditionalFormatting>
  <conditionalFormatting sqref="D12">
    <cfRule type="expression" dxfId="8" priority="9">
      <formula>$L$12</formula>
    </cfRule>
  </conditionalFormatting>
  <conditionalFormatting sqref="D13">
    <cfRule type="expression" dxfId="7" priority="8">
      <formula>$L$13</formula>
    </cfRule>
  </conditionalFormatting>
  <conditionalFormatting sqref="D14">
    <cfRule type="expression" dxfId="6" priority="7">
      <formula>$L$14</formula>
    </cfRule>
  </conditionalFormatting>
  <conditionalFormatting sqref="D15">
    <cfRule type="expression" dxfId="5" priority="6">
      <formula>$L$15</formula>
    </cfRule>
  </conditionalFormatting>
  <conditionalFormatting sqref="D16">
    <cfRule type="expression" dxfId="4" priority="5">
      <formula>$L$16</formula>
    </cfRule>
  </conditionalFormatting>
  <conditionalFormatting sqref="D17">
    <cfRule type="expression" dxfId="3" priority="4">
      <formula>$L$17</formula>
    </cfRule>
  </conditionalFormatting>
  <conditionalFormatting sqref="D18">
    <cfRule type="expression" dxfId="2" priority="3">
      <formula>$L$18</formula>
    </cfRule>
  </conditionalFormatting>
  <conditionalFormatting sqref="D19">
    <cfRule type="expression" dxfId="1" priority="2">
      <formula>$L$19</formula>
    </cfRule>
  </conditionalFormatting>
  <conditionalFormatting sqref="D20">
    <cfRule type="expression" dxfId="0" priority="1">
      <formula>$L$20</formula>
    </cfRule>
  </conditionalFormatting>
  <dataValidations count="1">
    <dataValidation type="list" allowBlank="1" showInputMessage="1" showErrorMessage="1" sqref="L2:L20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2" width="7" style="44" hidden="1" customWidth="1" outlineLevel="1"/>
    <col min="3" max="3" width="3.5" style="44" hidden="1" customWidth="1" outlineLevel="1"/>
    <col min="4" max="4" width="2.33203125" style="298" hidden="1" customWidth="1" outlineLevel="1"/>
    <col min="5" max="5" width="4.6640625" style="298" hidden="1" customWidth="1" outlineLevel="1"/>
    <col min="6" max="6" width="8.1640625" style="44" hidden="1" customWidth="1" outlineLevel="1"/>
    <col min="7" max="7" width="22.5" style="44" hidden="1" customWidth="1" outlineLevel="1"/>
    <col min="8" max="8" width="12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00" hidden="1" customWidth="1" outlineLevel="1"/>
    <col min="12" max="12" width="26.33203125" style="44" hidden="1" customWidth="1" outlineLevel="1"/>
    <col min="13" max="13" width="2.83203125" style="44" customWidth="1" collapsed="1"/>
    <col min="14" max="14" width="31.1640625" style="44" bestFit="1" customWidth="1"/>
    <col min="15" max="15" width="17.83203125" style="44" bestFit="1" customWidth="1"/>
    <col min="16" max="20" width="20.1640625" style="44" bestFit="1" customWidth="1"/>
    <col min="21" max="21" width="6.1640625" style="44" customWidth="1"/>
    <col min="22" max="22" width="7" style="44" customWidth="1"/>
    <col min="23" max="23" width="9.33203125" style="44" customWidth="1"/>
    <col min="24" max="24" width="9.33203125" style="44" bestFit="1" customWidth="1"/>
    <col min="25" max="25" width="7" style="44" bestFit="1" customWidth="1"/>
    <col min="26" max="16384" width="9.33203125" style="44"/>
  </cols>
  <sheetData>
    <row r="1" spans="1:19" ht="11.25" customHeight="1" x14ac:dyDescent="0.2">
      <c r="D1" s="44"/>
      <c r="E1" s="44"/>
      <c r="J1" s="44" t="s">
        <v>43</v>
      </c>
      <c r="K1" s="44" t="str">
        <f>_xll.qlEuribor(,"1M",,,Trigger)</f>
        <v>obj_004ff#0007</v>
      </c>
      <c r="L1" s="44" t="str">
        <f>_xll.ohRangeRetrieveError(K1)</f>
        <v/>
      </c>
    </row>
    <row r="2" spans="1:19" ht="24" customHeight="1" x14ac:dyDescent="0.2">
      <c r="A2" s="269"/>
      <c r="B2" s="270" t="s">
        <v>155</v>
      </c>
      <c r="C2" s="270"/>
      <c r="D2" s="271"/>
      <c r="E2" s="271"/>
      <c r="F2" s="270" t="s">
        <v>156</v>
      </c>
      <c r="G2" s="270" t="s">
        <v>157</v>
      </c>
      <c r="H2" s="270" t="s">
        <v>158</v>
      </c>
      <c r="I2" s="270" t="s">
        <v>159</v>
      </c>
      <c r="J2" s="270" t="s">
        <v>80</v>
      </c>
      <c r="K2" s="270" t="s">
        <v>81</v>
      </c>
      <c r="L2" s="272" t="s">
        <v>39</v>
      </c>
      <c r="M2" s="273"/>
      <c r="N2" s="274" t="s">
        <v>160</v>
      </c>
      <c r="O2" s="274" t="s">
        <v>82</v>
      </c>
      <c r="P2" s="274" t="s">
        <v>159</v>
      </c>
      <c r="Q2" s="274" t="s">
        <v>83</v>
      </c>
      <c r="R2" s="270" t="s">
        <v>84</v>
      </c>
      <c r="S2" s="270" t="s">
        <v>85</v>
      </c>
    </row>
    <row r="3" spans="1:19" ht="11.25" customHeight="1" x14ac:dyDescent="0.2">
      <c r="A3" s="275"/>
      <c r="B3" s="276" t="s">
        <v>165</v>
      </c>
      <c r="C3" s="334"/>
      <c r="D3" s="335"/>
      <c r="E3" s="335"/>
      <c r="F3" s="332"/>
      <c r="G3" s="332"/>
      <c r="H3" s="332"/>
      <c r="I3" s="336"/>
      <c r="J3" s="306" t="str">
        <f>PROPER((Currency))&amp;IborType&amp;J1&amp;"LastFixing"&amp;QuoteSuffix</f>
        <v>Euribor1MLastFixing_Quote</v>
      </c>
      <c r="K3" s="333" t="str">
        <f>_xll.qlDepositRateHelper(,J3,K1,,Trigger)</f>
        <v>obj_00564#0007</v>
      </c>
      <c r="L3" s="344" t="str">
        <f>_xll.ohRangeRetrieveError(K3)</f>
        <v/>
      </c>
      <c r="M3" s="284"/>
      <c r="N3" s="283" t="str">
        <f>_xll.qlRateHelperQuoteName(K3,Trigger)</f>
        <v>Euribor1MLastFixing_Quote</v>
      </c>
      <c r="O3" s="285">
        <f>_xll.qlQuoteValue(J3,AllTriggers)</f>
        <v>8.9999999999999992E-5</v>
      </c>
      <c r="P3" s="354" t="str">
        <f>IF(ISBLANK(I3),"--",_xll.qlSwapRateHelperSpread(K3,AllTriggers))</f>
        <v>--</v>
      </c>
      <c r="Q3" s="283" t="b">
        <v>1</v>
      </c>
      <c r="R3" s="286">
        <f>_xll.qlRateHelperEarliestDate(K3,Trigger)</f>
        <v>41968</v>
      </c>
      <c r="S3" s="286">
        <f>_xll.qlRateHelperLatestDate(K3,Trigger)</f>
        <v>42002</v>
      </c>
    </row>
    <row r="4" spans="1:19" ht="11.25" customHeight="1" x14ac:dyDescent="0.2">
      <c r="A4" s="275"/>
      <c r="B4" s="337" t="s">
        <v>165</v>
      </c>
      <c r="C4" s="338" t="s">
        <v>50</v>
      </c>
      <c r="D4" s="339">
        <v>2</v>
      </c>
      <c r="E4" s="339" t="s">
        <v>166</v>
      </c>
      <c r="F4" s="337" t="s">
        <v>167</v>
      </c>
      <c r="G4" s="340" t="s">
        <v>161</v>
      </c>
      <c r="H4" s="340" t="s">
        <v>16</v>
      </c>
      <c r="I4" s="341">
        <v>0</v>
      </c>
      <c r="J4" s="342" t="str">
        <f t="shared" ref="J4:J9" si="0">Currency&amp;$D4&amp;$E4&amp;"_Quote"</f>
        <v>EUR2X1S_Quote</v>
      </c>
      <c r="K4" s="343" t="str">
        <f>_xll.qlSwapRateHelper2(,$J4,C4,Calendar,$F4,$G4,$H4,$K$1,$I4,B4,Discounting,Permanent,Trigger,ObjectOverwrite)</f>
        <v>obj_00504#0007</v>
      </c>
      <c r="L4" s="344" t="str">
        <f>_xll.ohRangeRetrieveError(K4)</f>
        <v/>
      </c>
      <c r="M4" s="284"/>
      <c r="N4" s="283" t="str">
        <f>_xll.qlRateHelperQuoteName(K4,Trigger)</f>
        <v>EUR2X1S_Quote</v>
      </c>
      <c r="O4" s="285">
        <f>_xll.qlQuoteValue(J4,AllTriggers)</f>
        <v>1.2999999999999999E-4</v>
      </c>
      <c r="P4" s="405">
        <f>IF(ISBLANK(I4),"--",_xll.qlSwapRateHelperSpread(K4,AllTriggers))</f>
        <v>0</v>
      </c>
      <c r="Q4" s="283" t="b">
        <v>1</v>
      </c>
      <c r="R4" s="286">
        <f>_xll.qlRateHelperEarliestDate(K4,Trigger)</f>
        <v>41968</v>
      </c>
      <c r="S4" s="286">
        <f>_xll.qlRateHelperLatestDate(K4,Trigger)</f>
        <v>42030</v>
      </c>
    </row>
    <row r="5" spans="1:19" ht="11.25" customHeight="1" x14ac:dyDescent="0.2">
      <c r="A5" s="275"/>
      <c r="B5" s="276" t="s">
        <v>165</v>
      </c>
      <c r="C5" s="277" t="s">
        <v>44</v>
      </c>
      <c r="D5" s="278">
        <v>3</v>
      </c>
      <c r="E5" s="278" t="s">
        <v>166</v>
      </c>
      <c r="F5" s="276" t="s">
        <v>167</v>
      </c>
      <c r="G5" s="279" t="s">
        <v>161</v>
      </c>
      <c r="H5" s="279" t="s">
        <v>16</v>
      </c>
      <c r="I5" s="280">
        <v>0</v>
      </c>
      <c r="J5" s="281" t="str">
        <f t="shared" si="0"/>
        <v>EUR3X1S_Quote</v>
      </c>
      <c r="K5" s="282" t="str">
        <f>_xll.qlSwapRateHelper2(,$J5,C5,Calendar,$F5,$G5,$H5,$K$1,$I5,B5,Discounting,Permanent,Trigger,ObjectOverwrite)</f>
        <v>obj_00502#0007</v>
      </c>
      <c r="L5" s="283" t="str">
        <f>_xll.ohRangeRetrieveError(K5)</f>
        <v/>
      </c>
      <c r="M5" s="284"/>
      <c r="N5" s="283" t="str">
        <f>_xll.qlRateHelperQuoteName(K5,Trigger)</f>
        <v>EUR3X1S_Quote</v>
      </c>
      <c r="O5" s="285">
        <f>_xll.qlQuoteValue(J5,AllTriggers)</f>
        <v>1.9000000000000004E-4</v>
      </c>
      <c r="P5" s="405">
        <f>IF(ISBLANK(I5),"--",_xll.qlSwapRateHelperSpread(K5,AllTriggers))</f>
        <v>0</v>
      </c>
      <c r="Q5" s="283" t="b">
        <v>1</v>
      </c>
      <c r="R5" s="286">
        <f>_xll.qlRateHelperEarliestDate(K5,Trigger)</f>
        <v>41968</v>
      </c>
      <c r="S5" s="286">
        <f>_xll.qlRateHelperLatestDate(K5,Trigger)</f>
        <v>42060</v>
      </c>
    </row>
    <row r="6" spans="1:19" ht="11.25" customHeight="1" x14ac:dyDescent="0.2">
      <c r="A6" s="269"/>
      <c r="B6" s="276" t="s">
        <v>165</v>
      </c>
      <c r="C6" s="277" t="s">
        <v>51</v>
      </c>
      <c r="D6" s="278">
        <v>4</v>
      </c>
      <c r="E6" s="278" t="s">
        <v>166</v>
      </c>
      <c r="F6" s="276" t="s">
        <v>167</v>
      </c>
      <c r="G6" s="279" t="s">
        <v>161</v>
      </c>
      <c r="H6" s="279" t="s">
        <v>16</v>
      </c>
      <c r="I6" s="280">
        <v>0</v>
      </c>
      <c r="J6" s="281" t="str">
        <f t="shared" si="0"/>
        <v>EUR4X1S_Quote</v>
      </c>
      <c r="K6" s="282" t="str">
        <f>_xll.qlSwapRateHelper2(,$J6,C6,Calendar,$F6,$G6,$H6,$K$1,$I6,B6,Discounting,Permanent,Trigger,ObjectOverwrite)</f>
        <v>obj_00503#0007</v>
      </c>
      <c r="L6" s="283" t="str">
        <f>_xll.ohRangeRetrieveError(K6)</f>
        <v/>
      </c>
      <c r="M6" s="284"/>
      <c r="N6" s="283" t="str">
        <f>_xll.qlRateHelperQuoteName(K6,Trigger)</f>
        <v>EUR4X1S_Quote</v>
      </c>
      <c r="O6" s="285">
        <f>_xll.qlQuoteValue(J6,AllTriggers)</f>
        <v>2.4000000000000001E-4</v>
      </c>
      <c r="P6" s="405">
        <f>IF(ISBLANK(I6),"--",_xll.qlSwapRateHelperSpread(K6,AllTriggers))</f>
        <v>0</v>
      </c>
      <c r="Q6" s="283" t="b">
        <v>1</v>
      </c>
      <c r="R6" s="286">
        <f>_xll.qlRateHelperEarliestDate(K6,Trigger)</f>
        <v>41968</v>
      </c>
      <c r="S6" s="286">
        <f>_xll.qlRateHelperLatestDate(K6,Trigger)</f>
        <v>42088</v>
      </c>
    </row>
    <row r="7" spans="1:19" ht="11.25" customHeight="1" x14ac:dyDescent="0.2">
      <c r="A7" s="269"/>
      <c r="B7" s="276" t="s">
        <v>165</v>
      </c>
      <c r="C7" s="277" t="s">
        <v>52</v>
      </c>
      <c r="D7" s="278">
        <v>5</v>
      </c>
      <c r="E7" s="278" t="s">
        <v>166</v>
      </c>
      <c r="F7" s="276" t="s">
        <v>167</v>
      </c>
      <c r="G7" s="279" t="s">
        <v>161</v>
      </c>
      <c r="H7" s="279" t="s">
        <v>16</v>
      </c>
      <c r="I7" s="280">
        <v>0</v>
      </c>
      <c r="J7" s="281" t="str">
        <f t="shared" si="0"/>
        <v>EUR5X1S_Quote</v>
      </c>
      <c r="K7" s="282" t="str">
        <f>_xll.qlSwapRateHelper2(,$J7,C7,Calendar,$F7,$G7,$H7,$K$1,$I7,B7,Discounting,Permanent,Trigger,ObjectOverwrite)</f>
        <v>obj_00505#0007</v>
      </c>
      <c r="L7" s="283" t="str">
        <f>_xll.ohRangeRetrieveError(K7)</f>
        <v/>
      </c>
      <c r="M7" s="284"/>
      <c r="N7" s="283" t="str">
        <f>_xll.qlRateHelperQuoteName(K7,Trigger)</f>
        <v>EUR5X1S_Quote</v>
      </c>
      <c r="O7" s="285">
        <f>_xll.qlQuoteValue(J7,AllTriggers)</f>
        <v>2.0999999999999998E-4</v>
      </c>
      <c r="P7" s="405">
        <f>IF(ISBLANK(I7),"--",_xll.qlSwapRateHelperSpread(K7,AllTriggers))</f>
        <v>0</v>
      </c>
      <c r="Q7" s="283" t="b">
        <v>1</v>
      </c>
      <c r="R7" s="286">
        <f>_xll.qlRateHelperEarliestDate(K7,Trigger)</f>
        <v>41968</v>
      </c>
      <c r="S7" s="286">
        <f>_xll.qlRateHelperLatestDate(K7,Trigger)</f>
        <v>42121</v>
      </c>
    </row>
    <row r="8" spans="1:19" ht="11.25" customHeight="1" x14ac:dyDescent="0.2">
      <c r="A8" s="269"/>
      <c r="B8" s="276" t="s">
        <v>165</v>
      </c>
      <c r="C8" s="277" t="s">
        <v>45</v>
      </c>
      <c r="D8" s="278">
        <v>6</v>
      </c>
      <c r="E8" s="278" t="s">
        <v>166</v>
      </c>
      <c r="F8" s="276" t="s">
        <v>167</v>
      </c>
      <c r="G8" s="279" t="s">
        <v>161</v>
      </c>
      <c r="H8" s="279" t="s">
        <v>16</v>
      </c>
      <c r="I8" s="280">
        <v>0</v>
      </c>
      <c r="J8" s="281" t="str">
        <f t="shared" si="0"/>
        <v>EUR6X1S_Quote</v>
      </c>
      <c r="K8" s="282" t="str">
        <f>_xll.qlSwapRateHelper2(,$J8,C8,Calendar,$F8,$G8,$H8,$K$1,$I8,B8,Discounting,Permanent,Trigger,ObjectOverwrite)</f>
        <v>obj_00500#0007</v>
      </c>
      <c r="L8" s="283" t="str">
        <f>_xll.ohRangeRetrieveError(K8)</f>
        <v/>
      </c>
      <c r="M8" s="284"/>
      <c r="N8" s="283" t="str">
        <f>_xll.qlRateHelperQuoteName(K8,Trigger)</f>
        <v>EUR6X1S_Quote</v>
      </c>
      <c r="O8" s="285">
        <f>_xll.qlQuoteValue(J8,AllTriggers)</f>
        <v>1.7999999999999998E-4</v>
      </c>
      <c r="P8" s="405">
        <f>IF(ISBLANK(I8),"--",_xll.qlSwapRateHelperSpread(K8,AllTriggers))</f>
        <v>0</v>
      </c>
      <c r="Q8" s="283" t="b">
        <v>0</v>
      </c>
      <c r="R8" s="286">
        <f>_xll.qlRateHelperEarliestDate(K8,Trigger)</f>
        <v>41968</v>
      </c>
      <c r="S8" s="286">
        <f>_xll.qlRateHelperLatestDate(K8,Trigger)</f>
        <v>42149</v>
      </c>
    </row>
    <row r="9" spans="1:19" ht="11.25" customHeight="1" x14ac:dyDescent="0.2">
      <c r="B9" s="287" t="s">
        <v>165</v>
      </c>
      <c r="C9" s="288" t="s">
        <v>53</v>
      </c>
      <c r="D9" s="289">
        <v>7</v>
      </c>
      <c r="E9" s="289" t="s">
        <v>166</v>
      </c>
      <c r="F9" s="287" t="s">
        <v>167</v>
      </c>
      <c r="G9" s="290" t="s">
        <v>161</v>
      </c>
      <c r="H9" s="290" t="s">
        <v>16</v>
      </c>
      <c r="I9" s="291">
        <v>0</v>
      </c>
      <c r="J9" s="330" t="str">
        <f t="shared" si="0"/>
        <v>EUR7X1S_Quote</v>
      </c>
      <c r="K9" s="331" t="str">
        <f>_xll.qlSwapRateHelper2(,$J9,C9,Calendar,$F9,$G9,$H9,$K$1,$I9,B9,Discounting,Permanent,Trigger,ObjectOverwrite)</f>
        <v>obj_00501#0007</v>
      </c>
      <c r="L9" s="292" t="str">
        <f>_xll.ohRangeRetrieveError(K9)</f>
        <v/>
      </c>
      <c r="N9" s="292" t="str">
        <f>_xll.qlRateHelperQuoteName(K9,Trigger)</f>
        <v>EUR7X1S_Quote</v>
      </c>
      <c r="O9" s="293">
        <f>_xll.qlQuoteValue(J9,AllTriggers)</f>
        <v>1.4999999999999999E-4</v>
      </c>
      <c r="P9" s="406">
        <f>IF(ISBLANK(I9),"--",_xll.qlSwapRateHelperSpread(K9,AllTriggers))</f>
        <v>0</v>
      </c>
      <c r="Q9" s="292" t="b">
        <v>0</v>
      </c>
      <c r="R9" s="294">
        <f>_xll.qlRateHelperEarliestDate(K9,Trigger)</f>
        <v>41968</v>
      </c>
      <c r="S9" s="294">
        <f>_xll.qlRateHelperLatestDate(K9,Trigger)</f>
        <v>42180</v>
      </c>
    </row>
    <row r="10" spans="1:19" x14ac:dyDescent="0.2">
      <c r="D10" s="44"/>
      <c r="E10" s="44"/>
      <c r="K10" s="44"/>
      <c r="L10" s="284"/>
    </row>
    <row r="11" spans="1:19" x14ac:dyDescent="0.2">
      <c r="I11" s="299"/>
      <c r="J11" s="299"/>
      <c r="N11" s="295" t="s">
        <v>168</v>
      </c>
      <c r="O11" s="296"/>
      <c r="P11" s="296"/>
      <c r="Q11" s="296"/>
      <c r="R11" s="296"/>
      <c r="S11" s="297"/>
    </row>
    <row r="12" spans="1:19" x14ac:dyDescent="0.2">
      <c r="L12" s="274" t="s">
        <v>162</v>
      </c>
      <c r="N12" s="274" t="s">
        <v>91</v>
      </c>
      <c r="O12" s="274" t="s">
        <v>92</v>
      </c>
      <c r="P12" s="274" t="s">
        <v>159</v>
      </c>
      <c r="Q12" s="274" t="s">
        <v>84</v>
      </c>
      <c r="R12" s="274" t="s">
        <v>85</v>
      </c>
      <c r="S12" s="301">
        <f t="array" ref="S12:S21">_xll.qlPiecewiseYieldCurveData('General Settings'!J35,InterestRatesTrigger)</f>
        <v>1</v>
      </c>
    </row>
    <row r="13" spans="1:19" x14ac:dyDescent="0.2">
      <c r="I13" s="299"/>
      <c r="J13" s="299"/>
      <c r="L13" s="306" t="str">
        <f t="array" ref="L13:L21">_xll.ohFilter(K3:K9,Q3:Q9)</f>
        <v>obj_00564#0007</v>
      </c>
      <c r="N13" s="304" t="str">
        <f t="array" ref="N13:N21">_xll.ohFilter(N3:N8,Q3:Q8)</f>
        <v>Euribor1MLastFixing_Quote</v>
      </c>
      <c r="O13" s="285">
        <f t="array" ref="O13:O21">_xll.ohFilter(O3:O8,Q3:Q8)</f>
        <v>8.9999999999999992E-5</v>
      </c>
      <c r="P13" s="354" t="str">
        <f t="array" ref="P13:P21">_xll.ohFilter(P3:P8,Q3:Q8)</f>
        <v>--</v>
      </c>
      <c r="Q13" s="286">
        <f t="array" ref="Q13:Q21">_xll.ohFilter(R3:R8,Q3:Q8)</f>
        <v>41968</v>
      </c>
      <c r="R13" s="286">
        <f t="array" ref="R13:R21">_xll.ohFilter(S3:S8,Q3:Q8)</f>
        <v>42002</v>
      </c>
      <c r="S13" s="302">
        <v>0.99999150007224935</v>
      </c>
    </row>
    <row r="14" spans="1:19" x14ac:dyDescent="0.2">
      <c r="L14" s="307" t="str">
        <v>obj_00504#0007</v>
      </c>
      <c r="N14" s="304" t="str">
        <v>EUR2X1S_Quote</v>
      </c>
      <c r="O14" s="285">
        <v>1.2999999999999999E-4</v>
      </c>
      <c r="P14" s="354">
        <v>0</v>
      </c>
      <c r="Q14" s="286">
        <v>41968</v>
      </c>
      <c r="R14" s="286">
        <v>42030</v>
      </c>
      <c r="S14" s="302">
        <v>0.99997761135177954</v>
      </c>
    </row>
    <row r="15" spans="1:19" x14ac:dyDescent="0.2">
      <c r="I15" s="299"/>
      <c r="J15" s="299"/>
      <c r="L15" s="307" t="str">
        <v>obj_00502#0007</v>
      </c>
      <c r="N15" s="304" t="str">
        <v>EUR3X1S_Quote</v>
      </c>
      <c r="O15" s="285">
        <v>1.9000000000000004E-4</v>
      </c>
      <c r="P15" s="354">
        <v>0</v>
      </c>
      <c r="Q15" s="286">
        <v>41968</v>
      </c>
      <c r="R15" s="286">
        <v>42060</v>
      </c>
      <c r="S15" s="302">
        <v>0.99995144593715468</v>
      </c>
    </row>
    <row r="16" spans="1:19" x14ac:dyDescent="0.2">
      <c r="L16" s="307" t="str">
        <v>obj_00503#0007</v>
      </c>
      <c r="N16" s="304" t="str">
        <v>EUR4X1S_Quote</v>
      </c>
      <c r="O16" s="285">
        <v>2.4000000000000001E-4</v>
      </c>
      <c r="P16" s="354">
        <v>0</v>
      </c>
      <c r="Q16" s="286">
        <v>41968</v>
      </c>
      <c r="R16" s="286">
        <v>42088</v>
      </c>
      <c r="S16" s="302">
        <v>0.9999200041193872</v>
      </c>
    </row>
    <row r="17" spans="9:19" x14ac:dyDescent="0.2">
      <c r="I17" s="299"/>
      <c r="J17" s="299"/>
      <c r="L17" s="307" t="str">
        <v>obj_00505#0007</v>
      </c>
      <c r="N17" s="304" t="str">
        <v>EUR5X1S_Quote</v>
      </c>
      <c r="O17" s="285">
        <v>2.0999999999999998E-4</v>
      </c>
      <c r="P17" s="354">
        <v>0</v>
      </c>
      <c r="Q17" s="286">
        <v>41968</v>
      </c>
      <c r="R17" s="286">
        <v>42121</v>
      </c>
      <c r="S17" s="302">
        <v>0.99991075367725368</v>
      </c>
    </row>
    <row r="18" spans="9:19" x14ac:dyDescent="0.2">
      <c r="L18" s="307" t="e">
        <v>#N/A</v>
      </c>
      <c r="N18" s="304" t="e">
        <v>#N/A</v>
      </c>
      <c r="O18" s="285" t="e">
        <v>#N/A</v>
      </c>
      <c r="P18" s="354" t="e">
        <v>#N/A</v>
      </c>
      <c r="Q18" s="286" t="e">
        <v>#N/A</v>
      </c>
      <c r="R18" s="286" t="e">
        <v>#N/A</v>
      </c>
      <c r="S18" s="302" t="e">
        <v>#N/A</v>
      </c>
    </row>
    <row r="19" spans="9:19" x14ac:dyDescent="0.2">
      <c r="I19" s="299"/>
      <c r="J19" s="299"/>
      <c r="L19" s="307" t="e">
        <v>#N/A</v>
      </c>
      <c r="N19" s="304" t="e">
        <v>#N/A</v>
      </c>
      <c r="O19" s="285" t="e">
        <v>#N/A</v>
      </c>
      <c r="P19" s="354" t="e">
        <v>#N/A</v>
      </c>
      <c r="Q19" s="286" t="e">
        <v>#N/A</v>
      </c>
      <c r="R19" s="286" t="e">
        <v>#N/A</v>
      </c>
      <c r="S19" s="302" t="e">
        <v>#N/A</v>
      </c>
    </row>
    <row r="20" spans="9:19" x14ac:dyDescent="0.2">
      <c r="L20" s="307" t="e">
        <v>#N/A</v>
      </c>
      <c r="N20" s="304" t="e">
        <v>#N/A</v>
      </c>
      <c r="O20" s="285" t="e">
        <v>#N/A</v>
      </c>
      <c r="P20" s="354" t="e">
        <v>#N/A</v>
      </c>
      <c r="Q20" s="286" t="e">
        <v>#N/A</v>
      </c>
      <c r="R20" s="286" t="e">
        <v>#N/A</v>
      </c>
      <c r="S20" s="302" t="e">
        <v>#N/A</v>
      </c>
    </row>
    <row r="21" spans="9:19" x14ac:dyDescent="0.2">
      <c r="I21" s="299"/>
      <c r="J21" s="299"/>
      <c r="L21" s="308" t="e">
        <v>#N/A</v>
      </c>
      <c r="N21" s="305" t="e">
        <v>#N/A</v>
      </c>
      <c r="O21" s="293" t="e">
        <v>#N/A</v>
      </c>
      <c r="P21" s="355" t="e">
        <v>#N/A</v>
      </c>
      <c r="Q21" s="294" t="e">
        <v>#N/A</v>
      </c>
      <c r="R21" s="294" t="e">
        <v>#N/A</v>
      </c>
      <c r="S21" s="303" t="e">
        <v>#N/A</v>
      </c>
    </row>
    <row r="22" spans="9:19" x14ac:dyDescent="0.2">
      <c r="L22" s="332"/>
    </row>
    <row r="23" spans="9:19" ht="12" thickBot="1" x14ac:dyDescent="0.25">
      <c r="I23" s="299"/>
      <c r="J23" s="299"/>
      <c r="N23" s="44" t="str">
        <f>_xll.qlEuribor(,"1M",'General Settings'!J35,,Trigger)</f>
        <v>obj_005a1#0007</v>
      </c>
    </row>
    <row r="24" spans="9:19" ht="12" thickBot="1" x14ac:dyDescent="0.25">
      <c r="N24" s="309" t="s">
        <v>169</v>
      </c>
      <c r="O24" s="309"/>
      <c r="P24" s="310"/>
      <c r="Q24" s="310"/>
      <c r="R24" s="311"/>
    </row>
    <row r="25" spans="9:19" ht="12" thickBot="1" x14ac:dyDescent="0.25">
      <c r="I25" s="299"/>
      <c r="J25" s="299"/>
      <c r="N25" s="312" t="s">
        <v>170</v>
      </c>
      <c r="O25" s="313" t="s">
        <v>163</v>
      </c>
      <c r="P25" s="313" t="s">
        <v>93</v>
      </c>
      <c r="Q25" s="313" t="s">
        <v>94</v>
      </c>
      <c r="R25" s="313" t="s">
        <v>164</v>
      </c>
      <c r="S25" s="314" t="s">
        <v>96</v>
      </c>
    </row>
    <row r="26" spans="9:19" x14ac:dyDescent="0.2">
      <c r="N26" s="315" t="s">
        <v>43</v>
      </c>
      <c r="O26" s="317" t="str">
        <f>Currency&amp;"0X1"&amp;"F"</f>
        <v>EUR0X1F</v>
      </c>
      <c r="P26" s="320">
        <f>_xll.qlInterestRateIndexFixingDate($N$23,Q26,Trigger)</f>
        <v>41964</v>
      </c>
      <c r="Q26" s="316">
        <f>SettlementDate</f>
        <v>41968</v>
      </c>
      <c r="R26" s="316">
        <f>_xll.qlInterestRateIndexMaturity($N$23,Q26,Trigger)</f>
        <v>42002</v>
      </c>
      <c r="S26" s="318">
        <f>_xll.qlIndexFixing($N$23,P26,TRUE,AllTriggers)</f>
        <v>9.0000000000824718E-5</v>
      </c>
    </row>
    <row r="27" spans="9:19" x14ac:dyDescent="0.2">
      <c r="I27" s="299"/>
      <c r="J27" s="299"/>
      <c r="N27" s="319" t="s">
        <v>50</v>
      </c>
      <c r="O27" s="321" t="str">
        <f>Currency&amp;"1x2"&amp;"F"</f>
        <v>EUR1x2F</v>
      </c>
      <c r="P27" s="320">
        <f>_xll.qlInterestRateIndexFixingDate($N$23,Q27,Trigger)</f>
        <v>41996</v>
      </c>
      <c r="Q27" s="320">
        <f>R26</f>
        <v>42002</v>
      </c>
      <c r="R27" s="320">
        <f>_xll.qlInterestRateIndexMaturity($N$23,Q27,Trigger)</f>
        <v>42033</v>
      </c>
      <c r="S27" s="322">
        <f>_xll.qlIndexFixing($N$23,P27,TRUE,AllTriggers)</f>
        <v>1.9167916030404797E-4</v>
      </c>
    </row>
    <row r="28" spans="9:19" x14ac:dyDescent="0.2">
      <c r="N28" s="319" t="s">
        <v>44</v>
      </c>
      <c r="O28" s="321" t="str">
        <f>Currency&amp;"2x3"&amp;"F"</f>
        <v>EUR2x3F</v>
      </c>
      <c r="P28" s="320">
        <f>_xll.qlInterestRateIndexFixingDate($N$23,Q28,Trigger)</f>
        <v>42031</v>
      </c>
      <c r="Q28" s="320">
        <f>R27</f>
        <v>42033</v>
      </c>
      <c r="R28" s="320">
        <f>_xll.qlInterestRateIndexMaturity($N$23,Q28,Trigger)</f>
        <v>42062</v>
      </c>
      <c r="S28" s="322">
        <f>_xll.qlIndexFixing($N$23,P28,TRUE,AllTriggers)</f>
        <v>3.2022657562325794E-4</v>
      </c>
    </row>
    <row r="29" spans="9:19" ht="12" thickBot="1" x14ac:dyDescent="0.25">
      <c r="I29" s="299"/>
      <c r="J29" s="299"/>
      <c r="N29" s="323" t="s">
        <v>51</v>
      </c>
      <c r="O29" s="325" t="str">
        <f>Currency&amp;"3x4"&amp;"F"</f>
        <v>EUR3x4F</v>
      </c>
      <c r="P29" s="324">
        <f>_xll.qlInterestRateIndexFixingDate($N$23,Q29,Trigger)</f>
        <v>42060</v>
      </c>
      <c r="Q29" s="324">
        <f>R28</f>
        <v>42062</v>
      </c>
      <c r="R29" s="324">
        <f>_xll.qlInterestRateIndexMaturity($N$23,Q29,Trigger)</f>
        <v>42094</v>
      </c>
      <c r="S29" s="326">
        <f>_xll.qlIndexFixing($N$23,P29,TRUE,AllTriggers)</f>
        <v>3.4740414032757849E-4</v>
      </c>
    </row>
    <row r="31" spans="9:19" x14ac:dyDescent="0.2">
      <c r="I31" s="299"/>
      <c r="J31" s="299"/>
    </row>
    <row r="33" spans="9:10" x14ac:dyDescent="0.2">
      <c r="I33" s="299"/>
      <c r="J33" s="299"/>
    </row>
    <row r="35" spans="9:10" x14ac:dyDescent="0.2">
      <c r="I35" s="299"/>
      <c r="J35" s="299"/>
    </row>
    <row r="37" spans="9:10" x14ac:dyDescent="0.2">
      <c r="I37" s="299"/>
      <c r="J37" s="299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3" width="7" style="44" hidden="1" customWidth="1" outlineLevel="1"/>
    <col min="4" max="4" width="7" style="298" hidden="1" customWidth="1" outlineLevel="1"/>
    <col min="5" max="5" width="3.5" style="298" hidden="1" customWidth="1" outlineLevel="1"/>
    <col min="6" max="6" width="8.1640625" style="44" hidden="1" customWidth="1" outlineLevel="1"/>
    <col min="7" max="7" width="22.6640625" style="44" hidden="1" customWidth="1" outlineLevel="1"/>
    <col min="8" max="8" width="23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00" hidden="1" customWidth="1" outlineLevel="1"/>
    <col min="12" max="12" width="26.33203125" style="44" hidden="1" customWidth="1" outlineLevel="1"/>
    <col min="13" max="13" width="2.83203125" style="44" customWidth="1" collapsed="1"/>
    <col min="14" max="14" width="31.1640625" style="44" bestFit="1" customWidth="1"/>
    <col min="15" max="15" width="14.1640625" style="44" bestFit="1" customWidth="1"/>
    <col min="16" max="19" width="20.1640625" style="44" bestFit="1" customWidth="1"/>
    <col min="20" max="20" width="17.83203125" style="44" hidden="1" customWidth="1" outlineLevel="1"/>
    <col min="21" max="21" width="10.5" style="44" bestFit="1" customWidth="1" collapsed="1"/>
    <col min="22" max="22" width="9.33203125" style="44" bestFit="1" customWidth="1"/>
    <col min="23" max="23" width="11.6640625" style="44" bestFit="1" customWidth="1"/>
    <col min="24" max="25" width="20.1640625" style="44" bestFit="1" customWidth="1"/>
    <col min="26" max="26" width="9.33203125" style="44" bestFit="1" customWidth="1"/>
    <col min="27" max="27" width="17.83203125" style="44" customWidth="1"/>
    <col min="28" max="29" width="10.5" style="44" bestFit="1" customWidth="1"/>
    <col min="30" max="30" width="11.6640625" style="44" bestFit="1" customWidth="1"/>
    <col min="31" max="31" width="17.83203125" style="44" bestFit="1" customWidth="1"/>
    <col min="32" max="32" width="10.5" style="44" bestFit="1" customWidth="1"/>
    <col min="33" max="16384" width="9.33203125" style="44"/>
  </cols>
  <sheetData>
    <row r="1" spans="1:19" ht="11.25" customHeight="1" x14ac:dyDescent="0.2">
      <c r="D1" s="44"/>
      <c r="E1" s="44"/>
      <c r="J1" s="44" t="s">
        <v>30</v>
      </c>
      <c r="K1" s="44" t="str">
        <f>_xll.qlEuribor(,J1,,,Trigger)</f>
        <v>obj_004f7#0007</v>
      </c>
      <c r="L1" s="44" t="str">
        <f>_xll.ohRangeRetrieveError(K1)</f>
        <v/>
      </c>
    </row>
    <row r="2" spans="1:19" ht="24" customHeight="1" x14ac:dyDescent="0.2">
      <c r="A2" s="269"/>
      <c r="B2" s="270" t="s">
        <v>155</v>
      </c>
      <c r="C2" s="270"/>
      <c r="D2" s="271"/>
      <c r="E2" s="271"/>
      <c r="F2" s="270" t="s">
        <v>156</v>
      </c>
      <c r="G2" s="270" t="s">
        <v>157</v>
      </c>
      <c r="H2" s="270" t="s">
        <v>158</v>
      </c>
      <c r="I2" s="270" t="s">
        <v>159</v>
      </c>
      <c r="J2" s="270" t="s">
        <v>80</v>
      </c>
      <c r="K2" s="270" t="s">
        <v>81</v>
      </c>
      <c r="L2" s="272" t="s">
        <v>39</v>
      </c>
      <c r="M2" s="273"/>
      <c r="N2" s="274" t="s">
        <v>160</v>
      </c>
      <c r="O2" s="274" t="s">
        <v>82</v>
      </c>
      <c r="P2" s="274" t="s">
        <v>159</v>
      </c>
      <c r="Q2" s="274" t="s">
        <v>83</v>
      </c>
      <c r="R2" s="270" t="s">
        <v>84</v>
      </c>
      <c r="S2" s="270" t="s">
        <v>85</v>
      </c>
    </row>
    <row r="3" spans="1:19" ht="11.25" customHeight="1" x14ac:dyDescent="0.2">
      <c r="A3" s="275"/>
      <c r="B3" s="276" t="s">
        <v>165</v>
      </c>
      <c r="C3" s="334"/>
      <c r="D3" s="335"/>
      <c r="E3" s="335"/>
      <c r="F3" s="332"/>
      <c r="G3" s="332"/>
      <c r="H3" s="332"/>
      <c r="I3" s="336"/>
      <c r="J3" s="306" t="str">
        <f>PROPER((Currency))&amp;IborType&amp;J1&amp;"LastFixing"&amp;QuoteSuffix</f>
        <v>Euribor1YLastFixing_Quote</v>
      </c>
      <c r="K3" s="333" t="str">
        <f>_xll.qlDepositRateHelper(,J3,K1,,Trigger)</f>
        <v>obj_00575#0007</v>
      </c>
      <c r="L3" s="344" t="str">
        <f>_xll.ohRangeRetrieveError(K3)</f>
        <v/>
      </c>
      <c r="M3" s="284"/>
      <c r="N3" s="283" t="str">
        <f>_xll.qlRateHelperQuoteName(K3,Trigger)</f>
        <v>Euribor1YLastFixing_Quote</v>
      </c>
      <c r="O3" s="285">
        <f>_xll.qlQuoteValue(J3,AllTriggers)</f>
        <v>3.3599999999999997E-3</v>
      </c>
      <c r="P3" s="354" t="str">
        <f>IF(ISBLANK(I3),"--",_xll.qlSwapRateHelperSpread(K3,AllTriggers))</f>
        <v>--</v>
      </c>
      <c r="Q3" s="283" t="b">
        <v>1</v>
      </c>
      <c r="R3" s="286">
        <f>_xll.qlRateHelperEarliestDate(K3,Trigger)</f>
        <v>41968</v>
      </c>
      <c r="S3" s="286">
        <f>_xll.qlRateHelperLatestDate(K3,Trigger)</f>
        <v>42333</v>
      </c>
    </row>
    <row r="4" spans="1:19" ht="11.25" customHeight="1" x14ac:dyDescent="0.2">
      <c r="A4" s="275"/>
      <c r="B4" s="351" t="s">
        <v>58</v>
      </c>
      <c r="C4" s="353">
        <v>12</v>
      </c>
      <c r="D4" s="352" t="s">
        <v>40</v>
      </c>
      <c r="E4" s="352">
        <v>24</v>
      </c>
      <c r="F4" s="332"/>
      <c r="G4" s="332"/>
      <c r="H4" s="332"/>
      <c r="I4" s="336"/>
      <c r="J4" s="306" t="str">
        <f>Currency&amp;C4&amp;D4&amp;E4&amp;"F"&amp;QuoteSuffix</f>
        <v>EUR12x24F_Quote</v>
      </c>
      <c r="K4" s="333" t="str">
        <f>_xll.qlFraRateHelper(,J4,B4,K1)</f>
        <v>obj_004f9#0007</v>
      </c>
      <c r="L4" s="344" t="str">
        <f>_xll.ohRangeRetrieveError(K4)</f>
        <v/>
      </c>
      <c r="M4" s="284"/>
      <c r="N4" s="283" t="str">
        <f>_xll.qlRateHelperQuoteName(K4,Trigger)</f>
        <v>EUR12x24F_Quote</v>
      </c>
      <c r="O4" s="285">
        <f>_xll.qlQuoteValue(J4,AllTriggers)</f>
        <v>3.79E-3</v>
      </c>
      <c r="P4" s="354" t="str">
        <f>IF(ISBLANK(I4),"--",_xll.qlSwapRateHelperSpread(K4,AllTriggers))</f>
        <v>--</v>
      </c>
      <c r="Q4" s="283" t="b">
        <v>1</v>
      </c>
      <c r="R4" s="286">
        <f>_xll.qlRateHelperEarliestDate(K4,Trigger)</f>
        <v>42333</v>
      </c>
      <c r="S4" s="286">
        <f>_xll.qlRateHelperLatestDate(K4,Trigger)</f>
        <v>42699</v>
      </c>
    </row>
    <row r="5" spans="1:19" ht="11.25" customHeight="1" x14ac:dyDescent="0.2">
      <c r="A5" s="275"/>
      <c r="B5" s="337" t="s">
        <v>165</v>
      </c>
      <c r="C5" s="338" t="s">
        <v>86</v>
      </c>
      <c r="D5" s="339" t="s">
        <v>87</v>
      </c>
      <c r="E5" s="339" t="s">
        <v>88</v>
      </c>
      <c r="F5" s="337" t="s">
        <v>167</v>
      </c>
      <c r="G5" s="340" t="s">
        <v>161</v>
      </c>
      <c r="H5" s="340" t="s">
        <v>177</v>
      </c>
      <c r="I5" s="341">
        <v>0</v>
      </c>
      <c r="J5" s="342" t="str">
        <f t="shared" ref="J5:J10" si="0">Currency&amp;C5&amp;$D5&amp;$E5&amp;"_Quote"</f>
        <v>EURAB12EBASIS3Y_Quote</v>
      </c>
      <c r="K5" s="343" t="str">
        <f>_xll.qlSwapRateHelper2(,J5,E5,Calendar,F5,G5,H5,$K$1,I5,B5,Discounting,,Trigger)</f>
        <v>obj_004f8#0007</v>
      </c>
      <c r="L5" s="344" t="str">
        <f>_xll.ohRangeRetrieveError(K5)</f>
        <v/>
      </c>
      <c r="M5" s="284"/>
      <c r="N5" s="283" t="str">
        <f>_xll.qlRateHelperQuoteName(K5,Trigger)</f>
        <v>EURAB12EBASIS3Y_Quote</v>
      </c>
      <c r="O5" s="285">
        <f>_xll.qlQuoteValue(J5,AllTriggers)</f>
        <v>4.15E-3</v>
      </c>
      <c r="P5" s="354">
        <f>IF(ISBLANK(I5),"--",_xll.qlSwapRateHelperSpread(K5,AllTriggers))</f>
        <v>0</v>
      </c>
      <c r="Q5" s="283" t="b">
        <v>1</v>
      </c>
      <c r="R5" s="286">
        <f>_xll.qlRateHelperEarliestDate(K5,Trigger)</f>
        <v>41968</v>
      </c>
      <c r="S5" s="286">
        <f>_xll.qlRateHelperLatestDate(K5,Trigger)</f>
        <v>43066</v>
      </c>
    </row>
    <row r="6" spans="1:19" ht="11.25" customHeight="1" x14ac:dyDescent="0.2">
      <c r="A6" s="275"/>
      <c r="B6" s="276" t="s">
        <v>165</v>
      </c>
      <c r="C6" s="277" t="s">
        <v>86</v>
      </c>
      <c r="D6" s="278" t="s">
        <v>87</v>
      </c>
      <c r="E6" s="278" t="s">
        <v>89</v>
      </c>
      <c r="F6" s="276" t="s">
        <v>167</v>
      </c>
      <c r="G6" s="279" t="s">
        <v>161</v>
      </c>
      <c r="H6" s="279" t="s">
        <v>177</v>
      </c>
      <c r="I6" s="280">
        <v>0</v>
      </c>
      <c r="J6" s="281" t="str">
        <f t="shared" si="0"/>
        <v>EURAB12EBASIS4Y_Quote</v>
      </c>
      <c r="K6" s="282" t="str">
        <f>_xll.qlSwapRateHelper2(,J6,E6,Calendar,F6,G6,H6,$K$1,I6,B6,Discounting,,Trigger)</f>
        <v>obj_004fb#0007</v>
      </c>
      <c r="L6" s="283" t="str">
        <f>_xll.ohRangeRetrieveError(K6)</f>
        <v/>
      </c>
      <c r="M6" s="284"/>
      <c r="N6" s="283" t="str">
        <f>_xll.qlRateHelperQuoteName(K6,Trigger)</f>
        <v>EURAB12EBASIS4Y_Quote</v>
      </c>
      <c r="O6" s="285">
        <f>_xll.qlQuoteValue(J6,AllTriggers)</f>
        <v>4.7999999999999996E-3</v>
      </c>
      <c r="P6" s="354">
        <f>IF(ISBLANK(I6),"--",_xll.qlSwapRateHelperSpread(K6,AllTriggers))</f>
        <v>0</v>
      </c>
      <c r="Q6" s="283" t="b">
        <v>1</v>
      </c>
      <c r="R6" s="286">
        <f>_xll.qlRateHelperEarliestDate(K6,Trigger)</f>
        <v>41968</v>
      </c>
      <c r="S6" s="286">
        <f>_xll.qlRateHelperLatestDate(K6,Trigger)</f>
        <v>43430</v>
      </c>
    </row>
    <row r="7" spans="1:19" ht="11.25" customHeight="1" x14ac:dyDescent="0.2">
      <c r="A7" s="269"/>
      <c r="B7" s="276" t="s">
        <v>165</v>
      </c>
      <c r="C7" s="277" t="s">
        <v>86</v>
      </c>
      <c r="D7" s="278" t="s">
        <v>87</v>
      </c>
      <c r="E7" s="278" t="s">
        <v>90</v>
      </c>
      <c r="F7" s="276" t="s">
        <v>167</v>
      </c>
      <c r="G7" s="279" t="s">
        <v>161</v>
      </c>
      <c r="H7" s="279" t="s">
        <v>177</v>
      </c>
      <c r="I7" s="280">
        <v>0</v>
      </c>
      <c r="J7" s="281" t="str">
        <f t="shared" si="0"/>
        <v>EURAB12EBASIS5Y_Quote</v>
      </c>
      <c r="K7" s="282" t="str">
        <f>_xll.qlSwapRateHelper2(,J7,E7,Calendar,F7,G7,H7,$K$1,I7,B7,Discounting,,Trigger)</f>
        <v>obj_004fc#0007</v>
      </c>
      <c r="L7" s="283" t="str">
        <f>_xll.ohRangeRetrieveError(K7)</f>
        <v/>
      </c>
      <c r="M7" s="284"/>
      <c r="N7" s="283" t="str">
        <f>_xll.qlRateHelperQuoteName(K7,Trigger)</f>
        <v>EURAB12EBASIS5Y_Quote</v>
      </c>
      <c r="O7" s="285">
        <f>_xll.qlQuoteValue(J7,AllTriggers)</f>
        <v>5.6300000000000005E-3</v>
      </c>
      <c r="P7" s="354">
        <f>IF(ISBLANK(I7),"--",_xll.qlSwapRateHelperSpread(K7,AllTriggers))</f>
        <v>0</v>
      </c>
      <c r="Q7" s="283" t="b">
        <v>1</v>
      </c>
      <c r="R7" s="286">
        <f>_xll.qlRateHelperEarliestDate(K7,Trigger)</f>
        <v>41968</v>
      </c>
      <c r="S7" s="286">
        <f>_xll.qlRateHelperLatestDate(K7,Trigger)</f>
        <v>43794</v>
      </c>
    </row>
    <row r="8" spans="1:19" ht="11.25" customHeight="1" x14ac:dyDescent="0.2">
      <c r="A8" s="269"/>
      <c r="B8" s="276" t="s">
        <v>165</v>
      </c>
      <c r="C8" s="277" t="s">
        <v>86</v>
      </c>
      <c r="D8" s="278" t="s">
        <v>87</v>
      </c>
      <c r="E8" s="278" t="s">
        <v>174</v>
      </c>
      <c r="F8" s="276" t="s">
        <v>167</v>
      </c>
      <c r="G8" s="279" t="s">
        <v>161</v>
      </c>
      <c r="H8" s="279" t="s">
        <v>177</v>
      </c>
      <c r="I8" s="280">
        <v>0</v>
      </c>
      <c r="J8" s="281" t="str">
        <f t="shared" si="0"/>
        <v>EURAB12EBASIS6Y_Quote</v>
      </c>
      <c r="K8" s="282" t="str">
        <f>_xll.qlSwapRateHelper2(,J8,E8,Calendar,F8,G8,H8,$K$1,I8,B8,Discounting,,Trigger)</f>
        <v>obj_004fd#0007</v>
      </c>
      <c r="L8" s="283" t="str">
        <f>_xll.ohRangeRetrieveError(K8)</f>
        <v/>
      </c>
      <c r="M8" s="284"/>
      <c r="N8" s="283" t="str">
        <f>_xll.qlRateHelperQuoteName(K8,Trigger)</f>
        <v>EURAB12EBASIS6Y_Quote</v>
      </c>
      <c r="O8" s="285">
        <f>_xll.qlQuoteValue(J8,AllTriggers)</f>
        <v>6.6699999999999997E-3</v>
      </c>
      <c r="P8" s="354">
        <f>IF(ISBLANK(I8),"--",_xll.qlSwapRateHelperSpread(K8,AllTriggers))</f>
        <v>0</v>
      </c>
      <c r="Q8" s="283" t="b">
        <v>1</v>
      </c>
      <c r="R8" s="286">
        <f>_xll.qlRateHelperEarliestDate(K8,Trigger)</f>
        <v>41968</v>
      </c>
      <c r="S8" s="286">
        <f>_xll.qlRateHelperLatestDate(K8,Trigger)</f>
        <v>44160</v>
      </c>
    </row>
    <row r="9" spans="1:19" ht="11.25" customHeight="1" x14ac:dyDescent="0.2">
      <c r="A9" s="269"/>
      <c r="B9" s="276" t="s">
        <v>165</v>
      </c>
      <c r="C9" s="277" t="s">
        <v>86</v>
      </c>
      <c r="D9" s="278" t="s">
        <v>87</v>
      </c>
      <c r="E9" s="278" t="s">
        <v>175</v>
      </c>
      <c r="F9" s="276" t="s">
        <v>167</v>
      </c>
      <c r="G9" s="279" t="s">
        <v>161</v>
      </c>
      <c r="H9" s="279" t="s">
        <v>177</v>
      </c>
      <c r="I9" s="280">
        <v>0</v>
      </c>
      <c r="J9" s="281" t="str">
        <f t="shared" si="0"/>
        <v>EURAB12EBASIS7Y_Quote</v>
      </c>
      <c r="K9" s="282" t="str">
        <f>_xll.qlSwapRateHelper2(,J9,E9,Calendar,F9,G9,H9,$K$1,I9,B9,Discounting,,Trigger)</f>
        <v>obj_004fe#0007</v>
      </c>
      <c r="L9" s="283" t="str">
        <f>_xll.ohRangeRetrieveError(K9)</f>
        <v/>
      </c>
      <c r="N9" s="283" t="str">
        <f>_xll.qlRateHelperQuoteName(K9,Trigger)</f>
        <v>EURAB12EBASIS7Y_Quote</v>
      </c>
      <c r="O9" s="285">
        <f>_xll.qlQuoteValue(J9,AllTriggers)</f>
        <v>7.8300000000000002E-3</v>
      </c>
      <c r="P9" s="354">
        <f>IF(ISBLANK(I9),"--",_xll.qlSwapRateHelperSpread(K9,AllTriggers))</f>
        <v>0</v>
      </c>
      <c r="Q9" s="283" t="b">
        <v>1</v>
      </c>
      <c r="R9" s="286">
        <f>_xll.qlRateHelperEarliestDate(K9,Trigger)</f>
        <v>41968</v>
      </c>
      <c r="S9" s="286">
        <f>_xll.qlRateHelperLatestDate(K9,Trigger)</f>
        <v>44525</v>
      </c>
    </row>
    <row r="10" spans="1:19" x14ac:dyDescent="0.2">
      <c r="B10" s="287" t="s">
        <v>165</v>
      </c>
      <c r="C10" s="288" t="s">
        <v>86</v>
      </c>
      <c r="D10" s="289" t="s">
        <v>87</v>
      </c>
      <c r="E10" s="289" t="s">
        <v>176</v>
      </c>
      <c r="F10" s="287" t="s">
        <v>167</v>
      </c>
      <c r="G10" s="290" t="s">
        <v>161</v>
      </c>
      <c r="H10" s="290" t="s">
        <v>177</v>
      </c>
      <c r="I10" s="291">
        <v>0</v>
      </c>
      <c r="J10" s="330" t="str">
        <f t="shared" si="0"/>
        <v>EURAB12EBASIS8Y_Quote</v>
      </c>
      <c r="K10" s="331" t="str">
        <f>_xll.qlSwapRateHelper2(,J10,E10,Calendar,F10,G10,H10,$K$1,I10,B10,Discounting,,Trigger)</f>
        <v>obj_004fa#0007</v>
      </c>
      <c r="L10" s="292" t="str">
        <f>_xll.ohRangeRetrieveError(K10)</f>
        <v/>
      </c>
      <c r="N10" s="292" t="str">
        <f>_xll.qlRateHelperQuoteName(K10,Trigger)</f>
        <v>EURAB12EBASIS8Y_Quote</v>
      </c>
      <c r="O10" s="293">
        <f>_xll.qlQuoteValue(J10,AllTriggers)</f>
        <v>9.0600000000000003E-3</v>
      </c>
      <c r="P10" s="355">
        <f>IF(ISBLANK(I10),"--",_xll.qlSwapRateHelperSpread(K10,AllTriggers))</f>
        <v>0</v>
      </c>
      <c r="Q10" s="292" t="b">
        <v>0</v>
      </c>
      <c r="R10" s="294">
        <f>_xll.qlRateHelperEarliestDate(K10,Trigger)</f>
        <v>41968</v>
      </c>
      <c r="S10" s="294">
        <f>_xll.qlRateHelperLatestDate(K10,Trigger)</f>
        <v>44890</v>
      </c>
    </row>
    <row r="11" spans="1:19" x14ac:dyDescent="0.2">
      <c r="D11" s="44"/>
      <c r="E11" s="44"/>
      <c r="K11" s="44"/>
      <c r="L11" s="284"/>
    </row>
    <row r="12" spans="1:19" x14ac:dyDescent="0.2">
      <c r="I12" s="299"/>
      <c r="J12" s="299"/>
      <c r="N12" s="295" t="s">
        <v>168</v>
      </c>
      <c r="O12" s="296"/>
      <c r="P12" s="296"/>
      <c r="Q12" s="296"/>
      <c r="R12" s="296"/>
      <c r="S12" s="297" t="s">
        <v>178</v>
      </c>
    </row>
    <row r="13" spans="1:19" x14ac:dyDescent="0.2">
      <c r="L13" s="274" t="s">
        <v>162</v>
      </c>
      <c r="N13" s="356" t="s">
        <v>91</v>
      </c>
      <c r="O13" s="356" t="s">
        <v>92</v>
      </c>
      <c r="P13" s="356" t="s">
        <v>159</v>
      </c>
      <c r="Q13" s="356" t="s">
        <v>84</v>
      </c>
      <c r="R13" s="356" t="s">
        <v>85</v>
      </c>
      <c r="S13" s="301">
        <f t="array" ref="S13:S27">_xll.qlPiecewiseYieldCurveData('General Settings'!D40,InterestRatesTrigger)</f>
        <v>1</v>
      </c>
    </row>
    <row r="14" spans="1:19" x14ac:dyDescent="0.2">
      <c r="I14" s="299"/>
      <c r="J14" s="299"/>
      <c r="L14" s="306" t="str">
        <f t="array" ref="L14:L27">_xll.ohFilter(K3:K10,Q3:Q10)</f>
        <v>obj_00575#0007</v>
      </c>
      <c r="N14" s="344" t="str">
        <f t="array" ref="N14:N27">_xll.ohFilter(N3:N10,Q3:Q10)</f>
        <v>Euribor1YLastFixing_Quote</v>
      </c>
      <c r="O14" s="357">
        <f t="array" ref="O14:O27">_xll.ohFilter(O3:O10,Q3:Q10)</f>
        <v>3.3599999999999997E-3</v>
      </c>
      <c r="P14" s="358" t="str">
        <f t="array" ref="P14:P27">_xll.ohFilter(P3:P10,Q3:Q10)</f>
        <v>--</v>
      </c>
      <c r="Q14" s="359">
        <f t="array" ref="Q14:Q27">_xll.ohFilter(R3:R10,Q3:Q10)</f>
        <v>41968</v>
      </c>
      <c r="R14" s="359">
        <f t="array" ref="R14:R27">_xll.ohFilter(S3:S10,Q3:Q10)</f>
        <v>42333</v>
      </c>
      <c r="S14" s="302">
        <v>0.99660489930968499</v>
      </c>
    </row>
    <row r="15" spans="1:19" x14ac:dyDescent="0.2">
      <c r="L15" s="307" t="str">
        <v>obj_004f9#0007</v>
      </c>
      <c r="N15" s="283" t="str">
        <v>EUR12x24F_Quote</v>
      </c>
      <c r="O15" s="285">
        <v>3.79E-3</v>
      </c>
      <c r="P15" s="354" t="str">
        <v>--</v>
      </c>
      <c r="Q15" s="286">
        <v>42333</v>
      </c>
      <c r="R15" s="286">
        <v>42699</v>
      </c>
      <c r="S15" s="302">
        <v>0.99277955422400088</v>
      </c>
    </row>
    <row r="16" spans="1:19" x14ac:dyDescent="0.2">
      <c r="I16" s="299"/>
      <c r="J16" s="299"/>
      <c r="L16" s="307" t="str">
        <v>obj_004f8#0007</v>
      </c>
      <c r="N16" s="283" t="str">
        <v>EURAB12EBASIS3Y_Quote</v>
      </c>
      <c r="O16" s="285">
        <v>4.15E-3</v>
      </c>
      <c r="P16" s="354">
        <v>0</v>
      </c>
      <c r="Q16" s="286">
        <v>41968</v>
      </c>
      <c r="R16" s="286">
        <v>43066</v>
      </c>
      <c r="S16" s="302">
        <v>0.9876306160496775</v>
      </c>
    </row>
    <row r="17" spans="9:33" x14ac:dyDescent="0.2">
      <c r="L17" s="307" t="str">
        <v>obj_004fb#0007</v>
      </c>
      <c r="N17" s="283" t="str">
        <v>EURAB12EBASIS4Y_Quote</v>
      </c>
      <c r="O17" s="285">
        <v>4.7999999999999996E-3</v>
      </c>
      <c r="P17" s="354">
        <v>0</v>
      </c>
      <c r="Q17" s="286">
        <v>41968</v>
      </c>
      <c r="R17" s="286">
        <v>43430</v>
      </c>
      <c r="S17" s="302">
        <v>0.98101462240537918</v>
      </c>
    </row>
    <row r="18" spans="9:33" x14ac:dyDescent="0.2">
      <c r="I18" s="299"/>
      <c r="J18" s="299"/>
      <c r="L18" s="307" t="str">
        <v>obj_004fc#0007</v>
      </c>
      <c r="N18" s="283" t="str">
        <v>EURAB12EBASIS5Y_Quote</v>
      </c>
      <c r="O18" s="285">
        <v>5.6300000000000005E-3</v>
      </c>
      <c r="P18" s="354">
        <v>0</v>
      </c>
      <c r="Q18" s="286">
        <v>41968</v>
      </c>
      <c r="R18" s="286">
        <v>43794</v>
      </c>
      <c r="S18" s="302">
        <v>0.97230854717846593</v>
      </c>
    </row>
    <row r="19" spans="9:33" x14ac:dyDescent="0.2">
      <c r="L19" s="307" t="str">
        <v>obj_004fd#0007</v>
      </c>
      <c r="N19" s="283" t="str">
        <v>EURAB12EBASIS6Y_Quote</v>
      </c>
      <c r="O19" s="285">
        <v>6.6699999999999997E-3</v>
      </c>
      <c r="P19" s="354">
        <v>0</v>
      </c>
      <c r="Q19" s="286">
        <v>41968</v>
      </c>
      <c r="R19" s="286">
        <v>44160</v>
      </c>
      <c r="S19" s="302">
        <v>0.96084814601216273</v>
      </c>
    </row>
    <row r="20" spans="9:33" x14ac:dyDescent="0.2">
      <c r="I20" s="299"/>
      <c r="J20" s="299"/>
      <c r="L20" s="307" t="str">
        <v>obj_004fe#0007</v>
      </c>
      <c r="N20" s="283" t="str">
        <v>EURAB12EBASIS7Y_Quote</v>
      </c>
      <c r="O20" s="285">
        <v>7.8300000000000002E-3</v>
      </c>
      <c r="P20" s="354">
        <v>0</v>
      </c>
      <c r="Q20" s="286">
        <v>41968</v>
      </c>
      <c r="R20" s="286">
        <v>44525</v>
      </c>
      <c r="S20" s="302">
        <v>0.94671805175308421</v>
      </c>
      <c r="AG20" s="376"/>
    </row>
    <row r="21" spans="9:33" x14ac:dyDescent="0.2">
      <c r="L21" s="307" t="e">
        <v>#N/A</v>
      </c>
      <c r="N21" s="283" t="e">
        <v>#N/A</v>
      </c>
      <c r="O21" s="285" t="e">
        <v>#N/A</v>
      </c>
      <c r="P21" s="354" t="e">
        <v>#N/A</v>
      </c>
      <c r="Q21" s="286" t="e">
        <v>#N/A</v>
      </c>
      <c r="R21" s="286" t="e">
        <v>#N/A</v>
      </c>
      <c r="S21" s="302" t="e">
        <v>#N/A</v>
      </c>
      <c r="AG21" s="376"/>
    </row>
    <row r="22" spans="9:33" x14ac:dyDescent="0.2">
      <c r="I22" s="299"/>
      <c r="J22" s="299"/>
      <c r="L22" s="307" t="e">
        <v>#N/A</v>
      </c>
      <c r="N22" s="283" t="e">
        <v>#N/A</v>
      </c>
      <c r="O22" s="285" t="e">
        <v>#N/A</v>
      </c>
      <c r="P22" s="354" t="e">
        <v>#N/A</v>
      </c>
      <c r="Q22" s="286" t="e">
        <v>#N/A</v>
      </c>
      <c r="R22" s="286" t="e">
        <v>#N/A</v>
      </c>
      <c r="S22" s="302" t="e">
        <v>#N/A</v>
      </c>
    </row>
    <row r="23" spans="9:33" x14ac:dyDescent="0.2">
      <c r="L23" s="307" t="e">
        <v>#N/A</v>
      </c>
      <c r="N23" s="283" t="e">
        <v>#N/A</v>
      </c>
      <c r="O23" s="285" t="e">
        <v>#N/A</v>
      </c>
      <c r="P23" s="354" t="e">
        <v>#N/A</v>
      </c>
      <c r="Q23" s="286" t="e">
        <v>#N/A</v>
      </c>
      <c r="R23" s="286" t="e">
        <v>#N/A</v>
      </c>
      <c r="S23" s="302" t="e">
        <v>#N/A</v>
      </c>
    </row>
    <row r="24" spans="9:33" x14ac:dyDescent="0.2">
      <c r="I24" s="299"/>
      <c r="J24" s="299"/>
      <c r="L24" s="307" t="e">
        <v>#N/A</v>
      </c>
      <c r="N24" s="283" t="e">
        <v>#N/A</v>
      </c>
      <c r="O24" s="285" t="e">
        <v>#N/A</v>
      </c>
      <c r="P24" s="354" t="e">
        <v>#N/A</v>
      </c>
      <c r="Q24" s="286" t="e">
        <v>#N/A</v>
      </c>
      <c r="R24" s="286" t="e">
        <v>#N/A</v>
      </c>
      <c r="S24" s="302" t="e">
        <v>#N/A</v>
      </c>
    </row>
    <row r="25" spans="9:33" x14ac:dyDescent="0.2">
      <c r="L25" s="307" t="e">
        <v>#N/A</v>
      </c>
      <c r="N25" s="283" t="e">
        <v>#N/A</v>
      </c>
      <c r="O25" s="285" t="e">
        <v>#N/A</v>
      </c>
      <c r="P25" s="354" t="e">
        <v>#N/A</v>
      </c>
      <c r="Q25" s="286" t="e">
        <v>#N/A</v>
      </c>
      <c r="R25" s="286" t="e">
        <v>#N/A</v>
      </c>
      <c r="S25" s="302" t="e">
        <v>#N/A</v>
      </c>
    </row>
    <row r="26" spans="9:33" x14ac:dyDescent="0.2">
      <c r="I26" s="299"/>
      <c r="J26" s="299"/>
      <c r="L26" s="307" t="e">
        <v>#N/A</v>
      </c>
      <c r="N26" s="283" t="e">
        <v>#N/A</v>
      </c>
      <c r="O26" s="285" t="e">
        <v>#N/A</v>
      </c>
      <c r="P26" s="354" t="e">
        <v>#N/A</v>
      </c>
      <c r="Q26" s="286" t="e">
        <v>#N/A</v>
      </c>
      <c r="R26" s="286" t="e">
        <v>#N/A</v>
      </c>
      <c r="S26" s="302" t="e">
        <v>#N/A</v>
      </c>
    </row>
    <row r="27" spans="9:33" x14ac:dyDescent="0.2">
      <c r="L27" s="308" t="e">
        <v>#N/A</v>
      </c>
      <c r="N27" s="292" t="e">
        <v>#N/A</v>
      </c>
      <c r="O27" s="293" t="e">
        <v>#N/A</v>
      </c>
      <c r="P27" s="355" t="e">
        <v>#N/A</v>
      </c>
      <c r="Q27" s="294" t="e">
        <v>#N/A</v>
      </c>
      <c r="R27" s="294" t="e">
        <v>#N/A</v>
      </c>
      <c r="S27" s="303" t="e">
        <v>#N/A</v>
      </c>
    </row>
    <row r="28" spans="9:33" x14ac:dyDescent="0.2">
      <c r="I28" s="299"/>
      <c r="J28" s="299"/>
    </row>
    <row r="29" spans="9:33" x14ac:dyDescent="0.2">
      <c r="N29" s="295" t="s">
        <v>179</v>
      </c>
      <c r="O29" s="296"/>
      <c r="P29" s="296"/>
      <c r="Q29" s="296"/>
      <c r="R29" s="296"/>
      <c r="S29" s="296"/>
      <c r="T29" s="296"/>
      <c r="U29" s="296"/>
      <c r="V29" s="296"/>
    </row>
    <row r="30" spans="9:33" x14ac:dyDescent="0.2">
      <c r="I30" s="299"/>
      <c r="J30" s="299"/>
      <c r="N30" s="274"/>
      <c r="O30" s="274"/>
      <c r="P30" s="274" t="s">
        <v>93</v>
      </c>
      <c r="Q30" s="274" t="s">
        <v>94</v>
      </c>
      <c r="R30" s="274" t="s">
        <v>95</v>
      </c>
      <c r="S30" s="274" t="s">
        <v>96</v>
      </c>
      <c r="T30" s="274"/>
      <c r="U30" s="274" t="s">
        <v>37</v>
      </c>
      <c r="V30" s="274" t="s">
        <v>97</v>
      </c>
    </row>
    <row r="31" spans="9:33" x14ac:dyDescent="0.2">
      <c r="N31" s="364">
        <v>0</v>
      </c>
      <c r="O31" s="364" t="s">
        <v>180</v>
      </c>
      <c r="P31" s="365">
        <f>_xll.qlInterestRateIndexFixingDate(IborIndex,Q31)</f>
        <v>41964</v>
      </c>
      <c r="Q31" s="365">
        <f>_xll.qlCalendarAdvance(Calendar,SettlementDate,N31&amp;"M","mf")</f>
        <v>41968</v>
      </c>
      <c r="R31" s="365">
        <f>_xll.qlInterestRateIndexMaturity(IborIndex,Q31)</f>
        <v>42333</v>
      </c>
      <c r="S31" s="366">
        <f>_xll.qlIndexFixing(IborIndex,P31,TRUE,InterestRatesTrigger)</f>
        <v>3.360000000000112E-3</v>
      </c>
      <c r="T31" s="364" t="str">
        <f>_xll.qlMakeDatedOIS(,Q31,R31,OvernightIndex,0,"Act/360",0)</f>
        <v>obj_005e6#0007</v>
      </c>
      <c r="U31" s="366">
        <f>_xll.qlOvernightIndexedSwapFairRate(T31,InterestRatesTrigger)</f>
        <v>-3.6000000000005889E-4</v>
      </c>
      <c r="V31" s="367">
        <f t="shared" ref="V31:V36" si="1">ROUND(S31-U31,6)</f>
        <v>3.7200000000000002E-3</v>
      </c>
    </row>
    <row r="32" spans="9:33" x14ac:dyDescent="0.2">
      <c r="I32" s="299"/>
      <c r="J32" s="299"/>
      <c r="N32" s="368">
        <f>N31+12</f>
        <v>12</v>
      </c>
      <c r="O32" s="368" t="s">
        <v>181</v>
      </c>
      <c r="P32" s="369">
        <f>_xll.qlInterestRateIndexFixingDate(IborIndex,Q32)</f>
        <v>42331</v>
      </c>
      <c r="Q32" s="369">
        <f>_xll.qlCalendarAdvance(Calendar,SettlementDate,N32&amp;"M","mf")</f>
        <v>42333</v>
      </c>
      <c r="R32" s="369">
        <f>_xll.qlInterestRateIndexMaturity(IborIndex,Q32)</f>
        <v>42699</v>
      </c>
      <c r="S32" s="370">
        <f>_xll.qlIndexFixing(IborIndex,P32,TRUE,InterestRatesTrigger)</f>
        <v>3.7899999999999093E-3</v>
      </c>
      <c r="T32" s="368" t="str">
        <f>_xll.qlMakeDatedOIS(,Q32,R32,OvernightIndex,0,"Act/360",0)</f>
        <v>obj_005c6#0007</v>
      </c>
      <c r="U32" s="370">
        <f>_xll.qlOvernightIndexedSwapFairRate(T32,InterestRatesTrigger)</f>
        <v>-3.6000000000030539E-4</v>
      </c>
      <c r="V32" s="371">
        <f t="shared" si="1"/>
        <v>4.15E-3</v>
      </c>
    </row>
    <row r="33" spans="9:23" x14ac:dyDescent="0.2">
      <c r="N33" s="368">
        <f t="shared" ref="N33:N36" si="2">N32+12</f>
        <v>24</v>
      </c>
      <c r="O33" s="368" t="s">
        <v>182</v>
      </c>
      <c r="P33" s="369">
        <f>_xll.qlInterestRateIndexFixingDate(IborIndex,Q33)</f>
        <v>42697</v>
      </c>
      <c r="Q33" s="369">
        <f>_xll.qlCalendarAdvance(Calendar,SettlementDate,N33&amp;"M","mf")</f>
        <v>42699</v>
      </c>
      <c r="R33" s="369">
        <f>_xll.qlInterestRateIndexMaturity(IborIndex,Q33)</f>
        <v>43066</v>
      </c>
      <c r="S33" s="370">
        <f>_xll.qlIndexFixing(IborIndex,P33,TRUE,InterestRatesTrigger)</f>
        <v>5.1139864056636945E-3</v>
      </c>
      <c r="T33" s="368" t="str">
        <f>_xll.qlMakeDatedOIS(,Q33,R33,OvernightIndex,0,"Act/360",0)</f>
        <v>obj_005d5#0007</v>
      </c>
      <c r="U33" s="370">
        <f>_xll.qlOvernightIndexedSwapFairRate(T33,InterestRatesTrigger)</f>
        <v>4.4794017237943882E-4</v>
      </c>
      <c r="V33" s="371">
        <f t="shared" si="1"/>
        <v>4.666E-3</v>
      </c>
    </row>
    <row r="34" spans="9:23" x14ac:dyDescent="0.2">
      <c r="I34" s="299"/>
      <c r="J34" s="299"/>
      <c r="N34" s="368">
        <f t="shared" si="2"/>
        <v>36</v>
      </c>
      <c r="O34" s="368" t="s">
        <v>183</v>
      </c>
      <c r="P34" s="369">
        <f>_xll.qlInterestRateIndexFixingDate(IborIndex,Q34)</f>
        <v>43062</v>
      </c>
      <c r="Q34" s="369">
        <f>_xll.qlCalendarAdvance(Calendar,SettlementDate,N34&amp;"M","mf")</f>
        <v>43066</v>
      </c>
      <c r="R34" s="369">
        <f>_xll.qlInterestRateIndexMaturity(IborIndex,Q34)</f>
        <v>43431</v>
      </c>
      <c r="S34" s="370">
        <f>_xll.qlIndexFixing(IborIndex,P34,TRUE,InterestRatesTrigger)</f>
        <v>6.6759648505360812E-3</v>
      </c>
      <c r="T34" s="368" t="str">
        <f>_xll.qlMakeDatedOIS(,Q34,R34,OvernightIndex,0,"Act/360",0)</f>
        <v>obj_005bd#0007</v>
      </c>
      <c r="U34" s="370">
        <f>_xll.qlOvernightIndexedSwapFairRate(T34,InterestRatesTrigger)</f>
        <v>1.725545506524659E-3</v>
      </c>
      <c r="V34" s="371">
        <f t="shared" si="1"/>
        <v>4.9500000000000004E-3</v>
      </c>
    </row>
    <row r="35" spans="9:23" x14ac:dyDescent="0.2">
      <c r="N35" s="368">
        <f t="shared" si="2"/>
        <v>48</v>
      </c>
      <c r="O35" s="368" t="s">
        <v>184</v>
      </c>
      <c r="P35" s="369">
        <f>_xll.qlInterestRateIndexFixingDate(IborIndex,Q35)</f>
        <v>43426</v>
      </c>
      <c r="Q35" s="369">
        <f>_xll.qlCalendarAdvance(Calendar,SettlementDate,N35&amp;"M","mf")</f>
        <v>43430</v>
      </c>
      <c r="R35" s="369">
        <f>_xll.qlInterestRateIndexMaturity(IborIndex,Q35)</f>
        <v>43795</v>
      </c>
      <c r="S35" s="370">
        <f>_xll.qlIndexFixing(IborIndex,P35,TRUE,InterestRatesTrigger)</f>
        <v>8.8636058124496198E-3</v>
      </c>
      <c r="T35" s="368" t="str">
        <f>_xll.qlMakeDatedOIS(,Q35,R35,OvernightIndex,0,"Act/360",0)</f>
        <v>obj_005d9#0007</v>
      </c>
      <c r="U35" s="370">
        <f>_xll.qlOvernightIndexedSwapFairRate(T35,InterestRatesTrigger)</f>
        <v>3.7432669616654403E-3</v>
      </c>
      <c r="V35" s="371">
        <f t="shared" si="1"/>
        <v>5.1200000000000004E-3</v>
      </c>
    </row>
    <row r="36" spans="9:23" x14ac:dyDescent="0.2">
      <c r="I36" s="299"/>
      <c r="J36" s="299"/>
      <c r="N36" s="372">
        <f t="shared" si="2"/>
        <v>60</v>
      </c>
      <c r="O36" s="372" t="s">
        <v>185</v>
      </c>
      <c r="P36" s="373">
        <f>_xll.qlInterestRateIndexFixingDate(IborIndex,Q36)</f>
        <v>43790</v>
      </c>
      <c r="Q36" s="373">
        <f>_xll.qlCalendarAdvance(Calendar,SettlementDate,N36&amp;"M","mf")</f>
        <v>43794</v>
      </c>
      <c r="R36" s="373">
        <f>_xll.qlInterestRateIndexMaturity(IborIndex,Q36)</f>
        <v>44160</v>
      </c>
      <c r="S36" s="374">
        <f>_xll.qlIndexFixing(IborIndex,P36,TRUE,InterestRatesTrigger)</f>
        <v>1.1731849391740112E-2</v>
      </c>
      <c r="T36" s="372" t="str">
        <f>_xll.qlMakeDatedOIS(,Q36,R36,OvernightIndex,0,"Act/360",0)</f>
        <v>obj_005e1#0007</v>
      </c>
      <c r="U36" s="374">
        <f>_xll.qlOvernightIndexedSwapFairRate(T36,InterestRatesTrigger)</f>
        <v>6.7114806910422084E-3</v>
      </c>
      <c r="V36" s="375">
        <f t="shared" si="1"/>
        <v>5.0200000000000002E-3</v>
      </c>
    </row>
    <row r="37" spans="9:23" x14ac:dyDescent="0.2">
      <c r="N37" s="362"/>
      <c r="O37" s="362"/>
      <c r="P37" s="360"/>
      <c r="Q37" s="360"/>
      <c r="R37" s="360"/>
      <c r="S37" s="361"/>
      <c r="T37" s="362"/>
      <c r="U37" s="361"/>
      <c r="V37" s="363"/>
      <c r="W37" s="361"/>
    </row>
    <row r="38" spans="9:23" x14ac:dyDescent="0.2">
      <c r="I38" s="299"/>
      <c r="J38" s="299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Q3:Q1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68</vt:i4>
      </vt:variant>
    </vt:vector>
  </HeadingPairs>
  <TitlesOfParts>
    <vt:vector size="79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basis 3M</vt:lpstr>
      <vt:lpstr>basis 6M </vt:lpstr>
      <vt:lpstr>1M Curve</vt:lpstr>
      <vt:lpstr>1Y Curve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'1M Curve'!Conventions</vt:lpstr>
      <vt:lpstr>'1Y Curve'!Conventions</vt:lpstr>
      <vt:lpstr>Currency</vt:lpstr>
      <vt:lpstr>DayCounter</vt:lpstr>
      <vt:lpstr>'1MSynthDepo'!DayCounter1M</vt:lpstr>
      <vt:lpstr>'1YSynthDepo'!DayCounter1M</vt:lpstr>
      <vt:lpstr>'3MSynthDepo'!DayCounter3M</vt:lpstr>
      <vt:lpstr>'6MSynthDepo'!DayCounter6M</vt:lpstr>
      <vt:lpstr>'1MSynthDepo'!DayCounterOIS</vt:lpstr>
      <vt:lpstr>'1YSynthDepo'!DayCounterOIS</vt:lpstr>
      <vt:lpstr>'3MSynthDepo'!DayCounterOIS</vt:lpstr>
      <vt:lpstr>'6MSynthDepo'!DayCounterOIS</vt:lpstr>
      <vt:lpstr>'1MSynthDepo'!DayCounterON</vt:lpstr>
      <vt:lpstr>'1YSynthDepo'!DayCounterON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2014-11-21T13:55:44Z</dcterms:modified>
</cp:coreProperties>
</file>