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55" windowHeight="12075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Triggers!$D$6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Triggers!$D$12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Pricing!$B$5:$G$138</definedName>
    <definedName name="SettlementDate">Triggers!$D$15</definedName>
    <definedName name="SettlementDays">Triggers!$D$14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E4" i="1" l="1"/>
  <c r="D4" i="1"/>
  <c r="C4" i="1"/>
  <c r="B4" i="1"/>
  <c r="C2" i="4" l="1"/>
  <c r="E2" i="4"/>
  <c r="D2" i="4"/>
  <c r="B2" i="4"/>
  <c r="F2" i="4"/>
  <c r="F1" i="4"/>
  <c r="G2" i="4"/>
  <c r="G1" i="4"/>
  <c r="C1" i="4"/>
  <c r="D12" i="2"/>
  <c r="G114" i="4"/>
  <c r="G102" i="4"/>
  <c r="G108" i="4"/>
  <c r="G76" i="4"/>
  <c r="G129" i="4"/>
  <c r="G113" i="4"/>
  <c r="G88" i="4"/>
  <c r="G97" i="4"/>
  <c r="G85" i="4"/>
  <c r="G110" i="4"/>
  <c r="G80" i="4"/>
  <c r="G122" i="4"/>
  <c r="G116" i="4"/>
  <c r="G79" i="4"/>
  <c r="G75" i="4"/>
  <c r="G106" i="4"/>
  <c r="G100" i="4"/>
  <c r="G78" i="4"/>
  <c r="G121" i="4"/>
  <c r="G90" i="4"/>
  <c r="G118" i="4"/>
  <c r="G109" i="4"/>
  <c r="G124" i="4"/>
  <c r="G82" i="4"/>
  <c r="G133" i="4"/>
  <c r="G123" i="4"/>
  <c r="G107" i="4"/>
  <c r="G111" i="4"/>
  <c r="G81" i="4"/>
  <c r="G132" i="4"/>
  <c r="G73" i="4"/>
  <c r="G77" i="4"/>
  <c r="G74" i="4"/>
  <c r="G131" i="4"/>
  <c r="G135" i="4"/>
  <c r="G104" i="4"/>
  <c r="G120" i="4"/>
  <c r="G103" i="4"/>
  <c r="G119" i="4"/>
  <c r="G87" i="4"/>
  <c r="G83" i="4"/>
  <c r="G96" i="4"/>
  <c r="G126" i="4"/>
  <c r="G94" i="4"/>
  <c r="G98" i="4"/>
  <c r="G86" i="4"/>
  <c r="G92" i="4"/>
  <c r="G105" i="4"/>
  <c r="G117" i="4"/>
  <c r="G101" i="4"/>
  <c r="G91" i="4"/>
  <c r="G138" i="4"/>
  <c r="G93" i="4"/>
  <c r="G84" i="4"/>
  <c r="G136" i="4"/>
  <c r="G137" i="4"/>
  <c r="G89" i="4"/>
  <c r="G128" i="4"/>
  <c r="G115" i="4"/>
  <c r="G112" i="4"/>
  <c r="G99" i="4"/>
  <c r="G127" i="4"/>
  <c r="G134" i="4"/>
  <c r="G130" i="4"/>
  <c r="G95" i="4"/>
  <c r="G125" i="4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/>
  <c r="A16" i="1"/>
  <c r="A16" i="9"/>
  <c r="V16" i="9"/>
  <c r="A17" i="1"/>
  <c r="A17" i="9"/>
  <c r="V17" i="9"/>
  <c r="A18" i="1"/>
  <c r="A18" i="9"/>
  <c r="V18" i="9"/>
  <c r="A19" i="1"/>
  <c r="A19" i="9"/>
  <c r="V19" i="9"/>
  <c r="A20" i="1"/>
  <c r="A20" i="9"/>
  <c r="V20" i="9"/>
  <c r="A21" i="1"/>
  <c r="A21" i="9"/>
  <c r="V21" i="9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/>
  <c r="A76" i="1"/>
  <c r="A77" i="1"/>
  <c r="A77" i="9"/>
  <c r="R77" i="9"/>
  <c r="A78" i="1"/>
  <c r="A78" i="7"/>
  <c r="A78" i="9"/>
  <c r="R78" i="9"/>
  <c r="A79" i="1"/>
  <c r="A79" i="9"/>
  <c r="R79" i="9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/>
  <c r="A90" i="1"/>
  <c r="A91" i="1"/>
  <c r="A91" i="9"/>
  <c r="R91" i="9"/>
  <c r="A92" i="1"/>
  <c r="A92" i="7"/>
  <c r="A92" i="9"/>
  <c r="R92" i="9"/>
  <c r="A93" i="1"/>
  <c r="A93" i="9"/>
  <c r="R93" i="9"/>
  <c r="A94" i="1"/>
  <c r="A94" i="7"/>
  <c r="A95" i="1"/>
  <c r="A95" i="9"/>
  <c r="R95" i="9"/>
  <c r="A96" i="1"/>
  <c r="A96" i="9"/>
  <c r="R96" i="9"/>
  <c r="A97" i="1"/>
  <c r="A97" i="9"/>
  <c r="R97" i="9"/>
  <c r="A98" i="1"/>
  <c r="A98" i="9"/>
  <c r="R98" i="9"/>
  <c r="A99" i="1"/>
  <c r="A99" i="9"/>
  <c r="R99" i="9"/>
  <c r="A100" i="1"/>
  <c r="A100" i="7"/>
  <c r="A101" i="1"/>
  <c r="A101" i="9"/>
  <c r="R101" i="9"/>
  <c r="A102" i="1"/>
  <c r="A102" i="7"/>
  <c r="A103" i="1"/>
  <c r="A103" i="9"/>
  <c r="R103" i="9"/>
  <c r="A104" i="1"/>
  <c r="A104" i="9"/>
  <c r="R104" i="9"/>
  <c r="A105" i="1"/>
  <c r="A105" i="9"/>
  <c r="R105" i="9"/>
  <c r="A106" i="1"/>
  <c r="A106" i="9"/>
  <c r="R106" i="9"/>
  <c r="A107" i="1"/>
  <c r="A107" i="9"/>
  <c r="R107" i="9"/>
  <c r="A108" i="1"/>
  <c r="A109" i="1"/>
  <c r="A109" i="9"/>
  <c r="R109" i="9"/>
  <c r="A110" i="1"/>
  <c r="A111" i="1"/>
  <c r="A111" i="9"/>
  <c r="R111" i="9"/>
  <c r="A112" i="1"/>
  <c r="A112" i="7"/>
  <c r="A112" i="9"/>
  <c r="R112" i="9"/>
  <c r="A113" i="1"/>
  <c r="A113" i="9"/>
  <c r="R113" i="9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/>
  <c r="A120" i="1"/>
  <c r="A120" i="9"/>
  <c r="R120" i="9"/>
  <c r="A121" i="1"/>
  <c r="A121" i="9"/>
  <c r="R121" i="9"/>
  <c r="A122" i="1"/>
  <c r="A122" i="9"/>
  <c r="R122" i="9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/>
  <c r="A130" i="1"/>
  <c r="A130" i="9"/>
  <c r="R130" i="9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/>
  <c r="A135" i="1"/>
  <c r="A135" i="9"/>
  <c r="R135" i="9"/>
  <c r="A136" i="1"/>
  <c r="A136" i="7"/>
  <c r="A136" i="9"/>
  <c r="R136" i="9"/>
  <c r="A137" i="1"/>
  <c r="A137" i="9"/>
  <c r="R137" i="9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/>
  <c r="A114" i="7"/>
  <c r="A110" i="7"/>
  <c r="A110" i="9"/>
  <c r="R110" i="9"/>
  <c r="A80" i="9"/>
  <c r="R80" i="9"/>
  <c r="A80" i="7"/>
  <c r="A8" i="9"/>
  <c r="A13" i="9"/>
  <c r="V13" i="9"/>
  <c r="A102" i="9"/>
  <c r="R102" i="9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/>
  <c r="A22" i="9"/>
  <c r="V22" i="9"/>
  <c r="A124" i="7"/>
  <c r="A124" i="9"/>
  <c r="R124" i="9"/>
  <c r="A6" i="9"/>
  <c r="V6" i="9"/>
  <c r="A6" i="7"/>
  <c r="E89" i="7"/>
  <c r="Y77" i="7"/>
  <c r="E85" i="7"/>
  <c r="U19" i="7"/>
  <c r="U5" i="7"/>
  <c r="M106" i="7"/>
  <c r="U12" i="7"/>
  <c r="M96" i="7"/>
  <c r="Y22" i="7"/>
  <c r="U13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U7" i="7"/>
  <c r="Q93" i="7"/>
  <c r="M77" i="7"/>
  <c r="Y103" i="7"/>
  <c r="Y117" i="7"/>
  <c r="Y122" i="7"/>
  <c r="U9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U10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U16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U17" i="7"/>
  <c r="E98" i="7"/>
  <c r="E94" i="7"/>
  <c r="Y120" i="7"/>
  <c r="Y81" i="7"/>
  <c r="Y112" i="7"/>
  <c r="Q56" i="7"/>
  <c r="U18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U8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U15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U12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U14" i="7"/>
  <c r="I14" i="7"/>
  <c r="Q57" i="7"/>
  <c r="M61" i="7"/>
  <c r="Q70" i="7"/>
  <c r="E103" i="7"/>
  <c r="M135" i="7"/>
  <c r="I126" i="7"/>
  <c r="M19" i="9"/>
  <c r="U18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U24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U11" i="7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U6" i="7"/>
  <c r="U23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U13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U15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U10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U7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U8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11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U9" i="9"/>
  <c r="M123" i="9"/>
  <c r="Q63" i="9"/>
  <c r="Q126" i="9"/>
  <c r="M131" i="9"/>
  <c r="E105" i="9"/>
  <c r="M68" i="9"/>
  <c r="I127" i="9"/>
  <c r="E14" i="9"/>
  <c r="Q57" i="9"/>
  <c r="M94" i="9"/>
  <c r="I98" i="9"/>
  <c r="Q90" i="9"/>
  <c r="U19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U14" i="9"/>
  <c r="E122" i="9"/>
  <c r="Q118" i="9"/>
  <c r="Y30" i="9"/>
  <c r="E5" i="9"/>
  <c r="Y48" i="9"/>
  <c r="I9" i="9"/>
  <c r="U17" i="9"/>
  <c r="M87" i="9"/>
  <c r="E130" i="9"/>
  <c r="U102" i="9"/>
  <c r="I85" i="9"/>
  <c r="I22" i="9"/>
  <c r="E13" i="9"/>
  <c r="I99" i="9"/>
  <c r="M59" i="9"/>
  <c r="Y10" i="9"/>
  <c r="U22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U21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U20" i="9"/>
  <c r="I137" i="9"/>
  <c r="Y28" i="9"/>
  <c r="U105" i="9"/>
  <c r="U128" i="9"/>
  <c r="E15" i="9"/>
  <c r="I74" i="9"/>
  <c r="M5" i="9"/>
  <c r="U16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U23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U24" i="9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4" i="9"/>
  <c r="N4" i="9"/>
  <c r="D6" i="2"/>
  <c r="B1" i="2"/>
  <c r="F4" i="7"/>
  <c r="F4" i="9"/>
  <c r="J4" i="9"/>
  <c r="N4" i="7"/>
  <c r="J4" i="7"/>
  <c r="B4" i="7"/>
  <c r="C13" i="4"/>
  <c r="M54" i="4"/>
  <c r="E8" i="4"/>
  <c r="F15" i="4"/>
  <c r="M70" i="4"/>
  <c r="F17" i="4"/>
  <c r="M55" i="4"/>
  <c r="J28" i="4"/>
  <c r="E7" i="4"/>
  <c r="G21" i="4"/>
  <c r="C10" i="4"/>
  <c r="F7" i="4"/>
  <c r="F13" i="4"/>
  <c r="M64" i="4"/>
  <c r="C7" i="4"/>
  <c r="E10" i="4"/>
  <c r="J30" i="4"/>
  <c r="G17" i="4"/>
  <c r="C18" i="4"/>
  <c r="D13" i="2"/>
  <c r="J32" i="4"/>
  <c r="M62" i="4"/>
  <c r="F5" i="4"/>
  <c r="G15" i="4"/>
  <c r="C21" i="4"/>
  <c r="G11" i="4"/>
  <c r="E14" i="4"/>
  <c r="E16" i="4"/>
  <c r="M66" i="4"/>
  <c r="F11" i="4"/>
  <c r="E21" i="4"/>
  <c r="G14" i="4"/>
  <c r="E17" i="4"/>
  <c r="F19" i="4"/>
  <c r="E12" i="4"/>
  <c r="M72" i="4"/>
  <c r="G5" i="4"/>
  <c r="E11" i="4"/>
  <c r="J24" i="4"/>
  <c r="F12" i="4"/>
  <c r="G10" i="4"/>
  <c r="M61" i="4"/>
  <c r="J23" i="4"/>
  <c r="M67" i="4"/>
  <c r="M56" i="4"/>
  <c r="G19" i="4"/>
  <c r="M59" i="4"/>
  <c r="G12" i="4"/>
  <c r="C22" i="4"/>
  <c r="C16" i="4"/>
  <c r="M71" i="4"/>
  <c r="G16" i="4"/>
  <c r="J25" i="4"/>
  <c r="F21" i="4"/>
  <c r="F18" i="4"/>
  <c r="M69" i="4"/>
  <c r="C9" i="4"/>
  <c r="C20" i="4"/>
  <c r="A33" i="4" a="1"/>
  <c r="F16" i="4"/>
  <c r="E15" i="4"/>
  <c r="G22" i="4"/>
  <c r="F22" i="4"/>
  <c r="F14" i="4"/>
  <c r="F10" i="4"/>
  <c r="C8" i="4"/>
  <c r="F9" i="4"/>
  <c r="Q53" i="4"/>
  <c r="C14" i="4"/>
  <c r="M63" i="4"/>
  <c r="F6" i="4"/>
  <c r="C19" i="4"/>
  <c r="C17" i="4"/>
  <c r="J29" i="4"/>
  <c r="G7" i="4"/>
  <c r="F20" i="4"/>
  <c r="G6" i="4"/>
  <c r="G18" i="4"/>
  <c r="J31" i="4"/>
  <c r="E22" i="4"/>
  <c r="M68" i="4"/>
  <c r="M60" i="4"/>
  <c r="E19" i="4"/>
  <c r="E13" i="4"/>
  <c r="G8" i="4"/>
  <c r="M65" i="4"/>
  <c r="M57" i="4"/>
  <c r="J26" i="4"/>
  <c r="E9" i="4"/>
  <c r="G20" i="4"/>
  <c r="G13" i="4"/>
  <c r="F8" i="4"/>
  <c r="M58" i="4"/>
  <c r="E20" i="4"/>
  <c r="J27" i="4"/>
  <c r="M53" i="4"/>
  <c r="E18" i="4"/>
  <c r="C15" i="4"/>
  <c r="G9" i="4"/>
  <c r="C12" i="4"/>
  <c r="C11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4" i="2"/>
  <c r="E90" i="4"/>
  <c r="C100" i="4"/>
  <c r="E102" i="4"/>
  <c r="C108" i="4"/>
  <c r="F87" i="4"/>
  <c r="E83" i="4"/>
  <c r="C133" i="4"/>
  <c r="F112" i="4"/>
  <c r="F125" i="4"/>
  <c r="B12" i="4"/>
  <c r="F110" i="4"/>
  <c r="E109" i="4"/>
  <c r="F124" i="4"/>
  <c r="F135" i="4"/>
  <c r="F80" i="4"/>
  <c r="C103" i="4"/>
  <c r="P36" i="4"/>
  <c r="E75" i="4"/>
  <c r="D12" i="4"/>
  <c r="C120" i="4"/>
  <c r="C126" i="4"/>
  <c r="C90" i="4"/>
  <c r="C138" i="4"/>
  <c r="C129" i="4"/>
  <c r="B11" i="4"/>
  <c r="E93" i="4"/>
  <c r="F74" i="4"/>
  <c r="E107" i="4"/>
  <c r="C77" i="4"/>
  <c r="F131" i="4"/>
  <c r="E124" i="4"/>
  <c r="B15" i="4"/>
  <c r="E130" i="4"/>
  <c r="C86" i="4"/>
  <c r="E99" i="4"/>
  <c r="E129" i="4"/>
  <c r="P63" i="4"/>
  <c r="P64" i="4"/>
  <c r="F129" i="4"/>
  <c r="D19" i="4"/>
  <c r="F79" i="4"/>
  <c r="E120" i="4"/>
  <c r="F106" i="4"/>
  <c r="F82" i="4"/>
  <c r="P43" i="4"/>
  <c r="P66" i="4"/>
  <c r="C92" i="4"/>
  <c r="B13" i="4"/>
  <c r="F114" i="4"/>
  <c r="D18" i="4"/>
  <c r="F109" i="4"/>
  <c r="C96" i="4"/>
  <c r="A23" i="4"/>
  <c r="B8" i="4"/>
  <c r="E111" i="4"/>
  <c r="F86" i="4"/>
  <c r="F136" i="4"/>
  <c r="E110" i="4"/>
  <c r="E125" i="4"/>
  <c r="C73" i="4"/>
  <c r="P62" i="4"/>
  <c r="F138" i="4"/>
  <c r="P42" i="4"/>
  <c r="P68" i="4"/>
  <c r="C102" i="4"/>
  <c r="E108" i="4"/>
  <c r="P53" i="4"/>
  <c r="C109" i="4"/>
  <c r="C117" i="4"/>
  <c r="C104" i="4"/>
  <c r="F76" i="4"/>
  <c r="F90" i="4"/>
  <c r="E92" i="4"/>
  <c r="E138" i="4"/>
  <c r="P35" i="4"/>
  <c r="P55" i="4"/>
  <c r="C84" i="4"/>
  <c r="E80" i="4"/>
  <c r="F93" i="4"/>
  <c r="F119" i="4"/>
  <c r="P52" i="4"/>
  <c r="C116" i="4"/>
  <c r="P59" i="4"/>
  <c r="C135" i="4"/>
  <c r="C82" i="4"/>
  <c r="E94" i="4"/>
  <c r="E119" i="4"/>
  <c r="C124" i="4"/>
  <c r="P45" i="4"/>
  <c r="E98" i="4"/>
  <c r="F89" i="4"/>
  <c r="E81" i="4"/>
  <c r="C101" i="4"/>
  <c r="P47" i="4"/>
  <c r="D21" i="4"/>
  <c r="F88" i="4"/>
  <c r="C83" i="4"/>
  <c r="F77" i="4"/>
  <c r="F78" i="4"/>
  <c r="F123" i="4"/>
  <c r="C107" i="4"/>
  <c r="P56" i="4"/>
  <c r="E77" i="4"/>
  <c r="C125" i="4"/>
  <c r="P71" i="4"/>
  <c r="D10" i="4"/>
  <c r="C85" i="4"/>
  <c r="P58" i="4"/>
  <c r="C118" i="4"/>
  <c r="E112" i="4"/>
  <c r="E126" i="4"/>
  <c r="F116" i="4"/>
  <c r="P57" i="4"/>
  <c r="F117" i="4"/>
  <c r="E78" i="4"/>
  <c r="F128" i="4"/>
  <c r="C128" i="4"/>
  <c r="B17" i="4"/>
  <c r="E123" i="4"/>
  <c r="F120" i="4"/>
  <c r="P69" i="4"/>
  <c r="E116" i="4"/>
  <c r="P41" i="4"/>
  <c r="F115" i="4"/>
  <c r="F134" i="4"/>
  <c r="P49" i="4"/>
  <c r="E100" i="4"/>
  <c r="C79" i="4"/>
  <c r="C119" i="4"/>
  <c r="F113" i="4"/>
  <c r="C112" i="4"/>
  <c r="P72" i="4"/>
  <c r="F107" i="4"/>
  <c r="E84" i="4"/>
  <c r="B21" i="4"/>
  <c r="E106" i="4"/>
  <c r="C134" i="4"/>
  <c r="C121" i="4"/>
  <c r="E122" i="4"/>
  <c r="C78" i="4"/>
  <c r="F130" i="4"/>
  <c r="D11" i="4"/>
  <c r="F102" i="4"/>
  <c r="E105" i="4"/>
  <c r="C98" i="4"/>
  <c r="P70" i="4"/>
  <c r="D9" i="4"/>
  <c r="F85" i="4"/>
  <c r="C97" i="4"/>
  <c r="C113" i="4"/>
  <c r="F133" i="4"/>
  <c r="E96" i="4"/>
  <c r="F122" i="4"/>
  <c r="E127" i="4"/>
  <c r="P51" i="4"/>
  <c r="F101" i="4"/>
  <c r="E79" i="4"/>
  <c r="F91" i="4"/>
  <c r="E118" i="4"/>
  <c r="C114" i="4"/>
  <c r="P61" i="4"/>
  <c r="F108" i="4"/>
  <c r="C99" i="4"/>
  <c r="C122" i="4"/>
  <c r="P33" i="4"/>
  <c r="E95" i="4"/>
  <c r="B16" i="4"/>
  <c r="E103" i="4"/>
  <c r="C93" i="4"/>
  <c r="C123" i="4"/>
  <c r="B19" i="4"/>
  <c r="B22" i="4"/>
  <c r="P40" i="4"/>
  <c r="C131" i="4"/>
  <c r="D7" i="4"/>
  <c r="E121" i="4"/>
  <c r="D15" i="4"/>
  <c r="C111" i="4"/>
  <c r="C75" i="4"/>
  <c r="F126" i="4"/>
  <c r="F84" i="4"/>
  <c r="F127" i="4"/>
  <c r="E136" i="4"/>
  <c r="F103" i="4"/>
  <c r="F105" i="4"/>
  <c r="F97" i="4"/>
  <c r="E128" i="4"/>
  <c r="P60" i="4"/>
  <c r="D8" i="4"/>
  <c r="E131" i="4"/>
  <c r="P65" i="4"/>
  <c r="B14" i="4"/>
  <c r="F73" i="4"/>
  <c r="D20" i="4"/>
  <c r="E132" i="4"/>
  <c r="D13" i="4"/>
  <c r="F137" i="4"/>
  <c r="F92" i="4"/>
  <c r="B9" i="4"/>
  <c r="E101" i="4"/>
  <c r="P44" i="4"/>
  <c r="E115" i="4"/>
  <c r="P50" i="4"/>
  <c r="C95" i="4"/>
  <c r="F95" i="4"/>
  <c r="F111" i="4"/>
  <c r="C115" i="4"/>
  <c r="F96" i="4"/>
  <c r="B18" i="4"/>
  <c r="E133" i="4"/>
  <c r="E74" i="4"/>
  <c r="C127" i="4"/>
  <c r="C105" i="4"/>
  <c r="P34" i="4"/>
  <c r="C81" i="4"/>
  <c r="E117" i="4"/>
  <c r="E73" i="4"/>
  <c r="D16" i="4"/>
  <c r="E86" i="4"/>
  <c r="C130" i="4"/>
  <c r="C76" i="4"/>
  <c r="F75" i="4"/>
  <c r="C87" i="4"/>
  <c r="E89" i="4"/>
  <c r="E113" i="4"/>
  <c r="F104" i="4"/>
  <c r="C91" i="4"/>
  <c r="E91" i="4"/>
  <c r="E114" i="4"/>
  <c r="P39" i="4"/>
  <c r="C89" i="4"/>
  <c r="P48" i="4"/>
  <c r="C110" i="4"/>
  <c r="D14" i="4"/>
  <c r="C137" i="4"/>
  <c r="E87" i="4"/>
  <c r="C88" i="4"/>
  <c r="E82" i="4"/>
  <c r="F94" i="4"/>
  <c r="E135" i="4"/>
  <c r="E76" i="4"/>
  <c r="P37" i="4"/>
  <c r="C94" i="4"/>
  <c r="E134" i="4"/>
  <c r="F121" i="4"/>
  <c r="E104" i="4"/>
  <c r="P54" i="4"/>
  <c r="C74" i="4"/>
  <c r="P38" i="4"/>
  <c r="C80" i="4"/>
  <c r="D17" i="4"/>
  <c r="F98" i="4"/>
  <c r="E137" i="4"/>
  <c r="B20" i="4"/>
  <c r="D22" i="4"/>
  <c r="F132" i="4"/>
  <c r="P67" i="4"/>
  <c r="F81" i="4"/>
  <c r="B7" i="4"/>
  <c r="P46" i="4"/>
  <c r="F118" i="4"/>
  <c r="C132" i="4"/>
  <c r="B10" i="4"/>
  <c r="C136" i="4"/>
  <c r="E85" i="4"/>
  <c r="F83" i="4"/>
  <c r="C106" i="4"/>
  <c r="E88" i="4"/>
  <c r="F100" i="4"/>
  <c r="E97" i="4"/>
  <c r="F99" i="4"/>
  <c r="D1" i="1" l="1"/>
  <c r="D4" i="4"/>
  <c r="D2" i="1" s="1"/>
  <c r="B4" i="4"/>
  <c r="B2" i="1" s="1"/>
  <c r="B1" i="1"/>
  <c r="A23" i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A24" i="4"/>
  <c r="L45" i="4"/>
  <c r="B79" i="4"/>
  <c r="D134" i="4"/>
  <c r="B98" i="4"/>
  <c r="L68" i="4"/>
  <c r="B86" i="4"/>
  <c r="B114" i="4"/>
  <c r="D117" i="4"/>
  <c r="L49" i="4"/>
  <c r="L50" i="4"/>
  <c r="L72" i="4"/>
  <c r="D93" i="4"/>
  <c r="L42" i="4"/>
  <c r="D77" i="4"/>
  <c r="D82" i="4"/>
  <c r="D96" i="4"/>
  <c r="B106" i="4"/>
  <c r="B88" i="4"/>
  <c r="L55" i="4"/>
  <c r="D121" i="4"/>
  <c r="B135" i="4"/>
  <c r="D81" i="4"/>
  <c r="D105" i="4"/>
  <c r="L67" i="4"/>
  <c r="L69" i="4"/>
  <c r="D101" i="4"/>
  <c r="D87" i="4"/>
  <c r="D94" i="4"/>
  <c r="D91" i="4"/>
  <c r="D80" i="4"/>
  <c r="B125" i="4"/>
  <c r="L33" i="4"/>
  <c r="D108" i="4"/>
  <c r="B115" i="4"/>
  <c r="L71" i="4"/>
  <c r="D125" i="4"/>
  <c r="B102" i="4"/>
  <c r="B127" i="4"/>
  <c r="D116" i="4"/>
  <c r="D106" i="4"/>
  <c r="B107" i="4"/>
  <c r="L35" i="4"/>
  <c r="B93" i="4"/>
  <c r="D111" i="4"/>
  <c r="B110" i="4"/>
  <c r="B83" i="4"/>
  <c r="B99" i="4"/>
  <c r="L54" i="4"/>
  <c r="B73" i="4"/>
  <c r="B129" i="4"/>
  <c r="D90" i="4"/>
  <c r="B77" i="4"/>
  <c r="B94" i="4"/>
  <c r="D107" i="4"/>
  <c r="D98" i="4"/>
  <c r="L34" i="4"/>
  <c r="B91" i="4"/>
  <c r="B78" i="4"/>
  <c r="L38" i="4"/>
  <c r="B120" i="4"/>
  <c r="B104" i="4"/>
  <c r="D128" i="4"/>
  <c r="B100" i="4"/>
  <c r="B101" i="4"/>
  <c r="D79" i="4"/>
  <c r="L39" i="4"/>
  <c r="D99" i="4"/>
  <c r="D129" i="4"/>
  <c r="D130" i="4"/>
  <c r="B90" i="4"/>
  <c r="L37" i="4"/>
  <c r="B126" i="4"/>
  <c r="L59" i="4"/>
  <c r="D127" i="4"/>
  <c r="L48" i="4"/>
  <c r="D83" i="4"/>
  <c r="L57" i="4"/>
  <c r="D131" i="4"/>
  <c r="D85" i="4"/>
  <c r="B109" i="4"/>
  <c r="B81" i="4"/>
  <c r="B105" i="4"/>
  <c r="D95" i="4"/>
  <c r="B82" i="4"/>
  <c r="L66" i="4"/>
  <c r="D126" i="4"/>
  <c r="B137" i="4"/>
  <c r="B80" i="4"/>
  <c r="B76" i="4"/>
  <c r="D137" i="4"/>
  <c r="B96" i="4"/>
  <c r="B134" i="4"/>
  <c r="B111" i="4"/>
  <c r="D132" i="4"/>
  <c r="B75" i="4"/>
  <c r="L43" i="4"/>
  <c r="L47" i="4"/>
  <c r="D15" i="2"/>
  <c r="B95" i="4"/>
  <c r="D102" i="4"/>
  <c r="B122" i="4"/>
  <c r="L65" i="4"/>
  <c r="AB82" i="1"/>
  <c r="D112" i="4"/>
  <c r="D136" i="4"/>
  <c r="D73" i="4"/>
  <c r="B128" i="4"/>
  <c r="B74" i="4"/>
  <c r="D103" i="4"/>
  <c r="B84" i="4"/>
  <c r="D119" i="4"/>
  <c r="D123" i="4"/>
  <c r="B89" i="4"/>
  <c r="L58" i="4"/>
  <c r="D122" i="4"/>
  <c r="B103" i="4"/>
  <c r="B92" i="4"/>
  <c r="D76" i="4"/>
  <c r="B112" i="4"/>
  <c r="L51" i="4"/>
  <c r="D133" i="4"/>
  <c r="L44" i="4"/>
  <c r="D109" i="4"/>
  <c r="B136" i="4"/>
  <c r="D84" i="4"/>
  <c r="L61" i="4"/>
  <c r="B117" i="4"/>
  <c r="B130" i="4"/>
  <c r="D115" i="4"/>
  <c r="B87" i="4"/>
  <c r="L36" i="4"/>
  <c r="D113" i="4"/>
  <c r="D97" i="4"/>
  <c r="D118" i="4"/>
  <c r="L62" i="4"/>
  <c r="B119" i="4"/>
  <c r="D100" i="4"/>
  <c r="D88" i="4"/>
  <c r="D124" i="4"/>
  <c r="B97" i="4"/>
  <c r="D120" i="4"/>
  <c r="L40" i="4"/>
  <c r="B113" i="4"/>
  <c r="D114" i="4"/>
  <c r="D86" i="4"/>
  <c r="D138" i="4"/>
  <c r="B133" i="4"/>
  <c r="L53" i="4"/>
  <c r="B131" i="4"/>
  <c r="B121" i="4"/>
  <c r="B132" i="4"/>
  <c r="B85" i="4"/>
  <c r="L41" i="4"/>
  <c r="L64" i="4"/>
  <c r="D135" i="4"/>
  <c r="B138" i="4"/>
  <c r="B116" i="4"/>
  <c r="B108" i="4"/>
  <c r="D110" i="4"/>
  <c r="L46" i="4"/>
  <c r="B118" i="4"/>
  <c r="D74" i="4"/>
  <c r="D92" i="4"/>
  <c r="L70" i="4"/>
  <c r="L63" i="4"/>
  <c r="D75" i="4"/>
  <c r="L52" i="4"/>
  <c r="B123" i="4"/>
  <c r="D104" i="4"/>
  <c r="L56" i="4"/>
  <c r="L60" i="4"/>
  <c r="B124" i="4"/>
  <c r="D89" i="4"/>
  <c r="D78" i="4"/>
  <c r="K23" i="4"/>
  <c r="A24" i="1" l="1"/>
  <c r="A24" i="9" s="1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24" i="7"/>
  <c r="A34" i="9"/>
  <c r="A34" i="7"/>
  <c r="A33" i="7"/>
  <c r="A33" i="9"/>
  <c r="A41" i="9"/>
  <c r="A41" i="7"/>
  <c r="A38" i="9"/>
  <c r="A38" i="7"/>
  <c r="A23" i="7"/>
  <c r="A23" i="9"/>
  <c r="A37" i="7"/>
  <c r="A37" i="9"/>
  <c r="K24" i="4"/>
  <c r="A26" i="4"/>
  <c r="AB83" i="1"/>
  <c r="A25" i="4"/>
  <c r="K25" i="4" s="1"/>
  <c r="K26" i="4"/>
  <c r="A27" i="4"/>
  <c r="A28" i="4"/>
  <c r="K28" i="4" s="1"/>
  <c r="K27" i="4"/>
  <c r="A28" i="1" l="1"/>
  <c r="A25" i="1"/>
  <c r="A27" i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J23" i="9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4" i="7"/>
  <c r="J24" i="7"/>
  <c r="B24" i="7"/>
  <c r="N24" i="7"/>
  <c r="F23" i="7"/>
  <c r="B23" i="7"/>
  <c r="N23" i="7"/>
  <c r="J23" i="7"/>
  <c r="N43" i="7"/>
  <c r="B43" i="7"/>
  <c r="F43" i="7"/>
  <c r="J43" i="7"/>
  <c r="F35" i="7"/>
  <c r="B35" i="7"/>
  <c r="J35" i="7"/>
  <c r="N35" i="7"/>
  <c r="A30" i="4"/>
  <c r="K30" i="4"/>
  <c r="A29" i="4"/>
  <c r="A29" i="1" l="1"/>
  <c r="A30" i="1"/>
  <c r="A28" i="9"/>
  <c r="A28" i="7"/>
  <c r="A25" i="9"/>
  <c r="A25" i="7"/>
  <c r="A27" i="9"/>
  <c r="A27" i="7"/>
  <c r="A26" i="7"/>
  <c r="A26" i="9"/>
  <c r="K29" i="4"/>
  <c r="A31" i="4"/>
  <c r="K31" i="4"/>
  <c r="A32" i="4"/>
  <c r="A32" i="1" l="1"/>
  <c r="A31" i="1"/>
  <c r="J28" i="7"/>
  <c r="B28" i="7"/>
  <c r="F28" i="7"/>
  <c r="A30" i="7"/>
  <c r="A30" i="9"/>
  <c r="A32" i="7"/>
  <c r="A32" i="9"/>
  <c r="B28" i="9"/>
  <c r="F28" i="9"/>
  <c r="J28" i="9"/>
  <c r="F25" i="9"/>
  <c r="B25" i="9"/>
  <c r="J25" i="9"/>
  <c r="F26" i="9"/>
  <c r="J26" i="9"/>
  <c r="B26" i="9"/>
  <c r="F26" i="7"/>
  <c r="J26" i="7"/>
  <c r="B26" i="7"/>
  <c r="F27" i="7"/>
  <c r="B27" i="7"/>
  <c r="J27" i="7"/>
  <c r="A31" i="7"/>
  <c r="A31" i="9"/>
  <c r="B25" i="7"/>
  <c r="F25" i="7"/>
  <c r="J25" i="7"/>
  <c r="F27" i="9"/>
  <c r="B27" i="9"/>
  <c r="J27" i="9"/>
  <c r="A29" i="9"/>
  <c r="A29" i="7"/>
  <c r="K32" i="4"/>
  <c r="F29" i="9" l="1"/>
  <c r="B29" i="9"/>
  <c r="J29" i="9"/>
  <c r="B29" i="7"/>
  <c r="F29" i="7"/>
  <c r="J29" i="7"/>
  <c r="B31" i="9"/>
  <c r="F31" i="9"/>
  <c r="J31" i="9"/>
  <c r="B31" i="7"/>
  <c r="J31" i="7"/>
  <c r="F31" i="7"/>
  <c r="J32" i="9"/>
  <c r="F32" i="9"/>
  <c r="B32" i="9"/>
  <c r="F32" i="7"/>
  <c r="J32" i="7"/>
  <c r="B32" i="7"/>
  <c r="F30" i="9"/>
  <c r="J30" i="9"/>
  <c r="B30" i="9"/>
  <c r="F30" i="7"/>
  <c r="J30" i="7"/>
  <c r="B30" i="7"/>
  <c r="D16" i="2" l="1"/>
  <c r="D72" i="1"/>
  <c r="C119" i="1"/>
  <c r="C71" i="1"/>
  <c r="C17" i="1"/>
  <c r="E69" i="1"/>
  <c r="E135" i="1"/>
  <c r="F126" i="1"/>
  <c r="D50" i="1"/>
  <c r="C14" i="1"/>
  <c r="G127" i="1"/>
  <c r="C33" i="1"/>
  <c r="C112" i="1"/>
  <c r="F63" i="1"/>
  <c r="F129" i="1"/>
  <c r="C70" i="1"/>
  <c r="C64" i="1"/>
  <c r="E49" i="1"/>
  <c r="D80" i="1"/>
  <c r="B116" i="1"/>
  <c r="B17" i="1"/>
  <c r="E95" i="1"/>
  <c r="B9" i="1"/>
  <c r="C26" i="1"/>
  <c r="G107" i="1"/>
  <c r="F61" i="1"/>
  <c r="C23" i="1"/>
  <c r="C46" i="1"/>
  <c r="G50" i="1"/>
  <c r="B134" i="1"/>
  <c r="D101" i="1"/>
  <c r="F95" i="1"/>
  <c r="C118" i="1"/>
  <c r="C136" i="1"/>
  <c r="D26" i="1"/>
  <c r="D119" i="1"/>
  <c r="D115" i="1"/>
  <c r="D91" i="1"/>
  <c r="C113" i="1"/>
  <c r="E33" i="1"/>
  <c r="G99" i="1"/>
  <c r="D99" i="1"/>
  <c r="D104" i="1"/>
  <c r="C134" i="1"/>
  <c r="E133" i="1"/>
  <c r="F100" i="1"/>
  <c r="E26" i="1"/>
  <c r="G98" i="1"/>
  <c r="G21" i="1"/>
  <c r="F59" i="1"/>
  <c r="C9" i="1"/>
  <c r="B109" i="1"/>
  <c r="D69" i="1"/>
  <c r="G22" i="1"/>
  <c r="B114" i="1"/>
  <c r="G23" i="1"/>
  <c r="E80" i="1"/>
  <c r="C105" i="1"/>
  <c r="B69" i="1"/>
  <c r="D9" i="1"/>
  <c r="G114" i="1"/>
  <c r="F46" i="1"/>
  <c r="C50" i="1"/>
  <c r="B111" i="1"/>
  <c r="D124" i="1"/>
  <c r="C97" i="1"/>
  <c r="C107" i="1"/>
  <c r="B10" i="1"/>
  <c r="C25" i="1"/>
  <c r="F137" i="1"/>
  <c r="D127" i="1"/>
  <c r="G33" i="1"/>
  <c r="D137" i="1"/>
  <c r="D35" i="1"/>
  <c r="B108" i="1"/>
  <c r="C82" i="1"/>
  <c r="E83" i="1"/>
  <c r="E137" i="1"/>
  <c r="B28" i="1"/>
  <c r="F40" i="1"/>
  <c r="G79" i="1"/>
  <c r="C114" i="1"/>
  <c r="D65" i="1"/>
  <c r="C59" i="1"/>
  <c r="B85" i="1"/>
  <c r="D81" i="1"/>
  <c r="E103" i="1"/>
  <c r="B11" i="1"/>
  <c r="F28" i="1"/>
  <c r="B119" i="1"/>
  <c r="C40" i="1"/>
  <c r="G40" i="1"/>
  <c r="B38" i="1"/>
  <c r="B82" i="1"/>
  <c r="C60" i="1"/>
  <c r="E61" i="1"/>
  <c r="D109" i="1"/>
  <c r="B7" i="1"/>
  <c r="C128" i="1"/>
  <c r="B32" i="1"/>
  <c r="G64" i="1"/>
  <c r="E96" i="1"/>
  <c r="B135" i="1"/>
  <c r="G96" i="1"/>
  <c r="F55" i="1"/>
  <c r="F132" i="1"/>
  <c r="G93" i="1"/>
  <c r="D77" i="1"/>
  <c r="G9" i="1"/>
  <c r="G110" i="1"/>
  <c r="E73" i="1"/>
  <c r="B79" i="1"/>
  <c r="C111" i="1"/>
  <c r="F114" i="1"/>
  <c r="D58" i="1"/>
  <c r="B62" i="1"/>
  <c r="E46" i="1"/>
  <c r="E47" i="1"/>
  <c r="B129" i="1"/>
  <c r="G89" i="1"/>
  <c r="D42" i="1"/>
  <c r="D60" i="1"/>
  <c r="F34" i="1"/>
  <c r="B106" i="1"/>
  <c r="G117" i="1"/>
  <c r="G34" i="1"/>
  <c r="B128" i="1"/>
  <c r="E57" i="1"/>
  <c r="B126" i="1"/>
  <c r="C12" i="1"/>
  <c r="E120" i="1"/>
  <c r="E15" i="1"/>
  <c r="F113" i="1"/>
  <c r="D31" i="1"/>
  <c r="B53" i="1"/>
  <c r="E106" i="1"/>
  <c r="G63" i="1"/>
  <c r="C96" i="1"/>
  <c r="G71" i="1"/>
  <c r="C124" i="1"/>
  <c r="F42" i="1"/>
  <c r="C85" i="1"/>
  <c r="B24" i="1"/>
  <c r="C20" i="1"/>
  <c r="E58" i="1"/>
  <c r="D100" i="1"/>
  <c r="G100" i="1"/>
  <c r="C133" i="1"/>
  <c r="G122" i="1"/>
  <c r="D47" i="1"/>
  <c r="F50" i="1"/>
  <c r="E60" i="1"/>
  <c r="B59" i="1"/>
  <c r="G112" i="1"/>
  <c r="D45" i="1"/>
  <c r="G37" i="1"/>
  <c r="D93" i="1"/>
  <c r="D12" i="1"/>
  <c r="B70" i="1"/>
  <c r="C69" i="1"/>
  <c r="B130" i="1"/>
  <c r="D20" i="1"/>
  <c r="G106" i="1"/>
  <c r="E65" i="1"/>
  <c r="C34" i="1"/>
  <c r="B105" i="1"/>
  <c r="G81" i="1"/>
  <c r="G66" i="1"/>
  <c r="D63" i="1"/>
  <c r="B60" i="1"/>
  <c r="E36" i="1"/>
  <c r="B122" i="1"/>
  <c r="B86" i="1"/>
  <c r="F81" i="1"/>
  <c r="D13" i="1"/>
  <c r="E91" i="1"/>
  <c r="F122" i="1"/>
  <c r="B31" i="1"/>
  <c r="G20" i="1"/>
  <c r="C94" i="1"/>
  <c r="B21" i="1"/>
  <c r="C8" i="1"/>
  <c r="C75" i="1"/>
  <c r="E81" i="1"/>
  <c r="G88" i="1"/>
  <c r="C55" i="1"/>
  <c r="B65" i="1"/>
  <c r="G24" i="1"/>
  <c r="B77" i="1"/>
  <c r="B137" i="1"/>
  <c r="F80" i="1"/>
  <c r="F13" i="1"/>
  <c r="C22" i="1"/>
  <c r="F128" i="1"/>
  <c r="F16" i="1"/>
  <c r="C127" i="1"/>
  <c r="F75" i="1"/>
  <c r="G118" i="1"/>
  <c r="D24" i="1"/>
  <c r="B64" i="1"/>
  <c r="D43" i="1"/>
  <c r="E41" i="1"/>
  <c r="B96" i="1"/>
  <c r="B118" i="1"/>
  <c r="D7" i="1"/>
  <c r="C98" i="1"/>
  <c r="F121" i="1"/>
  <c r="F124" i="1"/>
  <c r="E104" i="1"/>
  <c r="F29" i="1"/>
  <c r="G60" i="1"/>
  <c r="C57" i="1"/>
  <c r="B47" i="1"/>
  <c r="G41" i="1"/>
  <c r="D96" i="1"/>
  <c r="D75" i="1"/>
  <c r="F103" i="1"/>
  <c r="E132" i="1"/>
  <c r="D15" i="1"/>
  <c r="C100" i="1"/>
  <c r="C138" i="1"/>
  <c r="F101" i="1"/>
  <c r="G54" i="1"/>
  <c r="C53" i="1"/>
  <c r="B61" i="1"/>
  <c r="F48" i="1"/>
  <c r="B102" i="1"/>
  <c r="D79" i="1"/>
  <c r="B132" i="1"/>
  <c r="D74" i="1"/>
  <c r="B115" i="1"/>
  <c r="F117" i="1"/>
  <c r="G13" i="1"/>
  <c r="F107" i="1"/>
  <c r="F108" i="1"/>
  <c r="C99" i="1"/>
  <c r="E100" i="1"/>
  <c r="C7" i="1"/>
  <c r="F19" i="1"/>
  <c r="F6" i="1"/>
  <c r="F85" i="1"/>
  <c r="C120" i="1"/>
  <c r="F91" i="1"/>
  <c r="C117" i="1"/>
  <c r="C87" i="1"/>
  <c r="F79" i="1"/>
  <c r="E27" i="1"/>
  <c r="C30" i="1"/>
  <c r="B29" i="1"/>
  <c r="G126" i="1"/>
  <c r="G87" i="1"/>
  <c r="G78" i="1"/>
  <c r="G55" i="1"/>
  <c r="G72" i="1"/>
  <c r="D36" i="1"/>
  <c r="E67" i="1"/>
  <c r="D23" i="1"/>
  <c r="D71" i="1"/>
  <c r="D48" i="1"/>
  <c r="D59" i="1"/>
  <c r="D56" i="1"/>
  <c r="D44" i="1"/>
  <c r="F53" i="1"/>
  <c r="F45" i="1"/>
  <c r="G39" i="1"/>
  <c r="C41" i="1"/>
  <c r="C44" i="1"/>
  <c r="C48" i="1"/>
  <c r="B121" i="1"/>
  <c r="B123" i="1"/>
  <c r="B84" i="1"/>
  <c r="B104" i="1"/>
  <c r="D88" i="1"/>
  <c r="B136" i="1"/>
  <c r="D83" i="1"/>
  <c r="B87" i="1"/>
  <c r="F93" i="1"/>
  <c r="E114" i="1"/>
  <c r="E127" i="1"/>
  <c r="D8" i="1"/>
  <c r="F17" i="1"/>
  <c r="E10" i="1"/>
  <c r="F96" i="1"/>
  <c r="E98" i="1"/>
  <c r="F102" i="1"/>
  <c r="E88" i="1"/>
  <c r="F82" i="1"/>
  <c r="D21" i="1"/>
  <c r="F21" i="1"/>
  <c r="C88" i="1"/>
  <c r="E109" i="1"/>
  <c r="E89" i="1"/>
  <c r="B14" i="1"/>
  <c r="F78" i="1"/>
  <c r="F123" i="1"/>
  <c r="G27" i="1"/>
  <c r="C31" i="1"/>
  <c r="G30" i="1"/>
  <c r="E34" i="1"/>
  <c r="E7" i="1"/>
  <c r="F71" i="1"/>
  <c r="G67" i="1"/>
  <c r="C43" i="1"/>
  <c r="F38" i="1"/>
  <c r="D132" i="1"/>
  <c r="D129" i="1"/>
  <c r="B94" i="1"/>
  <c r="D136" i="1"/>
  <c r="D128" i="1"/>
  <c r="D116" i="1"/>
  <c r="D135" i="1"/>
  <c r="D131" i="1"/>
  <c r="E115" i="1"/>
  <c r="F18" i="1"/>
  <c r="F92" i="1"/>
  <c r="C106" i="1"/>
  <c r="C10" i="1"/>
  <c r="E101" i="1"/>
  <c r="E105" i="1"/>
  <c r="G5" i="1"/>
  <c r="C74" i="1"/>
  <c r="E94" i="1"/>
  <c r="C84" i="1"/>
  <c r="F87" i="1"/>
  <c r="E18" i="1"/>
  <c r="E99" i="1"/>
  <c r="G8" i="1"/>
  <c r="C129" i="1"/>
  <c r="G11" i="1"/>
  <c r="C125" i="1"/>
  <c r="F119" i="1"/>
  <c r="C27" i="1"/>
  <c r="E32" i="1"/>
  <c r="D32" i="1"/>
  <c r="B107" i="1"/>
  <c r="D90" i="1"/>
  <c r="D112" i="1"/>
  <c r="E86" i="1"/>
  <c r="F62" i="1"/>
  <c r="C38" i="1"/>
  <c r="B93" i="1"/>
  <c r="B103" i="1"/>
  <c r="B88" i="1"/>
  <c r="D95" i="1"/>
  <c r="D113" i="1"/>
  <c r="F8" i="1"/>
  <c r="F99" i="1"/>
  <c r="E125" i="1"/>
  <c r="E124" i="1"/>
  <c r="F111" i="1"/>
  <c r="C131" i="1"/>
  <c r="F15" i="1"/>
  <c r="D22" i="1"/>
  <c r="C121" i="1"/>
  <c r="F97" i="1"/>
  <c r="C101" i="1"/>
  <c r="E131" i="1"/>
  <c r="F94" i="1"/>
  <c r="C76" i="1"/>
  <c r="D10" i="1"/>
  <c r="E111" i="1"/>
  <c r="C15" i="1"/>
  <c r="C126" i="1"/>
  <c r="F135" i="1"/>
  <c r="F27" i="1"/>
  <c r="C29" i="1"/>
  <c r="F30" i="1"/>
  <c r="G46" i="1"/>
  <c r="C73" i="1"/>
  <c r="E64" i="1"/>
  <c r="F52" i="1"/>
  <c r="F66" i="1"/>
  <c r="B124" i="1"/>
  <c r="C16" i="1"/>
  <c r="C116" i="1"/>
  <c r="E74" i="1"/>
  <c r="F90" i="1"/>
  <c r="F127" i="1"/>
  <c r="G10" i="1"/>
  <c r="B15" i="1"/>
  <c r="D16" i="1"/>
  <c r="E123" i="1"/>
  <c r="F89" i="1"/>
  <c r="E87" i="1"/>
  <c r="E122" i="1"/>
  <c r="C109" i="1"/>
  <c r="C122" i="1"/>
  <c r="F74" i="1"/>
  <c r="F136" i="1"/>
  <c r="B25" i="1"/>
  <c r="G31" i="1"/>
  <c r="G32" i="1"/>
  <c r="F33" i="1"/>
  <c r="G18" i="1"/>
  <c r="C45" i="1"/>
  <c r="D70" i="1"/>
  <c r="G69" i="1"/>
  <c r="D138" i="1"/>
  <c r="F12" i="1"/>
  <c r="C77" i="1"/>
  <c r="C103" i="1"/>
  <c r="F110" i="1"/>
  <c r="F138" i="1"/>
  <c r="F7" i="1"/>
  <c r="B18" i="1"/>
  <c r="F25" i="1"/>
  <c r="F31" i="1"/>
  <c r="E29" i="1"/>
  <c r="B125" i="1"/>
  <c r="B22" i="1"/>
  <c r="F73" i="1"/>
  <c r="G15" i="1"/>
  <c r="E28" i="1"/>
  <c r="G73" i="1"/>
  <c r="E72" i="1"/>
  <c r="B55" i="1"/>
  <c r="E40" i="1"/>
  <c r="B127" i="1"/>
  <c r="B74" i="1"/>
  <c r="E85" i="1"/>
  <c r="C102" i="1"/>
  <c r="C132" i="1"/>
  <c r="D17" i="1"/>
  <c r="B26" i="1"/>
  <c r="G101" i="1"/>
  <c r="B44" i="1"/>
  <c r="F23" i="1"/>
  <c r="E45" i="1"/>
  <c r="E48" i="1"/>
  <c r="B101" i="1"/>
  <c r="C95" i="1"/>
  <c r="B19" i="1"/>
  <c r="E113" i="1"/>
  <c r="B73" i="1"/>
  <c r="C93" i="1"/>
  <c r="C110" i="1"/>
  <c r="G76" i="1"/>
  <c r="D64" i="1"/>
  <c r="C65" i="1"/>
  <c r="G45" i="1"/>
  <c r="G48" i="1"/>
  <c r="B95" i="1"/>
  <c r="B113" i="1"/>
  <c r="C13" i="1"/>
  <c r="F130" i="1"/>
  <c r="E92" i="1"/>
  <c r="C28" i="1"/>
  <c r="G124" i="1"/>
  <c r="G53" i="1"/>
  <c r="C66" i="1"/>
  <c r="F39" i="1"/>
  <c r="B133" i="1"/>
  <c r="E17" i="1"/>
  <c r="G91" i="1"/>
  <c r="B58" i="1"/>
  <c r="B68" i="1"/>
  <c r="D62" i="1"/>
  <c r="F35" i="1"/>
  <c r="G75" i="1"/>
  <c r="D68" i="1"/>
  <c r="B43" i="1"/>
  <c r="F56" i="1"/>
  <c r="G35" i="1"/>
  <c r="D122" i="1"/>
  <c r="G83" i="1"/>
  <c r="E71" i="1"/>
  <c r="E23" i="1"/>
  <c r="D46" i="1"/>
  <c r="C51" i="1"/>
  <c r="E38" i="1"/>
  <c r="D108" i="1"/>
  <c r="D97" i="1"/>
  <c r="E22" i="1"/>
  <c r="G123" i="1"/>
  <c r="F67" i="1"/>
  <c r="F64" i="1"/>
  <c r="D57" i="1"/>
  <c r="C58" i="1"/>
  <c r="C35" i="1"/>
  <c r="B98" i="1"/>
  <c r="D134" i="1"/>
  <c r="C79" i="1"/>
  <c r="E112" i="1"/>
  <c r="F98" i="1"/>
  <c r="E116" i="1"/>
  <c r="G94" i="1"/>
  <c r="G119" i="1"/>
  <c r="G125" i="1"/>
  <c r="G70" i="1"/>
  <c r="D40" i="1"/>
  <c r="F24" i="1"/>
  <c r="B33" i="1"/>
  <c r="C61" i="1"/>
  <c r="E56" i="1"/>
  <c r="C62" i="1"/>
  <c r="D53" i="1"/>
  <c r="D51" i="1"/>
  <c r="F60" i="1"/>
  <c r="B56" i="1"/>
  <c r="F47" i="1"/>
  <c r="F36" i="1"/>
  <c r="C42" i="1"/>
  <c r="G49" i="1"/>
  <c r="C37" i="1"/>
  <c r="D111" i="1"/>
  <c r="D94" i="1"/>
  <c r="D121" i="1"/>
  <c r="D117" i="1"/>
  <c r="D82" i="1"/>
  <c r="B81" i="1"/>
  <c r="B97" i="1"/>
  <c r="D103" i="1"/>
  <c r="F118" i="1"/>
  <c r="B13" i="1"/>
  <c r="C137" i="1"/>
  <c r="E102" i="1"/>
  <c r="C86" i="1"/>
  <c r="F115" i="1"/>
  <c r="F105" i="1"/>
  <c r="E107" i="1"/>
  <c r="C18" i="1"/>
  <c r="G17" i="1"/>
  <c r="F77" i="1"/>
  <c r="E118" i="1"/>
  <c r="B16" i="1"/>
  <c r="E108" i="1"/>
  <c r="C115" i="1"/>
  <c r="F84" i="1"/>
  <c r="F106" i="1"/>
  <c r="C21" i="1"/>
  <c r="G14" i="1"/>
  <c r="D25" i="1"/>
  <c r="E31" i="1"/>
  <c r="G29" i="1"/>
  <c r="C81" i="1"/>
  <c r="E75" i="1"/>
  <c r="F9" i="1"/>
  <c r="G26" i="1"/>
  <c r="G90" i="1"/>
  <c r="G62" i="1"/>
  <c r="E68" i="1"/>
  <c r="D61" i="1"/>
  <c r="D106" i="1"/>
  <c r="D73" i="1"/>
  <c r="E13" i="1"/>
  <c r="F133" i="1"/>
  <c r="E138" i="1"/>
  <c r="C89" i="1"/>
  <c r="D28" i="1"/>
  <c r="G77" i="1"/>
  <c r="G65" i="1"/>
  <c r="B50" i="1"/>
  <c r="B72" i="1"/>
  <c r="E44" i="1"/>
  <c r="B138" i="1"/>
  <c r="D86" i="1"/>
  <c r="D11" i="1"/>
  <c r="G12" i="1"/>
  <c r="D14" i="1"/>
  <c r="F20" i="1"/>
  <c r="G28" i="1"/>
  <c r="G80" i="1"/>
  <c r="F69" i="1"/>
  <c r="E70" i="1"/>
  <c r="F58" i="1"/>
  <c r="F44" i="1"/>
  <c r="D130" i="1"/>
  <c r="F83" i="1"/>
  <c r="F5" i="1"/>
  <c r="E82" i="1"/>
  <c r="D29" i="1"/>
  <c r="G121" i="1"/>
  <c r="D37" i="1"/>
  <c r="C24" i="1"/>
  <c r="G44" i="1"/>
  <c r="D76" i="1"/>
  <c r="G16" i="1"/>
  <c r="G104" i="1"/>
  <c r="B39" i="1"/>
  <c r="F57" i="1"/>
  <c r="B37" i="1"/>
  <c r="E51" i="1"/>
  <c r="G120" i="1"/>
  <c r="D66" i="1"/>
  <c r="F72" i="1"/>
  <c r="D52" i="1"/>
  <c r="E43" i="1"/>
  <c r="C52" i="1"/>
  <c r="D125" i="1"/>
  <c r="G116" i="1"/>
  <c r="G59" i="1"/>
  <c r="F70" i="1"/>
  <c r="B36" i="1"/>
  <c r="D49" i="1"/>
  <c r="G43" i="1"/>
  <c r="E52" i="1"/>
  <c r="D92" i="1"/>
  <c r="B78" i="1"/>
  <c r="E110" i="1"/>
  <c r="G115" i="1"/>
  <c r="E63" i="1"/>
  <c r="D38" i="1"/>
  <c r="C56" i="1"/>
  <c r="F43" i="1"/>
  <c r="G52" i="1"/>
  <c r="D118" i="1"/>
  <c r="D85" i="1"/>
  <c r="D107" i="1"/>
  <c r="E76" i="1"/>
  <c r="F76" i="1"/>
  <c r="C11" i="1"/>
  <c r="G105" i="1"/>
  <c r="G111" i="1"/>
  <c r="G128" i="1"/>
  <c r="G84" i="1"/>
  <c r="G58" i="1"/>
  <c r="B40" i="1"/>
  <c r="D55" i="1"/>
  <c r="B42" i="1"/>
  <c r="C67" i="1"/>
  <c r="E53" i="1"/>
  <c r="B23" i="1"/>
  <c r="B63" i="1"/>
  <c r="B34" i="1"/>
  <c r="E24" i="1"/>
  <c r="C68" i="1"/>
  <c r="C47" i="1"/>
  <c r="G36" i="1"/>
  <c r="G42" i="1"/>
  <c r="F49" i="1"/>
  <c r="E37" i="1"/>
  <c r="D123" i="1"/>
  <c r="D98" i="1"/>
  <c r="D126" i="1"/>
  <c r="D102" i="1"/>
  <c r="B120" i="1"/>
  <c r="B112" i="1"/>
  <c r="B75" i="1"/>
  <c r="B117" i="1"/>
  <c r="F116" i="1"/>
  <c r="C123" i="1"/>
  <c r="C83" i="1"/>
  <c r="E93" i="1"/>
  <c r="E129" i="1"/>
  <c r="F86" i="1"/>
  <c r="C104" i="1"/>
  <c r="C130" i="1"/>
  <c r="D19" i="1"/>
  <c r="E90" i="1"/>
  <c r="B8" i="1"/>
  <c r="F104" i="1"/>
  <c r="C19" i="1"/>
  <c r="E119" i="1"/>
  <c r="G6" i="1"/>
  <c r="G7" i="1"/>
  <c r="E121" i="1"/>
  <c r="E8" i="1"/>
  <c r="F22" i="1"/>
  <c r="G25" i="1"/>
  <c r="B30" i="1"/>
  <c r="C32" i="1"/>
  <c r="E136" i="1"/>
  <c r="F120" i="1"/>
  <c r="E84" i="1"/>
  <c r="D30" i="1"/>
  <c r="G108" i="1"/>
  <c r="B35" i="1"/>
  <c r="B66" i="1"/>
  <c r="E50" i="1"/>
  <c r="D87" i="1"/>
  <c r="C78" i="1"/>
  <c r="F131" i="1"/>
  <c r="E97" i="1"/>
  <c r="E16" i="1"/>
  <c r="E30" i="1"/>
  <c r="G85" i="1"/>
  <c r="D33" i="1"/>
  <c r="F65" i="1"/>
  <c r="C39" i="1"/>
  <c r="D84" i="1"/>
  <c r="D114" i="1"/>
  <c r="G19" i="1"/>
  <c r="F14" i="1"/>
  <c r="F109" i="1"/>
  <c r="E12" i="1"/>
  <c r="B27" i="1"/>
  <c r="G109" i="1"/>
  <c r="G61" i="1"/>
  <c r="C63" i="1"/>
  <c r="D54" i="1"/>
  <c r="E39" i="1"/>
  <c r="B89" i="1"/>
  <c r="B110" i="1"/>
  <c r="C91" i="1"/>
  <c r="E14" i="1"/>
  <c r="C90" i="1"/>
  <c r="E117" i="1"/>
  <c r="D27" i="1"/>
  <c r="G95" i="1"/>
  <c r="B49" i="1"/>
  <c r="E66" i="1"/>
  <c r="F41" i="1"/>
  <c r="B99" i="1"/>
  <c r="F125" i="1"/>
  <c r="G92" i="1"/>
  <c r="F54" i="1"/>
  <c r="B52" i="1"/>
  <c r="E54" i="1"/>
  <c r="G113" i="1"/>
  <c r="D39" i="1"/>
  <c r="C72" i="1"/>
  <c r="B51" i="1"/>
  <c r="F51" i="1"/>
  <c r="B131" i="1"/>
  <c r="G74" i="1"/>
  <c r="D41" i="1"/>
  <c r="B71" i="1"/>
  <c r="D67" i="1"/>
  <c r="E35" i="1"/>
  <c r="D78" i="1"/>
  <c r="D105" i="1"/>
  <c r="D89" i="1"/>
  <c r="F112" i="1"/>
  <c r="G103" i="1"/>
  <c r="G57" i="1"/>
  <c r="E62" i="1"/>
  <c r="B45" i="1"/>
  <c r="B41" i="1"/>
  <c r="G51" i="1"/>
  <c r="G38" i="1"/>
  <c r="D110" i="1"/>
  <c r="B90" i="1"/>
  <c r="E79" i="1"/>
  <c r="C92" i="1"/>
  <c r="B20" i="1"/>
  <c r="E20" i="1"/>
  <c r="C80" i="1"/>
  <c r="G97" i="1"/>
  <c r="G86" i="1"/>
  <c r="G102" i="1"/>
  <c r="G82" i="1"/>
  <c r="G68" i="1"/>
  <c r="E59" i="1"/>
  <c r="B57" i="1"/>
  <c r="B54" i="1"/>
  <c r="B67" i="1"/>
  <c r="B48" i="1"/>
  <c r="C54" i="1"/>
  <c r="E55" i="1"/>
  <c r="D34" i="1"/>
  <c r="F68" i="1"/>
  <c r="B46" i="1"/>
  <c r="G47" i="1"/>
  <c r="C36" i="1"/>
  <c r="E42" i="1"/>
  <c r="C49" i="1"/>
  <c r="F37" i="1"/>
  <c r="B76" i="1"/>
  <c r="B83" i="1"/>
  <c r="B92" i="1"/>
  <c r="B100" i="1"/>
  <c r="D120" i="1"/>
  <c r="B80" i="1"/>
  <c r="B91" i="1"/>
  <c r="D133" i="1"/>
  <c r="F11" i="1"/>
  <c r="C135" i="1"/>
  <c r="E128" i="1"/>
  <c r="E134" i="1"/>
  <c r="E9" i="1"/>
  <c r="E130" i="1"/>
  <c r="E21" i="1"/>
  <c r="F10" i="1"/>
  <c r="E77" i="1"/>
  <c r="F134" i="1"/>
  <c r="E11" i="1"/>
  <c r="E126" i="1"/>
  <c r="C108" i="1"/>
  <c r="F88" i="1"/>
  <c r="E78" i="1"/>
  <c r="E19" i="1"/>
  <c r="B12" i="1"/>
  <c r="D18" i="1"/>
  <c r="F26" i="1"/>
  <c r="E25" i="1"/>
  <c r="F32" i="1"/>
  <c r="G56" i="1"/>
  <c r="G137" i="1"/>
  <c r="G134" i="1"/>
  <c r="G138" i="1"/>
  <c r="G130" i="1"/>
  <c r="G135" i="1"/>
  <c r="G136" i="1"/>
  <c r="G132" i="1"/>
  <c r="G131" i="1"/>
  <c r="G129" i="1"/>
  <c r="G133" i="1"/>
  <c r="W133" i="9" l="1"/>
  <c r="N133" i="1"/>
  <c r="X133" i="7"/>
  <c r="W133" i="7"/>
  <c r="X133" i="9"/>
  <c r="X129" i="7"/>
  <c r="W129" i="9"/>
  <c r="N129" i="1"/>
  <c r="X129" i="9"/>
  <c r="W129" i="7"/>
  <c r="N131" i="1"/>
  <c r="X131" i="7"/>
  <c r="W131" i="7"/>
  <c r="X131" i="9"/>
  <c r="W131" i="9"/>
  <c r="W132" i="7"/>
  <c r="X132" i="9"/>
  <c r="W132" i="9"/>
  <c r="X132" i="7"/>
  <c r="N132" i="1"/>
  <c r="N136" i="1"/>
  <c r="W136" i="7"/>
  <c r="X136" i="9"/>
  <c r="X136" i="7"/>
  <c r="W136" i="9"/>
  <c r="X135" i="9"/>
  <c r="X135" i="7"/>
  <c r="N135" i="1"/>
  <c r="W135" i="7"/>
  <c r="W135" i="9"/>
  <c r="W130" i="9"/>
  <c r="X130" i="7"/>
  <c r="W130" i="7"/>
  <c r="X130" i="9"/>
  <c r="N130" i="1"/>
  <c r="X138" i="9"/>
  <c r="W138" i="9"/>
  <c r="W138" i="7"/>
  <c r="N138" i="1"/>
  <c r="X138" i="7"/>
  <c r="N134" i="1"/>
  <c r="W134" i="9"/>
  <c r="X134" i="9"/>
  <c r="W134" i="7"/>
  <c r="X134" i="7"/>
  <c r="W137" i="7"/>
  <c r="X137" i="9"/>
  <c r="X137" i="7"/>
  <c r="W137" i="9"/>
  <c r="N137" i="1"/>
  <c r="X56" i="7"/>
  <c r="W56" i="7"/>
  <c r="X56" i="9"/>
  <c r="W56" i="9"/>
  <c r="N56" i="1"/>
  <c r="T32" i="9"/>
  <c r="S32" i="9"/>
  <c r="S32" i="7"/>
  <c r="T32" i="7"/>
  <c r="M32" i="1"/>
  <c r="O25" i="9"/>
  <c r="P25" i="9"/>
  <c r="L25" i="1"/>
  <c r="O25" i="7"/>
  <c r="P25" i="7"/>
  <c r="S26" i="9"/>
  <c r="M26" i="1"/>
  <c r="T26" i="7"/>
  <c r="S26" i="7"/>
  <c r="T26" i="9"/>
  <c r="K18" i="9"/>
  <c r="K18" i="7"/>
  <c r="K18" i="1"/>
  <c r="L18" i="9"/>
  <c r="L18" i="7"/>
  <c r="I12" i="1"/>
  <c r="D12" i="9"/>
  <c r="D12" i="7"/>
  <c r="C12" i="7"/>
  <c r="C12" i="9"/>
  <c r="L19" i="1"/>
  <c r="O19" i="9"/>
  <c r="P19" i="7"/>
  <c r="O19" i="7"/>
  <c r="P19" i="9"/>
  <c r="P78" i="9"/>
  <c r="P78" i="7"/>
  <c r="L78" i="1"/>
  <c r="O78" i="7"/>
  <c r="O78" i="9"/>
  <c r="T88" i="9"/>
  <c r="S88" i="9"/>
  <c r="M88" i="1"/>
  <c r="S88" i="7"/>
  <c r="T88" i="7"/>
  <c r="G108" i="9"/>
  <c r="J108" i="1"/>
  <c r="H108" i="9"/>
  <c r="H108" i="7"/>
  <c r="G108" i="7"/>
  <c r="P126" i="7"/>
  <c r="L126" i="1"/>
  <c r="P126" i="9"/>
  <c r="O126" i="9"/>
  <c r="O126" i="7"/>
  <c r="O11" i="7"/>
  <c r="P11" i="9"/>
  <c r="O11" i="9"/>
  <c r="L11" i="1"/>
  <c r="P11" i="7"/>
  <c r="T134" i="9"/>
  <c r="M134" i="1"/>
  <c r="S134" i="7"/>
  <c r="T134" i="7"/>
  <c r="S134" i="9"/>
  <c r="L77" i="1"/>
  <c r="P77" i="9"/>
  <c r="O77" i="9"/>
  <c r="P77" i="7"/>
  <c r="O77" i="7"/>
  <c r="S10" i="9"/>
  <c r="M10" i="1"/>
  <c r="S10" i="7"/>
  <c r="T10" i="7"/>
  <c r="T10" i="9"/>
  <c r="P21" i="9"/>
  <c r="P21" i="7"/>
  <c r="L21" i="1"/>
  <c r="O21" i="7"/>
  <c r="O21" i="9"/>
  <c r="O130" i="9"/>
  <c r="O130" i="7"/>
  <c r="P130" i="9"/>
  <c r="L130" i="1"/>
  <c r="P130" i="7"/>
  <c r="P9" i="7"/>
  <c r="L9" i="1"/>
  <c r="P9" i="9"/>
  <c r="O9" i="7"/>
  <c r="O9" i="9"/>
  <c r="O134" i="9"/>
  <c r="L134" i="1"/>
  <c r="P134" i="7"/>
  <c r="P134" i="9"/>
  <c r="O134" i="7"/>
  <c r="P128" i="9"/>
  <c r="O128" i="9"/>
  <c r="O128" i="7"/>
  <c r="L128" i="1"/>
  <c r="P128" i="7"/>
  <c r="G135" i="9"/>
  <c r="J135" i="1"/>
  <c r="H135" i="7"/>
  <c r="G135" i="7"/>
  <c r="H135" i="9"/>
  <c r="T11" i="7"/>
  <c r="S11" i="9"/>
  <c r="T11" i="9"/>
  <c r="M11" i="1"/>
  <c r="S11" i="7"/>
  <c r="K133" i="1"/>
  <c r="L133" i="7"/>
  <c r="K133" i="9"/>
  <c r="L133" i="9"/>
  <c r="K133" i="7"/>
  <c r="D91" i="7"/>
  <c r="I91" i="1"/>
  <c r="D91" i="9"/>
  <c r="C91" i="9"/>
  <c r="C91" i="7"/>
  <c r="I80" i="1"/>
  <c r="C80" i="9"/>
  <c r="C80" i="7"/>
  <c r="D80" i="7"/>
  <c r="D80" i="9"/>
  <c r="K120" i="7"/>
  <c r="L120" i="9"/>
  <c r="K120" i="1"/>
  <c r="K120" i="9"/>
  <c r="L120" i="7"/>
  <c r="C100" i="7"/>
  <c r="D100" i="7"/>
  <c r="C100" i="9"/>
  <c r="D100" i="9"/>
  <c r="I100" i="1"/>
  <c r="C92" i="9"/>
  <c r="D92" i="7"/>
  <c r="D92" i="9"/>
  <c r="I92" i="1"/>
  <c r="C92" i="7"/>
  <c r="D83" i="9"/>
  <c r="D83" i="7"/>
  <c r="I83" i="1"/>
  <c r="C83" i="9"/>
  <c r="C83" i="7"/>
  <c r="C76" i="7"/>
  <c r="I76" i="1"/>
  <c r="C76" i="9"/>
  <c r="D76" i="9"/>
  <c r="D76" i="7"/>
  <c r="T37" i="7"/>
  <c r="S37" i="7"/>
  <c r="T37" i="9"/>
  <c r="S37" i="9"/>
  <c r="M37" i="1"/>
  <c r="G49" i="9"/>
  <c r="G49" i="7"/>
  <c r="J49" i="1"/>
  <c r="H49" i="7"/>
  <c r="H49" i="9"/>
  <c r="P42" i="9"/>
  <c r="L42" i="1"/>
  <c r="P42" i="7"/>
  <c r="O42" i="7"/>
  <c r="O42" i="9"/>
  <c r="H36" i="9"/>
  <c r="H36" i="7"/>
  <c r="G36" i="9"/>
  <c r="J36" i="1"/>
  <c r="G36" i="7"/>
  <c r="X47" i="7"/>
  <c r="W47" i="9"/>
  <c r="N47" i="1"/>
  <c r="X47" i="9"/>
  <c r="W47" i="7"/>
  <c r="C46" i="7"/>
  <c r="D46" i="9"/>
  <c r="I46" i="1"/>
  <c r="C46" i="9"/>
  <c r="D46" i="7"/>
  <c r="S68" i="7"/>
  <c r="T68" i="7"/>
  <c r="M68" i="1"/>
  <c r="T68" i="9"/>
  <c r="S68" i="9"/>
  <c r="L34" i="7"/>
  <c r="K34" i="9"/>
  <c r="L34" i="9"/>
  <c r="K34" i="1"/>
  <c r="K34" i="7"/>
  <c r="P55" i="9"/>
  <c r="L55" i="1"/>
  <c r="O55" i="7"/>
  <c r="P55" i="7"/>
  <c r="O55" i="9"/>
  <c r="G54" i="9"/>
  <c r="H54" i="7"/>
  <c r="H54" i="9"/>
  <c r="J54" i="1"/>
  <c r="G54" i="7"/>
  <c r="D48" i="7"/>
  <c r="C48" i="7"/>
  <c r="D48" i="9"/>
  <c r="C48" i="9"/>
  <c r="I48" i="1"/>
  <c r="D67" i="7"/>
  <c r="C67" i="7"/>
  <c r="I67" i="1"/>
  <c r="C67" i="9"/>
  <c r="D67" i="9"/>
  <c r="I54" i="1"/>
  <c r="C54" i="7"/>
  <c r="D54" i="7"/>
  <c r="C54" i="9"/>
  <c r="D54" i="9"/>
  <c r="D57" i="7"/>
  <c r="I57" i="1"/>
  <c r="D57" i="9"/>
  <c r="C57" i="9"/>
  <c r="C57" i="7"/>
  <c r="L59" i="1"/>
  <c r="P59" i="9"/>
  <c r="P59" i="7"/>
  <c r="O59" i="7"/>
  <c r="O59" i="9"/>
  <c r="X68" i="7"/>
  <c r="X68" i="9"/>
  <c r="W68" i="9"/>
  <c r="W68" i="7"/>
  <c r="N68" i="1"/>
  <c r="X82" i="9"/>
  <c r="W82" i="7"/>
  <c r="X82" i="7"/>
  <c r="W82" i="9"/>
  <c r="N82" i="1"/>
  <c r="W102" i="9"/>
  <c r="W102" i="7"/>
  <c r="X102" i="9"/>
  <c r="X102" i="7"/>
  <c r="N102" i="1"/>
  <c r="W86" i="9"/>
  <c r="X86" i="9"/>
  <c r="N86" i="1"/>
  <c r="W86" i="7"/>
  <c r="X86" i="7"/>
  <c r="X97" i="9"/>
  <c r="W97" i="7"/>
  <c r="W97" i="9"/>
  <c r="N97" i="1"/>
  <c r="X97" i="7"/>
  <c r="H80" i="9"/>
  <c r="J80" i="1"/>
  <c r="G80" i="9"/>
  <c r="H80" i="7"/>
  <c r="G80" i="7"/>
  <c r="O20" i="9"/>
  <c r="O20" i="7"/>
  <c r="P20" i="9"/>
  <c r="L20" i="1"/>
  <c r="P20" i="7"/>
  <c r="I20" i="1"/>
  <c r="C20" i="9"/>
  <c r="D20" i="9"/>
  <c r="D20" i="7"/>
  <c r="C20" i="7"/>
  <c r="H92" i="9"/>
  <c r="G92" i="9"/>
  <c r="G92" i="7"/>
  <c r="J92" i="1"/>
  <c r="H92" i="7"/>
  <c r="L79" i="1"/>
  <c r="P79" i="9"/>
  <c r="O79" i="9"/>
  <c r="P79" i="7"/>
  <c r="O79" i="7"/>
  <c r="D90" i="7"/>
  <c r="I90" i="1"/>
  <c r="D90" i="9"/>
  <c r="C90" i="9"/>
  <c r="C90" i="7"/>
  <c r="L110" i="7"/>
  <c r="K110" i="1"/>
  <c r="K110" i="7"/>
  <c r="K110" i="9"/>
  <c r="L110" i="9"/>
  <c r="N38" i="1"/>
  <c r="W38" i="9"/>
  <c r="X38" i="9"/>
  <c r="W38" i="7"/>
  <c r="X38" i="7"/>
  <c r="X51" i="9"/>
  <c r="N51" i="1"/>
  <c r="X51" i="7"/>
  <c r="W51" i="9"/>
  <c r="W51" i="7"/>
  <c r="C41" i="7"/>
  <c r="C41" i="9"/>
  <c r="I41" i="1"/>
  <c r="D41" i="7"/>
  <c r="D41" i="9"/>
  <c r="D45" i="9"/>
  <c r="I45" i="1"/>
  <c r="D45" i="7"/>
  <c r="C45" i="7"/>
  <c r="C45" i="9"/>
  <c r="P62" i="7"/>
  <c r="L62" i="1"/>
  <c r="O62" i="9"/>
  <c r="P62" i="9"/>
  <c r="O62" i="7"/>
  <c r="X57" i="7"/>
  <c r="N57" i="1"/>
  <c r="W57" i="9"/>
  <c r="X57" i="9"/>
  <c r="W57" i="7"/>
  <c r="X103" i="7"/>
  <c r="W103" i="7"/>
  <c r="W103" i="9"/>
  <c r="N103" i="1"/>
  <c r="X103" i="9"/>
  <c r="S112" i="9"/>
  <c r="T112" i="7"/>
  <c r="T112" i="9"/>
  <c r="S112" i="7"/>
  <c r="M112" i="1"/>
  <c r="L89" i="9"/>
  <c r="K89" i="9"/>
  <c r="L89" i="7"/>
  <c r="K89" i="7"/>
  <c r="K89" i="1"/>
  <c r="K105" i="9"/>
  <c r="K105" i="7"/>
  <c r="L105" i="9"/>
  <c r="L105" i="7"/>
  <c r="K105" i="1"/>
  <c r="K78" i="9"/>
  <c r="K78" i="1"/>
  <c r="L78" i="9"/>
  <c r="K78" i="7"/>
  <c r="L78" i="7"/>
  <c r="P35" i="9"/>
  <c r="P35" i="7"/>
  <c r="L35" i="1"/>
  <c r="O35" i="9"/>
  <c r="O35" i="7"/>
  <c r="L67" i="7"/>
  <c r="K67" i="1"/>
  <c r="L67" i="9"/>
  <c r="K67" i="9"/>
  <c r="K67" i="7"/>
  <c r="C71" i="9"/>
  <c r="C71" i="7"/>
  <c r="I71" i="1"/>
  <c r="D71" i="9"/>
  <c r="D71" i="7"/>
  <c r="L41" i="9"/>
  <c r="K41" i="9"/>
  <c r="L41" i="7"/>
  <c r="K41" i="1"/>
  <c r="K41" i="7"/>
  <c r="W74" i="7"/>
  <c r="W74" i="9"/>
  <c r="N74" i="1"/>
  <c r="X74" i="7"/>
  <c r="X74" i="9"/>
  <c r="D131" i="9"/>
  <c r="C131" i="9"/>
  <c r="C131" i="7"/>
  <c r="I131" i="1"/>
  <c r="D131" i="7"/>
  <c r="S51" i="9"/>
  <c r="M51" i="1"/>
  <c r="T51" i="7"/>
  <c r="T51" i="9"/>
  <c r="S51" i="7"/>
  <c r="D51" i="9"/>
  <c r="I51" i="1"/>
  <c r="C51" i="7"/>
  <c r="C51" i="9"/>
  <c r="D51" i="7"/>
  <c r="H72" i="7"/>
  <c r="H72" i="9"/>
  <c r="J72" i="1"/>
  <c r="G72" i="7"/>
  <c r="G72" i="9"/>
  <c r="L39" i="7"/>
  <c r="L39" i="9"/>
  <c r="K39" i="1"/>
  <c r="K39" i="7"/>
  <c r="K39" i="9"/>
  <c r="N113" i="1"/>
  <c r="X113" i="7"/>
  <c r="W113" i="7"/>
  <c r="W113" i="9"/>
  <c r="X113" i="9"/>
  <c r="P54" i="9"/>
  <c r="O54" i="9"/>
  <c r="P54" i="7"/>
  <c r="L54" i="1"/>
  <c r="O54" i="7"/>
  <c r="C52" i="9"/>
  <c r="D52" i="9"/>
  <c r="I52" i="1"/>
  <c r="C52" i="7"/>
  <c r="D52" i="7"/>
  <c r="S54" i="7"/>
  <c r="T54" i="9"/>
  <c r="T54" i="7"/>
  <c r="M54" i="1"/>
  <c r="S54" i="9"/>
  <c r="W92" i="9"/>
  <c r="X92" i="7"/>
  <c r="X92" i="9"/>
  <c r="W92" i="7"/>
  <c r="N92" i="1"/>
  <c r="M125" i="1"/>
  <c r="T125" i="7"/>
  <c r="S125" i="7"/>
  <c r="T125" i="9"/>
  <c r="S125" i="9"/>
  <c r="D99" i="7"/>
  <c r="C99" i="7"/>
  <c r="I99" i="1"/>
  <c r="D99" i="9"/>
  <c r="C99" i="9"/>
  <c r="T41" i="7"/>
  <c r="M41" i="1"/>
  <c r="S41" i="9"/>
  <c r="S41" i="7"/>
  <c r="T41" i="9"/>
  <c r="L66" i="1"/>
  <c r="P66" i="7"/>
  <c r="O66" i="7"/>
  <c r="P66" i="9"/>
  <c r="O66" i="9"/>
  <c r="D49" i="7"/>
  <c r="C49" i="9"/>
  <c r="D49" i="9"/>
  <c r="C49" i="7"/>
  <c r="I49" i="1"/>
  <c r="X95" i="9"/>
  <c r="W95" i="9"/>
  <c r="N95" i="1"/>
  <c r="W95" i="7"/>
  <c r="X95" i="7"/>
  <c r="K27" i="7"/>
  <c r="L27" i="7"/>
  <c r="K27" i="9"/>
  <c r="L27" i="9"/>
  <c r="K27" i="1"/>
  <c r="L117" i="1"/>
  <c r="O117" i="9"/>
  <c r="P117" i="7"/>
  <c r="O117" i="7"/>
  <c r="P117" i="9"/>
  <c r="H90" i="7"/>
  <c r="H90" i="9"/>
  <c r="J90" i="1"/>
  <c r="G90" i="7"/>
  <c r="G90" i="9"/>
  <c r="O14" i="7"/>
  <c r="L14" i="1"/>
  <c r="P14" i="9"/>
  <c r="P14" i="7"/>
  <c r="O14" i="9"/>
  <c r="H91" i="9"/>
  <c r="H91" i="7"/>
  <c r="J91" i="1"/>
  <c r="G91" i="7"/>
  <c r="G91" i="9"/>
  <c r="C110" i="7"/>
  <c r="D110" i="9"/>
  <c r="I110" i="1"/>
  <c r="C110" i="9"/>
  <c r="D110" i="7"/>
  <c r="D89" i="7"/>
  <c r="C89" i="9"/>
  <c r="I89" i="1"/>
  <c r="C89" i="7"/>
  <c r="D89" i="9"/>
  <c r="O39" i="7"/>
  <c r="P39" i="9"/>
  <c r="P39" i="7"/>
  <c r="L39" i="1"/>
  <c r="O39" i="9"/>
  <c r="L54" i="7"/>
  <c r="K54" i="1"/>
  <c r="L54" i="9"/>
  <c r="K54" i="9"/>
  <c r="K54" i="7"/>
  <c r="G63" i="9"/>
  <c r="G63" i="7"/>
  <c r="J63" i="1"/>
  <c r="H63" i="7"/>
  <c r="H63" i="9"/>
  <c r="N61" i="1"/>
  <c r="W61" i="9"/>
  <c r="X61" i="7"/>
  <c r="W61" i="7"/>
  <c r="X61" i="9"/>
  <c r="W109" i="9"/>
  <c r="W109" i="7"/>
  <c r="X109" i="9"/>
  <c r="N109" i="1"/>
  <c r="X109" i="7"/>
  <c r="D27" i="9"/>
  <c r="D27" i="7"/>
  <c r="I27" i="1"/>
  <c r="C27" i="9"/>
  <c r="C27" i="7"/>
  <c r="P12" i="9"/>
  <c r="O12" i="9"/>
  <c r="L12" i="1"/>
  <c r="O12" i="7"/>
  <c r="P12" i="7"/>
  <c r="S109" i="9"/>
  <c r="T109" i="7"/>
  <c r="S109" i="7"/>
  <c r="M109" i="1"/>
  <c r="T109" i="9"/>
  <c r="M14" i="1"/>
  <c r="S14" i="7"/>
  <c r="T14" i="7"/>
  <c r="T14" i="9"/>
  <c r="S14" i="9"/>
  <c r="W19" i="7"/>
  <c r="X19" i="9"/>
  <c r="X19" i="7"/>
  <c r="N19" i="1"/>
  <c r="W19" i="9"/>
  <c r="K114" i="7"/>
  <c r="L114" i="9"/>
  <c r="L114" i="7"/>
  <c r="K114" i="9"/>
  <c r="K114" i="1"/>
  <c r="K84" i="9"/>
  <c r="L84" i="9"/>
  <c r="L84" i="7"/>
  <c r="K84" i="7"/>
  <c r="K84" i="1"/>
  <c r="H39" i="7"/>
  <c r="G39" i="9"/>
  <c r="G39" i="7"/>
  <c r="J39" i="1"/>
  <c r="H39" i="9"/>
  <c r="S65" i="7"/>
  <c r="M65" i="1"/>
  <c r="T65" i="7"/>
  <c r="T65" i="9"/>
  <c r="S65" i="9"/>
  <c r="K33" i="9"/>
  <c r="L33" i="9"/>
  <c r="L33" i="7"/>
  <c r="K33" i="1"/>
  <c r="K33" i="7"/>
  <c r="X85" i="7"/>
  <c r="W85" i="7"/>
  <c r="X85" i="9"/>
  <c r="N85" i="1"/>
  <c r="W85" i="9"/>
  <c r="O30" i="9"/>
  <c r="P30" i="9"/>
  <c r="O30" i="7"/>
  <c r="L30" i="1"/>
  <c r="P30" i="7"/>
  <c r="O16" i="9"/>
  <c r="P16" i="7"/>
  <c r="P16" i="9"/>
  <c r="O16" i="7"/>
  <c r="L16" i="1"/>
  <c r="L97" i="1"/>
  <c r="P97" i="9"/>
  <c r="O97" i="7"/>
  <c r="O97" i="9"/>
  <c r="P97" i="7"/>
  <c r="M131" i="1"/>
  <c r="S131" i="7"/>
  <c r="T131" i="9"/>
  <c r="S131" i="9"/>
  <c r="T131" i="7"/>
  <c r="G78" i="9"/>
  <c r="H78" i="9"/>
  <c r="H78" i="7"/>
  <c r="J78" i="1"/>
  <c r="G78" i="7"/>
  <c r="L87" i="9"/>
  <c r="K87" i="7"/>
  <c r="K87" i="9"/>
  <c r="L87" i="7"/>
  <c r="K87" i="1"/>
  <c r="P50" i="9"/>
  <c r="O50" i="9"/>
  <c r="O50" i="7"/>
  <c r="P50" i="7"/>
  <c r="L50" i="1"/>
  <c r="D66" i="7"/>
  <c r="C66" i="9"/>
  <c r="C66" i="7"/>
  <c r="D66" i="9"/>
  <c r="I66" i="1"/>
  <c r="D35" i="7"/>
  <c r="D35" i="9"/>
  <c r="C35" i="9"/>
  <c r="I35" i="1"/>
  <c r="C35" i="7"/>
  <c r="X108" i="7"/>
  <c r="W108" i="9"/>
  <c r="X108" i="9"/>
  <c r="W108" i="7"/>
  <c r="N108" i="1"/>
  <c r="K30" i="9"/>
  <c r="K30" i="7"/>
  <c r="K30" i="1"/>
  <c r="L30" i="9"/>
  <c r="L30" i="7"/>
  <c r="P84" i="9"/>
  <c r="L84" i="1"/>
  <c r="P84" i="7"/>
  <c r="O84" i="7"/>
  <c r="O84" i="9"/>
  <c r="S120" i="9"/>
  <c r="S120" i="7"/>
  <c r="M120" i="1"/>
  <c r="T120" i="7"/>
  <c r="T120" i="9"/>
  <c r="O136" i="7"/>
  <c r="P136" i="7"/>
  <c r="O136" i="9"/>
  <c r="L136" i="1"/>
  <c r="P136" i="9"/>
  <c r="H32" i="9"/>
  <c r="G32" i="7"/>
  <c r="H32" i="7"/>
  <c r="G32" i="9"/>
  <c r="J32" i="1"/>
  <c r="D30" i="7"/>
  <c r="D30" i="9"/>
  <c r="I30" i="1"/>
  <c r="C30" i="9"/>
  <c r="C30" i="7"/>
  <c r="X25" i="7"/>
  <c r="W25" i="9"/>
  <c r="N25" i="1"/>
  <c r="X25" i="9"/>
  <c r="W25" i="7"/>
  <c r="S22" i="9"/>
  <c r="S22" i="7"/>
  <c r="T22" i="9"/>
  <c r="M22" i="1"/>
  <c r="T22" i="7"/>
  <c r="O8" i="9"/>
  <c r="P8" i="7"/>
  <c r="O8" i="7"/>
  <c r="L8" i="1"/>
  <c r="P8" i="9"/>
  <c r="O121" i="7"/>
  <c r="P121" i="7"/>
  <c r="O121" i="9"/>
  <c r="L121" i="1"/>
  <c r="P121" i="9"/>
  <c r="X7" i="9"/>
  <c r="N7" i="1"/>
  <c r="W7" i="9"/>
  <c r="W7" i="7"/>
  <c r="X7" i="7"/>
  <c r="N6" i="1"/>
  <c r="W6" i="9"/>
  <c r="X6" i="9"/>
  <c r="W6" i="7"/>
  <c r="X6" i="7"/>
  <c r="O119" i="7"/>
  <c r="P119" i="9"/>
  <c r="P119" i="7"/>
  <c r="O119" i="9"/>
  <c r="L119" i="1"/>
  <c r="G19" i="9"/>
  <c r="J19" i="1"/>
  <c r="G19" i="7"/>
  <c r="H19" i="7"/>
  <c r="H19" i="9"/>
  <c r="T104" i="9"/>
  <c r="S104" i="7"/>
  <c r="M104" i="1"/>
  <c r="S104" i="9"/>
  <c r="T104" i="7"/>
  <c r="C8" i="7"/>
  <c r="D8" i="7"/>
  <c r="D8" i="9"/>
  <c r="C8" i="9"/>
  <c r="I8" i="1"/>
  <c r="P90" i="7"/>
  <c r="O90" i="7"/>
  <c r="O90" i="9"/>
  <c r="L90" i="1"/>
  <c r="P90" i="9"/>
  <c r="K19" i="9"/>
  <c r="K19" i="1"/>
  <c r="L19" i="9"/>
  <c r="L19" i="7"/>
  <c r="K19" i="7"/>
  <c r="J130" i="1"/>
  <c r="H130" i="7"/>
  <c r="G130" i="7"/>
  <c r="H130" i="9"/>
  <c r="G130" i="9"/>
  <c r="H104" i="7"/>
  <c r="G104" i="9"/>
  <c r="H104" i="9"/>
  <c r="G104" i="7"/>
  <c r="J104" i="1"/>
  <c r="S86" i="9"/>
  <c r="S86" i="7"/>
  <c r="T86" i="7"/>
  <c r="M86" i="1"/>
  <c r="T86" i="9"/>
  <c r="P129" i="7"/>
  <c r="O129" i="7"/>
  <c r="L129" i="1"/>
  <c r="P129" i="9"/>
  <c r="O129" i="9"/>
  <c r="O93" i="9"/>
  <c r="O93" i="7"/>
  <c r="P93" i="7"/>
  <c r="L93" i="1"/>
  <c r="P93" i="9"/>
  <c r="G83" i="7"/>
  <c r="H83" i="7"/>
  <c r="G83" i="9"/>
  <c r="J83" i="1"/>
  <c r="H83" i="9"/>
  <c r="J123" i="1"/>
  <c r="H123" i="9"/>
  <c r="G123" i="9"/>
  <c r="H123" i="7"/>
  <c r="G123" i="7"/>
  <c r="T116" i="9"/>
  <c r="S116" i="9"/>
  <c r="M116" i="1"/>
  <c r="T116" i="7"/>
  <c r="S116" i="7"/>
  <c r="D117" i="9"/>
  <c r="D117" i="7"/>
  <c r="C117" i="9"/>
  <c r="I117" i="1"/>
  <c r="C117" i="7"/>
  <c r="D75" i="9"/>
  <c r="C75" i="7"/>
  <c r="I75" i="1"/>
  <c r="C75" i="9"/>
  <c r="D75" i="7"/>
  <c r="C112" i="7"/>
  <c r="I112" i="1"/>
  <c r="C112" i="9"/>
  <c r="D112" i="9"/>
  <c r="D112" i="7"/>
  <c r="C120" i="7"/>
  <c r="I120" i="1"/>
  <c r="D120" i="9"/>
  <c r="D120" i="7"/>
  <c r="C120" i="9"/>
  <c r="L102" i="7"/>
  <c r="L102" i="9"/>
  <c r="K102" i="1"/>
  <c r="K102" i="9"/>
  <c r="K102" i="7"/>
  <c r="K126" i="9"/>
  <c r="L126" i="9"/>
  <c r="K126" i="7"/>
  <c r="K126" i="1"/>
  <c r="L126" i="7"/>
  <c r="L98" i="7"/>
  <c r="K98" i="1"/>
  <c r="L98" i="9"/>
  <c r="K98" i="7"/>
  <c r="K98" i="9"/>
  <c r="K123" i="1"/>
  <c r="L123" i="7"/>
  <c r="L123" i="9"/>
  <c r="K123" i="9"/>
  <c r="K123" i="7"/>
  <c r="O37" i="7"/>
  <c r="L37" i="1"/>
  <c r="P37" i="9"/>
  <c r="P37" i="7"/>
  <c r="O37" i="9"/>
  <c r="M49" i="1"/>
  <c r="T49" i="9"/>
  <c r="S49" i="9"/>
  <c r="T49" i="7"/>
  <c r="S49" i="7"/>
  <c r="N42" i="1"/>
  <c r="W42" i="9"/>
  <c r="X42" i="9"/>
  <c r="W42" i="7"/>
  <c r="X42" i="7"/>
  <c r="X36" i="7"/>
  <c r="W36" i="9"/>
  <c r="X36" i="9"/>
  <c r="W36" i="7"/>
  <c r="N36" i="1"/>
  <c r="G47" i="7"/>
  <c r="J47" i="1"/>
  <c r="H47" i="7"/>
  <c r="G47" i="9"/>
  <c r="H47" i="9"/>
  <c r="H68" i="9"/>
  <c r="J68" i="1"/>
  <c r="H68" i="7"/>
  <c r="G68" i="9"/>
  <c r="G68" i="7"/>
  <c r="P24" i="7"/>
  <c r="L24" i="1"/>
  <c r="P24" i="9"/>
  <c r="O24" i="9"/>
  <c r="O24" i="7"/>
  <c r="C34" i="9"/>
  <c r="D34" i="7"/>
  <c r="C34" i="7"/>
  <c r="I34" i="1"/>
  <c r="D34" i="9"/>
  <c r="D63" i="7"/>
  <c r="C63" i="7"/>
  <c r="I63" i="1"/>
  <c r="D63" i="9"/>
  <c r="C63" i="9"/>
  <c r="D23" i="9"/>
  <c r="D23" i="7"/>
  <c r="I23" i="1"/>
  <c r="C23" i="7"/>
  <c r="C23" i="9"/>
  <c r="L53" i="1"/>
  <c r="P53" i="9"/>
  <c r="O53" i="9"/>
  <c r="P53" i="7"/>
  <c r="O53" i="7"/>
  <c r="H67" i="9"/>
  <c r="G67" i="7"/>
  <c r="H67" i="7"/>
  <c r="J67" i="1"/>
  <c r="G67" i="9"/>
  <c r="I42" i="1"/>
  <c r="C42" i="7"/>
  <c r="D42" i="7"/>
  <c r="C42" i="9"/>
  <c r="D42" i="9"/>
  <c r="K55" i="1"/>
  <c r="K55" i="9"/>
  <c r="L55" i="9"/>
  <c r="K55" i="7"/>
  <c r="L55" i="7"/>
  <c r="I40" i="1"/>
  <c r="C40" i="7"/>
  <c r="D40" i="9"/>
  <c r="D40" i="7"/>
  <c r="C40" i="9"/>
  <c r="W58" i="7"/>
  <c r="W58" i="9"/>
  <c r="N58" i="1"/>
  <c r="X58" i="7"/>
  <c r="X58" i="9"/>
  <c r="N84" i="1"/>
  <c r="W84" i="9"/>
  <c r="X84" i="9"/>
  <c r="W84" i="7"/>
  <c r="X84" i="7"/>
  <c r="W128" i="9"/>
  <c r="W128" i="7"/>
  <c r="X128" i="9"/>
  <c r="N128" i="1"/>
  <c r="X128" i="7"/>
  <c r="X111" i="7"/>
  <c r="X111" i="9"/>
  <c r="N111" i="1"/>
  <c r="W111" i="7"/>
  <c r="W111" i="9"/>
  <c r="W105" i="7"/>
  <c r="W105" i="9"/>
  <c r="X105" i="9"/>
  <c r="N105" i="1"/>
  <c r="X105" i="7"/>
  <c r="G11" i="7"/>
  <c r="H11" i="9"/>
  <c r="J11" i="1"/>
  <c r="G11" i="9"/>
  <c r="H11" i="7"/>
  <c r="S76" i="7"/>
  <c r="S76" i="9"/>
  <c r="T76" i="7"/>
  <c r="M76" i="1"/>
  <c r="T76" i="9"/>
  <c r="L76" i="1"/>
  <c r="P76" i="9"/>
  <c r="O76" i="9"/>
  <c r="O76" i="7"/>
  <c r="P76" i="7"/>
  <c r="K107" i="7"/>
  <c r="K107" i="9"/>
  <c r="K107" i="1"/>
  <c r="L107" i="7"/>
  <c r="L107" i="9"/>
  <c r="K85" i="7"/>
  <c r="L85" i="7"/>
  <c r="L85" i="9"/>
  <c r="K85" i="9"/>
  <c r="K85" i="1"/>
  <c r="K118" i="9"/>
  <c r="K118" i="7"/>
  <c r="L118" i="9"/>
  <c r="K118" i="1"/>
  <c r="L118" i="7"/>
  <c r="X52" i="9"/>
  <c r="W52" i="9"/>
  <c r="N52" i="1"/>
  <c r="W52" i="7"/>
  <c r="X52" i="7"/>
  <c r="S43" i="9"/>
  <c r="T43" i="7"/>
  <c r="T43" i="9"/>
  <c r="S43" i="7"/>
  <c r="M43" i="1"/>
  <c r="G56" i="7"/>
  <c r="J56" i="1"/>
  <c r="H56" i="9"/>
  <c r="G56" i="9"/>
  <c r="H56" i="7"/>
  <c r="K38" i="7"/>
  <c r="L38" i="7"/>
  <c r="K38" i="9"/>
  <c r="L38" i="9"/>
  <c r="K38" i="1"/>
  <c r="P63" i="7"/>
  <c r="O63" i="7"/>
  <c r="P63" i="9"/>
  <c r="O63" i="9"/>
  <c r="L63" i="1"/>
  <c r="W115" i="9"/>
  <c r="X115" i="7"/>
  <c r="X115" i="9"/>
  <c r="N115" i="1"/>
  <c r="W115" i="7"/>
  <c r="O110" i="9"/>
  <c r="O110" i="7"/>
  <c r="P110" i="9"/>
  <c r="L110" i="1"/>
  <c r="P110" i="7"/>
  <c r="C78" i="9"/>
  <c r="D78" i="9"/>
  <c r="I78" i="1"/>
  <c r="C78" i="7"/>
  <c r="D78" i="7"/>
  <c r="K92" i="1"/>
  <c r="L92" i="9"/>
  <c r="L92" i="7"/>
  <c r="K92" i="9"/>
  <c r="K92" i="7"/>
  <c r="O52" i="9"/>
  <c r="O52" i="7"/>
  <c r="L52" i="1"/>
  <c r="P52" i="9"/>
  <c r="P52" i="7"/>
  <c r="X43" i="9"/>
  <c r="X43" i="7"/>
  <c r="N43" i="1"/>
  <c r="W43" i="9"/>
  <c r="W43" i="7"/>
  <c r="L49" i="9"/>
  <c r="K49" i="7"/>
  <c r="K49" i="1"/>
  <c r="K49" i="9"/>
  <c r="L49" i="7"/>
  <c r="D36" i="9"/>
  <c r="D36" i="7"/>
  <c r="C36" i="7"/>
  <c r="C36" i="9"/>
  <c r="I36" i="1"/>
  <c r="S70" i="9"/>
  <c r="T70" i="7"/>
  <c r="M70" i="1"/>
  <c r="S70" i="7"/>
  <c r="T70" i="9"/>
  <c r="W59" i="9"/>
  <c r="X59" i="7"/>
  <c r="X59" i="9"/>
  <c r="W59" i="7"/>
  <c r="N59" i="1"/>
  <c r="X116" i="9"/>
  <c r="W116" i="7"/>
  <c r="X116" i="7"/>
  <c r="N116" i="1"/>
  <c r="W116" i="9"/>
  <c r="K125" i="9"/>
  <c r="L125" i="7"/>
  <c r="K125" i="1"/>
  <c r="L125" i="9"/>
  <c r="K125" i="7"/>
  <c r="H52" i="9"/>
  <c r="H52" i="7"/>
  <c r="G52" i="7"/>
  <c r="J52" i="1"/>
  <c r="G52" i="9"/>
  <c r="O43" i="7"/>
  <c r="P43" i="7"/>
  <c r="O43" i="9"/>
  <c r="L43" i="1"/>
  <c r="P43" i="9"/>
  <c r="K52" i="9"/>
  <c r="K52" i="7"/>
  <c r="K52" i="1"/>
  <c r="L52" i="9"/>
  <c r="L52" i="7"/>
  <c r="T72" i="9"/>
  <c r="S72" i="9"/>
  <c r="M72" i="1"/>
  <c r="T72" i="7"/>
  <c r="S72" i="7"/>
  <c r="L66" i="7"/>
  <c r="K66" i="7"/>
  <c r="L66" i="9"/>
  <c r="K66" i="9"/>
  <c r="K66" i="1"/>
  <c r="X120" i="9"/>
  <c r="X120" i="7"/>
  <c r="N120" i="1"/>
  <c r="W120" i="7"/>
  <c r="W120" i="9"/>
  <c r="O51" i="7"/>
  <c r="P51" i="7"/>
  <c r="P51" i="9"/>
  <c r="L51" i="1"/>
  <c r="O51" i="9"/>
  <c r="D37" i="9"/>
  <c r="C37" i="9"/>
  <c r="C37" i="7"/>
  <c r="I37" i="1"/>
  <c r="D37" i="7"/>
  <c r="T57" i="9"/>
  <c r="S57" i="9"/>
  <c r="S57" i="7"/>
  <c r="M57" i="1"/>
  <c r="T57" i="7"/>
  <c r="C39" i="7"/>
  <c r="D39" i="9"/>
  <c r="I39" i="1"/>
  <c r="C39" i="9"/>
  <c r="D39" i="7"/>
  <c r="W104" i="9"/>
  <c r="X104" i="7"/>
  <c r="X104" i="9"/>
  <c r="W104" i="7"/>
  <c r="N104" i="1"/>
  <c r="X16" i="7"/>
  <c r="N16" i="1"/>
  <c r="X16" i="9"/>
  <c r="W16" i="9"/>
  <c r="W16" i="7"/>
  <c r="K76" i="9"/>
  <c r="L76" i="9"/>
  <c r="L76" i="7"/>
  <c r="K76" i="1"/>
  <c r="K76" i="7"/>
  <c r="W44" i="9"/>
  <c r="X44" i="9"/>
  <c r="N44" i="1"/>
  <c r="W44" i="7"/>
  <c r="X44" i="7"/>
  <c r="H24" i="9"/>
  <c r="G24" i="7"/>
  <c r="G24" i="9"/>
  <c r="H24" i="7"/>
  <c r="J24" i="1"/>
  <c r="K37" i="1"/>
  <c r="L37" i="7"/>
  <c r="K37" i="7"/>
  <c r="K37" i="9"/>
  <c r="L37" i="9"/>
  <c r="W121" i="9"/>
  <c r="N121" i="1"/>
  <c r="W121" i="7"/>
  <c r="X121" i="7"/>
  <c r="X121" i="9"/>
  <c r="L29" i="7"/>
  <c r="K29" i="1"/>
  <c r="K29" i="9"/>
  <c r="L29" i="9"/>
  <c r="K29" i="7"/>
  <c r="P82" i="7"/>
  <c r="O82" i="9"/>
  <c r="L82" i="1"/>
  <c r="O82" i="7"/>
  <c r="P82" i="9"/>
  <c r="S5" i="7"/>
  <c r="T5" i="7"/>
  <c r="M5" i="1"/>
  <c r="T5" i="9"/>
  <c r="S5" i="9"/>
  <c r="S83" i="9"/>
  <c r="T83" i="7"/>
  <c r="M83" i="1"/>
  <c r="S83" i="7"/>
  <c r="T83" i="9"/>
  <c r="K130" i="7"/>
  <c r="L130" i="9"/>
  <c r="L130" i="7"/>
  <c r="K130" i="1"/>
  <c r="K130" i="9"/>
  <c r="T44" i="9"/>
  <c r="S44" i="7"/>
  <c r="T44" i="7"/>
  <c r="S44" i="9"/>
  <c r="M44" i="1"/>
  <c r="T58" i="9"/>
  <c r="M58" i="1"/>
  <c r="T58" i="7"/>
  <c r="S58" i="9"/>
  <c r="S58" i="7"/>
  <c r="P70" i="7"/>
  <c r="P70" i="9"/>
  <c r="O70" i="9"/>
  <c r="L70" i="1"/>
  <c r="O70" i="7"/>
  <c r="T69" i="9"/>
  <c r="M69" i="1"/>
  <c r="S69" i="7"/>
  <c r="T69" i="7"/>
  <c r="S69" i="9"/>
  <c r="W80" i="7"/>
  <c r="W80" i="9"/>
  <c r="X80" i="9"/>
  <c r="N80" i="1"/>
  <c r="X80" i="7"/>
  <c r="W28" i="9"/>
  <c r="X28" i="7"/>
  <c r="X28" i="9"/>
  <c r="N28" i="1"/>
  <c r="W28" i="7"/>
  <c r="S20" i="7"/>
  <c r="M20" i="1"/>
  <c r="S20" i="9"/>
  <c r="T20" i="9"/>
  <c r="T20" i="7"/>
  <c r="K14" i="7"/>
  <c r="K14" i="1"/>
  <c r="K14" i="9"/>
  <c r="L14" i="9"/>
  <c r="L14" i="7"/>
  <c r="W12" i="9"/>
  <c r="N12" i="1"/>
  <c r="X12" i="7"/>
  <c r="W12" i="7"/>
  <c r="X12" i="9"/>
  <c r="L11" i="9"/>
  <c r="K11" i="1"/>
  <c r="L11" i="7"/>
  <c r="K11" i="9"/>
  <c r="K11" i="7"/>
  <c r="L86" i="9"/>
  <c r="K86" i="9"/>
  <c r="L86" i="7"/>
  <c r="K86" i="1"/>
  <c r="K86" i="7"/>
  <c r="C138" i="7"/>
  <c r="I138" i="1"/>
  <c r="D138" i="7"/>
  <c r="C138" i="9"/>
  <c r="D138" i="9"/>
  <c r="L44" i="1"/>
  <c r="O44" i="7"/>
  <c r="P44" i="9"/>
  <c r="O44" i="9"/>
  <c r="P44" i="7"/>
  <c r="D72" i="9"/>
  <c r="I72" i="1"/>
  <c r="C72" i="9"/>
  <c r="C72" i="7"/>
  <c r="D72" i="7"/>
  <c r="C50" i="9"/>
  <c r="D50" i="9"/>
  <c r="I50" i="1"/>
  <c r="C50" i="7"/>
  <c r="D50" i="7"/>
  <c r="X65" i="7"/>
  <c r="W65" i="7"/>
  <c r="W65" i="9"/>
  <c r="X65" i="9"/>
  <c r="N65" i="1"/>
  <c r="N77" i="1"/>
  <c r="W77" i="9"/>
  <c r="W77" i="7"/>
  <c r="X77" i="7"/>
  <c r="X77" i="9"/>
  <c r="K28" i="7"/>
  <c r="K28" i="1"/>
  <c r="L28" i="7"/>
  <c r="L28" i="9"/>
  <c r="K28" i="9"/>
  <c r="H89" i="7"/>
  <c r="G89" i="9"/>
  <c r="J89" i="1"/>
  <c r="H89" i="9"/>
  <c r="G89" i="7"/>
  <c r="O138" i="7"/>
  <c r="P138" i="7"/>
  <c r="O138" i="9"/>
  <c r="L138" i="1"/>
  <c r="P138" i="9"/>
  <c r="S133" i="9"/>
  <c r="T133" i="9"/>
  <c r="S133" i="7"/>
  <c r="T133" i="7"/>
  <c r="M133" i="1"/>
  <c r="P13" i="7"/>
  <c r="O13" i="7"/>
  <c r="O13" i="9"/>
  <c r="P13" i="9"/>
  <c r="L13" i="1"/>
  <c r="K73" i="1"/>
  <c r="L73" i="7"/>
  <c r="K73" i="7"/>
  <c r="L73" i="9"/>
  <c r="K73" i="9"/>
  <c r="K106" i="7"/>
  <c r="K106" i="9"/>
  <c r="L106" i="9"/>
  <c r="L106" i="7"/>
  <c r="K106" i="1"/>
  <c r="K61" i="9"/>
  <c r="L61" i="7"/>
  <c r="K61" i="1"/>
  <c r="K61" i="7"/>
  <c r="L61" i="9"/>
  <c r="P68" i="9"/>
  <c r="P68" i="7"/>
  <c r="O68" i="7"/>
  <c r="O68" i="9"/>
  <c r="L68" i="1"/>
  <c r="X62" i="9"/>
  <c r="N62" i="1"/>
  <c r="W62" i="9"/>
  <c r="X62" i="7"/>
  <c r="W62" i="7"/>
  <c r="X90" i="7"/>
  <c r="X90" i="9"/>
  <c r="N90" i="1"/>
  <c r="W90" i="9"/>
  <c r="W90" i="7"/>
  <c r="X26" i="9"/>
  <c r="W26" i="7"/>
  <c r="X26" i="7"/>
  <c r="N26" i="1"/>
  <c r="W26" i="9"/>
  <c r="S9" i="7"/>
  <c r="M9" i="1"/>
  <c r="T9" i="9"/>
  <c r="T9" i="7"/>
  <c r="S9" i="9"/>
  <c r="P75" i="7"/>
  <c r="L75" i="1"/>
  <c r="O75" i="7"/>
  <c r="O75" i="9"/>
  <c r="P75" i="9"/>
  <c r="H81" i="9"/>
  <c r="G81" i="9"/>
  <c r="J81" i="1"/>
  <c r="G81" i="7"/>
  <c r="H81" i="7"/>
  <c r="N29" i="1"/>
  <c r="W29" i="7"/>
  <c r="X29" i="7"/>
  <c r="X29" i="9"/>
  <c r="W29" i="9"/>
  <c r="O31" i="7"/>
  <c r="L31" i="1"/>
  <c r="O31" i="9"/>
  <c r="P31" i="7"/>
  <c r="P31" i="9"/>
  <c r="L25" i="7"/>
  <c r="L25" i="9"/>
  <c r="K25" i="9"/>
  <c r="K25" i="7"/>
  <c r="K25" i="1"/>
  <c r="W14" i="7"/>
  <c r="W14" i="9"/>
  <c r="N14" i="1"/>
  <c r="X14" i="7"/>
  <c r="X14" i="9"/>
  <c r="J21" i="1"/>
  <c r="H21" i="7"/>
  <c r="G21" i="9"/>
  <c r="H21" i="9"/>
  <c r="G21" i="7"/>
  <c r="M106" i="1"/>
  <c r="T106" i="7"/>
  <c r="S106" i="7"/>
  <c r="S106" i="9"/>
  <c r="T106" i="9"/>
  <c r="S84" i="9"/>
  <c r="T84" i="7"/>
  <c r="S84" i="7"/>
  <c r="T84" i="9"/>
  <c r="M84" i="1"/>
  <c r="J115" i="1"/>
  <c r="H115" i="9"/>
  <c r="G115" i="7"/>
  <c r="G115" i="9"/>
  <c r="H115" i="7"/>
  <c r="O108" i="9"/>
  <c r="O108" i="7"/>
  <c r="L108" i="1"/>
  <c r="P108" i="9"/>
  <c r="P108" i="7"/>
  <c r="C16" i="9"/>
  <c r="D16" i="7"/>
  <c r="D16" i="9"/>
  <c r="C16" i="7"/>
  <c r="I16" i="1"/>
  <c r="P118" i="7"/>
  <c r="L118" i="1"/>
  <c r="P118" i="9"/>
  <c r="O118" i="9"/>
  <c r="O118" i="7"/>
  <c r="T77" i="9"/>
  <c r="S77" i="7"/>
  <c r="T77" i="7"/>
  <c r="S77" i="9"/>
  <c r="M77" i="1"/>
  <c r="X17" i="7"/>
  <c r="X17" i="9"/>
  <c r="N17" i="1"/>
  <c r="W17" i="9"/>
  <c r="W17" i="7"/>
  <c r="J18" i="1"/>
  <c r="G18" i="7"/>
  <c r="G18" i="9"/>
  <c r="H18" i="9"/>
  <c r="H18" i="7"/>
  <c r="L107" i="1"/>
  <c r="O107" i="9"/>
  <c r="P107" i="7"/>
  <c r="O107" i="7"/>
  <c r="P107" i="9"/>
  <c r="T105" i="7"/>
  <c r="S105" i="9"/>
  <c r="M105" i="1"/>
  <c r="S105" i="7"/>
  <c r="T105" i="9"/>
  <c r="T115" i="9"/>
  <c r="M115" i="1"/>
  <c r="T115" i="7"/>
  <c r="S115" i="7"/>
  <c r="S115" i="9"/>
  <c r="G86" i="9"/>
  <c r="H86" i="9"/>
  <c r="G86" i="7"/>
  <c r="J86" i="1"/>
  <c r="H86" i="7"/>
  <c r="O102" i="9"/>
  <c r="O102" i="7"/>
  <c r="L102" i="1"/>
  <c r="P102" i="7"/>
  <c r="P102" i="9"/>
  <c r="G137" i="9"/>
  <c r="H137" i="9"/>
  <c r="J137" i="1"/>
  <c r="G137" i="7"/>
  <c r="H137" i="7"/>
  <c r="D13" i="7"/>
  <c r="C13" i="9"/>
  <c r="C13" i="7"/>
  <c r="D13" i="9"/>
  <c r="I13" i="1"/>
  <c r="M118" i="1"/>
  <c r="S118" i="7"/>
  <c r="T118" i="9"/>
  <c r="T118" i="7"/>
  <c r="S118" i="9"/>
  <c r="K103" i="1"/>
  <c r="K103" i="9"/>
  <c r="K103" i="7"/>
  <c r="L103" i="9"/>
  <c r="L103" i="7"/>
  <c r="D97" i="7"/>
  <c r="C97" i="9"/>
  <c r="D97" i="9"/>
  <c r="I97" i="1"/>
  <c r="C97" i="7"/>
  <c r="D81" i="9"/>
  <c r="D81" i="7"/>
  <c r="C81" i="7"/>
  <c r="C81" i="9"/>
  <c r="I81" i="1"/>
  <c r="K82" i="7"/>
  <c r="K82" i="9"/>
  <c r="K82" i="1"/>
  <c r="L82" i="9"/>
  <c r="L82" i="7"/>
  <c r="K117" i="9"/>
  <c r="K117" i="7"/>
  <c r="L117" i="9"/>
  <c r="L117" i="7"/>
  <c r="K117" i="1"/>
  <c r="K121" i="1"/>
  <c r="K121" i="9"/>
  <c r="K121" i="7"/>
  <c r="L121" i="7"/>
  <c r="L121" i="9"/>
  <c r="K94" i="7"/>
  <c r="K94" i="1"/>
  <c r="L94" i="9"/>
  <c r="L94" i="7"/>
  <c r="K94" i="9"/>
  <c r="K111" i="9"/>
  <c r="L111" i="7"/>
  <c r="K111" i="1"/>
  <c r="L111" i="9"/>
  <c r="K111" i="7"/>
  <c r="G37" i="9"/>
  <c r="J37" i="1"/>
  <c r="G37" i="7"/>
  <c r="H37" i="7"/>
  <c r="H37" i="9"/>
  <c r="X49" i="7"/>
  <c r="W49" i="9"/>
  <c r="N49" i="1"/>
  <c r="X49" i="9"/>
  <c r="W49" i="7"/>
  <c r="H42" i="9"/>
  <c r="G42" i="9"/>
  <c r="J42" i="1"/>
  <c r="G42" i="7"/>
  <c r="H42" i="7"/>
  <c r="S36" i="7"/>
  <c r="S36" i="9"/>
  <c r="T36" i="7"/>
  <c r="M36" i="1"/>
  <c r="T36" i="9"/>
  <c r="S47" i="7"/>
  <c r="T47" i="7"/>
  <c r="T47" i="9"/>
  <c r="M47" i="1"/>
  <c r="S47" i="9"/>
  <c r="D56" i="9"/>
  <c r="C56" i="9"/>
  <c r="I56" i="1"/>
  <c r="D56" i="7"/>
  <c r="C56" i="7"/>
  <c r="S60" i="7"/>
  <c r="S60" i="9"/>
  <c r="T60" i="9"/>
  <c r="M60" i="1"/>
  <c r="T60" i="7"/>
  <c r="L51" i="7"/>
  <c r="K51" i="1"/>
  <c r="K51" i="9"/>
  <c r="K51" i="7"/>
  <c r="L51" i="9"/>
  <c r="K53" i="9"/>
  <c r="K53" i="7"/>
  <c r="K53" i="1"/>
  <c r="L53" i="7"/>
  <c r="L53" i="9"/>
  <c r="G62" i="7"/>
  <c r="G62" i="9"/>
  <c r="H62" i="9"/>
  <c r="J62" i="1"/>
  <c r="H62" i="7"/>
  <c r="O56" i="9"/>
  <c r="P56" i="7"/>
  <c r="L56" i="1"/>
  <c r="O56" i="7"/>
  <c r="P56" i="9"/>
  <c r="G61" i="7"/>
  <c r="G61" i="9"/>
  <c r="J61" i="1"/>
  <c r="H61" i="7"/>
  <c r="H61" i="9"/>
  <c r="D33" i="9"/>
  <c r="C33" i="9"/>
  <c r="I33" i="1"/>
  <c r="C33" i="7"/>
  <c r="D33" i="7"/>
  <c r="S24" i="9"/>
  <c r="S24" i="7"/>
  <c r="T24" i="9"/>
  <c r="T24" i="7"/>
  <c r="M24" i="1"/>
  <c r="K40" i="9"/>
  <c r="L40" i="9"/>
  <c r="L40" i="7"/>
  <c r="K40" i="7"/>
  <c r="K40" i="1"/>
  <c r="N70" i="1"/>
  <c r="X70" i="7"/>
  <c r="W70" i="9"/>
  <c r="X70" i="9"/>
  <c r="W70" i="7"/>
  <c r="X125" i="7"/>
  <c r="W125" i="9"/>
  <c r="W125" i="7"/>
  <c r="N125" i="1"/>
  <c r="X125" i="9"/>
  <c r="W119" i="9"/>
  <c r="N119" i="1"/>
  <c r="W119" i="7"/>
  <c r="X119" i="7"/>
  <c r="X119" i="9"/>
  <c r="X94" i="7"/>
  <c r="W94" i="7"/>
  <c r="W94" i="9"/>
  <c r="N94" i="1"/>
  <c r="X94" i="9"/>
  <c r="L116" i="1"/>
  <c r="P116" i="9"/>
  <c r="O116" i="9"/>
  <c r="P116" i="7"/>
  <c r="O116" i="7"/>
  <c r="T98" i="7"/>
  <c r="M98" i="1"/>
  <c r="S98" i="7"/>
  <c r="T98" i="9"/>
  <c r="S98" i="9"/>
  <c r="O112" i="7"/>
  <c r="P112" i="9"/>
  <c r="O112" i="9"/>
  <c r="L112" i="1"/>
  <c r="P112" i="7"/>
  <c r="G79" i="9"/>
  <c r="H79" i="7"/>
  <c r="J79" i="1"/>
  <c r="G79" i="7"/>
  <c r="H79" i="9"/>
  <c r="K134" i="9"/>
  <c r="K134" i="7"/>
  <c r="L134" i="7"/>
  <c r="K134" i="1"/>
  <c r="L134" i="9"/>
  <c r="I98" i="1"/>
  <c r="C98" i="9"/>
  <c r="C98" i="7"/>
  <c r="D98" i="7"/>
  <c r="D98" i="9"/>
  <c r="H35" i="9"/>
  <c r="G35" i="9"/>
  <c r="J35" i="1"/>
  <c r="H35" i="7"/>
  <c r="G35" i="7"/>
  <c r="G58" i="9"/>
  <c r="J58" i="1"/>
  <c r="H58" i="9"/>
  <c r="H58" i="7"/>
  <c r="G58" i="7"/>
  <c r="L57" i="9"/>
  <c r="L57" i="7"/>
  <c r="K57" i="7"/>
  <c r="K57" i="9"/>
  <c r="K57" i="1"/>
  <c r="S64" i="9"/>
  <c r="S64" i="7"/>
  <c r="M64" i="1"/>
  <c r="T64" i="7"/>
  <c r="T64" i="9"/>
  <c r="M67" i="1"/>
  <c r="S67" i="9"/>
  <c r="T67" i="7"/>
  <c r="T67" i="9"/>
  <c r="S67" i="7"/>
  <c r="W123" i="7"/>
  <c r="X123" i="7"/>
  <c r="N123" i="1"/>
  <c r="X123" i="9"/>
  <c r="W123" i="9"/>
  <c r="O22" i="9"/>
  <c r="L22" i="1"/>
  <c r="P22" i="9"/>
  <c r="O22" i="7"/>
  <c r="P22" i="7"/>
  <c r="K97" i="7"/>
  <c r="K97" i="1"/>
  <c r="L97" i="9"/>
  <c r="L97" i="7"/>
  <c r="K97" i="9"/>
  <c r="K108" i="7"/>
  <c r="L108" i="7"/>
  <c r="L108" i="9"/>
  <c r="K108" i="1"/>
  <c r="K108" i="9"/>
  <c r="O38" i="9"/>
  <c r="P38" i="7"/>
  <c r="O38" i="7"/>
  <c r="P38" i="9"/>
  <c r="L38" i="1"/>
  <c r="G51" i="7"/>
  <c r="J51" i="1"/>
  <c r="G51" i="9"/>
  <c r="H51" i="7"/>
  <c r="H51" i="9"/>
  <c r="L46" i="7"/>
  <c r="L46" i="9"/>
  <c r="K46" i="9"/>
  <c r="K46" i="1"/>
  <c r="K46" i="7"/>
  <c r="O23" i="7"/>
  <c r="O23" i="9"/>
  <c r="P23" i="7"/>
  <c r="L23" i="1"/>
  <c r="P23" i="9"/>
  <c r="P71" i="9"/>
  <c r="O71" i="9"/>
  <c r="L71" i="1"/>
  <c r="O71" i="7"/>
  <c r="P71" i="7"/>
  <c r="W83" i="9"/>
  <c r="W83" i="7"/>
  <c r="X83" i="7"/>
  <c r="N83" i="1"/>
  <c r="X83" i="9"/>
  <c r="K122" i="9"/>
  <c r="L122" i="7"/>
  <c r="K122" i="7"/>
  <c r="K122" i="1"/>
  <c r="L122" i="9"/>
  <c r="W35" i="7"/>
  <c r="X35" i="7"/>
  <c r="X35" i="9"/>
  <c r="W35" i="9"/>
  <c r="N35" i="1"/>
  <c r="T56" i="9"/>
  <c r="T56" i="7"/>
  <c r="M56" i="1"/>
  <c r="S56" i="9"/>
  <c r="S56" i="7"/>
  <c r="D43" i="7"/>
  <c r="I43" i="1"/>
  <c r="C43" i="9"/>
  <c r="D43" i="9"/>
  <c r="C43" i="7"/>
  <c r="K68" i="1"/>
  <c r="K68" i="7"/>
  <c r="K68" i="9"/>
  <c r="L68" i="7"/>
  <c r="L68" i="9"/>
  <c r="X75" i="7"/>
  <c r="W75" i="7"/>
  <c r="N75" i="1"/>
  <c r="W75" i="9"/>
  <c r="X75" i="9"/>
  <c r="T35" i="9"/>
  <c r="M35" i="1"/>
  <c r="S35" i="9"/>
  <c r="T35" i="7"/>
  <c r="S35" i="7"/>
  <c r="K62" i="7"/>
  <c r="K62" i="1"/>
  <c r="L62" i="9"/>
  <c r="L62" i="7"/>
  <c r="K62" i="9"/>
  <c r="C68" i="9"/>
  <c r="C68" i="7"/>
  <c r="I68" i="1"/>
  <c r="D68" i="9"/>
  <c r="D68" i="7"/>
  <c r="D58" i="9"/>
  <c r="C58" i="7"/>
  <c r="I58" i="1"/>
  <c r="C58" i="9"/>
  <c r="D58" i="7"/>
  <c r="N91" i="1"/>
  <c r="W91" i="7"/>
  <c r="X91" i="7"/>
  <c r="W91" i="9"/>
  <c r="X91" i="9"/>
  <c r="P17" i="9"/>
  <c r="P17" i="7"/>
  <c r="L17" i="1"/>
  <c r="O17" i="9"/>
  <c r="O17" i="7"/>
  <c r="C133" i="7"/>
  <c r="D133" i="9"/>
  <c r="D133" i="7"/>
  <c r="C133" i="9"/>
  <c r="I133" i="1"/>
  <c r="T39" i="9"/>
  <c r="M39" i="1"/>
  <c r="T39" i="7"/>
  <c r="S39" i="7"/>
  <c r="S39" i="9"/>
  <c r="H66" i="7"/>
  <c r="G66" i="7"/>
  <c r="H66" i="9"/>
  <c r="G66" i="9"/>
  <c r="J66" i="1"/>
  <c r="N53" i="1"/>
  <c r="X53" i="7"/>
  <c r="W53" i="7"/>
  <c r="X53" i="9"/>
  <c r="W53" i="9"/>
  <c r="W124" i="9"/>
  <c r="N124" i="1"/>
  <c r="X124" i="7"/>
  <c r="W124" i="7"/>
  <c r="X124" i="9"/>
  <c r="H28" i="7"/>
  <c r="J28" i="1"/>
  <c r="H28" i="9"/>
  <c r="G28" i="7"/>
  <c r="G28" i="9"/>
  <c r="O92" i="7"/>
  <c r="L92" i="1"/>
  <c r="P92" i="7"/>
  <c r="O92" i="9"/>
  <c r="P92" i="9"/>
  <c r="S130" i="9"/>
  <c r="S130" i="7"/>
  <c r="T130" i="7"/>
  <c r="T130" i="9"/>
  <c r="M130" i="1"/>
  <c r="J13" i="1"/>
  <c r="G13" i="9"/>
  <c r="H13" i="9"/>
  <c r="H13" i="7"/>
  <c r="G13" i="7"/>
  <c r="C113" i="7"/>
  <c r="D113" i="7"/>
  <c r="I113" i="1"/>
  <c r="C113" i="9"/>
  <c r="D113" i="9"/>
  <c r="I95" i="1"/>
  <c r="D95" i="9"/>
  <c r="D95" i="7"/>
  <c r="C95" i="9"/>
  <c r="C95" i="7"/>
  <c r="N48" i="1"/>
  <c r="W48" i="9"/>
  <c r="X48" i="9"/>
  <c r="W48" i="7"/>
  <c r="X48" i="7"/>
  <c r="X45" i="7"/>
  <c r="W45" i="7"/>
  <c r="X45" i="9"/>
  <c r="W45" i="9"/>
  <c r="N45" i="1"/>
  <c r="H65" i="9"/>
  <c r="G65" i="7"/>
  <c r="H65" i="7"/>
  <c r="J65" i="1"/>
  <c r="G65" i="9"/>
  <c r="L64" i="9"/>
  <c r="K64" i="9"/>
  <c r="K64" i="7"/>
  <c r="L64" i="7"/>
  <c r="K64" i="1"/>
  <c r="W76" i="7"/>
  <c r="X76" i="7"/>
  <c r="N76" i="1"/>
  <c r="W76" i="9"/>
  <c r="X76" i="9"/>
  <c r="J110" i="1"/>
  <c r="G110" i="7"/>
  <c r="G110" i="9"/>
  <c r="H110" i="9"/>
  <c r="H110" i="7"/>
  <c r="H93" i="9"/>
  <c r="G93" i="7"/>
  <c r="J93" i="1"/>
  <c r="G93" i="9"/>
  <c r="H93" i="7"/>
  <c r="D73" i="9"/>
  <c r="C73" i="9"/>
  <c r="D73" i="7"/>
  <c r="I73" i="1"/>
  <c r="C73" i="7"/>
  <c r="L113" i="1"/>
  <c r="P113" i="9"/>
  <c r="O113" i="7"/>
  <c r="O113" i="9"/>
  <c r="P113" i="7"/>
  <c r="D19" i="9"/>
  <c r="I19" i="1"/>
  <c r="C19" i="7"/>
  <c r="C19" i="9"/>
  <c r="D19" i="7"/>
  <c r="G95" i="7"/>
  <c r="G95" i="9"/>
  <c r="H95" i="7"/>
  <c r="H95" i="9"/>
  <c r="J95" i="1"/>
  <c r="I101" i="1"/>
  <c r="C101" i="9"/>
  <c r="C101" i="7"/>
  <c r="D101" i="9"/>
  <c r="D101" i="7"/>
  <c r="O48" i="7"/>
  <c r="O48" i="9"/>
  <c r="P48" i="7"/>
  <c r="L48" i="1"/>
  <c r="P48" i="9"/>
  <c r="P45" i="9"/>
  <c r="P45" i="7"/>
  <c r="O45" i="9"/>
  <c r="O45" i="7"/>
  <c r="L45" i="1"/>
  <c r="S23" i="9"/>
  <c r="M23" i="1"/>
  <c r="T23" i="9"/>
  <c r="T23" i="7"/>
  <c r="S23" i="7"/>
  <c r="C44" i="7"/>
  <c r="I44" i="1"/>
  <c r="D44" i="7"/>
  <c r="C44" i="9"/>
  <c r="D44" i="9"/>
  <c r="N101" i="1"/>
  <c r="W101" i="9"/>
  <c r="X101" i="9"/>
  <c r="X101" i="7"/>
  <c r="W101" i="7"/>
  <c r="C26" i="7"/>
  <c r="D26" i="9"/>
  <c r="I26" i="1"/>
  <c r="C26" i="9"/>
  <c r="D26" i="7"/>
  <c r="K17" i="1"/>
  <c r="L17" i="7"/>
  <c r="K17" i="7"/>
  <c r="K17" i="9"/>
  <c r="L17" i="9"/>
  <c r="G132" i="7"/>
  <c r="H132" i="9"/>
  <c r="J132" i="1"/>
  <c r="H132" i="7"/>
  <c r="G132" i="9"/>
  <c r="J102" i="1"/>
  <c r="G102" i="7"/>
  <c r="H102" i="9"/>
  <c r="G102" i="9"/>
  <c r="H102" i="7"/>
  <c r="L85" i="1"/>
  <c r="P85" i="9"/>
  <c r="O85" i="7"/>
  <c r="O85" i="9"/>
  <c r="P85" i="7"/>
  <c r="C74" i="7"/>
  <c r="D74" i="7"/>
  <c r="I74" i="1"/>
  <c r="C74" i="9"/>
  <c r="D74" i="9"/>
  <c r="I127" i="1"/>
  <c r="C127" i="7"/>
  <c r="D127" i="9"/>
  <c r="C127" i="9"/>
  <c r="D127" i="7"/>
  <c r="P40" i="7"/>
  <c r="O40" i="7"/>
  <c r="L40" i="1"/>
  <c r="P40" i="9"/>
  <c r="O40" i="9"/>
  <c r="D55" i="9"/>
  <c r="C55" i="7"/>
  <c r="I55" i="1"/>
  <c r="D55" i="7"/>
  <c r="C55" i="9"/>
  <c r="O72" i="9"/>
  <c r="L72" i="1"/>
  <c r="O72" i="7"/>
  <c r="P72" i="9"/>
  <c r="P72" i="7"/>
  <c r="W73" i="9"/>
  <c r="X73" i="9"/>
  <c r="X73" i="7"/>
  <c r="N73" i="1"/>
  <c r="W73" i="7"/>
  <c r="O28" i="7"/>
  <c r="P28" i="9"/>
  <c r="L28" i="1"/>
  <c r="O28" i="9"/>
  <c r="P28" i="7"/>
  <c r="W15" i="7"/>
  <c r="N15" i="1"/>
  <c r="W15" i="9"/>
  <c r="X15" i="7"/>
  <c r="X15" i="9"/>
  <c r="M73" i="1"/>
  <c r="S73" i="9"/>
  <c r="T73" i="7"/>
  <c r="T73" i="9"/>
  <c r="S73" i="7"/>
  <c r="C22" i="7"/>
  <c r="C22" i="9"/>
  <c r="D22" i="7"/>
  <c r="D22" i="9"/>
  <c r="I22" i="1"/>
  <c r="C125" i="7"/>
  <c r="I125" i="1"/>
  <c r="D125" i="7"/>
  <c r="D125" i="9"/>
  <c r="C125" i="9"/>
  <c r="P29" i="9"/>
  <c r="O29" i="9"/>
  <c r="O29" i="7"/>
  <c r="P29" i="7"/>
  <c r="L29" i="1"/>
  <c r="S31" i="7"/>
  <c r="T31" i="9"/>
  <c r="S31" i="9"/>
  <c r="T31" i="7"/>
  <c r="M31" i="1"/>
  <c r="T25" i="9"/>
  <c r="S25" i="9"/>
  <c r="M25" i="1"/>
  <c r="S25" i="7"/>
  <c r="T25" i="7"/>
  <c r="I18" i="1"/>
  <c r="D18" i="7"/>
  <c r="C18" i="7"/>
  <c r="C18" i="9"/>
  <c r="D18" i="9"/>
  <c r="T7" i="9"/>
  <c r="M7" i="1"/>
  <c r="T7" i="7"/>
  <c r="S7" i="9"/>
  <c r="S7" i="7"/>
  <c r="S138" i="9"/>
  <c r="T138" i="7"/>
  <c r="T138" i="9"/>
  <c r="S138" i="7"/>
  <c r="M138" i="1"/>
  <c r="S110" i="7"/>
  <c r="T110" i="7"/>
  <c r="S110" i="9"/>
  <c r="M110" i="1"/>
  <c r="T110" i="9"/>
  <c r="H103" i="9"/>
  <c r="G103" i="7"/>
  <c r="H103" i="7"/>
  <c r="G103" i="9"/>
  <c r="J103" i="1"/>
  <c r="G77" i="9"/>
  <c r="G77" i="7"/>
  <c r="J77" i="1"/>
  <c r="H77" i="7"/>
  <c r="H77" i="9"/>
  <c r="S12" i="9"/>
  <c r="M12" i="1"/>
  <c r="T12" i="9"/>
  <c r="T12" i="7"/>
  <c r="S12" i="7"/>
  <c r="K138" i="7"/>
  <c r="L138" i="9"/>
  <c r="K138" i="9"/>
  <c r="L138" i="7"/>
  <c r="K138" i="1"/>
  <c r="N69" i="1"/>
  <c r="X69" i="9"/>
  <c r="W69" i="7"/>
  <c r="W69" i="9"/>
  <c r="X69" i="7"/>
  <c r="L70" i="7"/>
  <c r="K70" i="7"/>
  <c r="K70" i="1"/>
  <c r="L70" i="9"/>
  <c r="K70" i="9"/>
  <c r="G45" i="9"/>
  <c r="J45" i="1"/>
  <c r="G45" i="7"/>
  <c r="H45" i="7"/>
  <c r="H45" i="9"/>
  <c r="W18" i="9"/>
  <c r="X18" i="7"/>
  <c r="N18" i="1"/>
  <c r="W18" i="7"/>
  <c r="X18" i="9"/>
  <c r="T33" i="9"/>
  <c r="S33" i="7"/>
  <c r="M33" i="1"/>
  <c r="T33" i="7"/>
  <c r="S33" i="9"/>
  <c r="N32" i="1"/>
  <c r="X32" i="7"/>
  <c r="X32" i="9"/>
  <c r="W32" i="7"/>
  <c r="W32" i="9"/>
  <c r="X31" i="7"/>
  <c r="N31" i="1"/>
  <c r="X31" i="9"/>
  <c r="W31" i="7"/>
  <c r="W31" i="9"/>
  <c r="C25" i="9"/>
  <c r="D25" i="9"/>
  <c r="I25" i="1"/>
  <c r="C25" i="7"/>
  <c r="D25" i="7"/>
  <c r="T136" i="9"/>
  <c r="S136" i="9"/>
  <c r="S136" i="7"/>
  <c r="M136" i="1"/>
  <c r="T136" i="7"/>
  <c r="T74" i="9"/>
  <c r="S74" i="9"/>
  <c r="T74" i="7"/>
  <c r="M74" i="1"/>
  <c r="S74" i="7"/>
  <c r="G122" i="7"/>
  <c r="H122" i="7"/>
  <c r="G122" i="9"/>
  <c r="H122" i="9"/>
  <c r="J122" i="1"/>
  <c r="H109" i="9"/>
  <c r="G109" i="7"/>
  <c r="J109" i="1"/>
  <c r="G109" i="9"/>
  <c r="H109" i="7"/>
  <c r="P122" i="7"/>
  <c r="O122" i="9"/>
  <c r="L122" i="1"/>
  <c r="O122" i="7"/>
  <c r="P122" i="9"/>
  <c r="O87" i="9"/>
  <c r="P87" i="7"/>
  <c r="L87" i="1"/>
  <c r="P87" i="9"/>
  <c r="O87" i="7"/>
  <c r="T89" i="7"/>
  <c r="S89" i="9"/>
  <c r="M89" i="1"/>
  <c r="T89" i="9"/>
  <c r="S89" i="7"/>
  <c r="P123" i="7"/>
  <c r="O123" i="9"/>
  <c r="L123" i="1"/>
  <c r="P123" i="9"/>
  <c r="O123" i="7"/>
  <c r="L16" i="7"/>
  <c r="K16" i="1"/>
  <c r="K16" i="7"/>
  <c r="L16" i="9"/>
  <c r="K16" i="9"/>
  <c r="D15" i="7"/>
  <c r="C15" i="7"/>
  <c r="D15" i="9"/>
  <c r="C15" i="9"/>
  <c r="I15" i="1"/>
  <c r="X10" i="7"/>
  <c r="N10" i="1"/>
  <c r="W10" i="9"/>
  <c r="W10" i="7"/>
  <c r="X10" i="9"/>
  <c r="S127" i="9"/>
  <c r="T127" i="9"/>
  <c r="M127" i="1"/>
  <c r="S127" i="7"/>
  <c r="T127" i="7"/>
  <c r="S90" i="9"/>
  <c r="S90" i="7"/>
  <c r="T90" i="7"/>
  <c r="T90" i="9"/>
  <c r="M90" i="1"/>
  <c r="P74" i="9"/>
  <c r="P74" i="7"/>
  <c r="O74" i="9"/>
  <c r="O74" i="7"/>
  <c r="L74" i="1"/>
  <c r="G116" i="9"/>
  <c r="H116" i="9"/>
  <c r="G116" i="7"/>
  <c r="J116" i="1"/>
  <c r="H116" i="7"/>
  <c r="H16" i="9"/>
  <c r="J16" i="1"/>
  <c r="H16" i="7"/>
  <c r="G16" i="7"/>
  <c r="G16" i="9"/>
  <c r="D124" i="9"/>
  <c r="I124" i="1"/>
  <c r="D124" i="7"/>
  <c r="C124" i="7"/>
  <c r="C124" i="9"/>
  <c r="T66" i="9"/>
  <c r="S66" i="7"/>
  <c r="M66" i="1"/>
  <c r="S66" i="9"/>
  <c r="T66" i="7"/>
  <c r="M52" i="1"/>
  <c r="S52" i="9"/>
  <c r="T52" i="9"/>
  <c r="S52" i="7"/>
  <c r="T52" i="7"/>
  <c r="P64" i="9"/>
  <c r="L64" i="1"/>
  <c r="O64" i="7"/>
  <c r="O64" i="9"/>
  <c r="P64" i="7"/>
  <c r="H73" i="9"/>
  <c r="H73" i="7"/>
  <c r="J73" i="1"/>
  <c r="G73" i="7"/>
  <c r="G73" i="9"/>
  <c r="X46" i="9"/>
  <c r="N46" i="1"/>
  <c r="X46" i="7"/>
  <c r="W46" i="9"/>
  <c r="W46" i="7"/>
  <c r="T30" i="7"/>
  <c r="S30" i="7"/>
  <c r="T30" i="9"/>
  <c r="S30" i="9"/>
  <c r="M30" i="1"/>
  <c r="H29" i="7"/>
  <c r="G29" i="9"/>
  <c r="J29" i="1"/>
  <c r="G29" i="7"/>
  <c r="H29" i="9"/>
  <c r="T27" i="9"/>
  <c r="M27" i="1"/>
  <c r="S27" i="9"/>
  <c r="T27" i="7"/>
  <c r="S27" i="7"/>
  <c r="T135" i="7"/>
  <c r="M135" i="1"/>
  <c r="T135" i="9"/>
  <c r="S135" i="7"/>
  <c r="S135" i="9"/>
  <c r="H126" i="7"/>
  <c r="G126" i="9"/>
  <c r="G126" i="7"/>
  <c r="H126" i="9"/>
  <c r="J126" i="1"/>
  <c r="J15" i="1"/>
  <c r="H15" i="7"/>
  <c r="H15" i="9"/>
  <c r="G15" i="9"/>
  <c r="G15" i="7"/>
  <c r="P111" i="9"/>
  <c r="L111" i="1"/>
  <c r="O111" i="9"/>
  <c r="P111" i="7"/>
  <c r="O111" i="7"/>
  <c r="K10" i="1"/>
  <c r="L10" i="9"/>
  <c r="K10" i="9"/>
  <c r="L10" i="7"/>
  <c r="K10" i="7"/>
  <c r="J76" i="1"/>
  <c r="G76" i="9"/>
  <c r="H76" i="9"/>
  <c r="H76" i="7"/>
  <c r="G76" i="7"/>
  <c r="T94" i="9"/>
  <c r="S94" i="9"/>
  <c r="M94" i="1"/>
  <c r="T94" i="7"/>
  <c r="S94" i="7"/>
  <c r="O131" i="7"/>
  <c r="L131" i="1"/>
  <c r="P131" i="7"/>
  <c r="O131" i="9"/>
  <c r="P131" i="9"/>
  <c r="H101" i="9"/>
  <c r="H101" i="7"/>
  <c r="G101" i="9"/>
  <c r="J101" i="1"/>
  <c r="G101" i="7"/>
  <c r="S97" i="9"/>
  <c r="T97" i="9"/>
  <c r="M97" i="1"/>
  <c r="S97" i="7"/>
  <c r="T97" i="7"/>
  <c r="J121" i="1"/>
  <c r="H121" i="9"/>
  <c r="G121" i="9"/>
  <c r="G121" i="7"/>
  <c r="H121" i="7"/>
  <c r="K22" i="1"/>
  <c r="K22" i="9"/>
  <c r="K22" i="7"/>
  <c r="L22" i="9"/>
  <c r="L22" i="7"/>
  <c r="S15" i="9"/>
  <c r="T15" i="7"/>
  <c r="S15" i="7"/>
  <c r="M15" i="1"/>
  <c r="T15" i="9"/>
  <c r="H131" i="9"/>
  <c r="G131" i="7"/>
  <c r="J131" i="1"/>
  <c r="H131" i="7"/>
  <c r="G131" i="9"/>
  <c r="S111" i="9"/>
  <c r="M111" i="1"/>
  <c r="T111" i="9"/>
  <c r="T111" i="7"/>
  <c r="S111" i="7"/>
  <c r="O124" i="7"/>
  <c r="L124" i="1"/>
  <c r="P124" i="9"/>
  <c r="P124" i="7"/>
  <c r="O124" i="9"/>
  <c r="O125" i="9"/>
  <c r="L125" i="1"/>
  <c r="O125" i="7"/>
  <c r="P125" i="7"/>
  <c r="P125" i="9"/>
  <c r="T99" i="7"/>
  <c r="T99" i="9"/>
  <c r="M99" i="1"/>
  <c r="S99" i="7"/>
  <c r="S99" i="9"/>
  <c r="T8" i="7"/>
  <c r="M8" i="1"/>
  <c r="S8" i="9"/>
  <c r="S8" i="7"/>
  <c r="T8" i="9"/>
  <c r="K113" i="9"/>
  <c r="L113" i="7"/>
  <c r="L113" i="9"/>
  <c r="K113" i="7"/>
  <c r="K113" i="1"/>
  <c r="L95" i="9"/>
  <c r="K95" i="9"/>
  <c r="K95" i="1"/>
  <c r="L95" i="7"/>
  <c r="K95" i="7"/>
  <c r="C88" i="9"/>
  <c r="I88" i="1"/>
  <c r="C88" i="7"/>
  <c r="D88" i="7"/>
  <c r="D88" i="9"/>
  <c r="D103" i="9"/>
  <c r="D103" i="7"/>
  <c r="C103" i="9"/>
  <c r="I103" i="1"/>
  <c r="C103" i="7"/>
  <c r="D93" i="7"/>
  <c r="I93" i="1"/>
  <c r="C93" i="7"/>
  <c r="D93" i="9"/>
  <c r="C93" i="9"/>
  <c r="G38" i="9"/>
  <c r="H38" i="7"/>
  <c r="G38" i="7"/>
  <c r="J38" i="1"/>
  <c r="H38" i="9"/>
  <c r="T62" i="9"/>
  <c r="S62" i="7"/>
  <c r="T62" i="7"/>
  <c r="S62" i="9"/>
  <c r="M62" i="1"/>
  <c r="P86" i="7"/>
  <c r="P86" i="9"/>
  <c r="L86" i="1"/>
  <c r="O86" i="7"/>
  <c r="O86" i="9"/>
  <c r="L112" i="9"/>
  <c r="K112" i="7"/>
  <c r="L112" i="7"/>
  <c r="K112" i="9"/>
  <c r="K112" i="1"/>
  <c r="L90" i="9"/>
  <c r="L90" i="7"/>
  <c r="K90" i="9"/>
  <c r="K90" i="1"/>
  <c r="K90" i="7"/>
  <c r="D107" i="9"/>
  <c r="D107" i="7"/>
  <c r="I107" i="1"/>
  <c r="C107" i="7"/>
  <c r="C107" i="9"/>
  <c r="L32" i="9"/>
  <c r="K32" i="7"/>
  <c r="K32" i="9"/>
  <c r="K32" i="1"/>
  <c r="L32" i="7"/>
  <c r="L32" i="1"/>
  <c r="O32" i="9"/>
  <c r="P32" i="9"/>
  <c r="O32" i="7"/>
  <c r="P32" i="7"/>
  <c r="G27" i="7"/>
  <c r="H27" i="7"/>
  <c r="H27" i="9"/>
  <c r="G27" i="9"/>
  <c r="J27" i="1"/>
  <c r="M119" i="1"/>
  <c r="S119" i="7"/>
  <c r="S119" i="9"/>
  <c r="T119" i="9"/>
  <c r="T119" i="7"/>
  <c r="H125" i="7"/>
  <c r="G125" i="7"/>
  <c r="G125" i="9"/>
  <c r="J125" i="1"/>
  <c r="H125" i="9"/>
  <c r="X11" i="7"/>
  <c r="N11" i="1"/>
  <c r="W11" i="7"/>
  <c r="X11" i="9"/>
  <c r="W11" i="9"/>
  <c r="G129" i="9"/>
  <c r="H129" i="7"/>
  <c r="H129" i="9"/>
  <c r="J129" i="1"/>
  <c r="G129" i="7"/>
  <c r="X8" i="7"/>
  <c r="W8" i="9"/>
  <c r="X8" i="9"/>
  <c r="W8" i="7"/>
  <c r="N8" i="1"/>
  <c r="O99" i="7"/>
  <c r="P99" i="7"/>
  <c r="P99" i="9"/>
  <c r="O99" i="9"/>
  <c r="L99" i="1"/>
  <c r="L18" i="1"/>
  <c r="P18" i="9"/>
  <c r="O18" i="9"/>
  <c r="O18" i="7"/>
  <c r="P18" i="7"/>
  <c r="T87" i="9"/>
  <c r="S87" i="9"/>
  <c r="S87" i="7"/>
  <c r="T87" i="7"/>
  <c r="M87" i="1"/>
  <c r="H84" i="9"/>
  <c r="H84" i="7"/>
  <c r="G84" i="7"/>
  <c r="J84" i="1"/>
  <c r="G84" i="9"/>
  <c r="L94" i="1"/>
  <c r="O94" i="9"/>
  <c r="O94" i="7"/>
  <c r="P94" i="9"/>
  <c r="P94" i="7"/>
  <c r="H74" i="7"/>
  <c r="H74" i="9"/>
  <c r="G74" i="9"/>
  <c r="G74" i="7"/>
  <c r="J74" i="1"/>
  <c r="W5" i="7"/>
  <c r="N5" i="1"/>
  <c r="X5" i="7"/>
  <c r="X5" i="9"/>
  <c r="W5" i="9"/>
  <c r="P105" i="7"/>
  <c r="L105" i="1"/>
  <c r="P105" i="9"/>
  <c r="O105" i="9"/>
  <c r="O105" i="7"/>
  <c r="P101" i="9"/>
  <c r="P101" i="7"/>
  <c r="O101" i="7"/>
  <c r="O101" i="9"/>
  <c r="L101" i="1"/>
  <c r="G10" i="9"/>
  <c r="H10" i="9"/>
  <c r="H10" i="7"/>
  <c r="G10" i="7"/>
  <c r="J10" i="1"/>
  <c r="H106" i="9"/>
  <c r="G106" i="9"/>
  <c r="J106" i="1"/>
  <c r="H106" i="7"/>
  <c r="G106" i="7"/>
  <c r="T92" i="9"/>
  <c r="S92" i="9"/>
  <c r="T92" i="7"/>
  <c r="M92" i="1"/>
  <c r="S92" i="7"/>
  <c r="T18" i="7"/>
  <c r="S18" i="7"/>
  <c r="S18" i="9"/>
  <c r="M18" i="1"/>
  <c r="T18" i="9"/>
  <c r="O115" i="7"/>
  <c r="P115" i="7"/>
  <c r="P115" i="9"/>
  <c r="O115" i="9"/>
  <c r="L115" i="1"/>
  <c r="L131" i="9"/>
  <c r="K131" i="9"/>
  <c r="K131" i="1"/>
  <c r="K131" i="7"/>
  <c r="L131" i="7"/>
  <c r="L135" i="7"/>
  <c r="K135" i="9"/>
  <c r="L135" i="9"/>
  <c r="K135" i="7"/>
  <c r="K135" i="1"/>
  <c r="L116" i="9"/>
  <c r="K116" i="9"/>
  <c r="L116" i="7"/>
  <c r="K116" i="1"/>
  <c r="K116" i="7"/>
  <c r="K128" i="9"/>
  <c r="L128" i="9"/>
  <c r="K128" i="1"/>
  <c r="K128" i="7"/>
  <c r="L128" i="7"/>
  <c r="K136" i="1"/>
  <c r="L136" i="9"/>
  <c r="K136" i="9"/>
  <c r="K136" i="7"/>
  <c r="L136" i="7"/>
  <c r="D94" i="7"/>
  <c r="I94" i="1"/>
  <c r="D94" i="9"/>
  <c r="C94" i="7"/>
  <c r="C94" i="9"/>
  <c r="K129" i="7"/>
  <c r="L129" i="9"/>
  <c r="K129" i="9"/>
  <c r="L129" i="7"/>
  <c r="K129" i="1"/>
  <c r="K132" i="7"/>
  <c r="K132" i="1"/>
  <c r="L132" i="7"/>
  <c r="K132" i="9"/>
  <c r="L132" i="9"/>
  <c r="T38" i="7"/>
  <c r="S38" i="7"/>
  <c r="S38" i="9"/>
  <c r="M38" i="1"/>
  <c r="T38" i="9"/>
  <c r="G43" i="9"/>
  <c r="J43" i="1"/>
  <c r="G43" i="7"/>
  <c r="H43" i="7"/>
  <c r="H43" i="9"/>
  <c r="X67" i="7"/>
  <c r="W67" i="9"/>
  <c r="X67" i="9"/>
  <c r="W67" i="7"/>
  <c r="N67" i="1"/>
  <c r="T71" i="7"/>
  <c r="S71" i="9"/>
  <c r="T71" i="9"/>
  <c r="M71" i="1"/>
  <c r="S71" i="7"/>
  <c r="O7" i="7"/>
  <c r="L7" i="1"/>
  <c r="P7" i="9"/>
  <c r="O7" i="9"/>
  <c r="P7" i="7"/>
  <c r="P34" i="7"/>
  <c r="P34" i="9"/>
  <c r="L34" i="1"/>
  <c r="O34" i="7"/>
  <c r="O34" i="9"/>
  <c r="X30" i="7"/>
  <c r="W30" i="7"/>
  <c r="W30" i="9"/>
  <c r="N30" i="1"/>
  <c r="X30" i="9"/>
  <c r="H31" i="7"/>
  <c r="G31" i="9"/>
  <c r="H31" i="9"/>
  <c r="J31" i="1"/>
  <c r="G31" i="7"/>
  <c r="W27" i="9"/>
  <c r="W27" i="7"/>
  <c r="X27" i="9"/>
  <c r="N27" i="1"/>
  <c r="X27" i="7"/>
  <c r="T123" i="9"/>
  <c r="S123" i="7"/>
  <c r="S123" i="9"/>
  <c r="M123" i="1"/>
  <c r="T123" i="7"/>
  <c r="M78" i="1"/>
  <c r="T78" i="9"/>
  <c r="S78" i="9"/>
  <c r="T78" i="7"/>
  <c r="S78" i="7"/>
  <c r="D14" i="7"/>
  <c r="I14" i="1"/>
  <c r="C14" i="7"/>
  <c r="D14" i="9"/>
  <c r="C14" i="9"/>
  <c r="O89" i="9"/>
  <c r="L89" i="1"/>
  <c r="P89" i="9"/>
  <c r="P89" i="7"/>
  <c r="O89" i="7"/>
  <c r="L109" i="1"/>
  <c r="P109" i="7"/>
  <c r="O109" i="7"/>
  <c r="P109" i="9"/>
  <c r="O109" i="9"/>
  <c r="G88" i="7"/>
  <c r="J88" i="1"/>
  <c r="H88" i="9"/>
  <c r="G88" i="9"/>
  <c r="H88" i="7"/>
  <c r="T21" i="9"/>
  <c r="T21" i="7"/>
  <c r="S21" i="7"/>
  <c r="S21" i="9"/>
  <c r="M21" i="1"/>
  <c r="L21" i="7"/>
  <c r="K21" i="9"/>
  <c r="L21" i="9"/>
  <c r="K21" i="1"/>
  <c r="K21" i="7"/>
  <c r="M82" i="1"/>
  <c r="S82" i="7"/>
  <c r="T82" i="7"/>
  <c r="S82" i="9"/>
  <c r="T82" i="9"/>
  <c r="L88" i="1"/>
  <c r="O88" i="7"/>
  <c r="P88" i="7"/>
  <c r="O88" i="9"/>
  <c r="P88" i="9"/>
  <c r="M102" i="1"/>
  <c r="S102" i="9"/>
  <c r="T102" i="7"/>
  <c r="S102" i="7"/>
  <c r="T102" i="9"/>
  <c r="O98" i="9"/>
  <c r="L98" i="1"/>
  <c r="P98" i="7"/>
  <c r="P98" i="9"/>
  <c r="O98" i="7"/>
  <c r="S96" i="9"/>
  <c r="S96" i="7"/>
  <c r="M96" i="1"/>
  <c r="T96" i="9"/>
  <c r="T96" i="7"/>
  <c r="P10" i="7"/>
  <c r="O10" i="9"/>
  <c r="P10" i="9"/>
  <c r="O10" i="7"/>
  <c r="L10" i="1"/>
  <c r="M17" i="1"/>
  <c r="T17" i="7"/>
  <c r="T17" i="9"/>
  <c r="S17" i="9"/>
  <c r="S17" i="7"/>
  <c r="K8" i="7"/>
  <c r="K8" i="1"/>
  <c r="L8" i="9"/>
  <c r="K8" i="9"/>
  <c r="L8" i="7"/>
  <c r="L127" i="1"/>
  <c r="P127" i="7"/>
  <c r="O127" i="9"/>
  <c r="P127" i="9"/>
  <c r="O127" i="7"/>
  <c r="P114" i="7"/>
  <c r="P114" i="9"/>
  <c r="L114" i="1"/>
  <c r="O114" i="7"/>
  <c r="O114" i="9"/>
  <c r="T93" i="9"/>
  <c r="S93" i="7"/>
  <c r="T93" i="7"/>
  <c r="M93" i="1"/>
  <c r="S93" i="9"/>
  <c r="C87" i="7"/>
  <c r="I87" i="1"/>
  <c r="C87" i="9"/>
  <c r="D87" i="9"/>
  <c r="D87" i="7"/>
  <c r="K83" i="7"/>
  <c r="L83" i="9"/>
  <c r="K83" i="9"/>
  <c r="L83" i="7"/>
  <c r="K83" i="1"/>
  <c r="C136" i="9"/>
  <c r="D136" i="9"/>
  <c r="D136" i="7"/>
  <c r="C136" i="7"/>
  <c r="I136" i="1"/>
  <c r="L88" i="7"/>
  <c r="K88" i="9"/>
  <c r="K88" i="7"/>
  <c r="K88" i="1"/>
  <c r="L88" i="9"/>
  <c r="C104" i="9"/>
  <c r="C104" i="7"/>
  <c r="D104" i="7"/>
  <c r="I104" i="1"/>
  <c r="D104" i="9"/>
  <c r="D84" i="7"/>
  <c r="D84" i="9"/>
  <c r="C84" i="7"/>
  <c r="C84" i="9"/>
  <c r="I84" i="1"/>
  <c r="D123" i="7"/>
  <c r="C123" i="7"/>
  <c r="I123" i="1"/>
  <c r="C123" i="9"/>
  <c r="D123" i="9"/>
  <c r="C121" i="7"/>
  <c r="D121" i="9"/>
  <c r="C121" i="9"/>
  <c r="D121" i="7"/>
  <c r="I121" i="1"/>
  <c r="H48" i="7"/>
  <c r="G48" i="9"/>
  <c r="H48" i="9"/>
  <c r="J48" i="1"/>
  <c r="G48" i="7"/>
  <c r="H44" i="7"/>
  <c r="G44" i="9"/>
  <c r="J44" i="1"/>
  <c r="H44" i="9"/>
  <c r="G44" i="7"/>
  <c r="G41" i="7"/>
  <c r="H41" i="7"/>
  <c r="G41" i="9"/>
  <c r="J41" i="1"/>
  <c r="H41" i="9"/>
  <c r="X39" i="9"/>
  <c r="X39" i="7"/>
  <c r="W39" i="9"/>
  <c r="N39" i="1"/>
  <c r="W39" i="7"/>
  <c r="S45" i="9"/>
  <c r="T45" i="9"/>
  <c r="M45" i="1"/>
  <c r="S45" i="7"/>
  <c r="T45" i="7"/>
  <c r="T53" i="9"/>
  <c r="T53" i="7"/>
  <c r="M53" i="1"/>
  <c r="S53" i="7"/>
  <c r="S53" i="9"/>
  <c r="K44" i="7"/>
  <c r="K44" i="1"/>
  <c r="L44" i="7"/>
  <c r="L44" i="9"/>
  <c r="K44" i="9"/>
  <c r="L56" i="7"/>
  <c r="K56" i="9"/>
  <c r="K56" i="7"/>
  <c r="K56" i="1"/>
  <c r="L56" i="9"/>
  <c r="K59" i="7"/>
  <c r="K59" i="1"/>
  <c r="K59" i="9"/>
  <c r="L59" i="9"/>
  <c r="L59" i="7"/>
  <c r="K48" i="7"/>
  <c r="L48" i="7"/>
  <c r="L48" i="9"/>
  <c r="K48" i="9"/>
  <c r="K48" i="1"/>
  <c r="K71" i="7"/>
  <c r="L71" i="7"/>
  <c r="K71" i="9"/>
  <c r="L71" i="9"/>
  <c r="K71" i="1"/>
  <c r="L23" i="9"/>
  <c r="K23" i="7"/>
  <c r="K23" i="1"/>
  <c r="K23" i="9"/>
  <c r="L23" i="7"/>
  <c r="P67" i="9"/>
  <c r="O67" i="7"/>
  <c r="P67" i="7"/>
  <c r="L67" i="1"/>
  <c r="O67" i="9"/>
  <c r="K36" i="9"/>
  <c r="L36" i="9"/>
  <c r="K36" i="1"/>
  <c r="L36" i="7"/>
  <c r="K36" i="7"/>
  <c r="W72" i="7"/>
  <c r="X72" i="9"/>
  <c r="X72" i="7"/>
  <c r="W72" i="9"/>
  <c r="N72" i="1"/>
  <c r="W55" i="9"/>
  <c r="W55" i="7"/>
  <c r="X55" i="9"/>
  <c r="N55" i="1"/>
  <c r="X55" i="7"/>
  <c r="N78" i="1"/>
  <c r="W78" i="7"/>
  <c r="X78" i="7"/>
  <c r="W78" i="9"/>
  <c r="X78" i="9"/>
  <c r="W87" i="7"/>
  <c r="X87" i="9"/>
  <c r="W87" i="9"/>
  <c r="N87" i="1"/>
  <c r="X87" i="7"/>
  <c r="W126" i="7"/>
  <c r="X126" i="9"/>
  <c r="W126" i="9"/>
  <c r="X126" i="7"/>
  <c r="N126" i="1"/>
  <c r="C29" i="9"/>
  <c r="D29" i="7"/>
  <c r="D29" i="9"/>
  <c r="C29" i="7"/>
  <c r="I29" i="1"/>
  <c r="G30" i="9"/>
  <c r="J30" i="1"/>
  <c r="G30" i="7"/>
  <c r="H30" i="9"/>
  <c r="H30" i="7"/>
  <c r="O27" i="7"/>
  <c r="P27" i="7"/>
  <c r="P27" i="9"/>
  <c r="L27" i="1"/>
  <c r="O27" i="9"/>
  <c r="S79" i="7"/>
  <c r="T79" i="7"/>
  <c r="T79" i="9"/>
  <c r="M79" i="1"/>
  <c r="S79" i="9"/>
  <c r="G87" i="7"/>
  <c r="H87" i="9"/>
  <c r="J87" i="1"/>
  <c r="H87" i="7"/>
  <c r="G87" i="9"/>
  <c r="J117" i="1"/>
  <c r="G117" i="9"/>
  <c r="H117" i="9"/>
  <c r="G117" i="7"/>
  <c r="H117" i="7"/>
  <c r="T91" i="9"/>
  <c r="S91" i="7"/>
  <c r="S91" i="9"/>
  <c r="M91" i="1"/>
  <c r="T91" i="7"/>
  <c r="G120" i="9"/>
  <c r="J120" i="1"/>
  <c r="G120" i="7"/>
  <c r="H120" i="9"/>
  <c r="H120" i="7"/>
  <c r="S85" i="9"/>
  <c r="T85" i="9"/>
  <c r="T85" i="7"/>
  <c r="S85" i="7"/>
  <c r="M85" i="1"/>
  <c r="S6" i="9"/>
  <c r="T6" i="7"/>
  <c r="M6" i="1"/>
  <c r="T6" i="9"/>
  <c r="S6" i="7"/>
  <c r="T19" i="9"/>
  <c r="T19" i="7"/>
  <c r="S19" i="7"/>
  <c r="S19" i="9"/>
  <c r="M19" i="1"/>
  <c r="G7" i="9"/>
  <c r="H7" i="9"/>
  <c r="G7" i="7"/>
  <c r="J7" i="1"/>
  <c r="H7" i="7"/>
  <c r="P100" i="7"/>
  <c r="O100" i="7"/>
  <c r="O100" i="9"/>
  <c r="L100" i="1"/>
  <c r="P100" i="9"/>
  <c r="J99" i="1"/>
  <c r="H99" i="9"/>
  <c r="G99" i="9"/>
  <c r="H99" i="7"/>
  <c r="G99" i="7"/>
  <c r="T108" i="9"/>
  <c r="T108" i="7"/>
  <c r="S108" i="9"/>
  <c r="M108" i="1"/>
  <c r="S108" i="7"/>
  <c r="M107" i="1"/>
  <c r="S107" i="9"/>
  <c r="T107" i="7"/>
  <c r="S107" i="7"/>
  <c r="T107" i="9"/>
  <c r="X13" i="7"/>
  <c r="N13" i="1"/>
  <c r="X13" i="9"/>
  <c r="W13" i="7"/>
  <c r="W13" i="9"/>
  <c r="S117" i="7"/>
  <c r="S117" i="9"/>
  <c r="M117" i="1"/>
  <c r="T117" i="7"/>
  <c r="T117" i="9"/>
  <c r="C115" i="7"/>
  <c r="I115" i="1"/>
  <c r="C115" i="9"/>
  <c r="D115" i="7"/>
  <c r="D115" i="9"/>
  <c r="L74" i="7"/>
  <c r="K74" i="1"/>
  <c r="K74" i="9"/>
  <c r="L74" i="9"/>
  <c r="K74" i="7"/>
  <c r="I132" i="1"/>
  <c r="C132" i="7"/>
  <c r="D132" i="9"/>
  <c r="C132" i="9"/>
  <c r="D132" i="7"/>
  <c r="L79" i="9"/>
  <c r="K79" i="9"/>
  <c r="L79" i="7"/>
  <c r="K79" i="7"/>
  <c r="K79" i="1"/>
  <c r="C102" i="7"/>
  <c r="I102" i="1"/>
  <c r="C102" i="9"/>
  <c r="D102" i="7"/>
  <c r="D102" i="9"/>
  <c r="M48" i="1"/>
  <c r="S48" i="7"/>
  <c r="S48" i="9"/>
  <c r="T48" i="7"/>
  <c r="T48" i="9"/>
  <c r="C61" i="7"/>
  <c r="D61" i="7"/>
  <c r="I61" i="1"/>
  <c r="D61" i="9"/>
  <c r="C61" i="9"/>
  <c r="G53" i="7"/>
  <c r="G53" i="9"/>
  <c r="J53" i="1"/>
  <c r="H53" i="7"/>
  <c r="H53" i="9"/>
  <c r="X54" i="7"/>
  <c r="W54" i="7"/>
  <c r="X54" i="9"/>
  <c r="W54" i="9"/>
  <c r="N54" i="1"/>
  <c r="S101" i="9"/>
  <c r="T101" i="7"/>
  <c r="M101" i="1"/>
  <c r="T101" i="9"/>
  <c r="S101" i="7"/>
  <c r="G138" i="9"/>
  <c r="H138" i="7"/>
  <c r="H138" i="9"/>
  <c r="J138" i="1"/>
  <c r="G138" i="7"/>
  <c r="H100" i="9"/>
  <c r="G100" i="9"/>
  <c r="H100" i="7"/>
  <c r="J100" i="1"/>
  <c r="G100" i="7"/>
  <c r="L15" i="9"/>
  <c r="L15" i="7"/>
  <c r="K15" i="1"/>
  <c r="K15" i="9"/>
  <c r="K15" i="7"/>
  <c r="P132" i="9"/>
  <c r="O132" i="9"/>
  <c r="O132" i="7"/>
  <c r="P132" i="7"/>
  <c r="L132" i="1"/>
  <c r="T103" i="7"/>
  <c r="S103" i="7"/>
  <c r="T103" i="9"/>
  <c r="S103" i="9"/>
  <c r="M103" i="1"/>
  <c r="K75" i="1"/>
  <c r="K75" i="7"/>
  <c r="L75" i="9"/>
  <c r="L75" i="7"/>
  <c r="K75" i="9"/>
  <c r="K96" i="9"/>
  <c r="K96" i="1"/>
  <c r="K96" i="7"/>
  <c r="L96" i="9"/>
  <c r="L96" i="7"/>
  <c r="W41" i="7"/>
  <c r="X41" i="7"/>
  <c r="W41" i="9"/>
  <c r="N41" i="1"/>
  <c r="X41" i="9"/>
  <c r="C47" i="9"/>
  <c r="C47" i="7"/>
  <c r="D47" i="9"/>
  <c r="D47" i="7"/>
  <c r="I47" i="1"/>
  <c r="J57" i="1"/>
  <c r="G57" i="9"/>
  <c r="G57" i="7"/>
  <c r="H57" i="7"/>
  <c r="H57" i="9"/>
  <c r="X60" i="7"/>
  <c r="W60" i="7"/>
  <c r="N60" i="1"/>
  <c r="W60" i="9"/>
  <c r="X60" i="9"/>
  <c r="M29" i="1"/>
  <c r="S29" i="7"/>
  <c r="T29" i="9"/>
  <c r="S29" i="9"/>
  <c r="T29" i="7"/>
  <c r="L104" i="1"/>
  <c r="P104" i="7"/>
  <c r="P104" i="9"/>
  <c r="O104" i="9"/>
  <c r="O104" i="7"/>
  <c r="S124" i="7"/>
  <c r="M124" i="1"/>
  <c r="T124" i="7"/>
  <c r="S124" i="9"/>
  <c r="T124" i="9"/>
  <c r="T121" i="9"/>
  <c r="S121" i="7"/>
  <c r="T121" i="7"/>
  <c r="S121" i="9"/>
  <c r="M121" i="1"/>
  <c r="H98" i="7"/>
  <c r="J98" i="1"/>
  <c r="G98" i="9"/>
  <c r="G98" i="7"/>
  <c r="H98" i="9"/>
  <c r="L7" i="7"/>
  <c r="K7" i="9"/>
  <c r="K7" i="1"/>
  <c r="K7" i="7"/>
  <c r="L7" i="9"/>
  <c r="D118" i="7"/>
  <c r="I118" i="1"/>
  <c r="D118" i="9"/>
  <c r="C118" i="7"/>
  <c r="C118" i="9"/>
  <c r="D96" i="7"/>
  <c r="C96" i="9"/>
  <c r="I96" i="1"/>
  <c r="D96" i="9"/>
  <c r="C96" i="7"/>
  <c r="O41" i="7"/>
  <c r="P41" i="9"/>
  <c r="P41" i="7"/>
  <c r="L41" i="1"/>
  <c r="O41" i="9"/>
  <c r="L43" i="9"/>
  <c r="K43" i="1"/>
  <c r="K43" i="7"/>
  <c r="L43" i="7"/>
  <c r="K43" i="9"/>
  <c r="C64" i="9"/>
  <c r="I64" i="1"/>
  <c r="D64" i="7"/>
  <c r="C64" i="7"/>
  <c r="D64" i="9"/>
  <c r="L24" i="7"/>
  <c r="K24" i="7"/>
  <c r="K24" i="1"/>
  <c r="L24" i="9"/>
  <c r="K24" i="9"/>
  <c r="N118" i="1"/>
  <c r="W118" i="9"/>
  <c r="X118" i="7"/>
  <c r="X118" i="9"/>
  <c r="W118" i="7"/>
  <c r="S75" i="9"/>
  <c r="T75" i="7"/>
  <c r="M75" i="1"/>
  <c r="S75" i="7"/>
  <c r="T75" i="9"/>
  <c r="H127" i="7"/>
  <c r="G127" i="9"/>
  <c r="G127" i="7"/>
  <c r="H127" i="9"/>
  <c r="J127" i="1"/>
  <c r="T16" i="7"/>
  <c r="S16" i="9"/>
  <c r="T16" i="9"/>
  <c r="S16" i="7"/>
  <c r="M16" i="1"/>
  <c r="M128" i="1"/>
  <c r="S128" i="9"/>
  <c r="S128" i="7"/>
  <c r="T128" i="7"/>
  <c r="T128" i="9"/>
  <c r="G22" i="9"/>
  <c r="H22" i="7"/>
  <c r="H22" i="9"/>
  <c r="J22" i="1"/>
  <c r="G22" i="7"/>
  <c r="S13" i="9"/>
  <c r="S13" i="7"/>
  <c r="M13" i="1"/>
  <c r="T13" i="9"/>
  <c r="T13" i="7"/>
  <c r="S80" i="7"/>
  <c r="T80" i="9"/>
  <c r="S80" i="9"/>
  <c r="M80" i="1"/>
  <c r="T80" i="7"/>
  <c r="C137" i="7"/>
  <c r="C137" i="9"/>
  <c r="I137" i="1"/>
  <c r="D137" i="9"/>
  <c r="D137" i="7"/>
  <c r="C77" i="7"/>
  <c r="C77" i="9"/>
  <c r="D77" i="7"/>
  <c r="D77" i="9"/>
  <c r="I77" i="1"/>
  <c r="W24" i="9"/>
  <c r="N24" i="1"/>
  <c r="X24" i="7"/>
  <c r="W24" i="7"/>
  <c r="X24" i="9"/>
  <c r="C65" i="9"/>
  <c r="D65" i="9"/>
  <c r="C65" i="7"/>
  <c r="I65" i="1"/>
  <c r="D65" i="7"/>
  <c r="H55" i="9"/>
  <c r="H55" i="7"/>
  <c r="G55" i="9"/>
  <c r="J55" i="1"/>
  <c r="G55" i="7"/>
  <c r="N88" i="1"/>
  <c r="X88" i="9"/>
  <c r="X88" i="7"/>
  <c r="W88" i="9"/>
  <c r="W88" i="7"/>
  <c r="O81" i="7"/>
  <c r="P81" i="7"/>
  <c r="O81" i="9"/>
  <c r="P81" i="9"/>
  <c r="L81" i="1"/>
  <c r="H75" i="7"/>
  <c r="J75" i="1"/>
  <c r="G75" i="9"/>
  <c r="G75" i="7"/>
  <c r="H75" i="9"/>
  <c r="H8" i="7"/>
  <c r="J8" i="1"/>
  <c r="H8" i="9"/>
  <c r="G8" i="7"/>
  <c r="G8" i="9"/>
  <c r="D21" i="7"/>
  <c r="C21" i="9"/>
  <c r="C21" i="7"/>
  <c r="D21" i="9"/>
  <c r="I21" i="1"/>
  <c r="H94" i="9"/>
  <c r="G94" i="7"/>
  <c r="J94" i="1"/>
  <c r="H94" i="7"/>
  <c r="G94" i="9"/>
  <c r="W20" i="9"/>
  <c r="N20" i="1"/>
  <c r="W20" i="7"/>
  <c r="X20" i="7"/>
  <c r="X20" i="9"/>
  <c r="D31" i="7"/>
  <c r="C31" i="9"/>
  <c r="D31" i="9"/>
  <c r="C31" i="7"/>
  <c r="I31" i="1"/>
  <c r="S122" i="7"/>
  <c r="T122" i="7"/>
  <c r="M122" i="1"/>
  <c r="S122" i="9"/>
  <c r="T122" i="9"/>
  <c r="P91" i="9"/>
  <c r="L91" i="1"/>
  <c r="O91" i="9"/>
  <c r="P91" i="7"/>
  <c r="O91" i="7"/>
  <c r="L13" i="7"/>
  <c r="L13" i="9"/>
  <c r="K13" i="1"/>
  <c r="K13" i="9"/>
  <c r="K13" i="7"/>
  <c r="S81" i="7"/>
  <c r="T81" i="7"/>
  <c r="S81" i="9"/>
  <c r="T81" i="9"/>
  <c r="M81" i="1"/>
  <c r="C86" i="7"/>
  <c r="D86" i="9"/>
  <c r="D86" i="7"/>
  <c r="C86" i="9"/>
  <c r="I86" i="1"/>
  <c r="C122" i="7"/>
  <c r="D122" i="7"/>
  <c r="I122" i="1"/>
  <c r="C122" i="9"/>
  <c r="D122" i="9"/>
  <c r="P36" i="9"/>
  <c r="P36" i="7"/>
  <c r="O36" i="9"/>
  <c r="O36" i="7"/>
  <c r="L36" i="1"/>
  <c r="D60" i="9"/>
  <c r="D60" i="7"/>
  <c r="C60" i="7"/>
  <c r="C60" i="9"/>
  <c r="I60" i="1"/>
  <c r="L63" i="9"/>
  <c r="K63" i="9"/>
  <c r="K63" i="7"/>
  <c r="L63" i="7"/>
  <c r="K63" i="1"/>
  <c r="X66" i="9"/>
  <c r="W66" i="9"/>
  <c r="N66" i="1"/>
  <c r="X66" i="7"/>
  <c r="W66" i="7"/>
  <c r="X81" i="7"/>
  <c r="W81" i="7"/>
  <c r="N81" i="1"/>
  <c r="W81" i="9"/>
  <c r="X81" i="9"/>
  <c r="C105" i="9"/>
  <c r="C105" i="7"/>
  <c r="D105" i="9"/>
  <c r="I105" i="1"/>
  <c r="D105" i="7"/>
  <c r="H34" i="7"/>
  <c r="G34" i="9"/>
  <c r="H34" i="9"/>
  <c r="J34" i="1"/>
  <c r="G34" i="7"/>
  <c r="O65" i="7"/>
  <c r="L65" i="1"/>
  <c r="P65" i="7"/>
  <c r="O65" i="9"/>
  <c r="P65" i="9"/>
  <c r="X106" i="7"/>
  <c r="X106" i="9"/>
  <c r="W106" i="7"/>
  <c r="N106" i="1"/>
  <c r="W106" i="9"/>
  <c r="L20" i="9"/>
  <c r="K20" i="7"/>
  <c r="K20" i="1"/>
  <c r="L20" i="7"/>
  <c r="K20" i="9"/>
  <c r="I130" i="1"/>
  <c r="C130" i="9"/>
  <c r="D130" i="7"/>
  <c r="D130" i="9"/>
  <c r="C130" i="7"/>
  <c r="H69" i="9"/>
  <c r="G69" i="9"/>
  <c r="H69" i="7"/>
  <c r="J69" i="1"/>
  <c r="G69" i="7"/>
  <c r="I70" i="1"/>
  <c r="D70" i="7"/>
  <c r="D70" i="9"/>
  <c r="C70" i="9"/>
  <c r="C70" i="7"/>
  <c r="K12" i="7"/>
  <c r="K12" i="9"/>
  <c r="K12" i="1"/>
  <c r="L12" i="9"/>
  <c r="L12" i="7"/>
  <c r="L93" i="7"/>
  <c r="K93" i="9"/>
  <c r="K93" i="1"/>
  <c r="L93" i="9"/>
  <c r="K93" i="7"/>
  <c r="X37" i="7"/>
  <c r="W37" i="9"/>
  <c r="W37" i="7"/>
  <c r="N37" i="1"/>
  <c r="X37" i="9"/>
  <c r="K45" i="7"/>
  <c r="L45" i="7"/>
  <c r="K45" i="1"/>
  <c r="L45" i="9"/>
  <c r="K45" i="9"/>
  <c r="W112" i="9"/>
  <c r="N112" i="1"/>
  <c r="W112" i="7"/>
  <c r="X112" i="7"/>
  <c r="X112" i="9"/>
  <c r="D59" i="7"/>
  <c r="C59" i="7"/>
  <c r="C59" i="9"/>
  <c r="I59" i="1"/>
  <c r="D59" i="9"/>
  <c r="O60" i="9"/>
  <c r="P60" i="9"/>
  <c r="O60" i="7"/>
  <c r="L60" i="1"/>
  <c r="P60" i="7"/>
  <c r="T50" i="7"/>
  <c r="T50" i="9"/>
  <c r="S50" i="7"/>
  <c r="S50" i="9"/>
  <c r="M50" i="1"/>
  <c r="K47" i="9"/>
  <c r="L47" i="7"/>
  <c r="L47" i="9"/>
  <c r="K47" i="7"/>
  <c r="K47" i="1"/>
  <c r="N122" i="1"/>
  <c r="W122" i="7"/>
  <c r="X122" i="9"/>
  <c r="X122" i="7"/>
  <c r="W122" i="9"/>
  <c r="G133" i="9"/>
  <c r="G133" i="7"/>
  <c r="J133" i="1"/>
  <c r="H133" i="9"/>
  <c r="H133" i="7"/>
  <c r="X100" i="7"/>
  <c r="X100" i="9"/>
  <c r="W100" i="7"/>
  <c r="W100" i="9"/>
  <c r="N100" i="1"/>
  <c r="L100" i="7"/>
  <c r="K100" i="1"/>
  <c r="K100" i="7"/>
  <c r="L100" i="9"/>
  <c r="K100" i="9"/>
  <c r="P58" i="7"/>
  <c r="P58" i="9"/>
  <c r="O58" i="7"/>
  <c r="L58" i="1"/>
  <c r="O58" i="9"/>
  <c r="H20" i="7"/>
  <c r="J20" i="1"/>
  <c r="H20" i="9"/>
  <c r="G20" i="7"/>
  <c r="G20" i="9"/>
  <c r="I24" i="1"/>
  <c r="C24" i="7"/>
  <c r="D24" i="9"/>
  <c r="D24" i="7"/>
  <c r="C24" i="9"/>
  <c r="H85" i="7"/>
  <c r="J85" i="1"/>
  <c r="G85" i="9"/>
  <c r="H85" i="9"/>
  <c r="G85" i="7"/>
  <c r="T42" i="7"/>
  <c r="S42" i="7"/>
  <c r="T42" i="9"/>
  <c r="S42" i="9"/>
  <c r="M42" i="1"/>
  <c r="G124" i="7"/>
  <c r="J124" i="1"/>
  <c r="H124" i="7"/>
  <c r="H124" i="9"/>
  <c r="G124" i="9"/>
  <c r="W71" i="9"/>
  <c r="X71" i="7"/>
  <c r="W71" i="7"/>
  <c r="X71" i="9"/>
  <c r="N71" i="1"/>
  <c r="H96" i="7"/>
  <c r="H96" i="9"/>
  <c r="G96" i="7"/>
  <c r="J96" i="1"/>
  <c r="G96" i="9"/>
  <c r="X63" i="7"/>
  <c r="N63" i="1"/>
  <c r="W63" i="7"/>
  <c r="X63" i="9"/>
  <c r="W63" i="9"/>
  <c r="P106" i="7"/>
  <c r="P106" i="9"/>
  <c r="O106" i="7"/>
  <c r="L106" i="1"/>
  <c r="O106" i="9"/>
  <c r="D53" i="7"/>
  <c r="D53" i="9"/>
  <c r="C53" i="7"/>
  <c r="I53" i="1"/>
  <c r="C53" i="9"/>
  <c r="K31" i="7"/>
  <c r="L31" i="9"/>
  <c r="L31" i="7"/>
  <c r="K31" i="1"/>
  <c r="K31" i="9"/>
  <c r="T113" i="7"/>
  <c r="S113" i="7"/>
  <c r="T113" i="9"/>
  <c r="M113" i="1"/>
  <c r="S113" i="9"/>
  <c r="P15" i="7"/>
  <c r="L15" i="1"/>
  <c r="O15" i="9"/>
  <c r="O15" i="7"/>
  <c r="P15" i="9"/>
  <c r="P120" i="9"/>
  <c r="P120" i="7"/>
  <c r="L120" i="1"/>
  <c r="O120" i="7"/>
  <c r="O120" i="9"/>
  <c r="G12" i="9"/>
  <c r="H12" i="7"/>
  <c r="G12" i="7"/>
  <c r="H12" i="9"/>
  <c r="J12" i="1"/>
  <c r="C126" i="7"/>
  <c r="D126" i="9"/>
  <c r="I126" i="1"/>
  <c r="D126" i="7"/>
  <c r="C126" i="9"/>
  <c r="O57" i="7"/>
  <c r="P57" i="7"/>
  <c r="P57" i="9"/>
  <c r="L57" i="1"/>
  <c r="O57" i="9"/>
  <c r="D128" i="7"/>
  <c r="C128" i="9"/>
  <c r="I128" i="1"/>
  <c r="C128" i="7"/>
  <c r="D128" i="9"/>
  <c r="X34" i="9"/>
  <c r="W34" i="9"/>
  <c r="X34" i="7"/>
  <c r="W34" i="7"/>
  <c r="N34" i="1"/>
  <c r="X117" i="7"/>
  <c r="W117" i="9"/>
  <c r="X117" i="9"/>
  <c r="W117" i="7"/>
  <c r="N117" i="1"/>
  <c r="C106" i="9"/>
  <c r="I106" i="1"/>
  <c r="C106" i="7"/>
  <c r="D106" i="9"/>
  <c r="D106" i="7"/>
  <c r="T34" i="9"/>
  <c r="S34" i="7"/>
  <c r="S34" i="9"/>
  <c r="T34" i="7"/>
  <c r="M34" i="1"/>
  <c r="L60" i="7"/>
  <c r="L60" i="9"/>
  <c r="K60" i="9"/>
  <c r="K60" i="1"/>
  <c r="K60" i="7"/>
  <c r="K42" i="9"/>
  <c r="K42" i="1"/>
  <c r="L42" i="7"/>
  <c r="L42" i="9"/>
  <c r="K42" i="7"/>
  <c r="W89" i="9"/>
  <c r="X89" i="7"/>
  <c r="N89" i="1"/>
  <c r="W89" i="7"/>
  <c r="X89" i="9"/>
  <c r="C129" i="9"/>
  <c r="D129" i="9"/>
  <c r="D129" i="7"/>
  <c r="C129" i="7"/>
  <c r="I129" i="1"/>
  <c r="P47" i="7"/>
  <c r="P47" i="9"/>
  <c r="O47" i="7"/>
  <c r="L47" i="1"/>
  <c r="O47" i="9"/>
  <c r="O46" i="9"/>
  <c r="L46" i="1"/>
  <c r="P46" i="7"/>
  <c r="O46" i="7"/>
  <c r="P46" i="9"/>
  <c r="D62" i="7"/>
  <c r="C62" i="7"/>
  <c r="C62" i="9"/>
  <c r="D62" i="9"/>
  <c r="I62" i="1"/>
  <c r="K58" i="9"/>
  <c r="K58" i="7"/>
  <c r="K58" i="1"/>
  <c r="L58" i="7"/>
  <c r="L58" i="9"/>
  <c r="S114" i="9"/>
  <c r="M114" i="1"/>
  <c r="T114" i="7"/>
  <c r="S114" i="7"/>
  <c r="T114" i="9"/>
  <c r="H111" i="7"/>
  <c r="H111" i="9"/>
  <c r="G111" i="9"/>
  <c r="J111" i="1"/>
  <c r="G111" i="7"/>
  <c r="D79" i="9"/>
  <c r="C79" i="7"/>
  <c r="D79" i="7"/>
  <c r="C79" i="9"/>
  <c r="I79" i="1"/>
  <c r="O73" i="9"/>
  <c r="P73" i="9"/>
  <c r="O73" i="7"/>
  <c r="P73" i="7"/>
  <c r="L73" i="1"/>
  <c r="W110" i="7"/>
  <c r="W110" i="9"/>
  <c r="N110" i="1"/>
  <c r="X110" i="7"/>
  <c r="X110" i="9"/>
  <c r="W9" i="9"/>
  <c r="X9" i="7"/>
  <c r="N9" i="1"/>
  <c r="W9" i="7"/>
  <c r="X9" i="9"/>
  <c r="K77" i="7"/>
  <c r="L77" i="9"/>
  <c r="K77" i="9"/>
  <c r="K77" i="1"/>
  <c r="L77" i="7"/>
  <c r="W93" i="7"/>
  <c r="X93" i="7"/>
  <c r="N93" i="1"/>
  <c r="W93" i="9"/>
  <c r="X93" i="9"/>
  <c r="T132" i="9"/>
  <c r="M132" i="1"/>
  <c r="T132" i="7"/>
  <c r="S132" i="9"/>
  <c r="S132" i="7"/>
  <c r="T55" i="9"/>
  <c r="S55" i="9"/>
  <c r="T55" i="7"/>
  <c r="S55" i="7"/>
  <c r="M55" i="1"/>
  <c r="W96" i="9"/>
  <c r="X96" i="7"/>
  <c r="N96" i="1"/>
  <c r="W96" i="7"/>
  <c r="X96" i="9"/>
  <c r="I135" i="1"/>
  <c r="D135" i="7"/>
  <c r="C135" i="7"/>
  <c r="C135" i="9"/>
  <c r="D135" i="9"/>
  <c r="O96" i="9"/>
  <c r="P96" i="7"/>
  <c r="P96" i="9"/>
  <c r="L96" i="1"/>
  <c r="O96" i="7"/>
  <c r="W64" i="9"/>
  <c r="X64" i="7"/>
  <c r="X64" i="9"/>
  <c r="N64" i="1"/>
  <c r="W64" i="7"/>
  <c r="D32" i="7"/>
  <c r="C32" i="7"/>
  <c r="I32" i="1"/>
  <c r="C32" i="9"/>
  <c r="D32" i="9"/>
  <c r="H128" i="9"/>
  <c r="G128" i="7"/>
  <c r="H128" i="7"/>
  <c r="J128" i="1"/>
  <c r="G128" i="9"/>
  <c r="D7" i="7"/>
  <c r="I7" i="1"/>
  <c r="D7" i="9"/>
  <c r="C7" i="9"/>
  <c r="C7" i="7"/>
  <c r="K109" i="7"/>
  <c r="K109" i="1"/>
  <c r="L109" i="7"/>
  <c r="K109" i="9"/>
  <c r="L109" i="9"/>
  <c r="O61" i="7"/>
  <c r="P61" i="9"/>
  <c r="O61" i="9"/>
  <c r="P61" i="7"/>
  <c r="L61" i="1"/>
  <c r="H60" i="9"/>
  <c r="H60" i="7"/>
  <c r="G60" i="7"/>
  <c r="G60" i="9"/>
  <c r="J60" i="1"/>
  <c r="D82" i="9"/>
  <c r="I82" i="1"/>
  <c r="D82" i="7"/>
  <c r="C82" i="7"/>
  <c r="C82" i="9"/>
  <c r="I38" i="1"/>
  <c r="C38" i="7"/>
  <c r="D38" i="9"/>
  <c r="C38" i="9"/>
  <c r="D38" i="7"/>
  <c r="X40" i="9"/>
  <c r="N40" i="1"/>
  <c r="W40" i="7"/>
  <c r="W40" i="9"/>
  <c r="X40" i="7"/>
  <c r="H40" i="9"/>
  <c r="J40" i="1"/>
  <c r="G40" i="7"/>
  <c r="H40" i="7"/>
  <c r="G40" i="9"/>
  <c r="D119" i="7"/>
  <c r="C119" i="7"/>
  <c r="D119" i="9"/>
  <c r="C119" i="9"/>
  <c r="I119" i="1"/>
  <c r="S28" i="7"/>
  <c r="M28" i="1"/>
  <c r="S28" i="9"/>
  <c r="T28" i="9"/>
  <c r="T28" i="7"/>
  <c r="I11" i="1"/>
  <c r="C11" i="9"/>
  <c r="D11" i="7"/>
  <c r="D11" i="9"/>
  <c r="C11" i="7"/>
  <c r="O103" i="9"/>
  <c r="O103" i="7"/>
  <c r="P103" i="7"/>
  <c r="P103" i="9"/>
  <c r="L103" i="1"/>
  <c r="K81" i="7"/>
  <c r="K81" i="9"/>
  <c r="L81" i="7"/>
  <c r="L81" i="9"/>
  <c r="K81" i="1"/>
  <c r="I85" i="1"/>
  <c r="D85" i="7"/>
  <c r="C85" i="7"/>
  <c r="D85" i="9"/>
  <c r="C85" i="9"/>
  <c r="G59" i="9"/>
  <c r="G59" i="7"/>
  <c r="H59" i="9"/>
  <c r="H59" i="7"/>
  <c r="J59" i="1"/>
  <c r="K65" i="1"/>
  <c r="K65" i="7"/>
  <c r="L65" i="7"/>
  <c r="K65" i="9"/>
  <c r="L65" i="9"/>
  <c r="H114" i="9"/>
  <c r="G114" i="7"/>
  <c r="J114" i="1"/>
  <c r="H114" i="7"/>
  <c r="G114" i="9"/>
  <c r="X79" i="9"/>
  <c r="W79" i="7"/>
  <c r="X79" i="7"/>
  <c r="N79" i="1"/>
  <c r="W79" i="9"/>
  <c r="T40" i="9"/>
  <c r="S40" i="9"/>
  <c r="T40" i="7"/>
  <c r="M40" i="1"/>
  <c r="S40" i="7"/>
  <c r="I28" i="1"/>
  <c r="C28" i="9"/>
  <c r="C28" i="7"/>
  <c r="D28" i="7"/>
  <c r="D28" i="9"/>
  <c r="P137" i="9"/>
  <c r="O137" i="9"/>
  <c r="O137" i="7"/>
  <c r="L137" i="1"/>
  <c r="P137" i="7"/>
  <c r="P83" i="7"/>
  <c r="O83" i="7"/>
  <c r="L83" i="1"/>
  <c r="O83" i="9"/>
  <c r="P83" i="9"/>
  <c r="J82" i="1"/>
  <c r="G82" i="9"/>
  <c r="H82" i="9"/>
  <c r="H82" i="7"/>
  <c r="G82" i="7"/>
  <c r="C108" i="7"/>
  <c r="C108" i="9"/>
  <c r="D108" i="7"/>
  <c r="I108" i="1"/>
  <c r="D108" i="9"/>
  <c r="K35" i="7"/>
  <c r="L35" i="9"/>
  <c r="L35" i="7"/>
  <c r="K35" i="9"/>
  <c r="K35" i="1"/>
  <c r="L137" i="9"/>
  <c r="K137" i="1"/>
  <c r="K137" i="9"/>
  <c r="K137" i="7"/>
  <c r="L137" i="7"/>
  <c r="W33" i="9"/>
  <c r="X33" i="7"/>
  <c r="N33" i="1"/>
  <c r="W33" i="7"/>
  <c r="X33" i="9"/>
  <c r="K127" i="9"/>
  <c r="K127" i="1"/>
  <c r="L127" i="7"/>
  <c r="K127" i="7"/>
  <c r="L127" i="9"/>
  <c r="M137" i="1"/>
  <c r="T137" i="9"/>
  <c r="S137" i="9"/>
  <c r="T137" i="7"/>
  <c r="S137" i="7"/>
  <c r="G25" i="7"/>
  <c r="G25" i="9"/>
  <c r="H25" i="7"/>
  <c r="H25" i="9"/>
  <c r="J25" i="1"/>
  <c r="C10" i="9"/>
  <c r="D10" i="9"/>
  <c r="C10" i="7"/>
  <c r="I10" i="1"/>
  <c r="D10" i="7"/>
  <c r="G107" i="9"/>
  <c r="H107" i="9"/>
  <c r="G107" i="7"/>
  <c r="J107" i="1"/>
  <c r="H107" i="7"/>
  <c r="G97" i="7"/>
  <c r="H97" i="9"/>
  <c r="J97" i="1"/>
  <c r="H97" i="7"/>
  <c r="G97" i="9"/>
  <c r="K124" i="7"/>
  <c r="K124" i="1"/>
  <c r="L124" i="9"/>
  <c r="L124" i="7"/>
  <c r="K124" i="9"/>
  <c r="D111" i="7"/>
  <c r="D111" i="9"/>
  <c r="C111" i="7"/>
  <c r="I111" i="1"/>
  <c r="C111" i="9"/>
  <c r="G50" i="9"/>
  <c r="G50" i="7"/>
  <c r="J50" i="1"/>
  <c r="H50" i="7"/>
  <c r="H50" i="9"/>
  <c r="T46" i="9"/>
  <c r="S46" i="7"/>
  <c r="M46" i="1"/>
  <c r="S46" i="9"/>
  <c r="T46" i="7"/>
  <c r="N114" i="1"/>
  <c r="W114" i="7"/>
  <c r="X114" i="9"/>
  <c r="W114" i="9"/>
  <c r="X114" i="7"/>
  <c r="L9" i="7"/>
  <c r="L9" i="9"/>
  <c r="K9" i="9"/>
  <c r="K9" i="1"/>
  <c r="K9" i="7"/>
  <c r="C69" i="9"/>
  <c r="I69" i="1"/>
  <c r="C69" i="7"/>
  <c r="D69" i="9"/>
  <c r="D69" i="7"/>
  <c r="J105" i="1"/>
  <c r="H105" i="9"/>
  <c r="G105" i="9"/>
  <c r="G105" i="7"/>
  <c r="H105" i="7"/>
  <c r="O80" i="7"/>
  <c r="P80" i="9"/>
  <c r="O80" i="9"/>
  <c r="L80" i="1"/>
  <c r="P80" i="7"/>
  <c r="W23" i="7"/>
  <c r="X23" i="7"/>
  <c r="X23" i="9"/>
  <c r="W23" i="9"/>
  <c r="N23" i="1"/>
  <c r="D114" i="9"/>
  <c r="C114" i="7"/>
  <c r="I114" i="1"/>
  <c r="D114" i="7"/>
  <c r="C114" i="9"/>
  <c r="X22" i="9"/>
  <c r="N22" i="1"/>
  <c r="X22" i="7"/>
  <c r="W22" i="9"/>
  <c r="W22" i="7"/>
  <c r="K69" i="7"/>
  <c r="K69" i="1"/>
  <c r="K69" i="9"/>
  <c r="L69" i="9"/>
  <c r="L69" i="7"/>
  <c r="D109" i="7"/>
  <c r="I109" i="1"/>
  <c r="C109" i="9"/>
  <c r="D109" i="9"/>
  <c r="C109" i="7"/>
  <c r="J9" i="1"/>
  <c r="H9" i="7"/>
  <c r="H9" i="9"/>
  <c r="G9" i="9"/>
  <c r="G9" i="7"/>
  <c r="M59" i="1"/>
  <c r="T59" i="9"/>
  <c r="T59" i="7"/>
  <c r="S59" i="9"/>
  <c r="S59" i="7"/>
  <c r="X21" i="7"/>
  <c r="W21" i="7"/>
  <c r="N21" i="1"/>
  <c r="X21" i="9"/>
  <c r="W21" i="9"/>
  <c r="X98" i="9"/>
  <c r="W98" i="9"/>
  <c r="N98" i="1"/>
  <c r="W98" i="7"/>
  <c r="X98" i="7"/>
  <c r="P26" i="7"/>
  <c r="L26" i="1"/>
  <c r="P26" i="9"/>
  <c r="O26" i="7"/>
  <c r="O26" i="9"/>
  <c r="T100" i="9"/>
  <c r="S100" i="9"/>
  <c r="M100" i="1"/>
  <c r="S100" i="7"/>
  <c r="T100" i="7"/>
  <c r="O133" i="9"/>
  <c r="P133" i="7"/>
  <c r="L133" i="1"/>
  <c r="P133" i="9"/>
  <c r="O133" i="7"/>
  <c r="G134" i="9"/>
  <c r="H134" i="7"/>
  <c r="H134" i="9"/>
  <c r="J134" i="1"/>
  <c r="G134" i="7"/>
  <c r="K104" i="9"/>
  <c r="K104" i="1"/>
  <c r="L104" i="7"/>
  <c r="L104" i="9"/>
  <c r="K104" i="7"/>
  <c r="K99" i="7"/>
  <c r="K99" i="9"/>
  <c r="K99" i="1"/>
  <c r="L99" i="7"/>
  <c r="L99" i="9"/>
  <c r="X99" i="7"/>
  <c r="W99" i="9"/>
  <c r="X99" i="9"/>
  <c r="N99" i="1"/>
  <c r="W99" i="7"/>
  <c r="L33" i="1"/>
  <c r="O33" i="9"/>
  <c r="P33" i="7"/>
  <c r="O33" i="7"/>
  <c r="P33" i="9"/>
  <c r="H113" i="7"/>
  <c r="J113" i="1"/>
  <c r="G113" i="9"/>
  <c r="H113" i="9"/>
  <c r="G113" i="7"/>
  <c r="K91" i="9"/>
  <c r="L91" i="9"/>
  <c r="K91" i="1"/>
  <c r="L91" i="7"/>
  <c r="K91" i="7"/>
  <c r="K115" i="1"/>
  <c r="K115" i="9"/>
  <c r="K115" i="7"/>
  <c r="L115" i="9"/>
  <c r="L115" i="7"/>
  <c r="K119" i="9"/>
  <c r="K119" i="7"/>
  <c r="L119" i="9"/>
  <c r="K119" i="1"/>
  <c r="L119" i="7"/>
  <c r="K26" i="7"/>
  <c r="L26" i="9"/>
  <c r="L26" i="7"/>
  <c r="K26" i="1"/>
  <c r="K26" i="9"/>
  <c r="H136" i="9"/>
  <c r="G136" i="9"/>
  <c r="G136" i="7"/>
  <c r="J136" i="1"/>
  <c r="H136" i="7"/>
  <c r="G118" i="9"/>
  <c r="J118" i="1"/>
  <c r="H118" i="7"/>
  <c r="H118" i="9"/>
  <c r="G118" i="7"/>
  <c r="T95" i="7"/>
  <c r="T95" i="9"/>
  <c r="M95" i="1"/>
  <c r="S95" i="9"/>
  <c r="S95" i="7"/>
  <c r="K101" i="1"/>
  <c r="K101" i="9"/>
  <c r="L101" i="9"/>
  <c r="K101" i="7"/>
  <c r="L101" i="7"/>
  <c r="I134" i="1"/>
  <c r="C134" i="7"/>
  <c r="C134" i="9"/>
  <c r="D134" i="9"/>
  <c r="D134" i="7"/>
  <c r="W50" i="9"/>
  <c r="N50" i="1"/>
  <c r="X50" i="9"/>
  <c r="W50" i="7"/>
  <c r="X50" i="7"/>
  <c r="G46" i="9"/>
  <c r="G46" i="7"/>
  <c r="H46" i="7"/>
  <c r="J46" i="1"/>
  <c r="H46" i="9"/>
  <c r="G23" i="9"/>
  <c r="G23" i="7"/>
  <c r="H23" i="9"/>
  <c r="J23" i="1"/>
  <c r="H23" i="7"/>
  <c r="T61" i="7"/>
  <c r="T61" i="9"/>
  <c r="S61" i="9"/>
  <c r="S61" i="7"/>
  <c r="M61" i="1"/>
  <c r="N107" i="1"/>
  <c r="X107" i="9"/>
  <c r="X107" i="7"/>
  <c r="W107" i="7"/>
  <c r="W107" i="9"/>
  <c r="H26" i="9"/>
  <c r="G26" i="9"/>
  <c r="H26" i="7"/>
  <c r="G26" i="7"/>
  <c r="J26" i="1"/>
  <c r="C9" i="9"/>
  <c r="I9" i="1"/>
  <c r="D9" i="7"/>
  <c r="C9" i="7"/>
  <c r="D9" i="9"/>
  <c r="O95" i="7"/>
  <c r="O95" i="9"/>
  <c r="P95" i="9"/>
  <c r="P95" i="7"/>
  <c r="L95" i="1"/>
  <c r="D17" i="9"/>
  <c r="C17" i="7"/>
  <c r="C17" i="9"/>
  <c r="D17" i="7"/>
  <c r="I17" i="1"/>
  <c r="D116" i="9"/>
  <c r="D116" i="7"/>
  <c r="C116" i="7"/>
  <c r="I116" i="1"/>
  <c r="C116" i="9"/>
  <c r="L80" i="7"/>
  <c r="L80" i="9"/>
  <c r="K80" i="7"/>
  <c r="K80" i="1"/>
  <c r="K80" i="9"/>
  <c r="P49" i="9"/>
  <c r="L49" i="1"/>
  <c r="P49" i="7"/>
  <c r="O49" i="7"/>
  <c r="O49" i="9"/>
  <c r="G64" i="7"/>
  <c r="J64" i="1"/>
  <c r="G64" i="9"/>
  <c r="H64" i="9"/>
  <c r="H64" i="7"/>
  <c r="G70" i="9"/>
  <c r="J70" i="1"/>
  <c r="H70" i="7"/>
  <c r="G70" i="7"/>
  <c r="H70" i="9"/>
  <c r="T129" i="7"/>
  <c r="S129" i="7"/>
  <c r="T129" i="9"/>
  <c r="M129" i="1"/>
  <c r="S129" i="9"/>
  <c r="T63" i="7"/>
  <c r="T63" i="9"/>
  <c r="S63" i="9"/>
  <c r="M63" i="1"/>
  <c r="S63" i="7"/>
  <c r="G112" i="7"/>
  <c r="G112" i="9"/>
  <c r="H112" i="9"/>
  <c r="H112" i="7"/>
  <c r="J112" i="1"/>
  <c r="H33" i="7"/>
  <c r="G33" i="7"/>
  <c r="J33" i="1"/>
  <c r="H33" i="9"/>
  <c r="G33" i="9"/>
  <c r="W127" i="7"/>
  <c r="N127" i="1"/>
  <c r="X127" i="7"/>
  <c r="W127" i="9"/>
  <c r="X127" i="9"/>
  <c r="H14" i="9"/>
  <c r="J14" i="1"/>
  <c r="H14" i="7"/>
  <c r="G14" i="9"/>
  <c r="G14" i="7"/>
  <c r="K50" i="9"/>
  <c r="L50" i="9"/>
  <c r="L50" i="7"/>
  <c r="K50" i="7"/>
  <c r="K50" i="1"/>
  <c r="S126" i="7"/>
  <c r="S126" i="9"/>
  <c r="T126" i="9"/>
  <c r="M126" i="1"/>
  <c r="T126" i="7"/>
  <c r="P135" i="7"/>
  <c r="O135" i="9"/>
  <c r="O135" i="7"/>
  <c r="P135" i="9"/>
  <c r="L135" i="1"/>
  <c r="P69" i="7"/>
  <c r="L69" i="1"/>
  <c r="O69" i="9"/>
  <c r="P69" i="9"/>
  <c r="O69" i="7"/>
  <c r="J17" i="1"/>
  <c r="H17" i="9"/>
  <c r="H17" i="7"/>
  <c r="G17" i="7"/>
  <c r="G17" i="9"/>
  <c r="H71" i="7"/>
  <c r="J71" i="1"/>
  <c r="G71" i="7"/>
  <c r="H71" i="9"/>
  <c r="G71" i="9"/>
  <c r="J119" i="1"/>
  <c r="H119" i="9"/>
  <c r="G119" i="7"/>
  <c r="H119" i="7"/>
  <c r="G119" i="9"/>
  <c r="K72" i="7"/>
  <c r="L72" i="9"/>
  <c r="K72" i="9"/>
  <c r="K72" i="1"/>
  <c r="L72" i="7"/>
  <c r="E6" i="4" l="1"/>
  <c r="E5" i="1"/>
  <c r="B6" i="4"/>
  <c r="B5" i="1"/>
  <c r="E6" i="1"/>
  <c r="D6" i="4"/>
  <c r="D6" i="1"/>
  <c r="B6" i="1"/>
  <c r="C6" i="4"/>
  <c r="C6" i="1"/>
  <c r="C5" i="1"/>
  <c r="D5" i="1"/>
  <c r="L5" i="9"/>
  <c r="C6" i="7"/>
  <c r="C5" i="9"/>
  <c r="K5" i="7"/>
  <c r="D6" i="9"/>
  <c r="D5" i="7"/>
  <c r="L5" i="7"/>
  <c r="D6" i="7"/>
  <c r="D5" i="9"/>
  <c r="K5" i="9"/>
  <c r="I6" i="1"/>
  <c r="O5" i="7"/>
  <c r="K5" i="1"/>
  <c r="K6" i="7"/>
  <c r="L5" i="1"/>
  <c r="J5" i="1"/>
  <c r="K6" i="1"/>
  <c r="P5" i="7"/>
  <c r="H5" i="7"/>
  <c r="L6" i="7"/>
  <c r="P5" i="9"/>
  <c r="G5" i="7"/>
  <c r="L6" i="9"/>
  <c r="O5" i="9"/>
  <c r="G5" i="9"/>
  <c r="H5" i="9"/>
  <c r="H6" i="9"/>
  <c r="G6" i="7"/>
  <c r="J6" i="1"/>
  <c r="H6" i="7"/>
  <c r="C6" i="9"/>
  <c r="G6" i="9"/>
  <c r="K6" i="9"/>
  <c r="P6" i="7"/>
  <c r="O6" i="9"/>
  <c r="P6" i="9"/>
  <c r="O6" i="7"/>
  <c r="L6" i="1"/>
  <c r="C5" i="7"/>
  <c r="I5" i="1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<sst xmlns="http://schemas.openxmlformats.org/spreadsheetml/2006/main" count="1332" uniqueCount="668">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</sst>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166" fontId="4" fillId="6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0" fontId="8" fillId="7" borderId="21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TriggerCounter" refersTo="='General Settings'!$D$7"/>
    </definedNames>
    <sheetDataSet>
      <sheetData sheetId="0">
        <row r="7">
          <cell r="D7">
            <v>472</v>
          </cell>
        </row>
      </sheetData>
      <sheetData sheetId="1">
        <row r="6">
          <cell r="D6" t="str">
            <v>USDON#0000</v>
          </cell>
        </row>
      </sheetData>
      <sheetData sheetId="2">
        <row r="7">
          <cell r="F7" t="str">
            <v>UsdLiborSwapIsdaFixAm1Y#0000</v>
          </cell>
        </row>
      </sheetData>
      <sheetData sheetId="3">
        <row r="7">
          <cell r="F7" t="str">
            <v>UsdLiborSwapIsdaFixPm1Y#0000</v>
          </cell>
        </row>
      </sheetData>
      <sheetData sheetId="4">
        <row r="3">
          <cell r="S3" t="str">
            <v>obj_0070b#0003</v>
          </cell>
        </row>
      </sheetData>
      <sheetData sheetId="5">
        <row r="3">
          <cell r="S3" t="str">
            <v>obj_00709#0000</v>
          </cell>
        </row>
      </sheetData>
      <sheetData sheetId="6">
        <row r="3">
          <cell r="S3" t="str">
            <v>obj_0070a#0001</v>
          </cell>
        </row>
      </sheetData>
      <sheetData sheetId="7">
        <row r="5">
          <cell r="D5" t="str">
            <v>USDOND_Quote#0000</v>
          </cell>
        </row>
        <row r="7">
          <cell r="D7" t="str">
            <v>USDSND_Quote#0000</v>
          </cell>
        </row>
      </sheetData>
      <sheetData sheetId="8">
        <row r="3">
          <cell r="E3" t="str">
            <v>USDT1F1_Quote#0000</v>
          </cell>
        </row>
      </sheetData>
      <sheetData sheetId="9">
        <row r="6">
          <cell r="F6" t="str">
            <v>USDFUT1MK4_Quote#0000</v>
          </cell>
        </row>
      </sheetData>
      <sheetData sheetId="10">
        <row r="6">
          <cell r="F6" t="str">
            <v>USDFUT3MK4_Quote#0000</v>
          </cell>
        </row>
      </sheetData>
      <sheetData sheetId="11">
        <row r="3">
          <cell r="F3" t="str">
            <v>USDIMMFRA6MK4_Quote#0000</v>
          </cell>
        </row>
      </sheetData>
      <sheetData sheetId="12">
        <row r="5">
          <cell r="C5" t="str">
            <v>USDHW_Volatility_Quote#0000</v>
          </cell>
        </row>
      </sheetData>
      <sheetData sheetId="13">
        <row r="5">
          <cell r="F5" t="str">
            <v>USDOISSW_Quote#0000</v>
          </cell>
        </row>
      </sheetData>
      <sheetData sheetId="14">
        <row r="5">
          <cell r="F5" t="str">
            <v>USD2X1S_Quote#0000</v>
          </cell>
        </row>
      </sheetData>
      <sheetData sheetId="15">
        <row r="5">
          <cell r="F5" t="str">
            <v>USD1S12_Quote#0000</v>
          </cell>
        </row>
      </sheetData>
      <sheetData sheetId="16">
        <row r="6">
          <cell r="F6" t="str">
            <v>USDAM3L1Y_Quote#0000</v>
          </cell>
        </row>
      </sheetData>
      <sheetData sheetId="17">
        <row r="6">
          <cell r="F6" t="str">
            <v>USDAM6L1Y_Quote#0000</v>
          </cell>
        </row>
      </sheetData>
      <sheetData sheetId="18">
        <row r="3">
          <cell r="D3" t="str">
            <v>USDTOY_SYNTHON_Quote#0000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22.7109375" style="117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1.4.0 - MS VC++ 9.0 - Multithreaded Dynamic Runtime library - Release Configuration - Apr 29 2014 14:47:17</v>
      </c>
    </row>
    <row r="2" spans="2:22" ht="16.5" x14ac:dyDescent="0.3">
      <c r="B2" s="184" t="s">
        <v>69</v>
      </c>
      <c r="C2" s="185"/>
      <c r="D2" s="185"/>
      <c r="E2" s="186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79</v>
      </c>
      <c r="D4" s="122" t="s">
        <v>121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62</v>
      </c>
      <c r="D6" s="123" t="str">
        <f>_xll.qlIndexFixingCalendar(D5&amp;"6M")</f>
        <v>London stock exchange</v>
      </c>
      <c r="E6" s="120"/>
    </row>
    <row r="7" spans="2:22" ht="12" thickBot="1" x14ac:dyDescent="0.25">
      <c r="B7" s="124"/>
      <c r="C7" s="125"/>
      <c r="D7" s="125"/>
      <c r="E7" s="126"/>
    </row>
    <row r="8" spans="2:22" ht="12" thickBot="1" x14ac:dyDescent="0.25"/>
    <row r="9" spans="2:22" ht="16.5" x14ac:dyDescent="0.3">
      <c r="B9" s="184" t="s">
        <v>71</v>
      </c>
      <c r="C9" s="185"/>
      <c r="D9" s="185"/>
      <c r="E9" s="186"/>
      <c r="V9" s="117" t="s">
        <v>60</v>
      </c>
    </row>
    <row r="10" spans="2:22" x14ac:dyDescent="0.2">
      <c r="B10" s="118"/>
      <c r="C10" s="119"/>
      <c r="D10" s="119"/>
      <c r="E10" s="120"/>
    </row>
    <row r="11" spans="2:22" x14ac:dyDescent="0.2">
      <c r="B11" s="118"/>
      <c r="C11" s="121" t="s">
        <v>667</v>
      </c>
      <c r="D11" s="132">
        <v>41765.696898148148</v>
      </c>
      <c r="E11" s="120"/>
    </row>
    <row r="12" spans="2:22" x14ac:dyDescent="0.2">
      <c r="B12" s="118"/>
      <c r="C12" s="121" t="s">
        <v>68</v>
      </c>
      <c r="D12" s="132">
        <f>_xll.qlSettingsEvaluationDate(Trigger)</f>
        <v>41765</v>
      </c>
      <c r="E12" s="120"/>
    </row>
    <row r="13" spans="2:22" x14ac:dyDescent="0.2">
      <c r="B13" s="118"/>
      <c r="C13" s="121" t="s">
        <v>105</v>
      </c>
      <c r="D13" s="113">
        <f>_xll.qlCalendarAdvance(Calendar,EvaluationDate,"1d","following",FALSE)</f>
        <v>41766</v>
      </c>
      <c r="E13" s="120"/>
    </row>
    <row r="14" spans="2:22" x14ac:dyDescent="0.2">
      <c r="B14" s="118"/>
      <c r="C14" s="121" t="s">
        <v>78</v>
      </c>
      <c r="D14" s="127">
        <f>_xll.qlInterestRateIndexFixingDays(IborIndexFamily&amp;"3M")</f>
        <v>2</v>
      </c>
      <c r="E14" s="120"/>
    </row>
    <row r="15" spans="2:22" x14ac:dyDescent="0.2">
      <c r="B15" s="118"/>
      <c r="C15" s="121" t="s">
        <v>67</v>
      </c>
      <c r="D15" s="113">
        <f>_xll.qlCalendarAdvance(Calendar,EvaluationDate,SettlementDays&amp;"d","following",FALSE)</f>
        <v>41767</v>
      </c>
      <c r="E15" s="120"/>
    </row>
    <row r="16" spans="2:22" x14ac:dyDescent="0.2">
      <c r="B16" s="118"/>
      <c r="C16" s="128" t="s">
        <v>70</v>
      </c>
      <c r="D16" s="183">
        <f>[1]!TriggerCounter</f>
        <v>472</v>
      </c>
      <c r="E16" s="120"/>
    </row>
    <row r="17" spans="2:5" ht="12" thickBot="1" x14ac:dyDescent="0.25">
      <c r="B17" s="124"/>
      <c r="C17" s="125"/>
      <c r="D17" s="125"/>
      <c r="E17" s="126"/>
    </row>
  </sheetData>
  <mergeCells count="2">
    <mergeCell ref="B2:E2"/>
    <mergeCell ref="B9:E9"/>
  </mergeCells>
  <phoneticPr fontId="2" type="noConversion"/>
  <dataValidations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Q139"/>
  <sheetViews>
    <sheetView workbookViewId="0"/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7" width="17.28515625" style="3" bestFit="1" customWidth="1"/>
    <col min="18" max="16384" width="9.140625" style="3"/>
  </cols>
  <sheetData>
    <row r="1" spans="1:10" x14ac:dyDescent="0.2">
      <c r="A1" s="1" t="s">
        <v>118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117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187" t="s">
        <v>73</v>
      </c>
      <c r="I3" s="188"/>
      <c r="J3" s="189"/>
    </row>
    <row r="4" spans="1:10" ht="26.25" customHeight="1" x14ac:dyDescent="0.2">
      <c r="A4" s="7" t="s">
        <v>66</v>
      </c>
      <c r="B4" s="8" t="str">
        <f>Index1M</f>
        <v>obj_005b2#0000</v>
      </c>
      <c r="C4" s="8" t="str">
        <f>Index3M</f>
        <v>obj_00557#0000</v>
      </c>
      <c r="D4" s="8" t="str">
        <f>Index6M</f>
        <v>obj_00652#0000</v>
      </c>
      <c r="E4" s="8" t="str">
        <f>Index1Y</f>
        <v>obj_0058d#0000</v>
      </c>
      <c r="F4" s="8" t="str">
        <f>F13</f>
        <v>obj_0055f#0000</v>
      </c>
      <c r="G4" s="8" t="s">
        <v>666</v>
      </c>
      <c r="H4" s="7" t="s">
        <v>74</v>
      </c>
      <c r="I4" s="7" t="s">
        <v>75</v>
      </c>
      <c r="J4" s="7" t="s">
        <v>76</v>
      </c>
    </row>
    <row r="5" spans="1:10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0" t="str">
        <f>IF(PROPER(Currency)="Eur",_xll.qlEuribor(,$A5,F$2,,EvaluationDate),_xll.qlLibor(,Currency,$A5,F$2,,EvaluationDate))</f>
        <v>obj_00564#0000</v>
      </c>
      <c r="G5" s="10" t="str">
        <f>IF(PROPER(Currency)="Eur",_xll.qlEuribor(,$A5,G$2,,EvaluationDate),_xll.qlLibor(,Currency,$A5,G$2,,EvaluationDate))</f>
        <v>obj_00570#0000</v>
      </c>
      <c r="H5" s="12">
        <v>1</v>
      </c>
      <c r="I5" s="13"/>
      <c r="J5" s="14"/>
    </row>
    <row r="6" spans="1:10" x14ac:dyDescent="0.2">
      <c r="A6" s="15" t="s">
        <v>104</v>
      </c>
      <c r="B6" s="16" t="str">
        <f>_xll.qlInterpolation(,B5,$H$7:$H$11,Pricing!B7:B11)</f>
        <v>obj_00706#0474</v>
      </c>
      <c r="C6" s="16" t="str">
        <f>_xll.qlInterpolation(,C5,$H$7:$H$11,Pricing!C7:C11)</f>
        <v>obj_00708#0474</v>
      </c>
      <c r="D6" s="16" t="str">
        <f>_xll.qlInterpolation(,D5,$H$7:$H$11,Pricing!D7:D11)</f>
        <v>obj_00707#0474</v>
      </c>
      <c r="E6" s="17" t="str">
        <f>_xll.qlInterpolation(,E5,$H$7:$H$11,Pricing!E7:E11)</f>
        <v>obj_00705#0474</v>
      </c>
      <c r="F6" s="16" t="str">
        <f>IF(PROPER(Currency)="Eur",_xll.qlEuribor(,$A6,F$2,,EvaluationDate),_xll.qlLibor(,Currency,$A6,F$2,,EvaluationDate))</f>
        <v>obj_00586#0000</v>
      </c>
      <c r="G6" s="17" t="str">
        <f>IF(PROPER(Currency)="Eur",_xll.qlEuribor(,$A6,G$2,,EvaluationDate),_xll.qlLibor(,Currency,$A6,G$2,,EvaluationDate))</f>
        <v>obj_0058b#0000</v>
      </c>
      <c r="H6" s="18">
        <v>1</v>
      </c>
      <c r="I6" s="19"/>
      <c r="J6" s="20"/>
    </row>
    <row r="7" spans="1:10" x14ac:dyDescent="0.2">
      <c r="A7" s="47" t="s">
        <v>88</v>
      </c>
      <c r="B7" s="48" t="str">
        <f>IF(PROPER(Currency)="Eur",_xll.qlEuribor(,$A7,B$2,,EvaluationDate),_xll.qlLibor(,Currency,$A7,B$2,,EvaluationDate))</f>
        <v>obj_00675#0000</v>
      </c>
      <c r="C7" s="48" t="str">
        <f>IF(PROPER(Currency)="Eur",_xll.qlEuribor(,$A7,C$2,,EvaluationDate),_xll.qlLibor(,Currency,$A7,C$2,,EvaluationDate))</f>
        <v>obj_00560#0000</v>
      </c>
      <c r="D7" s="48" t="str">
        <f>IF(PROPER(Currency)="Eur",_xll.qlEuribor(,$A7,D$2,,EvaluationDate),_xll.qlLibor(,Currency,$A7,D$2,,EvaluationDate))</f>
        <v>obj_0062c#0000</v>
      </c>
      <c r="E7" s="49" t="str">
        <f>IF(PROPER(Currency)="Eur",_xll.qlEuribor(,$A7,E$2,,EvaluationDate),_xll.qlLibor(,Currency,$A7,E$2,,EvaluationDate))</f>
        <v>obj_0055b#0000</v>
      </c>
      <c r="F7" s="48" t="str">
        <f>IF(PROPER(Currency)="Eur",_xll.qlEuribor(,$A7,F$2,,EvaluationDate),_xll.qlLibor(,Currency,$A7,F$2,,EvaluationDate))</f>
        <v>obj_0055e#0000</v>
      </c>
      <c r="G7" s="48" t="str">
        <f>IF(PROPER(Currency)="Eur",_xll.qlEuribor(,$A7,G$2,,EvaluationDate),_xll.qlLibor(,Currency,$A7,G$2,,EvaluationDate))</f>
        <v>obj_00589#0000</v>
      </c>
      <c r="H7" s="50">
        <v>1</v>
      </c>
      <c r="I7" s="51"/>
      <c r="J7" s="52"/>
    </row>
    <row r="8" spans="1:10" x14ac:dyDescent="0.2">
      <c r="A8" s="23" t="s">
        <v>106</v>
      </c>
      <c r="B8" s="24" t="str">
        <f>IF(PROPER(Currency)="Eur",_xll.qlEuribor(,$A8,B$2,,EvaluationDate),_xll.qlLibor(,Currency,$A8,B$2,,EvaluationDate))</f>
        <v>obj_005ca#0000</v>
      </c>
      <c r="C8" s="24" t="str">
        <f>IF(PROPER(Currency)="Eur",_xll.qlEuribor(,$A8,C$2,,EvaluationDate),_xll.qlLibor(,Currency,$A8,C$2,,EvaluationDate))</f>
        <v>obj_00583#0000</v>
      </c>
      <c r="D8" s="24" t="str">
        <f>IF(PROPER(Currency)="Eur",_xll.qlEuribor(,$A8,D$2,,EvaluationDate),_xll.qlLibor(,Currency,$A8,D$2,,EvaluationDate))</f>
        <v>obj_00639#0000</v>
      </c>
      <c r="E8" s="25" t="str">
        <f>IF(PROPER(Currency)="Eur",_xll.qlEuribor(,$A8,E$2,,EvaluationDate),_xll.qlLibor(,Currency,$A8,E$2,,EvaluationDate))</f>
        <v>obj_00558#0000</v>
      </c>
      <c r="F8" s="24" t="str">
        <f>IF(PROPER(Currency)="Eur",_xll.qlEuribor(,$A8,F$2,,EvaluationDate),_xll.qlLibor(,Currency,$A8,F$2,,EvaluationDate))</f>
        <v>obj_00594#0000</v>
      </c>
      <c r="G8" s="24" t="str">
        <f>IF(PROPER(Currency)="Eur",_xll.qlEuribor(,$A8,G$2,,EvaluationDate),_xll.qlLibor(,Currency,$A8,G$2,,EvaluationDate))</f>
        <v>obj_00590#0000</v>
      </c>
      <c r="H8" s="21">
        <v>7</v>
      </c>
      <c r="I8" s="22"/>
      <c r="J8" s="22"/>
    </row>
    <row r="9" spans="1:10" x14ac:dyDescent="0.2">
      <c r="A9" s="23" t="s">
        <v>89</v>
      </c>
      <c r="B9" s="24" t="str">
        <f>IF(PROPER(Currency)="Eur",_xll.qlEuribor(,$A9,B$2,,EvaluationDate),_xll.qlLibor(,Currency,$A9,B$2,,EvaluationDate))</f>
        <v>obj_00642#0000</v>
      </c>
      <c r="C9" s="24" t="str">
        <f>IF(PROPER(Currency)="Eur",_xll.qlEuribor(,$A9,C$2,,EvaluationDate),_xll.qlLibor(,Currency,$A9,C$2,,EvaluationDate))</f>
        <v>obj_0057b#0000</v>
      </c>
      <c r="D9" s="24" t="str">
        <f>IF(PROPER(Currency)="Eur",_xll.qlEuribor(,$A9,D$2,,EvaluationDate),_xll.qlLibor(,Currency,$A9,D$2,,EvaluationDate))</f>
        <v>obj_00614#0000</v>
      </c>
      <c r="E9" s="25" t="str">
        <f>IF(PROPER(Currency)="Eur",_xll.qlEuribor(,$A9,E$2,,EvaluationDate),_xll.qlLibor(,Currency,$A9,E$2,,EvaluationDate))</f>
        <v>obj_00591#0000</v>
      </c>
      <c r="F9" s="24" t="str">
        <f>IF(PROPER(Currency)="Eur",_xll.qlEuribor(,$A9,F$2,,EvaluationDate),_xll.qlLibor(,Currency,$A9,F$2,,EvaluationDate))</f>
        <v>obj_00584#0000</v>
      </c>
      <c r="G9" s="24" t="str">
        <f>IF(PROPER(Currency)="Eur",_xll.qlEuribor(,$A9,G$2,,EvaluationDate),_xll.qlLibor(,Currency,$A9,G$2,,EvaluationDate))</f>
        <v>obj_00598#0000</v>
      </c>
      <c r="H9" s="21">
        <v>14</v>
      </c>
      <c r="I9" s="22"/>
      <c r="J9" s="22"/>
    </row>
    <row r="10" spans="1:10" x14ac:dyDescent="0.2">
      <c r="A10" s="23" t="s">
        <v>90</v>
      </c>
      <c r="B10" s="24" t="str">
        <f>IF(PROPER(Currency)="Eur",_xll.qlEuribor(,$A10,B$2,,EvaluationDate),_xll.qlLibor(,Currency,$A10,B$2,,EvaluationDate))</f>
        <v>obj_00678#0000</v>
      </c>
      <c r="C10" s="24" t="str">
        <f>IF(PROPER(Currency)="Eur",_xll.qlEuribor(,$A10,C$2,,EvaluationDate),_xll.qlLibor(,Currency,$A10,C$2,,EvaluationDate))</f>
        <v>obj_0055d#0000</v>
      </c>
      <c r="D10" s="24" t="str">
        <f>IF(PROPER(Currency)="Eur",_xll.qlEuribor(,$A10,D$2,,EvaluationDate),_xll.qlLibor(,Currency,$A10,D$2,,EvaluationDate))</f>
        <v>obj_005f2#0000</v>
      </c>
      <c r="E10" s="25" t="str">
        <f>IF(PROPER(Currency)="Eur",_xll.qlEuribor(,$A10,E$2,,EvaluationDate),_xll.qlLibor(,Currency,$A10,E$2,,EvaluationDate))</f>
        <v>obj_00561#0000</v>
      </c>
      <c r="F10" s="24" t="str">
        <f>IF(PROPER(Currency)="Eur",_xll.qlEuribor(,$A10,F$2,,EvaluationDate),_xll.qlLibor(,Currency,$A10,F$2,,EvaluationDate))</f>
        <v>obj_00582#0000</v>
      </c>
      <c r="G10" s="24" t="str">
        <f>IF(PROPER(Currency)="Eur",_xll.qlEuribor(,$A10,G$2,,EvaluationDate),_xll.qlLibor(,Currency,$A10,G$2,,EvaluationDate))</f>
        <v>obj_00573#0000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obj_005b2#0000</v>
      </c>
      <c r="C11" s="24" t="str">
        <f>IF(PROPER(Currency)="Eur",_xll.qlEuribor(,$A11,C$2,,EvaluationDate),_xll.qlLibor(,Currency,$A11,C$2,,EvaluationDate))</f>
        <v>obj_0059a#0000</v>
      </c>
      <c r="D11" s="24" t="str">
        <f>IF(PROPER(Currency)="Eur",_xll.qlEuribor(,$A11,D$2,,EvaluationDate),_xll.qlLibor(,Currency,$A11,D$2,,EvaluationDate))</f>
        <v>obj_00610#0000</v>
      </c>
      <c r="E11" s="25" t="str">
        <f>IF(PROPER(Currency)="Eur",_xll.qlEuribor(,$A11,E$2,,EvaluationDate),_xll.qlLibor(,Currency,$A11,E$2,,EvaluationDate))</f>
        <v>obj_00571#0000</v>
      </c>
      <c r="F11" s="24" t="str">
        <f>IF(PROPER(Currency)="Eur",_xll.qlEuribor(,$A11,F$2,,EvaluationDate),_xll.qlLibor(,Currency,$A11,F$2,,EvaluationDate))</f>
        <v>obj_0056a#0000</v>
      </c>
      <c r="G11" s="24" t="str">
        <f>IF(PROPER(Currency)="Eur",_xll.qlEuribor(,$A11,G$2,,EvaluationDate),_xll.qlLibor(,Currency,$A11,G$2,,EvaluationDate))</f>
        <v>obj_00567#0000</v>
      </c>
      <c r="H11" s="21">
        <v>30</v>
      </c>
      <c r="I11" s="22"/>
      <c r="J11" s="22"/>
    </row>
    <row r="12" spans="1:10" x14ac:dyDescent="0.2">
      <c r="A12" s="23" t="s">
        <v>80</v>
      </c>
      <c r="B12" s="24" t="str">
        <f>IF(PROPER(Currency)="Eur",_xll.qlEuribor(,$A12,B$2,,EvaluationDate),_xll.qlLibor(,Currency,$A12,B$2,,EvaluationDate))</f>
        <v>obj_005a4#0000</v>
      </c>
      <c r="C12" s="24" t="str">
        <f>IF(PROPER(Currency)="Eur",_xll.qlEuribor(,$A12,C$2,,EvaluationDate),_xll.qlLibor(,Currency,$A12,C$2,,EvaluationDate))</f>
        <v>obj_00599#0000</v>
      </c>
      <c r="D12" s="24" t="str">
        <f>IF(PROPER(Currency)="Eur",_xll.qlEuribor(,$A12,D$2,,EvaluationDate),_xll.qlLibor(,Currency,$A12,D$2,,EvaluationDate))</f>
        <v>obj_005ac#0000</v>
      </c>
      <c r="E12" s="25" t="str">
        <f>IF(PROPER(Currency)="Eur",_xll.qlEuribor(,$A12,E$2,,EvaluationDate),_xll.qlLibor(,Currency,$A12,E$2,,EvaluationDate))</f>
        <v>obj_0056f#0000</v>
      </c>
      <c r="F12" s="24" t="str">
        <f>IF(PROPER(Currency)="Eur",_xll.qlEuribor(,$A12,F$2,,EvaluationDate),_xll.qlLibor(,Currency,$A12,F$2,,EvaluationDate))</f>
        <v>obj_00572#0000</v>
      </c>
      <c r="G12" s="24" t="str">
        <f>IF(PROPER(Currency)="Eur",_xll.qlEuribor(,$A12,G$2,,EvaluationDate),_xll.qlLibor(,Currency,$A12,G$2,,EvaluationDate))</f>
        <v>obj_00575#0000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obj_005c5#0000</v>
      </c>
      <c r="C13" s="26" t="str">
        <f>IF(PROPER(Currency)="Eur",_xll.qlEuribor(,$A13,C$2,,EvaluationDate),_xll.qlLibor(,Currency,$A13,C$2,,EvaluationDate))</f>
        <v>obj_00557#0000</v>
      </c>
      <c r="D13" s="24" t="str">
        <f>IF(PROPER(Currency)="Eur",_xll.qlEuribor(,$A13,D$2,,EvaluationDate),_xll.qlLibor(,Currency,$A13,D$2,,EvaluationDate))</f>
        <v>obj_0063f#0000</v>
      </c>
      <c r="E13" s="25" t="str">
        <f>IF(PROPER(Currency)="Eur",_xll.qlEuribor(,$A13,E$2,,EvaluationDate),_xll.qlLibor(,Currency,$A13,E$2,,EvaluationDate))</f>
        <v>obj_0058f#0000</v>
      </c>
      <c r="F13" s="26" t="str">
        <f>IF(PROPER(Currency)="Eur",_xll.qlEuribor(,$A13,F$2,,EvaluationDate),_xll.qlLibor(,Currency,$A13,F$2,,EvaluationDate))</f>
        <v>obj_0055f#0000</v>
      </c>
      <c r="G13" s="162" t="str">
        <f>IF(PROPER(Currency)="Eur",_xll.qlEuribor(,$A13,G$2,,EvaluationDate),_xll.qlLibor(,Currency,$A13,G$2,,EvaluationDate))</f>
        <v>obj_00593#0000</v>
      </c>
      <c r="H13" s="21"/>
      <c r="I13" s="22"/>
      <c r="J13" s="22"/>
    </row>
    <row r="14" spans="1:10" x14ac:dyDescent="0.2">
      <c r="A14" s="23" t="s">
        <v>81</v>
      </c>
      <c r="B14" s="24" t="str">
        <f>IF(PROPER(Currency)="Eur",_xll.qlEuribor(,$A14,B$2,,EvaluationDate),_xll.qlLibor(,Currency,$A14,B$2,,EvaluationDate))</f>
        <v>obj_0063b#0000</v>
      </c>
      <c r="C14" s="24" t="str">
        <f>IF(PROPER(Currency)="Eur",_xll.qlEuribor(,$A14,C$2,,EvaluationDate),_xll.qlLibor(,Currency,$A14,C$2,,EvaluationDate))</f>
        <v>obj_00585#0000</v>
      </c>
      <c r="D14" s="24" t="str">
        <f>IF(PROPER(Currency)="Eur",_xll.qlEuribor(,$A14,D$2,,EvaluationDate),_xll.qlLibor(,Currency,$A14,D$2,,EvaluationDate))</f>
        <v>obj_00660#0000</v>
      </c>
      <c r="E14" s="25" t="str">
        <f>IF(PROPER(Currency)="Eur",_xll.qlEuribor(,$A14,E$2,,EvaluationDate),_xll.qlLibor(,Currency,$A14,E$2,,EvaluationDate))</f>
        <v>obj_00568#0000</v>
      </c>
      <c r="F14" s="24" t="str">
        <f>IF(PROPER(Currency)="Eur",_xll.qlEuribor(,$A14,F$2,,EvaluationDate),_xll.qlLibor(,Currency,$A14,F$2,,EvaluationDate))</f>
        <v>obj_00581#0000</v>
      </c>
      <c r="G14" s="24" t="str">
        <f>IF(PROPER(Currency)="Eur",_xll.qlEuribor(,$A14,G$2,,EvaluationDate),_xll.qlLibor(,Currency,$A14,G$2,,EvaluationDate))</f>
        <v>obj_0056c#0000</v>
      </c>
      <c r="H14" s="21"/>
      <c r="I14" s="22"/>
      <c r="J14" s="22"/>
    </row>
    <row r="15" spans="1:10" x14ac:dyDescent="0.2">
      <c r="A15" s="23" t="s">
        <v>82</v>
      </c>
      <c r="B15" s="24" t="str">
        <f>IF(PROPER(Currency)="Eur",_xll.qlEuribor(,$A15,B$2,,EvaluationDate),_xll.qlLibor(,Currency,$A15,B$2,,EvaluationDate))</f>
        <v>obj_005b9#0000</v>
      </c>
      <c r="C15" s="24" t="str">
        <f>IF(PROPER(Currency)="Eur",_xll.qlEuribor(,$A15,C$2,,EvaluationDate),_xll.qlLibor(,Currency,$A15,C$2,,EvaluationDate))</f>
        <v>obj_00597#0000</v>
      </c>
      <c r="D15" s="24" t="str">
        <f>IF(PROPER(Currency)="Eur",_xll.qlEuribor(,$A15,D$2,,EvaluationDate),_xll.qlLibor(,Currency,$A15,D$2,,EvaluationDate))</f>
        <v>obj_0062e#0000</v>
      </c>
      <c r="E15" s="25" t="str">
        <f>IF(PROPER(Currency)="Eur",_xll.qlEuribor(,$A15,E$2,,EvaluationDate),_xll.qlLibor(,Currency,$A15,E$2,,EvaluationDate))</f>
        <v>obj_0057e#0000</v>
      </c>
      <c r="F15" s="24" t="str">
        <f>IF(PROPER(Currency)="Eur",_xll.qlEuribor(,$A15,F$2,,EvaluationDate),_xll.qlLibor(,Currency,$A15,F$2,,EvaluationDate))</f>
        <v>obj_00559#0000</v>
      </c>
      <c r="G15" s="24" t="str">
        <f>IF(PROPER(Currency)="Eur",_xll.qlEuribor(,$A15,G$2,,EvaluationDate),_xll.qlLibor(,Currency,$A15,G$2,,EvaluationDate))</f>
        <v>obj_00565#0000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obj_00625#0000</v>
      </c>
      <c r="C16" s="24" t="str">
        <f>IF(PROPER(Currency)="Eur",_xll.qlEuribor(,$A16,C$2,,EvaluationDate),_xll.qlLibor(,Currency,$A16,C$2,,EvaluationDate))</f>
        <v>obj_00577#0000</v>
      </c>
      <c r="D16" s="26" t="str">
        <f>IF(PROPER(Currency)="Eur",_xll.qlEuribor(,$A16,D$2,,EvaluationDate),_xll.qlLibor(,Currency,$A16,D$2,,EvaluationDate))</f>
        <v>obj_00652#0000</v>
      </c>
      <c r="E16" s="25" t="str">
        <f>IF(PROPER(Currency)="Eur",_xll.qlEuribor(,$A16,E$2,,EvaluationDate),_xll.qlLibor(,Currency,$A16,E$2,,EvaluationDate))</f>
        <v>obj_00569#0000</v>
      </c>
      <c r="F16" s="24" t="str">
        <f>IF(PROPER(Currency)="Eur",_xll.qlEuribor(,$A16,F$2,,EvaluationDate),_xll.qlLibor(,Currency,$A16,F$2,,EvaluationDate))</f>
        <v>obj_0057d#0000</v>
      </c>
      <c r="G16" s="24" t="str">
        <f>IF(PROPER(Currency)="Eur",_xll.qlEuribor(,$A16,G$2,,EvaluationDate),_xll.qlLibor(,Currency,$A16,G$2,,EvaluationDate))</f>
        <v>obj_00578#0000</v>
      </c>
      <c r="H16" s="21"/>
      <c r="I16" s="22"/>
      <c r="J16" s="22"/>
    </row>
    <row r="17" spans="1:16" x14ac:dyDescent="0.2">
      <c r="A17" s="23" t="s">
        <v>83</v>
      </c>
      <c r="B17" s="24" t="str">
        <f>IF(PROPER(Currency)="Eur",_xll.qlEuribor(,$A17,B$2,,EvaluationDate),_xll.qlLibor(,Currency,$A17,B$2,,EvaluationDate))</f>
        <v>obj_005fc#0000</v>
      </c>
      <c r="C17" s="24" t="str">
        <f>IF(PROPER(Currency)="Eur",_xll.qlEuribor(,$A17,C$2,,EvaluationDate),_xll.qlLibor(,Currency,$A17,C$2,,EvaluationDate))</f>
        <v>obj_00588#0000</v>
      </c>
      <c r="D17" s="24" t="str">
        <f>IF(PROPER(Currency)="Eur",_xll.qlEuribor(,$A17,D$2,,EvaluationDate),_xll.qlLibor(,Currency,$A17,D$2,,EvaluationDate))</f>
        <v>obj_0066e#0000</v>
      </c>
      <c r="E17" s="25" t="str">
        <f>IF(PROPER(Currency)="Eur",_xll.qlEuribor(,$A17,E$2,,EvaluationDate),_xll.qlLibor(,Currency,$A17,E$2,,EvaluationDate))</f>
        <v>obj_0056d#0000</v>
      </c>
      <c r="F17" s="24" t="str">
        <f>IF(PROPER(Currency)="Eur",_xll.qlEuribor(,$A17,F$2,,EvaluationDate),_xll.qlLibor(,Currency,$A17,F$2,,EvaluationDate))</f>
        <v>obj_0055a#0000</v>
      </c>
      <c r="G17" s="24" t="str">
        <f>IF(PROPER(Currency)="Eur",_xll.qlEuribor(,$A17,G$2,,EvaluationDate),_xll.qlLibor(,Currency,$A17,G$2,,EvaluationDate))</f>
        <v>obj_00562#0000</v>
      </c>
      <c r="H17" s="21"/>
      <c r="I17" s="22"/>
      <c r="J17" s="22"/>
    </row>
    <row r="18" spans="1:16" x14ac:dyDescent="0.2">
      <c r="A18" s="23" t="s">
        <v>84</v>
      </c>
      <c r="B18" s="24" t="str">
        <f>IF(PROPER(Currency)="Eur",_xll.qlEuribor(,$A18,B$2,,EvaluationDate),_xll.qlLibor(,Currency,$A18,B$2,,EvaluationDate))</f>
        <v>obj_0064a#0000</v>
      </c>
      <c r="C18" s="24" t="str">
        <f>IF(PROPER(Currency)="Eur",_xll.qlEuribor(,$A18,C$2,,EvaluationDate),_xll.qlLibor(,Currency,$A18,C$2,,EvaluationDate))</f>
        <v>obj_00563#0000</v>
      </c>
      <c r="D18" s="24" t="str">
        <f>IF(PROPER(Currency)="Eur",_xll.qlEuribor(,$A18,D$2,,EvaluationDate),_xll.qlLibor(,Currency,$A18,D$2,,EvaluationDate))</f>
        <v>obj_005c7#0000</v>
      </c>
      <c r="E18" s="25" t="str">
        <f>IF(PROPER(Currency)="Eur",_xll.qlEuribor(,$A18,E$2,,EvaluationDate),_xll.qlLibor(,Currency,$A18,E$2,,EvaluationDate))</f>
        <v>obj_00596#0000</v>
      </c>
      <c r="F18" s="24" t="str">
        <f>IF(PROPER(Currency)="Eur",_xll.qlEuribor(,$A18,F$2,,EvaluationDate),_xll.qlLibor(,Currency,$A18,F$2,,EvaluationDate))</f>
        <v>obj_0057a#0000</v>
      </c>
      <c r="G18" s="24" t="str">
        <f>IF(PROPER(Currency)="Eur",_xll.qlEuribor(,$A18,G$2,,EvaluationDate),_xll.qlLibor(,Currency,$A18,G$2,,EvaluationDate))</f>
        <v>obj_0058c#0000</v>
      </c>
      <c r="H18" s="21"/>
      <c r="I18" s="22"/>
      <c r="J18" s="22"/>
    </row>
    <row r="19" spans="1:16" x14ac:dyDescent="0.2">
      <c r="A19" s="23" t="s">
        <v>85</v>
      </c>
      <c r="B19" s="24" t="str">
        <f>IF(PROPER(Currency)="Eur",_xll.qlEuribor(,$A19,B$2,,EvaluationDate),_xll.qlLibor(,Currency,$A19,B$2,,EvaluationDate))</f>
        <v>obj_00629#0000</v>
      </c>
      <c r="C19" s="24" t="str">
        <f>IF(PROPER(Currency)="Eur",_xll.qlEuribor(,$A19,C$2,,EvaluationDate),_xll.qlLibor(,Currency,$A19,C$2,,EvaluationDate))</f>
        <v>obj_00587#0000</v>
      </c>
      <c r="D19" s="24" t="str">
        <f>IF(PROPER(Currency)="Eur",_xll.qlEuribor(,$A19,D$2,,EvaluationDate),_xll.qlLibor(,Currency,$A19,D$2,,EvaluationDate))</f>
        <v>obj_005bf#0000</v>
      </c>
      <c r="E19" s="25" t="str">
        <f>IF(PROPER(Currency)="Eur",_xll.qlEuribor(,$A19,E$2,,EvaluationDate),_xll.qlLibor(,Currency,$A19,E$2,,EvaluationDate))</f>
        <v>obj_0058e#0000</v>
      </c>
      <c r="F19" s="24" t="str">
        <f>IF(PROPER(Currency)="Eur",_xll.qlEuribor(,$A19,F$2,,EvaluationDate),_xll.qlLibor(,Currency,$A19,F$2,,EvaluationDate))</f>
        <v>obj_0056e#0000</v>
      </c>
      <c r="G19" s="24" t="str">
        <f>IF(PROPER(Currency)="Eur",_xll.qlEuribor(,$A19,G$2,,EvaluationDate),_xll.qlLibor(,Currency,$A19,G$2,,EvaluationDate))</f>
        <v>obj_00574#0000</v>
      </c>
      <c r="H19" s="21"/>
      <c r="I19" s="22"/>
      <c r="J19" s="22"/>
    </row>
    <row r="20" spans="1:16" x14ac:dyDescent="0.2">
      <c r="A20" s="23" t="s">
        <v>86</v>
      </c>
      <c r="B20" s="24" t="str">
        <f>IF(PROPER(Currency)="Eur",_xll.qlEuribor(,$A20,B$2,,EvaluationDate),_xll.qlLibor(,Currency,$A20,B$2,,EvaluationDate))</f>
        <v>obj_00671#0000</v>
      </c>
      <c r="C20" s="24" t="str">
        <f>IF(PROPER(Currency)="Eur",_xll.qlEuribor(,$A20,C$2,,EvaluationDate),_xll.qlLibor(,Currency,$A20,C$2,,EvaluationDate))</f>
        <v>obj_0057c#0000</v>
      </c>
      <c r="D20" s="24" t="str">
        <f>IF(PROPER(Currency)="Eur",_xll.qlEuribor(,$A20,D$2,,EvaluationDate),_xll.qlLibor(,Currency,$A20,D$2,,EvaluationDate))</f>
        <v>obj_0063d#0000</v>
      </c>
      <c r="E20" s="25" t="str">
        <f>IF(PROPER(Currency)="Eur",_xll.qlEuribor(,$A20,E$2,,EvaluationDate),_xll.qlLibor(,Currency,$A20,E$2,,EvaluationDate))</f>
        <v>obj_00595#0000</v>
      </c>
      <c r="F20" s="24" t="str">
        <f>IF(PROPER(Currency)="Eur",_xll.qlEuribor(,$A20,F$2,,EvaluationDate),_xll.qlLibor(,Currency,$A20,F$2,,EvaluationDate))</f>
        <v>obj_0058a#0000</v>
      </c>
      <c r="G20" s="24" t="str">
        <f>IF(PROPER(Currency)="Eur",_xll.qlEuribor(,$A20,G$2,,EvaluationDate),_xll.qlLibor(,Currency,$A20,G$2,,EvaluationDate))</f>
        <v>obj_00592#0000</v>
      </c>
      <c r="H20" s="21"/>
      <c r="I20" s="22"/>
      <c r="J20" s="22"/>
    </row>
    <row r="21" spans="1:16" x14ac:dyDescent="0.2">
      <c r="A21" s="23" t="s">
        <v>87</v>
      </c>
      <c r="B21" s="24" t="str">
        <f>IF(PROPER(Currency)="Eur",_xll.qlEuribor(,$A21,B$2,,EvaluationDate),_xll.qlLibor(,Currency,$A21,B$2,,EvaluationDate))</f>
        <v>obj_00609#0000</v>
      </c>
      <c r="C21" s="24" t="str">
        <f>IF(PROPER(Currency)="Eur",_xll.qlEuribor(,$A21,C$2,,EvaluationDate),_xll.qlLibor(,Currency,$A21,C$2,,EvaluationDate))</f>
        <v>obj_00566#0000</v>
      </c>
      <c r="D21" s="24" t="str">
        <f>IF(PROPER(Currency)="Eur",_xll.qlEuribor(,$A21,D$2,,EvaluationDate),_xll.qlLibor(,Currency,$A21,D$2,,EvaluationDate))</f>
        <v>obj_005e9#0000</v>
      </c>
      <c r="E21" s="25" t="str">
        <f>IF(PROPER(Currency)="Eur",_xll.qlEuribor(,$A21,E$2,,EvaluationDate),_xll.qlLibor(,Currency,$A21,E$2,,EvaluationDate))</f>
        <v>obj_0056b#0000</v>
      </c>
      <c r="F21" s="24" t="str">
        <f>IF(PROPER(Currency)="Eur",_xll.qlEuribor(,$A21,F$2,,EvaluationDate),_xll.qlLibor(,Currency,$A21,F$2,,EvaluationDate))</f>
        <v>obj_00579#0000</v>
      </c>
      <c r="G21" s="24" t="str">
        <f>IF(PROPER(Currency)="Eur",_xll.qlEuribor(,$A21,G$2,,EvaluationDate),_xll.qlLibor(,Currency,$A21,G$2,,EvaluationDate))</f>
        <v>obj_0055c#0000</v>
      </c>
      <c r="H21" s="21"/>
      <c r="I21" s="22"/>
      <c r="J21" s="22"/>
    </row>
    <row r="22" spans="1:16" x14ac:dyDescent="0.2">
      <c r="A22" s="23" t="s">
        <v>0</v>
      </c>
      <c r="B22" s="24" t="str">
        <f>IF(PROPER(Currency)="Eur",_xll.qlEuribor(,$A22,B$2,,EvaluationDate),_xll.qlLibor(,Currency,$A22,B$2,,EvaluationDate))</f>
        <v>obj_0062a#0000</v>
      </c>
      <c r="C22" s="24" t="str">
        <f>IF(PROPER(Currency)="Eur",_xll.qlEuribor(,$A22,C$2,,EvaluationDate),_xll.qlLibor(,Currency,$A22,C$2,,EvaluationDate))</f>
        <v>obj_00576#0000</v>
      </c>
      <c r="D22" s="24" t="str">
        <f>IF(PROPER(Currency)="Eur",_xll.qlEuribor(,$A22,D$2,,EvaluationDate),_xll.qlLibor(,Currency,$A22,D$2,,EvaluationDate))</f>
        <v>obj_00672#0000</v>
      </c>
      <c r="E22" s="175" t="str">
        <f>IF(PROPER(Currency)="Eur",_xll.qlEuribor(,$A22,E$2,,EvaluationDate),_xll.qlLibor(,Currency,$A22,E$2,,EvaluationDate))</f>
        <v>obj_0058d#0000</v>
      </c>
      <c r="F22" s="24" t="str">
        <f>IF(PROPER(Currency)="Eur",_xll.qlEuribor(,$A22,F$2,,EvaluationDate),_xll.qlLibor(,Currency,$A22,F$2,,EvaluationDate))</f>
        <v>obj_00580#0000</v>
      </c>
      <c r="G22" s="24" t="str">
        <f>IF(PROPER(Currency)="Eur",_xll.qlEuribor(,$A22,G$2,,EvaluationDate),_xll.qlLibor(,Currency,$A22,G$2,,EvaluationDate))</f>
        <v>obj_0057f#0000</v>
      </c>
      <c r="H22" s="21"/>
      <c r="I22" s="22"/>
      <c r="J22" s="22"/>
      <c r="K22" s="58"/>
      <c r="M22" s="1" t="s">
        <v>663</v>
      </c>
    </row>
    <row r="23" spans="1:16" x14ac:dyDescent="0.2">
      <c r="A23" s="176">
        <f>_xll.qlIMMNextDate(_xll.qlIMMNextCode(_xll.qlIMMNextCode(EvaluationDate+FuturesRollDays)))</f>
        <v>41990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7">
        <f>_xll.qlDayCounterYearFraction(J23,SettlementDate,A23)</f>
        <v>0.61944444444444446</v>
      </c>
      <c r="M23" s="1">
        <v>0</v>
      </c>
    </row>
    <row r="24" spans="1:16" x14ac:dyDescent="0.2">
      <c r="A24" s="135">
        <f>_xll.qlIMMNextDate((A23))</f>
        <v>42081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8">
        <f>_xll.qlDayCounterYearFraction(J24,SettlementDate,A24)</f>
        <v>0.87222222222222223</v>
      </c>
      <c r="M24" s="1"/>
    </row>
    <row r="25" spans="1:16" x14ac:dyDescent="0.2">
      <c r="A25" s="134">
        <f>_xll.qlCalendarAdvance(Calendar,A26,"-1D","Preceding")</f>
        <v>42003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0.65555555555555556</v>
      </c>
    </row>
    <row r="26" spans="1:16" x14ac:dyDescent="0.2">
      <c r="A26" s="134">
        <f>_xll.qlCalendarAdjust(Calendar,DATE(YEAR(SettlementDate),12,31),"Preceding")</f>
        <v>42004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0.65833333333333333</v>
      </c>
    </row>
    <row r="27" spans="1:16" x14ac:dyDescent="0.2">
      <c r="A27" s="134">
        <f>_xll.qlCalendarAdvance(Calendar,A26,"1D","Following")</f>
        <v>42006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0.66388888888888886</v>
      </c>
    </row>
    <row r="28" spans="1:16" x14ac:dyDescent="0.2">
      <c r="A28" s="135">
        <f>_xll.qlCalendarAdvance(Calendar,A27,"1D","Following")</f>
        <v>42009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0.67222222222222228</v>
      </c>
    </row>
    <row r="29" spans="1:16" x14ac:dyDescent="0.2">
      <c r="A29" s="134">
        <f>_xll.qlCalendarAdvance(Calendar,A30,"-1D","Preceding")</f>
        <v>42368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1.6694444444444445</v>
      </c>
    </row>
    <row r="30" spans="1:16" x14ac:dyDescent="0.2">
      <c r="A30" s="134">
        <f>_xll.qlCalendarAdjust(Calendar,DATE(YEAR(A28),12,31),"Preceding")</f>
        <v>42369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1.6722222222222223</v>
      </c>
    </row>
    <row r="31" spans="1:16" x14ac:dyDescent="0.2">
      <c r="A31" s="134">
        <f>_xll.qlCalendarAdvance(Calendar,A30,"1D","Following")</f>
        <v>42373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1.6833333333333333</v>
      </c>
    </row>
    <row r="32" spans="1:16" ht="12" x14ac:dyDescent="0.25">
      <c r="A32" s="135">
        <f>_xll.qlCalendarAdvance(Calendar,A31,"1D","Following")</f>
        <v>42374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1.6861111111111111</v>
      </c>
      <c r="L32" s="115" t="s">
        <v>120</v>
      </c>
      <c r="M32" s="115"/>
      <c r="P32" s="115" t="s">
        <v>119</v>
      </c>
    </row>
    <row r="33" spans="1:16" x14ac:dyDescent="0.2">
      <c r="A33" s="9" t="str">
        <f t="array" ref="A33:A52">_xll.qlIMMNextCodes(EvaluationDate,K33:K52)</f>
        <v>K4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41778</v>
      </c>
      <c r="P33" s="31">
        <f>_xll.qlIMMdate(A33)</f>
        <v>41780</v>
      </c>
    </row>
    <row r="34" spans="1:16" x14ac:dyDescent="0.2">
      <c r="A34" s="23" t="str">
        <v>M4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41806</v>
      </c>
      <c r="P34" s="31">
        <f>_xll.qlIMMdate(A34)</f>
        <v>41808</v>
      </c>
    </row>
    <row r="35" spans="1:16" x14ac:dyDescent="0.2">
      <c r="A35" s="23" t="str">
        <v>N4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41834</v>
      </c>
      <c r="P35" s="31">
        <f>_xll.qlIMMdate(A35)</f>
        <v>41836</v>
      </c>
    </row>
    <row r="36" spans="1:16" x14ac:dyDescent="0.2">
      <c r="A36" s="23" t="str">
        <v>Q4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41869</v>
      </c>
      <c r="P36" s="31">
        <f>_xll.qlIMMdate(A36)</f>
        <v>41871</v>
      </c>
    </row>
    <row r="37" spans="1:16" x14ac:dyDescent="0.2">
      <c r="A37" s="23" t="str">
        <v>U4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41897</v>
      </c>
      <c r="P37" s="31">
        <f>_xll.qlIMMdate(A37)</f>
        <v>41899</v>
      </c>
    </row>
    <row r="38" spans="1:16" x14ac:dyDescent="0.2">
      <c r="A38" s="23" t="str">
        <v>V4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41925</v>
      </c>
      <c r="P38" s="31">
        <f>_xll.qlIMMdate(A38)</f>
        <v>41927</v>
      </c>
    </row>
    <row r="39" spans="1:16" x14ac:dyDescent="0.2">
      <c r="A39" s="23" t="str">
        <v>X4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41960</v>
      </c>
      <c r="P39" s="31">
        <f>_xll.qlIMMdate(A39)</f>
        <v>41962</v>
      </c>
    </row>
    <row r="40" spans="1:16" x14ac:dyDescent="0.2">
      <c r="A40" s="23" t="str">
        <v>Z4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41988</v>
      </c>
      <c r="P40" s="31">
        <f>_xll.qlIMMdate(A40)</f>
        <v>41990</v>
      </c>
    </row>
    <row r="41" spans="1:16" x14ac:dyDescent="0.2">
      <c r="A41" s="23" t="str">
        <v>F5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42023</v>
      </c>
      <c r="P41" s="31">
        <f>_xll.qlIMMdate(A41)</f>
        <v>42025</v>
      </c>
    </row>
    <row r="42" spans="1:16" x14ac:dyDescent="0.2">
      <c r="A42" s="23" t="str">
        <v>G5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42051</v>
      </c>
      <c r="P42" s="31">
        <f>_xll.qlIMMdate(A42)</f>
        <v>42053</v>
      </c>
    </row>
    <row r="43" spans="1:16" x14ac:dyDescent="0.2">
      <c r="A43" s="23" t="str">
        <v>H5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42079</v>
      </c>
      <c r="P43" s="31">
        <f>_xll.qlIMMdate(A43)</f>
        <v>42081</v>
      </c>
    </row>
    <row r="44" spans="1:16" x14ac:dyDescent="0.2">
      <c r="A44" s="23" t="str">
        <v>J5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42107</v>
      </c>
      <c r="P44" s="31">
        <f>_xll.qlIMMdate(A44)</f>
        <v>42109</v>
      </c>
    </row>
    <row r="45" spans="1:16" x14ac:dyDescent="0.2">
      <c r="A45" s="23" t="str">
        <v>M5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42170</v>
      </c>
      <c r="P45" s="31">
        <f>_xll.qlIMMdate(A45)</f>
        <v>42172</v>
      </c>
    </row>
    <row r="46" spans="1:16" x14ac:dyDescent="0.2">
      <c r="A46" s="23" t="str">
        <v>U5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42261</v>
      </c>
      <c r="P46" s="31">
        <f>_xll.qlIMMdate(A46)</f>
        <v>42263</v>
      </c>
    </row>
    <row r="47" spans="1:16" x14ac:dyDescent="0.2">
      <c r="A47" s="23" t="str">
        <v>Z5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42352</v>
      </c>
      <c r="P47" s="31">
        <f>_xll.qlIMMdate(A47)</f>
        <v>42354</v>
      </c>
    </row>
    <row r="48" spans="1:16" x14ac:dyDescent="0.2">
      <c r="A48" s="23" t="str">
        <v>H6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42443</v>
      </c>
      <c r="P48" s="31">
        <f>_xll.qlIMMdate(A48)</f>
        <v>42445</v>
      </c>
    </row>
    <row r="49" spans="1:17" x14ac:dyDescent="0.2">
      <c r="A49" s="23" t="str">
        <v>M6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42534</v>
      </c>
      <c r="P49" s="31">
        <f>_xll.qlIMMdate(A49)</f>
        <v>42536</v>
      </c>
    </row>
    <row r="50" spans="1:17" x14ac:dyDescent="0.2">
      <c r="A50" s="23" t="str">
        <v>U6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42632</v>
      </c>
      <c r="P50" s="31">
        <f>_xll.qlIMMdate(A50)</f>
        <v>42634</v>
      </c>
    </row>
    <row r="51" spans="1:17" x14ac:dyDescent="0.2">
      <c r="A51" s="23" t="str">
        <v>Z6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42723</v>
      </c>
      <c r="P51" s="31">
        <f>_xll.qlIMMdate(A51)</f>
        <v>42725</v>
      </c>
    </row>
    <row r="52" spans="1:17" x14ac:dyDescent="0.2">
      <c r="A52" s="23" t="str">
        <v>H7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42807</v>
      </c>
      <c r="P52" s="31">
        <f>_xll.qlIMMdate(A52)</f>
        <v>42809</v>
      </c>
    </row>
    <row r="53" spans="1:17" x14ac:dyDescent="0.2">
      <c r="A53" s="9" t="s">
        <v>111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109</v>
      </c>
      <c r="L53" s="33">
        <f>_xll.qlInterestRateIndexFixingDate(Index3M,P53)</f>
        <v>41765</v>
      </c>
      <c r="M53" s="34" t="str">
        <f>_xll.qlIndexFixingCalendar(Index3M)</f>
        <v>London stock exchange</v>
      </c>
      <c r="N53" s="44" t="s">
        <v>113</v>
      </c>
      <c r="O53" s="34" t="b">
        <v>0</v>
      </c>
      <c r="P53" s="35">
        <f>_xll.qlCalendarAdvance(M53,$Q$53,K53,N53,O53)</f>
        <v>41767</v>
      </c>
      <c r="Q53" s="31">
        <f>_xll.qlCalendarAdvance(Calendar,EvaluationDate,"2d","following",FALSE)</f>
        <v>41767</v>
      </c>
    </row>
    <row r="54" spans="1:17" x14ac:dyDescent="0.2">
      <c r="A54" s="15" t="s">
        <v>112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110</v>
      </c>
      <c r="L54" s="36">
        <f>_xll.qlInterestRateIndexFixingDate(Index3M,P54)</f>
        <v>41766</v>
      </c>
      <c r="M54" s="27" t="str">
        <f>_xll.qlIndexFixingCalendar(Index3M)</f>
        <v>London stock exchange</v>
      </c>
      <c r="N54" s="45" t="s">
        <v>113</v>
      </c>
      <c r="O54" s="27" t="b">
        <v>0</v>
      </c>
      <c r="P54" s="37">
        <f>_xll.qlCalendarAdvance(M54,$Q$53,K54,N54,O54)</f>
        <v>41768</v>
      </c>
    </row>
    <row r="55" spans="1:17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41795</v>
      </c>
      <c r="M55" s="3" t="str">
        <f>_xll.qlIndexFixingCalendar(Index3M)</f>
        <v>London stock exchange</v>
      </c>
      <c r="N55" s="46" t="s">
        <v>77</v>
      </c>
      <c r="O55" s="3" t="b">
        <v>1</v>
      </c>
      <c r="P55" s="31">
        <f>_xll.qlCalendarAdvance(M55,$Q$53,K55,N55,O55)</f>
        <v>41799</v>
      </c>
    </row>
    <row r="56" spans="1:17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41824</v>
      </c>
      <c r="M56" s="3" t="str">
        <f>_xll.qlIndexFixingCalendar(Index3M)</f>
        <v>London stock exchange</v>
      </c>
      <c r="N56" s="46" t="s">
        <v>77</v>
      </c>
      <c r="O56" s="3" t="b">
        <v>1</v>
      </c>
      <c r="P56" s="31">
        <f>_xll.qlCalendarAdvance(M56,$Q$53,K56,N56,O56)</f>
        <v>41828</v>
      </c>
    </row>
    <row r="57" spans="1:17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41857</v>
      </c>
      <c r="M57" s="3" t="str">
        <f>_xll.qlIndexFixingCalendar(Index3M)</f>
        <v>London stock exchange</v>
      </c>
      <c r="N57" s="46" t="s">
        <v>77</v>
      </c>
      <c r="O57" s="3" t="b">
        <v>1</v>
      </c>
      <c r="P57" s="31">
        <f>_xll.qlCalendarAdvance(M57,$Q$53,K57,N57,O57)</f>
        <v>41859</v>
      </c>
    </row>
    <row r="58" spans="1:17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41886</v>
      </c>
      <c r="M58" s="3" t="str">
        <f>_xll.qlIndexFixingCalendar(Index3M)</f>
        <v>London stock exchange</v>
      </c>
      <c r="N58" s="46" t="s">
        <v>77</v>
      </c>
      <c r="O58" s="3" t="b">
        <v>1</v>
      </c>
      <c r="P58" s="31">
        <f>_xll.qlCalendarAdvance(M58,$Q$53,K58,N58,O58)</f>
        <v>41890</v>
      </c>
    </row>
    <row r="59" spans="1:17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41918</v>
      </c>
      <c r="M59" s="3" t="str">
        <f>_xll.qlIndexFixingCalendar(Index3M)</f>
        <v>London stock exchange</v>
      </c>
      <c r="N59" s="46" t="s">
        <v>77</v>
      </c>
      <c r="O59" s="3" t="b">
        <v>1</v>
      </c>
      <c r="P59" s="31">
        <f>_xll.qlCalendarAdvance(M59,$Q$53,K59,N59,O59)</f>
        <v>41920</v>
      </c>
    </row>
    <row r="60" spans="1:17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41949</v>
      </c>
      <c r="M60" s="3" t="str">
        <f>_xll.qlIndexFixingCalendar(Index3M)</f>
        <v>London stock exchange</v>
      </c>
      <c r="N60" s="46" t="s">
        <v>77</v>
      </c>
      <c r="O60" s="3" t="b">
        <v>1</v>
      </c>
      <c r="P60" s="31">
        <f>_xll.qlCalendarAdvance(M60,$Q$53,K60,N60,O60)</f>
        <v>41953</v>
      </c>
    </row>
    <row r="61" spans="1:17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41977</v>
      </c>
      <c r="M61" s="3" t="str">
        <f>_xll.qlIndexFixingCalendar(Index3M)</f>
        <v>London stock exchange</v>
      </c>
      <c r="N61" s="46" t="s">
        <v>77</v>
      </c>
      <c r="O61" s="3" t="b">
        <v>1</v>
      </c>
      <c r="P61" s="31">
        <f>_xll.qlCalendarAdvance(M61,$Q$53,K61,N61,O61)</f>
        <v>41981</v>
      </c>
    </row>
    <row r="62" spans="1:17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42010</v>
      </c>
      <c r="M62" s="3" t="str">
        <f>_xll.qlIndexFixingCalendar(Index3M)</f>
        <v>London stock exchange</v>
      </c>
      <c r="N62" s="46" t="s">
        <v>77</v>
      </c>
      <c r="O62" s="3" t="b">
        <v>1</v>
      </c>
      <c r="P62" s="31">
        <f>_xll.qlCalendarAdvance(M62,$Q$53,K62,N62,O62)</f>
        <v>42012</v>
      </c>
    </row>
    <row r="63" spans="1:17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42040</v>
      </c>
      <c r="M63" s="3" t="str">
        <f>_xll.qlIndexFixingCalendar(Index3M)</f>
        <v>London stock exchange</v>
      </c>
      <c r="N63" s="46" t="s">
        <v>77</v>
      </c>
      <c r="O63" s="3" t="b">
        <v>1</v>
      </c>
      <c r="P63" s="31">
        <f>_xll.qlCalendarAdvance(M63,$Q$53,K63,N63,O63)</f>
        <v>42044</v>
      </c>
    </row>
    <row r="64" spans="1:17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42068</v>
      </c>
      <c r="M64" s="3" t="str">
        <f>_xll.qlIndexFixingCalendar(Index3M)</f>
        <v>London stock exchange</v>
      </c>
      <c r="N64" s="46" t="s">
        <v>77</v>
      </c>
      <c r="O64" s="3" t="b">
        <v>1</v>
      </c>
      <c r="P64" s="31">
        <f>_xll.qlCalendarAdvance(M64,$Q$53,K64,N64,O64)</f>
        <v>42072</v>
      </c>
    </row>
    <row r="65" spans="1:16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42096</v>
      </c>
      <c r="M65" s="3" t="str">
        <f>_xll.qlIndexFixingCalendar(Index3M)</f>
        <v>London stock exchange</v>
      </c>
      <c r="N65" s="46" t="s">
        <v>77</v>
      </c>
      <c r="O65" s="3" t="b">
        <v>1</v>
      </c>
      <c r="P65" s="31">
        <f>_xll.qlCalendarAdvance(M65,$Q$53,K65,N65,O65)</f>
        <v>42102</v>
      </c>
    </row>
    <row r="66" spans="1:16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42130</v>
      </c>
      <c r="M66" s="3" t="str">
        <f>_xll.qlIndexFixingCalendar(Index3M)</f>
        <v>London stock exchange</v>
      </c>
      <c r="N66" s="46" t="s">
        <v>77</v>
      </c>
      <c r="O66" s="3" t="b">
        <v>1</v>
      </c>
      <c r="P66" s="31">
        <f>_xll.qlCalendarAdvance(M66,$Q$53,K66,N66,O66)</f>
        <v>42132</v>
      </c>
    </row>
    <row r="67" spans="1:16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42159</v>
      </c>
      <c r="M67" s="3" t="str">
        <f>_xll.qlIndexFixingCalendar(Index3M)</f>
        <v>London stock exchange</v>
      </c>
      <c r="N67" s="46" t="s">
        <v>77</v>
      </c>
      <c r="O67" s="3" t="b">
        <v>1</v>
      </c>
      <c r="P67" s="31">
        <f>_xll.qlCalendarAdvance(M67,$Q$53,K67,N67,O67)</f>
        <v>42163</v>
      </c>
    </row>
    <row r="68" spans="1:16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42191</v>
      </c>
      <c r="M68" s="3" t="str">
        <f>_xll.qlIndexFixingCalendar(Index3M)</f>
        <v>London stock exchange</v>
      </c>
      <c r="N68" s="46" t="s">
        <v>77</v>
      </c>
      <c r="O68" s="3" t="b">
        <v>1</v>
      </c>
      <c r="P68" s="31">
        <f>_xll.qlCalendarAdvance(M68,$Q$53,K68,N68,O68)</f>
        <v>42193</v>
      </c>
    </row>
    <row r="69" spans="1:16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42222</v>
      </c>
      <c r="M69" s="3" t="str">
        <f>_xll.qlIndexFixingCalendar(Index3M)</f>
        <v>London stock exchange</v>
      </c>
      <c r="N69" s="46" t="s">
        <v>77</v>
      </c>
      <c r="O69" s="3" t="b">
        <v>1</v>
      </c>
      <c r="P69" s="31">
        <f>_xll.qlCalendarAdvance(M69,$Q$53,K69,N69,O69)</f>
        <v>42226</v>
      </c>
    </row>
    <row r="70" spans="1:16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42251</v>
      </c>
      <c r="M70" s="3" t="str">
        <f>_xll.qlIndexFixingCalendar(Index3M)</f>
        <v>London stock exchange</v>
      </c>
      <c r="N70" s="46" t="s">
        <v>77</v>
      </c>
      <c r="O70" s="3" t="b">
        <v>1</v>
      </c>
      <c r="P70" s="31">
        <f>_xll.qlCalendarAdvance(M70,$Q$53,K70,N70,O70)</f>
        <v>42255</v>
      </c>
    </row>
    <row r="71" spans="1:16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42283</v>
      </c>
      <c r="M71" s="3" t="str">
        <f>_xll.qlIndexFixingCalendar(Index3M)</f>
        <v>London stock exchange</v>
      </c>
      <c r="N71" s="46" t="s">
        <v>77</v>
      </c>
      <c r="O71" s="3" t="b">
        <v>1</v>
      </c>
      <c r="P71" s="31">
        <f>_xll.qlCalendarAdvance(M71,$Q$53,K71,N71,O71)</f>
        <v>42285</v>
      </c>
    </row>
    <row r="72" spans="1:16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42313</v>
      </c>
      <c r="M72" s="27" t="str">
        <f>_xll.qlIndexFixingCalendar(Index3M)</f>
        <v>London stock exchange</v>
      </c>
      <c r="N72" s="45" t="s">
        <v>77</v>
      </c>
      <c r="O72" s="27" t="b">
        <v>1</v>
      </c>
      <c r="P72" s="31">
        <f>_xll.qlCalendarAdvance(M72,$Q$53,K72,N72,O72)</f>
        <v>42317</v>
      </c>
    </row>
    <row r="73" spans="1:16" x14ac:dyDescent="0.2">
      <c r="A73" s="23" t="s">
        <v>0</v>
      </c>
      <c r="B73" s="24" t="str">
        <f>_xll.qlSwapIndex(,"NoFix",$A73,SettlementDays,Currency,Calendar,$H73,$I73,$J73,B$4,B$1,,EvaluationDate)</f>
        <v>obj_006a4#0000</v>
      </c>
      <c r="C73" s="24" t="str">
        <f>_xll.qlSwapIndex(,"NoFix",$A73,SettlementDays,Currency,Calendar,$H73,$I73,$J73,C$4,C$1,,EvaluationDate)</f>
        <v>obj_005d0#0000</v>
      </c>
      <c r="D73" s="24" t="str">
        <f>_xll.qlSwapIndex(,"NoFix",$A73,SettlementDays,Currency,Calendar,$H73,$I73,$J73,D$4,D$1,,EvaluationDate)</f>
        <v>obj_006d0#0000</v>
      </c>
      <c r="E73" s="24" t="str">
        <f>_xll.qlSwapIndex(,"NoFix",$A73,SettlementDays,Currency,Calendar,$H73,$I73,$J73,E$4,E$1,,EvaluationDate)</f>
        <v>obj_00651#0000</v>
      </c>
      <c r="F73" s="24" t="str">
        <f>_xll.qlSwapIndex(,"NoFix",$A73,SettlementDays,Currency,Calendar,$H73,$I73,$J73,F$4,F$1,,EvaluationDate)</f>
        <v>obj_0063c#0000</v>
      </c>
      <c r="G73" s="24" t="str">
        <f>_xll.qlMakeOIS(,A73,G$4,,"0d",J73,,,EvaluationDate)</f>
        <v>obj_00533#0000</v>
      </c>
      <c r="H73" s="38" t="s">
        <v>0</v>
      </c>
      <c r="I73" s="22" t="s">
        <v>77</v>
      </c>
      <c r="J73" s="22" t="s">
        <v>494</v>
      </c>
    </row>
    <row r="74" spans="1:16" x14ac:dyDescent="0.2">
      <c r="A74" s="23" t="s">
        <v>93</v>
      </c>
      <c r="B74" s="24" t="str">
        <f>_xll.qlSwapIndex(,"NoFix",$A74,SettlementDays,Currency,Calendar,$H74,$I74,$J74,B$4,B$1,,EvaluationDate)</f>
        <v>obj_006d2#0000</v>
      </c>
      <c r="C74" s="24" t="str">
        <f>_xll.qlSwapIndex(,"NoFix",$A74,SettlementDays,Currency,Calendar,$H74,$I74,$J74,C$4,C$1,,EvaluationDate)</f>
        <v>obj_0066c#0000</v>
      </c>
      <c r="D74" s="24" t="str">
        <f>_xll.qlSwapIndex(,"NoFix",$A74,SettlementDays,Currency,Calendar,$H74,$I74,$J74,D$4,D$1,,EvaluationDate)</f>
        <v>obj_006fd#0000</v>
      </c>
      <c r="E74" s="24" t="str">
        <f>_xll.qlSwapIndex(,"NoFix",$A74,SettlementDays,Currency,Calendar,$H74,$I74,$J74,E$4,E$1,,EvaluationDate)</f>
        <v>obj_0064c#0000</v>
      </c>
      <c r="F74" s="24" t="str">
        <f>_xll.qlSwapIndex(,"NoFix",$A74,SettlementDays,Currency,Calendar,$H74,$I74,$J74,F$4,F$1,,EvaluationDate)</f>
        <v>obj_005b4#0000</v>
      </c>
      <c r="G74" s="24" t="str">
        <f>_xll.qlMakeOIS(,A74,G$4,,"0d",J74,,,EvaluationDate)</f>
        <v>obj_00535#0000</v>
      </c>
      <c r="H74" s="39" t="s">
        <v>0</v>
      </c>
      <c r="I74" s="22" t="s">
        <v>77</v>
      </c>
      <c r="J74" s="22" t="s">
        <v>494</v>
      </c>
    </row>
    <row r="75" spans="1:16" x14ac:dyDescent="0.2">
      <c r="A75" s="23" t="s">
        <v>91</v>
      </c>
      <c r="B75" s="24" t="str">
        <f>_xll.qlSwapIndex(,"NoFix",$A75,SettlementDays,Currency,Calendar,$H75,$I75,$J75,B$4,B$1,,EvaluationDate)</f>
        <v>obj_006ca#0000</v>
      </c>
      <c r="C75" s="24" t="str">
        <f>_xll.qlSwapIndex(,"NoFix",$A75,SettlementDays,Currency,Calendar,$H75,$I75,$J75,C$4,C$1,,EvaluationDate)</f>
        <v>obj_00630#0000</v>
      </c>
      <c r="D75" s="24" t="str">
        <f>_xll.qlSwapIndex(,"NoFix",$A75,SettlementDays,Currency,Calendar,$H75,$I75,$J75,D$4,D$1,,EvaluationDate)</f>
        <v>obj_006ff#0000</v>
      </c>
      <c r="E75" s="24" t="str">
        <f>_xll.qlSwapIndex(,"NoFix",$A75,SettlementDays,Currency,Calendar,$H75,$I75,$J75,E$4,E$1,,EvaluationDate)</f>
        <v>obj_005ab#0000</v>
      </c>
      <c r="F75" s="24" t="str">
        <f>_xll.qlSwapIndex(,"NoFix",$A75,SettlementDays,Currency,Calendar,$H75,$I75,$J75,F$4,F$1,,EvaluationDate)</f>
        <v>obj_00656#0000</v>
      </c>
      <c r="G75" s="24" t="str">
        <f>_xll.qlMakeOIS(,A75,G$4,,"0d",J75,,,EvaluationDate)</f>
        <v>obj_00523#0000</v>
      </c>
      <c r="H75" s="39" t="s">
        <v>0</v>
      </c>
      <c r="I75" s="22" t="s">
        <v>77</v>
      </c>
      <c r="J75" s="22" t="s">
        <v>494</v>
      </c>
    </row>
    <row r="76" spans="1:16" x14ac:dyDescent="0.2">
      <c r="A76" s="23" t="s">
        <v>94</v>
      </c>
      <c r="B76" s="24" t="str">
        <f>_xll.qlSwapIndex(,"NoFix",$A76,SettlementDays,Currency,Calendar,$H76,$I76,$J76,B$4,B$1,,EvaluationDate)</f>
        <v>obj_006c4#0000</v>
      </c>
      <c r="C76" s="24" t="str">
        <f>_xll.qlSwapIndex(,"NoFix",$A76,SettlementDays,Currency,Calendar,$H76,$I76,$J76,C$4,C$1,,EvaluationDate)</f>
        <v>obj_00655#0000</v>
      </c>
      <c r="D76" s="24" t="str">
        <f>_xll.qlSwapIndex(,"NoFix",$A76,SettlementDays,Currency,Calendar,$H76,$I76,$J76,D$4,D$1,,EvaluationDate)</f>
        <v>obj_006db#0000</v>
      </c>
      <c r="E76" s="24" t="str">
        <f>_xll.qlSwapIndex(,"NoFix",$A76,SettlementDays,Currency,Calendar,$H76,$I76,$J76,E$4,E$1,,EvaluationDate)</f>
        <v>obj_00667#0000</v>
      </c>
      <c r="F76" s="24" t="str">
        <f>_xll.qlSwapIndex(,"NoFix",$A76,SettlementDays,Currency,Calendar,$H76,$I76,$J76,F$4,F$1,,EvaluationDate)</f>
        <v>obj_005d7#0000</v>
      </c>
      <c r="G76" s="24" t="str">
        <f>_xll.qlMakeOIS(,A76,G$4,,"0d",J76,,,EvaluationDate)</f>
        <v>obj_00518#0000</v>
      </c>
      <c r="H76" s="39" t="s">
        <v>0</v>
      </c>
      <c r="I76" s="22" t="s">
        <v>77</v>
      </c>
      <c r="J76" s="22" t="s">
        <v>494</v>
      </c>
    </row>
    <row r="77" spans="1:16" x14ac:dyDescent="0.2">
      <c r="A77" s="23" t="s">
        <v>1</v>
      </c>
      <c r="B77" s="24" t="str">
        <f>_xll.qlSwapIndex(,"NoFix",$A77,SettlementDays,Currency,Calendar,$H77,$I77,$J77,B$4,B$1,,EvaluationDate)</f>
        <v>obj_006a7#0000</v>
      </c>
      <c r="C77" s="24" t="str">
        <f>_xll.qlSwapIndex(,"NoFix",$A77,SettlementDays,Currency,Calendar,$H77,$I77,$J77,C$4,C$1,,EvaluationDate)</f>
        <v>obj_005b6#0000</v>
      </c>
      <c r="D77" s="24" t="str">
        <f>_xll.qlSwapIndex(,"NoFix",$A77,SettlementDays,Currency,Calendar,$H77,$I77,$J77,D$4,D$1,,EvaluationDate)</f>
        <v>obj_00688#0000</v>
      </c>
      <c r="E77" s="24" t="str">
        <f>_xll.qlSwapIndex(,"NoFix",$A77,SettlementDays,Currency,Calendar,$H77,$I77,$J77,E$4,E$1,,EvaluationDate)</f>
        <v>obj_005f0#0000</v>
      </c>
      <c r="F77" s="24" t="str">
        <f>_xll.qlSwapIndex(,"NoFix",$A77,SettlementDays,Currency,Calendar,$H77,$I77,$J77,F$4,F$1,,EvaluationDate)</f>
        <v>obj_005ec#0000</v>
      </c>
      <c r="G77" s="24" t="str">
        <f>_xll.qlMakeOIS(,A77,G$4,,"0d",J77,,,EvaluationDate)</f>
        <v>obj_00534#0000</v>
      </c>
      <c r="H77" s="39" t="s">
        <v>0</v>
      </c>
      <c r="I77" s="22" t="s">
        <v>77</v>
      </c>
      <c r="J77" s="22" t="s">
        <v>494</v>
      </c>
    </row>
    <row r="78" spans="1:16" x14ac:dyDescent="0.2">
      <c r="A78" s="23" t="s">
        <v>95</v>
      </c>
      <c r="B78" s="24" t="str">
        <f>_xll.qlSwapIndex(,"NoFix",$A78,SettlementDays,Currency,Calendar,$H78,$I78,$J78,B$4,B$1,,EvaluationDate)</f>
        <v>obj_006ac#0000</v>
      </c>
      <c r="C78" s="24" t="str">
        <f>_xll.qlSwapIndex(,"NoFix",$A78,SettlementDays,Currency,Calendar,$H78,$I78,$J78,C$4,C$1,,EvaluationDate)</f>
        <v>obj_0060e#0000</v>
      </c>
      <c r="D78" s="24" t="str">
        <f>_xll.qlSwapIndex(,"NoFix",$A78,SettlementDays,Currency,Calendar,$H78,$I78,$J78,D$4,D$1,,EvaluationDate)</f>
        <v>obj_00704#0000</v>
      </c>
      <c r="E78" s="24" t="str">
        <f>_xll.qlSwapIndex(,"NoFix",$A78,SettlementDays,Currency,Calendar,$H78,$I78,$J78,E$4,E$1,,EvaluationDate)</f>
        <v>obj_005f9#0000</v>
      </c>
      <c r="F78" s="24" t="str">
        <f>_xll.qlSwapIndex(,"NoFix",$A78,SettlementDays,Currency,Calendar,$H78,$I78,$J78,F$4,F$1,,EvaluationDate)</f>
        <v>obj_005ed#0000</v>
      </c>
      <c r="G78" s="24" t="str">
        <f>_xll.qlMakeOIS(,A78,G$4,,"0d",J78,,,EvaluationDate)</f>
        <v>obj_00526#0000</v>
      </c>
      <c r="H78" s="39" t="s">
        <v>0</v>
      </c>
      <c r="I78" s="22" t="s">
        <v>77</v>
      </c>
      <c r="J78" s="22" t="s">
        <v>494</v>
      </c>
    </row>
    <row r="79" spans="1:16" x14ac:dyDescent="0.2">
      <c r="A79" s="23" t="s">
        <v>92</v>
      </c>
      <c r="B79" s="24" t="str">
        <f>_xll.qlSwapIndex(,"NoFix",$A79,SettlementDays,Currency,Calendar,$H79,$I79,$J79,B$4,B$1,,EvaluationDate)</f>
        <v>obj_00681#0000</v>
      </c>
      <c r="C79" s="24" t="str">
        <f>_xll.qlSwapIndex(,"NoFix",$A79,SettlementDays,Currency,Calendar,$H79,$I79,$J79,C$4,C$1,,EvaluationDate)</f>
        <v>obj_00603#0000</v>
      </c>
      <c r="D79" s="24" t="str">
        <f>_xll.qlSwapIndex(,"NoFix",$A79,SettlementDays,Currency,Calendar,$H79,$I79,$J79,D$4,D$1,,EvaluationDate)</f>
        <v>obj_006b2#0000</v>
      </c>
      <c r="E79" s="24" t="str">
        <f>_xll.qlSwapIndex(,"NoFix",$A79,SettlementDays,Currency,Calendar,$H79,$I79,$J79,E$4,E$1,,EvaluationDate)</f>
        <v>obj_0061d#0000</v>
      </c>
      <c r="F79" s="24" t="str">
        <f>_xll.qlSwapIndex(,"NoFix",$A79,SettlementDays,Currency,Calendar,$H79,$I79,$J79,F$4,F$1,,EvaluationDate)</f>
        <v>obj_005c0#0000</v>
      </c>
      <c r="G79" s="24" t="str">
        <f>_xll.qlMakeOIS(,A79,G$4,,"0d",J79,,,EvaluationDate)</f>
        <v>obj_00522#0000</v>
      </c>
      <c r="H79" s="39" t="s">
        <v>0</v>
      </c>
      <c r="I79" s="22" t="s">
        <v>77</v>
      </c>
      <c r="J79" s="22" t="s">
        <v>494</v>
      </c>
    </row>
    <row r="80" spans="1:16" x14ac:dyDescent="0.2">
      <c r="A80" s="23" t="s">
        <v>96</v>
      </c>
      <c r="B80" s="24" t="str">
        <f>_xll.qlSwapIndex(,"NoFix",$A80,SettlementDays,Currency,Calendar,$H80,$I80,$J80,B$4,B$1,,EvaluationDate)</f>
        <v>obj_006c3#0000</v>
      </c>
      <c r="C80" s="24" t="str">
        <f>_xll.qlSwapIndex(,"NoFix",$A80,SettlementDays,Currency,Calendar,$H80,$I80,$J80,C$4,C$1,,EvaluationDate)</f>
        <v>obj_0066d#0000</v>
      </c>
      <c r="D80" s="24" t="str">
        <f>_xll.qlSwapIndex(,"NoFix",$A80,SettlementDays,Currency,Calendar,$H80,$I80,$J80,D$4,D$1,,EvaluationDate)</f>
        <v>obj_00695#0000</v>
      </c>
      <c r="E80" s="24" t="str">
        <f>_xll.qlSwapIndex(,"NoFix",$A80,SettlementDays,Currency,Calendar,$H80,$I80,$J80,E$4,E$1,,EvaluationDate)</f>
        <v>obj_005dc#0000</v>
      </c>
      <c r="F80" s="24" t="str">
        <f>_xll.qlSwapIndex(,"NoFix",$A80,SettlementDays,Currency,Calendar,$H80,$I80,$J80,F$4,F$1,,EvaluationDate)</f>
        <v>obj_005a9#0000</v>
      </c>
      <c r="G80" s="24" t="str">
        <f>_xll.qlMakeOIS(,A80,G$4,,"0d",J80,,,EvaluationDate)</f>
        <v>obj_0051f#0000</v>
      </c>
      <c r="H80" s="39" t="s">
        <v>0</v>
      </c>
      <c r="I80" s="22" t="s">
        <v>77</v>
      </c>
      <c r="J80" s="22" t="s">
        <v>494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obj_006bd#0000</v>
      </c>
      <c r="C81" s="24" t="str">
        <f>_xll.qlSwapIndex(,"NoFix",$A81,SettlementDays,Currency,Calendar,$H81,$I81,$J81,C$4,C$1,,EvaluationDate)</f>
        <v>obj_0064f#0000</v>
      </c>
      <c r="D81" s="24" t="str">
        <f>_xll.qlSwapIndex(,"NoFix",$A81,SettlementDays,Currency,Calendar,$H81,$I81,$J81,D$4,D$1,,EvaluationDate)</f>
        <v>obj_0068f#0000</v>
      </c>
      <c r="E81" s="24" t="str">
        <f>_xll.qlSwapIndex(,"NoFix",$A81,SettlementDays,Currency,Calendar,$H81,$I81,$J81,E$4,E$1,,EvaluationDate)</f>
        <v>obj_005e7#0000</v>
      </c>
      <c r="F81" s="24" t="str">
        <f>_xll.qlSwapIndex(,"NoFix",$A81,SettlementDays,Currency,Calendar,$H81,$I81,$J81,F$4,F$1,,EvaluationDate)</f>
        <v>obj_00674#0000</v>
      </c>
      <c r="G81" s="24" t="str">
        <f>_xll.qlMakeOIS(,A81,G$4,,"0d",J81,,,EvaluationDate)</f>
        <v>obj_00531#0000</v>
      </c>
      <c r="H81" s="39" t="s">
        <v>0</v>
      </c>
      <c r="I81" s="22" t="s">
        <v>77</v>
      </c>
      <c r="J81" s="22" t="s">
        <v>494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obj_006c0#0000</v>
      </c>
      <c r="C82" s="24" t="str">
        <f>_xll.qlSwapIndex(,"NoFix",$A82,SettlementDays,Currency,Calendar,$H82,$I82,$J82,C$4,C$1,,EvaluationDate)</f>
        <v>obj_005e1#0000</v>
      </c>
      <c r="D82" s="24" t="str">
        <f>_xll.qlSwapIndex(,"NoFix",$A82,SettlementDays,Currency,Calendar,$H82,$I82,$J82,D$4,D$1,,EvaluationDate)</f>
        <v>obj_00689#0000</v>
      </c>
      <c r="E82" s="24" t="str">
        <f>_xll.qlSwapIndex(,"NoFix",$A82,SettlementDays,Currency,Calendar,$H82,$I82,$J82,E$4,E$1,,EvaluationDate)</f>
        <v>obj_00664#0000</v>
      </c>
      <c r="F82" s="24" t="str">
        <f>_xll.qlSwapIndex(,"NoFix",$A82,SettlementDays,Currency,Calendar,$H82,$I82,$J82,F$4,F$1,,EvaluationDate)</f>
        <v>obj_005c3#0000</v>
      </c>
      <c r="G82" s="24" t="str">
        <f>_xll.qlMakeOIS(,A82,G$4,,"0d",J82,,,EvaluationDate)</f>
        <v>obj_0052c#0000</v>
      </c>
      <c r="H82" s="39" t="s">
        <v>0</v>
      </c>
      <c r="I82" s="22" t="s">
        <v>77</v>
      </c>
      <c r="J82" s="22" t="s">
        <v>494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obj_006a2#0000</v>
      </c>
      <c r="C83" s="24" t="str">
        <f>_xll.qlSwapIndex(,"NoFix",$A83,SettlementDays,Currency,Calendar,$H83,$I83,$J83,C$4,C$1,,EvaluationDate)</f>
        <v>obj_005eb#0000</v>
      </c>
      <c r="D83" s="24" t="str">
        <f>_xll.qlSwapIndex(,"NoFix",$A83,SettlementDays,Currency,Calendar,$H83,$I83,$J83,D$4,D$1,,EvaluationDate)</f>
        <v>obj_006b9#0000</v>
      </c>
      <c r="E83" s="24" t="str">
        <f>_xll.qlSwapIndex(,"NoFix",$A83,SettlementDays,Currency,Calendar,$H83,$I83,$J83,E$4,E$1,,EvaluationDate)</f>
        <v>obj_005a0#0000</v>
      </c>
      <c r="F83" s="24" t="str">
        <f>_xll.qlSwapIndex(,"NoFix",$A83,SettlementDays,Currency,Calendar,$H83,$I83,$J83,F$4,F$1,,EvaluationDate)</f>
        <v>obj_0067b#0000</v>
      </c>
      <c r="G83" s="24" t="str">
        <f>_xll.qlMakeOIS(,A83,G$4,,"0d",J83,,,EvaluationDate)</f>
        <v>obj_0053d#0000</v>
      </c>
      <c r="H83" s="39" t="s">
        <v>0</v>
      </c>
      <c r="I83" s="22" t="s">
        <v>77</v>
      </c>
      <c r="J83" s="22" t="s">
        <v>494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obj_006d4#0000</v>
      </c>
      <c r="C84" s="24" t="str">
        <f>_xll.qlSwapIndex(,"NoFix",$A84,SettlementDays,Currency,Calendar,$H84,$I84,$J84,C$4,C$1,,EvaluationDate)</f>
        <v>obj_005db#0000</v>
      </c>
      <c r="D84" s="24" t="str">
        <f>_xll.qlSwapIndex(,"NoFix",$A84,SettlementDays,Currency,Calendar,$H84,$I84,$J84,D$4,D$1,,EvaluationDate)</f>
        <v>obj_006e0#0000</v>
      </c>
      <c r="E84" s="24" t="str">
        <f>_xll.qlSwapIndex(,"NoFix",$A84,SettlementDays,Currency,Calendar,$H84,$I84,$J84,E$4,E$1,,EvaluationDate)</f>
        <v>obj_00608#0000</v>
      </c>
      <c r="F84" s="24" t="str">
        <f>_xll.qlSwapIndex(,"NoFix",$A84,SettlementDays,Currency,Calendar,$H84,$I84,$J84,F$4,F$1,,EvaluationDate)</f>
        <v>obj_00632#0000</v>
      </c>
      <c r="G84" s="24" t="str">
        <f>_xll.qlMakeOIS(,A84,G$4,,"0d",J84,,,EvaluationDate)</f>
        <v>obj_0054a#0000</v>
      </c>
      <c r="H84" s="39" t="s">
        <v>0</v>
      </c>
      <c r="I84" s="22" t="s">
        <v>77</v>
      </c>
      <c r="J84" s="22" t="s">
        <v>494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obj_006f6#0000</v>
      </c>
      <c r="C85" s="24" t="str">
        <f>_xll.qlSwapIndex(,"NoFix",$A85,SettlementDays,Currency,Calendar,$H85,$I85,$J85,C$4,C$1,,EvaluationDate)</f>
        <v>obj_005f3#0000</v>
      </c>
      <c r="D85" s="24" t="str">
        <f>_xll.qlSwapIndex(,"NoFix",$A85,SettlementDays,Currency,Calendar,$H85,$I85,$J85,D$4,D$1,,EvaluationDate)</f>
        <v>obj_006bb#0000</v>
      </c>
      <c r="E85" s="24" t="str">
        <f>_xll.qlSwapIndex(,"NoFix",$A85,SettlementDays,Currency,Calendar,$H85,$I85,$J85,E$4,E$1,,EvaluationDate)</f>
        <v>obj_0067a#0000</v>
      </c>
      <c r="F85" s="24" t="str">
        <f>_xll.qlSwapIndex(,"NoFix",$A85,SettlementDays,Currency,Calendar,$H85,$I85,$J85,F$4,F$1,,EvaluationDate)</f>
        <v>obj_00615#0000</v>
      </c>
      <c r="G85" s="24" t="str">
        <f>_xll.qlMakeOIS(,A85,G$4,,"0d",J85,,,EvaluationDate)</f>
        <v>obj_0051d#0000</v>
      </c>
      <c r="H85" s="39" t="s">
        <v>0</v>
      </c>
      <c r="I85" s="22" t="s">
        <v>77</v>
      </c>
      <c r="J85" s="22" t="s">
        <v>494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obj_00684#0000</v>
      </c>
      <c r="C86" s="24" t="str">
        <f>_xll.qlSwapIndex(,"NoFix",$A86,SettlementDays,Currency,Calendar,$H86,$I86,$J86,C$4,C$1,,EvaluationDate)</f>
        <v>obj_005bb#0000</v>
      </c>
      <c r="D86" s="24" t="str">
        <f>_xll.qlSwapIndex(,"NoFix",$A86,SettlementDays,Currency,Calendar,$H86,$I86,$J86,D$4,D$1,,EvaluationDate)</f>
        <v>obj_006f0#0000</v>
      </c>
      <c r="E86" s="24" t="str">
        <f>_xll.qlSwapIndex(,"NoFix",$A86,SettlementDays,Currency,Calendar,$H86,$I86,$J86,E$4,E$1,,EvaluationDate)</f>
        <v>obj_00653#0000</v>
      </c>
      <c r="F86" s="24" t="str">
        <f>_xll.qlSwapIndex(,"NoFix",$A86,SettlementDays,Currency,Calendar,$H86,$I86,$J86,F$4,F$1,,EvaluationDate)</f>
        <v>obj_005cc#0000</v>
      </c>
      <c r="G86" s="24" t="str">
        <f>_xll.qlMakeOIS(,A86,G$4,,"0d",J86,,,EvaluationDate)</f>
        <v>obj_00542#0000</v>
      </c>
      <c r="H86" s="39" t="s">
        <v>0</v>
      </c>
      <c r="I86" s="22" t="s">
        <v>77</v>
      </c>
      <c r="J86" s="22" t="s">
        <v>494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obj_006e4#0000</v>
      </c>
      <c r="C87" s="24" t="str">
        <f>_xll.qlSwapIndex(,"NoFix",$A87,SettlementDays,Currency,Calendar,$H87,$I87,$J87,C$4,C$1,,EvaluationDate)</f>
        <v>obj_00657#0000</v>
      </c>
      <c r="D87" s="24" t="str">
        <f>_xll.qlSwapIndex(,"NoFix",$A87,SettlementDays,Currency,Calendar,$H87,$I87,$J87,D$4,D$1,,EvaluationDate)</f>
        <v>obj_00692#0000</v>
      </c>
      <c r="E87" s="24" t="str">
        <f>_xll.qlSwapIndex(,"NoFix",$A87,SettlementDays,Currency,Calendar,$H87,$I87,$J87,E$4,E$1,,EvaluationDate)</f>
        <v>obj_00662#0000</v>
      </c>
      <c r="F87" s="24" t="str">
        <f>_xll.qlSwapIndex(,"NoFix",$A87,SettlementDays,Currency,Calendar,$H87,$I87,$J87,F$4,F$1,,EvaluationDate)</f>
        <v>obj_0059f#0000</v>
      </c>
      <c r="G87" s="24" t="str">
        <f>_xll.qlMakeOIS(,A87,G$4,,"0d",J87,,,EvaluationDate)</f>
        <v>obj_0053c#0000</v>
      </c>
      <c r="H87" s="39" t="s">
        <v>0</v>
      </c>
      <c r="I87" s="22" t="s">
        <v>77</v>
      </c>
      <c r="J87" s="22" t="s">
        <v>494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obj_0068c#0000</v>
      </c>
      <c r="C88" s="24" t="str">
        <f>_xll.qlSwapIndex(,"NoFix",$A88,SettlementDays,Currency,Calendar,$H88,$I88,$J88,C$4,C$1,,EvaluationDate)</f>
        <v>obj_00663#0000</v>
      </c>
      <c r="D88" s="24" t="str">
        <f>_xll.qlSwapIndex(,"NoFix",$A88,SettlementDays,Currency,Calendar,$H88,$I88,$J88,D$4,D$1,,EvaluationDate)</f>
        <v>obj_006ea#0000</v>
      </c>
      <c r="E88" s="24" t="str">
        <f>_xll.qlSwapIndex(,"NoFix",$A88,SettlementDays,Currency,Calendar,$H88,$I88,$J88,E$4,E$1,,EvaluationDate)</f>
        <v>obj_0067d#0000</v>
      </c>
      <c r="F88" s="24" t="str">
        <f>_xll.qlSwapIndex(,"NoFix",$A88,SettlementDays,Currency,Calendar,$H88,$I88,$J88,F$4,F$1,,EvaluationDate)</f>
        <v>obj_005ea#0000</v>
      </c>
      <c r="G88" s="24" t="str">
        <f>_xll.qlMakeOIS(,A88,G$4,,"0d",J88,,,EvaluationDate)</f>
        <v>obj_0051b#0000</v>
      </c>
      <c r="H88" s="39" t="s">
        <v>0</v>
      </c>
      <c r="I88" s="22" t="s">
        <v>77</v>
      </c>
      <c r="J88" s="22" t="s">
        <v>494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obj_006d7#0000</v>
      </c>
      <c r="C89" s="24" t="str">
        <f>_xll.qlSwapIndex(,"NoFix",$A89,SettlementDays,Currency,Calendar,$H89,$I89,$J89,C$4,C$1,,EvaluationDate)</f>
        <v>obj_0065e#0000</v>
      </c>
      <c r="D89" s="24" t="str">
        <f>_xll.qlSwapIndex(,"NoFix",$A89,SettlementDays,Currency,Calendar,$H89,$I89,$J89,D$4,D$1,,EvaluationDate)</f>
        <v>obj_00703#0000</v>
      </c>
      <c r="E89" s="24" t="str">
        <f>_xll.qlSwapIndex(,"NoFix",$A89,SettlementDays,Currency,Calendar,$H89,$I89,$J89,E$4,E$1,,EvaluationDate)</f>
        <v>obj_00658#0000</v>
      </c>
      <c r="F89" s="24" t="str">
        <f>_xll.qlSwapIndex(,"NoFix",$A89,SettlementDays,Currency,Calendar,$H89,$I89,$J89,F$4,F$1,,EvaluationDate)</f>
        <v>obj_005e6#0000</v>
      </c>
      <c r="G89" s="24" t="str">
        <f>_xll.qlMakeOIS(,A89,G$4,,"0d",J89,,,EvaluationDate)</f>
        <v>obj_0054d#0000</v>
      </c>
      <c r="H89" s="39" t="s">
        <v>0</v>
      </c>
      <c r="I89" s="22" t="s">
        <v>77</v>
      </c>
      <c r="J89" s="22" t="s">
        <v>494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obj_006b6#0000</v>
      </c>
      <c r="C90" s="24" t="str">
        <f>_xll.qlSwapIndex(,"NoFix",$A90,SettlementDays,Currency,Calendar,$H90,$I90,$J90,C$4,C$1,,EvaluationDate)</f>
        <v>obj_005af#0000</v>
      </c>
      <c r="D90" s="24" t="str">
        <f>_xll.qlSwapIndex(,"NoFix",$A90,SettlementDays,Currency,Calendar,$H90,$I90,$J90,D$4,D$1,,EvaluationDate)</f>
        <v>obj_006a6#0000</v>
      </c>
      <c r="E90" s="24" t="str">
        <f>_xll.qlSwapIndex(,"NoFix",$A90,SettlementDays,Currency,Calendar,$H90,$I90,$J90,E$4,E$1,,EvaluationDate)</f>
        <v>obj_0059b#0000</v>
      </c>
      <c r="F90" s="24" t="str">
        <f>_xll.qlSwapIndex(,"NoFix",$A90,SettlementDays,Currency,Calendar,$H90,$I90,$J90,F$4,F$1,,EvaluationDate)</f>
        <v>obj_005d8#0000</v>
      </c>
      <c r="G90" s="24" t="str">
        <f>_xll.qlMakeOIS(,A90,G$4,,"0d",J90,,,EvaluationDate)</f>
        <v>obj_00528#0000</v>
      </c>
      <c r="H90" s="39" t="s">
        <v>0</v>
      </c>
      <c r="I90" s="22" t="s">
        <v>77</v>
      </c>
      <c r="J90" s="22" t="s">
        <v>494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obj_006ab#0000</v>
      </c>
      <c r="C91" s="24" t="str">
        <f>_xll.qlSwapIndex(,"NoFix",$A91,SettlementDays,Currency,Calendar,$H91,$I91,$J91,C$4,C$1,,EvaluationDate)</f>
        <v>obj_0065b#0000</v>
      </c>
      <c r="D91" s="24" t="str">
        <f>_xll.qlSwapIndex(,"NoFix",$A91,SettlementDays,Currency,Calendar,$H91,$I91,$J91,D$4,D$1,,EvaluationDate)</f>
        <v>obj_00694#0000</v>
      </c>
      <c r="E91" s="24" t="str">
        <f>_xll.qlSwapIndex(,"NoFix",$A91,SettlementDays,Currency,Calendar,$H91,$I91,$J91,E$4,E$1,,EvaluationDate)</f>
        <v>obj_0065c#0000</v>
      </c>
      <c r="F91" s="24" t="str">
        <f>_xll.qlSwapIndex(,"NoFix",$A91,SettlementDays,Currency,Calendar,$H91,$I91,$J91,F$4,F$1,,EvaluationDate)</f>
        <v>obj_0061e#0000</v>
      </c>
      <c r="G91" s="24" t="str">
        <f>_xll.qlMakeOIS(,A91,G$4,,"0d",J91,,,EvaluationDate)</f>
        <v>obj_00547#0000</v>
      </c>
      <c r="H91" s="39" t="s">
        <v>0</v>
      </c>
      <c r="I91" s="22" t="s">
        <v>77</v>
      </c>
      <c r="J91" s="22" t="s">
        <v>494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obj_006da#0000</v>
      </c>
      <c r="C92" s="24" t="str">
        <f>_xll.qlSwapIndex(,"NoFix",$A92,SettlementDays,Currency,Calendar,$H92,$I92,$J92,C$4,C$1,,EvaluationDate)</f>
        <v>obj_005c4#0000</v>
      </c>
      <c r="D92" s="24" t="str">
        <f>_xll.qlSwapIndex(,"NoFix",$A92,SettlementDays,Currency,Calendar,$H92,$I92,$J92,D$4,D$1,,EvaluationDate)</f>
        <v>obj_006fe#0000</v>
      </c>
      <c r="E92" s="24" t="str">
        <f>_xll.qlSwapIndex(,"NoFix",$A92,SettlementDays,Currency,Calendar,$H92,$I92,$J92,E$4,E$1,,EvaluationDate)</f>
        <v>obj_005d9#0000</v>
      </c>
      <c r="F92" s="24" t="str">
        <f>_xll.qlSwapIndex(,"NoFix",$A92,SettlementDays,Currency,Calendar,$H92,$I92,$J92,F$4,F$1,,EvaluationDate)</f>
        <v>obj_00641#0000</v>
      </c>
      <c r="G92" s="24" t="str">
        <f>_xll.qlMakeOIS(,A92,G$4,,"0d",J92,,,EvaluationDate)</f>
        <v>obj_00543#0000</v>
      </c>
      <c r="H92" s="39" t="s">
        <v>0</v>
      </c>
      <c r="I92" s="22" t="s">
        <v>77</v>
      </c>
      <c r="J92" s="22" t="s">
        <v>494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obj_0069f#0000</v>
      </c>
      <c r="C93" s="24" t="str">
        <f>_xll.qlSwapIndex(,"NoFix",$A93,SettlementDays,Currency,Calendar,$H93,$I93,$J93,C$4,C$1,,EvaluationDate)</f>
        <v>obj_00627#0000</v>
      </c>
      <c r="D93" s="24" t="str">
        <f>_xll.qlSwapIndex(,"NoFix",$A93,SettlementDays,Currency,Calendar,$H93,$I93,$J93,D$4,D$1,,EvaluationDate)</f>
        <v>obj_00687#0000</v>
      </c>
      <c r="E93" s="24" t="str">
        <f>_xll.qlSwapIndex(,"NoFix",$A93,SettlementDays,Currency,Calendar,$H93,$I93,$J93,E$4,E$1,,EvaluationDate)</f>
        <v>obj_005b3#0000</v>
      </c>
      <c r="F93" s="24" t="str">
        <f>_xll.qlSwapIndex(,"NoFix",$A93,SettlementDays,Currency,Calendar,$H93,$I93,$J93,F$4,F$1,,EvaluationDate)</f>
        <v>obj_005dd#0000</v>
      </c>
      <c r="G93" s="24" t="str">
        <f>_xll.qlMakeOIS(,A93,G$4,,"0d",J93,,,EvaluationDate)</f>
        <v>obj_00549#0000</v>
      </c>
      <c r="H93" s="39" t="s">
        <v>0</v>
      </c>
      <c r="I93" s="22" t="s">
        <v>77</v>
      </c>
      <c r="J93" s="22" t="s">
        <v>494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obj_006a8#0000</v>
      </c>
      <c r="C94" s="24" t="str">
        <f>_xll.qlSwapIndex(,"NoFix",$A94,SettlementDays,Currency,Calendar,$H94,$I94,$J94,C$4,C$1,,EvaluationDate)</f>
        <v>obj_00668#0000</v>
      </c>
      <c r="D94" s="24" t="str">
        <f>_xll.qlSwapIndex(,"NoFix",$A94,SettlementDays,Currency,Calendar,$H94,$I94,$J94,D$4,D$1,,EvaluationDate)</f>
        <v>obj_00693#0000</v>
      </c>
      <c r="E94" s="24" t="str">
        <f>_xll.qlSwapIndex(,"NoFix",$A94,SettlementDays,Currency,Calendar,$H94,$I94,$J94,E$4,E$1,,EvaluationDate)</f>
        <v>obj_005e2#0000</v>
      </c>
      <c r="F94" s="24" t="str">
        <f>_xll.qlSwapIndex(,"NoFix",$A94,SettlementDays,Currency,Calendar,$H94,$I94,$J94,F$4,F$1,,EvaluationDate)</f>
        <v>obj_00665#0000</v>
      </c>
      <c r="G94" s="24" t="str">
        <f>_xll.qlMakeOIS(,A94,G$4,,"0d",J94,,,EvaluationDate)</f>
        <v>obj_00540#0000</v>
      </c>
      <c r="H94" s="39" t="s">
        <v>0</v>
      </c>
      <c r="I94" s="22" t="s">
        <v>77</v>
      </c>
      <c r="J94" s="22" t="s">
        <v>494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obj_006cb#0000</v>
      </c>
      <c r="C95" s="24" t="str">
        <f>_xll.qlSwapIndex(,"NoFix",$A95,SettlementDays,Currency,Calendar,$H95,$I95,$J95,C$4,C$1,,EvaluationDate)</f>
        <v>obj_00645#0000</v>
      </c>
      <c r="D95" s="24" t="str">
        <f>_xll.qlSwapIndex(,"NoFix",$A95,SettlementDays,Currency,Calendar,$H95,$I95,$J95,D$4,D$1,,EvaluationDate)</f>
        <v>obj_006bf#0000</v>
      </c>
      <c r="E95" s="24" t="str">
        <f>_xll.qlSwapIndex(,"NoFix",$A95,SettlementDays,Currency,Calendar,$H95,$I95,$J95,E$4,E$1,,EvaluationDate)</f>
        <v>obj_00624#0000</v>
      </c>
      <c r="F95" s="24" t="str">
        <f>_xll.qlSwapIndex(,"NoFix",$A95,SettlementDays,Currency,Calendar,$H95,$I95,$J95,F$4,F$1,,EvaluationDate)</f>
        <v>obj_00646#0000</v>
      </c>
      <c r="G95" s="24" t="str">
        <f>_xll.qlMakeOIS(,A95,G$4,,"0d",J95,,,EvaluationDate)</f>
        <v>obj_00555#0000</v>
      </c>
      <c r="H95" s="39" t="s">
        <v>0</v>
      </c>
      <c r="I95" s="22" t="s">
        <v>77</v>
      </c>
      <c r="J95" s="22" t="s">
        <v>494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obj_006c6#0000</v>
      </c>
      <c r="C96" s="24" t="str">
        <f>_xll.qlSwapIndex(,"NoFix",$A96,SettlementDays,Currency,Calendar,$H96,$I96,$J96,C$4,C$1,,EvaluationDate)</f>
        <v>obj_005c9#0000</v>
      </c>
      <c r="D96" s="24" t="str">
        <f>_xll.qlSwapIndex(,"NoFix",$A96,SettlementDays,Currency,Calendar,$H96,$I96,$J96,D$4,D$1,,EvaluationDate)</f>
        <v>obj_0068a#0000</v>
      </c>
      <c r="E96" s="24" t="str">
        <f>_xll.qlSwapIndex(,"NoFix",$A96,SettlementDays,Currency,Calendar,$H96,$I96,$J96,E$4,E$1,,EvaluationDate)</f>
        <v>obj_00619#0000</v>
      </c>
      <c r="F96" s="24" t="str">
        <f>_xll.qlSwapIndex(,"NoFix",$A96,SettlementDays,Currency,Calendar,$H96,$I96,$J96,F$4,F$1,,EvaluationDate)</f>
        <v>obj_00649#0000</v>
      </c>
      <c r="G96" s="24" t="str">
        <f>_xll.qlMakeOIS(,A96,G$4,,"0d",J96,,,EvaluationDate)</f>
        <v>obj_0053e#0000</v>
      </c>
      <c r="H96" s="39" t="s">
        <v>0</v>
      </c>
      <c r="I96" s="22" t="s">
        <v>77</v>
      </c>
      <c r="J96" s="22" t="s">
        <v>494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obj_006ec#0000</v>
      </c>
      <c r="C97" s="24" t="str">
        <f>_xll.qlSwapIndex(,"NoFix",$A97,SettlementDays,Currency,Calendar,$H97,$I97,$J97,C$4,C$1,,EvaluationDate)</f>
        <v>obj_00616#0000</v>
      </c>
      <c r="D97" s="24" t="str">
        <f>_xll.qlSwapIndex(,"NoFix",$A97,SettlementDays,Currency,Calendar,$H97,$I97,$J97,D$4,D$1,,EvaluationDate)</f>
        <v>obj_006e6#0000</v>
      </c>
      <c r="E97" s="24" t="str">
        <f>_xll.qlSwapIndex(,"NoFix",$A97,SettlementDays,Currency,Calendar,$H97,$I97,$J97,E$4,E$1,,EvaluationDate)</f>
        <v>obj_0067f#0000</v>
      </c>
      <c r="F97" s="24" t="str">
        <f>_xll.qlSwapIndex(,"NoFix",$A97,SettlementDays,Currency,Calendar,$H97,$I97,$J97,F$4,F$1,,EvaluationDate)</f>
        <v>obj_00637#0000</v>
      </c>
      <c r="G97" s="24" t="str">
        <f>_xll.qlMakeOIS(,A97,G$4,,"0d",J97,,,EvaluationDate)</f>
        <v>obj_0051c#0000</v>
      </c>
      <c r="H97" s="39" t="s">
        <v>0</v>
      </c>
      <c r="I97" s="22" t="s">
        <v>77</v>
      </c>
      <c r="J97" s="22" t="s">
        <v>494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obj_00683#0000</v>
      </c>
      <c r="C98" s="24" t="str">
        <f>_xll.qlSwapIndex(,"NoFix",$A98,SettlementDays,Currency,Calendar,$H98,$I98,$J98,C$4,C$1,,EvaluationDate)</f>
        <v>obj_00613#0000</v>
      </c>
      <c r="D98" s="24" t="str">
        <f>_xll.qlSwapIndex(,"NoFix",$A98,SettlementDays,Currency,Calendar,$H98,$I98,$J98,D$4,D$1,,EvaluationDate)</f>
        <v>obj_006aa#0000</v>
      </c>
      <c r="E98" s="24" t="str">
        <f>_xll.qlSwapIndex(,"NoFix",$A98,SettlementDays,Currency,Calendar,$H98,$I98,$J98,E$4,E$1,,EvaluationDate)</f>
        <v>obj_005e5#0000</v>
      </c>
      <c r="F98" s="24" t="str">
        <f>_xll.qlSwapIndex(,"NoFix",$A98,SettlementDays,Currency,Calendar,$H98,$I98,$J98,F$4,F$1,,EvaluationDate)</f>
        <v>obj_0066f#0000</v>
      </c>
      <c r="G98" s="24" t="str">
        <f>_xll.qlMakeOIS(,A98,G$4,,"0d",J98,,,EvaluationDate)</f>
        <v>obj_00541#0000</v>
      </c>
      <c r="H98" s="39" t="s">
        <v>0</v>
      </c>
      <c r="I98" s="22" t="s">
        <v>77</v>
      </c>
      <c r="J98" s="22" t="s">
        <v>494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obj_006a3#0000</v>
      </c>
      <c r="C99" s="24" t="str">
        <f>_xll.qlSwapIndex(,"NoFix",$A99,SettlementDays,Currency,Calendar,$H99,$I99,$J99,C$4,C$1,,EvaluationDate)</f>
        <v>obj_00622#0000</v>
      </c>
      <c r="D99" s="24" t="str">
        <f>_xll.qlSwapIndex(,"NoFix",$A99,SettlementDays,Currency,Calendar,$H99,$I99,$J99,D$4,D$1,,EvaluationDate)</f>
        <v>obj_006b3#0000</v>
      </c>
      <c r="E99" s="24" t="str">
        <f>_xll.qlSwapIndex(,"NoFix",$A99,SettlementDays,Currency,Calendar,$H99,$I99,$J99,E$4,E$1,,EvaluationDate)</f>
        <v>obj_005bc#0000</v>
      </c>
      <c r="F99" s="24" t="str">
        <f>_xll.qlSwapIndex(,"NoFix",$A99,SettlementDays,Currency,Calendar,$H99,$I99,$J99,F$4,F$1,,EvaluationDate)</f>
        <v>obj_00680#0000</v>
      </c>
      <c r="G99" s="24" t="str">
        <f>_xll.qlMakeOIS(,A99,G$4,,"0d",J99,,,EvaluationDate)</f>
        <v>obj_00551#0000</v>
      </c>
      <c r="H99" s="39" t="s">
        <v>0</v>
      </c>
      <c r="I99" s="22" t="s">
        <v>77</v>
      </c>
      <c r="J99" s="22" t="s">
        <v>494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obj_006b0#0000</v>
      </c>
      <c r="C100" s="24" t="str">
        <f>_xll.qlSwapIndex(,"NoFix",$A100,SettlementDays,Currency,Calendar,$H100,$I100,$J100,C$4,C$1,,EvaluationDate)</f>
        <v>obj_0059c#0000</v>
      </c>
      <c r="D100" s="24" t="str">
        <f>_xll.qlSwapIndex(,"NoFix",$A100,SettlementDays,Currency,Calendar,$H100,$I100,$J100,D$4,D$1,,EvaluationDate)</f>
        <v>obj_006e9#0000</v>
      </c>
      <c r="E100" s="24" t="str">
        <f>_xll.qlSwapIndex(,"NoFix",$A100,SettlementDays,Currency,Calendar,$H100,$I100,$J100,E$4,E$1,,EvaluationDate)</f>
        <v>obj_00602#0000</v>
      </c>
      <c r="F100" s="24" t="str">
        <f>_xll.qlSwapIndex(,"NoFix",$A100,SettlementDays,Currency,Calendar,$H100,$I100,$J100,F$4,F$1,,EvaluationDate)</f>
        <v>obj_0067e#0000</v>
      </c>
      <c r="G100" s="24" t="str">
        <f>_xll.qlMakeOIS(,A100,G$4,,"0d",J100,,,EvaluationDate)</f>
        <v>obj_00525#0000</v>
      </c>
      <c r="H100" s="39" t="s">
        <v>0</v>
      </c>
      <c r="I100" s="22" t="s">
        <v>77</v>
      </c>
      <c r="J100" s="22" t="s">
        <v>494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obj_006b1#0000</v>
      </c>
      <c r="C101" s="24" t="str">
        <f>_xll.qlSwapIndex(,"NoFix",$A101,SettlementDays,Currency,Calendar,$H101,$I101,$J101,C$4,C$1,,EvaluationDate)</f>
        <v>obj_005e8#0000</v>
      </c>
      <c r="D101" s="24" t="str">
        <f>_xll.qlSwapIndex(,"NoFix",$A101,SettlementDays,Currency,Calendar,$H101,$I101,$J101,D$4,D$1,,EvaluationDate)</f>
        <v>obj_00691#0000</v>
      </c>
      <c r="E101" s="24" t="str">
        <f>_xll.qlSwapIndex(,"NoFix",$A101,SettlementDays,Currency,Calendar,$H101,$I101,$J101,E$4,E$1,,EvaluationDate)</f>
        <v>obj_00643#0000</v>
      </c>
      <c r="F101" s="24" t="str">
        <f>_xll.qlSwapIndex(,"NoFix",$A101,SettlementDays,Currency,Calendar,$H101,$I101,$J101,F$4,F$1,,EvaluationDate)</f>
        <v>obj_0061c#0000</v>
      </c>
      <c r="G101" s="24" t="str">
        <f>_xll.qlMakeOIS(,A101,G$4,,"0d",J101,,,EvaluationDate)</f>
        <v>obj_00546#0000</v>
      </c>
      <c r="H101" s="39" t="s">
        <v>0</v>
      </c>
      <c r="I101" s="22" t="s">
        <v>77</v>
      </c>
      <c r="J101" s="22" t="s">
        <v>494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obj_0069a#0000</v>
      </c>
      <c r="C102" s="24" t="str">
        <f>_xll.qlSwapIndex(,"NoFix",$A102,SettlementDays,Currency,Calendar,$H102,$I102,$J102,C$4,C$1,,EvaluationDate)</f>
        <v>obj_005d2#0000</v>
      </c>
      <c r="D102" s="24" t="str">
        <f>_xll.qlSwapIndex(,"NoFix",$A102,SettlementDays,Currency,Calendar,$H102,$I102,$J102,D$4,D$1,,EvaluationDate)</f>
        <v>obj_006cc#0000</v>
      </c>
      <c r="E102" s="24" t="str">
        <f>_xll.qlSwapIndex(,"NoFix",$A102,SettlementDays,Currency,Calendar,$H102,$I102,$J102,E$4,E$1,,EvaluationDate)</f>
        <v>obj_0059d#0000</v>
      </c>
      <c r="F102" s="24" t="str">
        <f>_xll.qlSwapIndex(,"NoFix",$A102,SettlementDays,Currency,Calendar,$H102,$I102,$J102,F$4,F$1,,EvaluationDate)</f>
        <v>obj_00611#0000</v>
      </c>
      <c r="G102" s="24" t="str">
        <f>_xll.qlMakeOIS(,A102,G$4,,"0d",J102,,,EvaluationDate)</f>
        <v>obj_00516#0000</v>
      </c>
      <c r="H102" s="39" t="s">
        <v>0</v>
      </c>
      <c r="I102" s="22" t="s">
        <v>77</v>
      </c>
      <c r="J102" s="22" t="s">
        <v>494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obj_006d9#0000</v>
      </c>
      <c r="C103" s="24" t="str">
        <f>_xll.qlSwapIndex(,"NoFix",$A103,SettlementDays,Currency,Calendar,$H103,$I103,$J103,C$4,C$1,,EvaluationDate)</f>
        <v>obj_005aa#0000</v>
      </c>
      <c r="D103" s="24" t="str">
        <f>_xll.qlSwapIndex(,"NoFix",$A103,SettlementDays,Currency,Calendar,$H103,$I103,$J103,D$4,D$1,,EvaluationDate)</f>
        <v>obj_006d3#0000</v>
      </c>
      <c r="E103" s="24" t="str">
        <f>_xll.qlSwapIndex(,"NoFix",$A103,SettlementDays,Currency,Calendar,$H103,$I103,$J103,E$4,E$1,,EvaluationDate)</f>
        <v>obj_00626#0000</v>
      </c>
      <c r="F103" s="24" t="str">
        <f>_xll.qlSwapIndex(,"NoFix",$A103,SettlementDays,Currency,Calendar,$H103,$I103,$J103,F$4,F$1,,EvaluationDate)</f>
        <v>obj_00635#0000</v>
      </c>
      <c r="G103" s="24" t="str">
        <f>_xll.qlMakeOIS(,A103,G$4,,"0d",J103,,,EvaluationDate)</f>
        <v>obj_0053a#0000</v>
      </c>
      <c r="H103" s="39" t="s">
        <v>0</v>
      </c>
      <c r="I103" s="22" t="s">
        <v>77</v>
      </c>
      <c r="J103" s="22" t="s">
        <v>494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obj_006ae#0000</v>
      </c>
      <c r="C104" s="24" t="str">
        <f>_xll.qlSwapIndex(,"NoFix",$A104,SettlementDays,Currency,Calendar,$H104,$I104,$J104,C$4,C$1,,EvaluationDate)</f>
        <v>obj_005d6#0000</v>
      </c>
      <c r="D104" s="24" t="str">
        <f>_xll.qlSwapIndex(,"NoFix",$A104,SettlementDays,Currency,Calendar,$H104,$I104,$J104,D$4,D$1,,EvaluationDate)</f>
        <v>obj_00701#0000</v>
      </c>
      <c r="E104" s="24" t="str">
        <f>_xll.qlSwapIndex(,"NoFix",$A104,SettlementDays,Currency,Calendar,$H104,$I104,$J104,E$4,E$1,,EvaluationDate)</f>
        <v>obj_0066b#0000</v>
      </c>
      <c r="F104" s="24" t="str">
        <f>_xll.qlSwapIndex(,"NoFix",$A104,SettlementDays,Currency,Calendar,$H104,$I104,$J104,F$4,F$1,,EvaluationDate)</f>
        <v>obj_0065a#0000</v>
      </c>
      <c r="G104" s="24" t="str">
        <f>_xll.qlMakeOIS(,A104,G$4,,"0d",J104,,,EvaluationDate)</f>
        <v>obj_00538#0000</v>
      </c>
      <c r="H104" s="39" t="s">
        <v>0</v>
      </c>
      <c r="I104" s="22" t="s">
        <v>77</v>
      </c>
      <c r="J104" s="22" t="s">
        <v>494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obj_006be#0000</v>
      </c>
      <c r="C105" s="24" t="str">
        <f>_xll.qlSwapIndex(,"NoFix",$A105,SettlementDays,Currency,Calendar,$H105,$I105,$J105,C$4,C$1,,EvaluationDate)</f>
        <v>obj_0064e#0000</v>
      </c>
      <c r="D105" s="24" t="str">
        <f>_xll.qlSwapIndex(,"NoFix",$A105,SettlementDays,Currency,Calendar,$H105,$I105,$J105,D$4,D$1,,EvaluationDate)</f>
        <v>obj_00690#0000</v>
      </c>
      <c r="E105" s="24" t="str">
        <f>_xll.qlSwapIndex(,"NoFix",$A105,SettlementDays,Currency,Calendar,$H105,$I105,$J105,E$4,E$1,,EvaluationDate)</f>
        <v>obj_00612#0000</v>
      </c>
      <c r="F105" s="24" t="str">
        <f>_xll.qlSwapIndex(,"NoFix",$A105,SettlementDays,Currency,Calendar,$H105,$I105,$J105,F$4,F$1,,EvaluationDate)</f>
        <v>obj_00636#0000</v>
      </c>
      <c r="G105" s="24" t="str">
        <f>_xll.qlMakeOIS(,A105,G$4,,"0d",J105,,,EvaluationDate)</f>
        <v>obj_00544#0000</v>
      </c>
      <c r="H105" s="39" t="s">
        <v>0</v>
      </c>
      <c r="I105" s="22" t="s">
        <v>77</v>
      </c>
      <c r="J105" s="22" t="s">
        <v>494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obj_0068b#0000</v>
      </c>
      <c r="C106" s="24" t="str">
        <f>_xll.qlSwapIndex(,"NoFix",$A106,SettlementDays,Currency,Calendar,$H106,$I106,$J106,C$4,C$1,,EvaluationDate)</f>
        <v>obj_0067c#0000</v>
      </c>
      <c r="D106" s="24" t="str">
        <f>_xll.qlSwapIndex(,"NoFix",$A106,SettlementDays,Currency,Calendar,$H106,$I106,$J106,D$4,D$1,,EvaluationDate)</f>
        <v>obj_0069d#0000</v>
      </c>
      <c r="E106" s="24" t="str">
        <f>_xll.qlSwapIndex(,"NoFix",$A106,SettlementDays,Currency,Calendar,$H106,$I106,$J106,E$4,E$1,,EvaluationDate)</f>
        <v>obj_0060a#0000</v>
      </c>
      <c r="F106" s="24" t="str">
        <f>_xll.qlSwapIndex(,"NoFix",$A106,SettlementDays,Currency,Calendar,$H106,$I106,$J106,F$4,F$1,,EvaluationDate)</f>
        <v>obj_005c2#0000</v>
      </c>
      <c r="G106" s="24" t="str">
        <f>_xll.qlMakeOIS(,A106,G$4,,"0d",J106,,,EvaluationDate)</f>
        <v>obj_00524#0000</v>
      </c>
      <c r="H106" s="39" t="s">
        <v>0</v>
      </c>
      <c r="I106" s="22" t="s">
        <v>77</v>
      </c>
      <c r="J106" s="22" t="s">
        <v>494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obj_0069e#0000</v>
      </c>
      <c r="C107" s="24" t="str">
        <f>_xll.qlSwapIndex(,"NoFix",$A107,SettlementDays,Currency,Calendar,$H107,$I107,$J107,C$4,C$1,,EvaluationDate)</f>
        <v>obj_005ef#0000</v>
      </c>
      <c r="D107" s="24" t="str">
        <f>_xll.qlSwapIndex(,"NoFix",$A107,SettlementDays,Currency,Calendar,$H107,$I107,$J107,D$4,D$1,,EvaluationDate)</f>
        <v>obj_006a9#0000</v>
      </c>
      <c r="E107" s="24" t="str">
        <f>_xll.qlSwapIndex(,"NoFix",$A107,SettlementDays,Currency,Calendar,$H107,$I107,$J107,E$4,E$1,,EvaluationDate)</f>
        <v>obj_005b5#0000</v>
      </c>
      <c r="F107" s="24" t="str">
        <f>_xll.qlSwapIndex(,"NoFix",$A107,SettlementDays,Currency,Calendar,$H107,$I107,$J107,F$4,F$1,,EvaluationDate)</f>
        <v>obj_00607#0000</v>
      </c>
      <c r="G107" s="24" t="str">
        <f>_xll.qlMakeOIS(,A107,G$4,,"0d",J107,,,EvaluationDate)</f>
        <v>obj_0052f#0000</v>
      </c>
      <c r="H107" s="39" t="s">
        <v>0</v>
      </c>
      <c r="I107" s="22" t="s">
        <v>77</v>
      </c>
      <c r="J107" s="22" t="s">
        <v>494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obj_006fa#0000</v>
      </c>
      <c r="C108" s="24" t="str">
        <f>_xll.qlSwapIndex(,"NoFix",$A108,SettlementDays,Currency,Calendar,$H108,$I108,$J108,C$4,C$1,,EvaluationDate)</f>
        <v>obj_0059e#0000</v>
      </c>
      <c r="D108" s="24" t="str">
        <f>_xll.qlSwapIndex(,"NoFix",$A108,SettlementDays,Currency,Calendar,$H108,$I108,$J108,D$4,D$1,,EvaluationDate)</f>
        <v>obj_00697#0000</v>
      </c>
      <c r="E108" s="24" t="str">
        <f>_xll.qlSwapIndex(,"NoFix",$A108,SettlementDays,Currency,Calendar,$H108,$I108,$J108,E$4,E$1,,EvaluationDate)</f>
        <v>obj_005d3#0000</v>
      </c>
      <c r="F108" s="24" t="str">
        <f>_xll.qlSwapIndex(,"NoFix",$A108,SettlementDays,Currency,Calendar,$H108,$I108,$J108,F$4,F$1,,EvaluationDate)</f>
        <v>obj_00621#0000</v>
      </c>
      <c r="G108" s="24" t="str">
        <f>_xll.qlMakeOIS(,A108,G$4,,"0d",J108,,,EvaluationDate)</f>
        <v>obj_00517#0000</v>
      </c>
      <c r="H108" s="39" t="s">
        <v>0</v>
      </c>
      <c r="I108" s="22" t="s">
        <v>77</v>
      </c>
      <c r="J108" s="22" t="s">
        <v>494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obj_006bc#0000</v>
      </c>
      <c r="C109" s="24" t="str">
        <f>_xll.qlSwapIndex(,"NoFix",$A109,SettlementDays,Currency,Calendar,$H109,$I109,$J109,C$4,C$1,,EvaluationDate)</f>
        <v>obj_005d4#0000</v>
      </c>
      <c r="D109" s="24" t="str">
        <f>_xll.qlSwapIndex(,"NoFix",$A109,SettlementDays,Currency,Calendar,$H109,$I109,$J109,D$4,D$1,,EvaluationDate)</f>
        <v>obj_006de#0000</v>
      </c>
      <c r="E109" s="24" t="str">
        <f>_xll.qlSwapIndex(,"NoFix",$A109,SettlementDays,Currency,Calendar,$H109,$I109,$J109,E$4,E$1,,EvaluationDate)</f>
        <v>obj_005a6#0000</v>
      </c>
      <c r="F109" s="24" t="str">
        <f>_xll.qlSwapIndex(,"NoFix",$A109,SettlementDays,Currency,Calendar,$H109,$I109,$J109,F$4,F$1,,EvaluationDate)</f>
        <v>obj_005c8#0000</v>
      </c>
      <c r="G109" s="24" t="str">
        <f>_xll.qlMakeOIS(,A109,G$4,,"0d",J109,,,EvaluationDate)</f>
        <v>obj_0052a#0000</v>
      </c>
      <c r="H109" s="39" t="s">
        <v>0</v>
      </c>
      <c r="I109" s="22" t="s">
        <v>77</v>
      </c>
      <c r="J109" s="22" t="s">
        <v>494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obj_006a1#0000</v>
      </c>
      <c r="C110" s="24" t="str">
        <f>_xll.qlSwapIndex(,"NoFix",$A110,SettlementDays,Currency,Calendar,$H110,$I110,$J110,C$4,C$1,,EvaluationDate)</f>
        <v>obj_0065f#0000</v>
      </c>
      <c r="D110" s="24" t="str">
        <f>_xll.qlSwapIndex(,"NoFix",$A110,SettlementDays,Currency,Calendar,$H110,$I110,$J110,D$4,D$1,,EvaluationDate)</f>
        <v>obj_006fb#0000</v>
      </c>
      <c r="E110" s="24" t="str">
        <f>_xll.qlSwapIndex(,"NoFix",$A110,SettlementDays,Currency,Calendar,$H110,$I110,$J110,E$4,E$1,,EvaluationDate)</f>
        <v>obj_005ce#0000</v>
      </c>
      <c r="F110" s="24" t="str">
        <f>_xll.qlSwapIndex(,"NoFix",$A110,SettlementDays,Currency,Calendar,$H110,$I110,$J110,F$4,F$1,,EvaluationDate)</f>
        <v>obj_005a5#0000</v>
      </c>
      <c r="G110" s="24" t="str">
        <f>_xll.qlMakeOIS(,A110,G$4,,"0d",J110,,,EvaluationDate)</f>
        <v>obj_0051e#0000</v>
      </c>
      <c r="H110" s="39" t="s">
        <v>0</v>
      </c>
      <c r="I110" s="22" t="s">
        <v>77</v>
      </c>
      <c r="J110" s="22" t="s">
        <v>494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obj_006c8#0000</v>
      </c>
      <c r="C111" s="24" t="str">
        <f>_xll.qlSwapIndex(,"NoFix",$A111,SettlementDays,Currency,Calendar,$H111,$I111,$J111,C$4,C$1,,EvaluationDate)</f>
        <v>obj_0062f#0000</v>
      </c>
      <c r="D111" s="24" t="str">
        <f>_xll.qlSwapIndex(,"NoFix",$A111,SettlementDays,Currency,Calendar,$H111,$I111,$J111,D$4,D$1,,EvaluationDate)</f>
        <v>obj_006a0#0000</v>
      </c>
      <c r="E111" s="24" t="str">
        <f>_xll.qlSwapIndex(,"NoFix",$A111,SettlementDays,Currency,Calendar,$H111,$I111,$J111,E$4,E$1,,EvaluationDate)</f>
        <v>obj_005cb#0000</v>
      </c>
      <c r="F111" s="24" t="str">
        <f>_xll.qlSwapIndex(,"NoFix",$A111,SettlementDays,Currency,Calendar,$H111,$I111,$J111,F$4,F$1,,EvaluationDate)</f>
        <v>obj_00647#0000</v>
      </c>
      <c r="G111" s="24" t="str">
        <f>_xll.qlMakeOIS(,A111,G$4,,"0d",J111,,,EvaluationDate)</f>
        <v>obj_00530#0000</v>
      </c>
      <c r="H111" s="39" t="s">
        <v>0</v>
      </c>
      <c r="I111" s="22" t="s">
        <v>77</v>
      </c>
      <c r="J111" s="22" t="s">
        <v>494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obj_006dc#0000</v>
      </c>
      <c r="C112" s="24" t="str">
        <f>_xll.qlSwapIndex(,"NoFix",$A112,SettlementDays,Currency,Calendar,$H112,$I112,$J112,C$4,C$1,,EvaluationDate)</f>
        <v>obj_00606#0000</v>
      </c>
      <c r="D112" s="24" t="str">
        <f>_xll.qlSwapIndex(,"NoFix",$A112,SettlementDays,Currency,Calendar,$H112,$I112,$J112,D$4,D$1,,EvaluationDate)</f>
        <v>obj_006ce#0000</v>
      </c>
      <c r="E112" s="24" t="str">
        <f>_xll.qlSwapIndex(,"NoFix",$A112,SettlementDays,Currency,Calendar,$H112,$I112,$J112,E$4,E$1,,EvaluationDate)</f>
        <v>obj_005f5#0000</v>
      </c>
      <c r="F112" s="24" t="str">
        <f>_xll.qlSwapIndex(,"NoFix",$A112,SettlementDays,Currency,Calendar,$H112,$I112,$J112,F$4,F$1,,EvaluationDate)</f>
        <v>obj_005a2#0000</v>
      </c>
      <c r="G112" s="24" t="str">
        <f>_xll.qlMakeOIS(,A112,G$4,,"0d",J112,,,EvaluationDate)</f>
        <v>obj_00550#0000</v>
      </c>
      <c r="H112" s="39" t="s">
        <v>0</v>
      </c>
      <c r="I112" s="22" t="s">
        <v>77</v>
      </c>
      <c r="J112" s="22" t="s">
        <v>494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obj_006ee#0000</v>
      </c>
      <c r="C113" s="24" t="str">
        <f>_xll.qlSwapIndex(,"NoFix",$A113,SettlementDays,Currency,Calendar,$H113,$I113,$J113,C$4,C$1,,EvaluationDate)</f>
        <v>obj_00617#0000</v>
      </c>
      <c r="D113" s="24" t="str">
        <f>_xll.qlSwapIndex(,"NoFix",$A113,SettlementDays,Currency,Calendar,$H113,$I113,$J113,D$4,D$1,,EvaluationDate)</f>
        <v>obj_006e5#0000</v>
      </c>
      <c r="E113" s="24" t="str">
        <f>_xll.qlSwapIndex(,"NoFix",$A113,SettlementDays,Currency,Calendar,$H113,$I113,$J113,E$4,E$1,,EvaluationDate)</f>
        <v>obj_00659#0000</v>
      </c>
      <c r="F113" s="24" t="str">
        <f>_xll.qlSwapIndex(,"NoFix",$A113,SettlementDays,Currency,Calendar,$H113,$I113,$J113,F$4,F$1,,EvaluationDate)</f>
        <v>obj_00605#0000</v>
      </c>
      <c r="G113" s="24" t="str">
        <f>_xll.qlMakeOIS(,A113,G$4,,"0d",J113,,,EvaluationDate)</f>
        <v>obj_0051a#0000</v>
      </c>
      <c r="H113" s="39" t="s">
        <v>0</v>
      </c>
      <c r="I113" s="22" t="s">
        <v>77</v>
      </c>
      <c r="J113" s="22" t="s">
        <v>494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obj_00685#0000</v>
      </c>
      <c r="C114" s="24" t="str">
        <f>_xll.qlSwapIndex(,"NoFix",$A114,SettlementDays,Currency,Calendar,$H114,$I114,$J114,C$4,C$1,,EvaluationDate)</f>
        <v>obj_00620#0000</v>
      </c>
      <c r="D114" s="24" t="str">
        <f>_xll.qlSwapIndex(,"NoFix",$A114,SettlementDays,Currency,Calendar,$H114,$I114,$J114,D$4,D$1,,EvaluationDate)</f>
        <v>obj_006ef#0000</v>
      </c>
      <c r="E114" s="24" t="str">
        <f>_xll.qlSwapIndex(,"NoFix",$A114,SettlementDays,Currency,Calendar,$H114,$I114,$J114,E$4,E$1,,EvaluationDate)</f>
        <v>obj_0065d#0000</v>
      </c>
      <c r="F114" s="24" t="str">
        <f>_xll.qlSwapIndex(,"NoFix",$A114,SettlementDays,Currency,Calendar,$H114,$I114,$J114,F$4,F$1,,EvaluationDate)</f>
        <v>obj_005c6#0000</v>
      </c>
      <c r="G114" s="24" t="str">
        <f>_xll.qlMakeOIS(,A114,G$4,,"0d",J114,,,EvaluationDate)</f>
        <v>obj_00515#0000</v>
      </c>
      <c r="H114" s="39" t="s">
        <v>0</v>
      </c>
      <c r="I114" s="22" t="s">
        <v>77</v>
      </c>
      <c r="J114" s="22" t="s">
        <v>494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obj_00698#0000</v>
      </c>
      <c r="C115" s="24" t="str">
        <f>_xll.qlSwapIndex(,"NoFix",$A115,SettlementDays,Currency,Calendar,$H115,$I115,$J115,C$4,C$1,,EvaluationDate)</f>
        <v>obj_00648#0000</v>
      </c>
      <c r="D115" s="24" t="str">
        <f>_xll.qlSwapIndex(,"NoFix",$A115,SettlementDays,Currency,Calendar,$H115,$I115,$J115,D$4,D$1,,EvaluationDate)</f>
        <v>obj_006e3#0000</v>
      </c>
      <c r="E115" s="24" t="str">
        <f>_xll.qlSwapIndex(,"NoFix",$A115,SettlementDays,Currency,Calendar,$H115,$I115,$J115,E$4,E$1,,EvaluationDate)</f>
        <v>obj_00644#0000</v>
      </c>
      <c r="F115" s="24" t="str">
        <f>_xll.qlSwapIndex(,"NoFix",$A115,SettlementDays,Currency,Calendar,$H115,$I115,$J115,F$4,F$1,,EvaluationDate)</f>
        <v>obj_00600#0000</v>
      </c>
      <c r="G115" s="24" t="str">
        <f>_xll.qlMakeOIS(,A115,G$4,,"0d",J115,,,EvaluationDate)</f>
        <v>obj_0054f#0000</v>
      </c>
      <c r="H115" s="39" t="s">
        <v>0</v>
      </c>
      <c r="I115" s="22" t="s">
        <v>77</v>
      </c>
      <c r="J115" s="22" t="s">
        <v>494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obj_006f9#0000</v>
      </c>
      <c r="C116" s="24" t="str">
        <f>_xll.qlSwapIndex(,"NoFix",$A116,SettlementDays,Currency,Calendar,$H116,$I116,$J116,C$4,C$1,,EvaluationDate)</f>
        <v>obj_005df#0000</v>
      </c>
      <c r="D116" s="24" t="str">
        <f>_xll.qlSwapIndex(,"NoFix",$A116,SettlementDays,Currency,Calendar,$H116,$I116,$J116,D$4,D$1,,EvaluationDate)</f>
        <v>obj_0069c#0000</v>
      </c>
      <c r="E116" s="24" t="str">
        <f>_xll.qlSwapIndex(,"NoFix",$A116,SettlementDays,Currency,Calendar,$H116,$I116,$J116,E$4,E$1,,EvaluationDate)</f>
        <v>obj_005ff#0000</v>
      </c>
      <c r="F116" s="24" t="str">
        <f>_xll.qlSwapIndex(,"NoFix",$A116,SettlementDays,Currency,Calendar,$H116,$I116,$J116,F$4,F$1,,EvaluationDate)</f>
        <v>obj_005f7#0000</v>
      </c>
      <c r="G116" s="24" t="str">
        <f>_xll.qlMakeOIS(,A116,G$4,,"0d",J116,,,EvaluationDate)</f>
        <v>obj_00521#0000</v>
      </c>
      <c r="H116" s="39" t="s">
        <v>0</v>
      </c>
      <c r="I116" s="22" t="s">
        <v>77</v>
      </c>
      <c r="J116" s="22" t="s">
        <v>494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obj_006e1#0000</v>
      </c>
      <c r="C117" s="24" t="str">
        <f>_xll.qlSwapIndex(,"NoFix",$A117,SettlementDays,Currency,Calendar,$H117,$I117,$J117,C$4,C$1,,EvaluationDate)</f>
        <v>obj_005d5#0000</v>
      </c>
      <c r="D117" s="24" t="str">
        <f>_xll.qlSwapIndex(,"NoFix",$A117,SettlementDays,Currency,Calendar,$H117,$I117,$J117,D$4,D$1,,EvaluationDate)</f>
        <v>obj_00686#0000</v>
      </c>
      <c r="E117" s="24" t="str">
        <f>_xll.qlSwapIndex(,"NoFix",$A117,SettlementDays,Currency,Calendar,$H117,$I117,$J117,E$4,E$1,,EvaluationDate)</f>
        <v>obj_00650#0000</v>
      </c>
      <c r="F117" s="24" t="str">
        <f>_xll.qlSwapIndex(,"NoFix",$A117,SettlementDays,Currency,Calendar,$H117,$I117,$J117,F$4,F$1,,EvaluationDate)</f>
        <v>obj_005f8#0000</v>
      </c>
      <c r="G117" s="24" t="str">
        <f>_xll.qlMakeOIS(,A117,G$4,,"0d",J117,,,EvaluationDate)</f>
        <v>obj_00545#0000</v>
      </c>
      <c r="H117" s="39" t="s">
        <v>0</v>
      </c>
      <c r="I117" s="22" t="s">
        <v>77</v>
      </c>
      <c r="J117" s="22" t="s">
        <v>494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obj_006fc#0000</v>
      </c>
      <c r="C118" s="24" t="str">
        <f>_xll.qlSwapIndex(,"NoFix",$A118,SettlementDays,Currency,Calendar,$H118,$I118,$J118,C$4,C$1,,EvaluationDate)</f>
        <v>obj_005f4#0000</v>
      </c>
      <c r="D118" s="24" t="str">
        <f>_xll.qlSwapIndex(,"NoFix",$A118,SettlementDays,Currency,Calendar,$H118,$I118,$J118,D$4,D$1,,EvaluationDate)</f>
        <v>obj_006e7#0000</v>
      </c>
      <c r="E118" s="24" t="str">
        <f>_xll.qlSwapIndex(,"NoFix",$A118,SettlementDays,Currency,Calendar,$H118,$I118,$J118,E$4,E$1,,EvaluationDate)</f>
        <v>obj_0061f#0000</v>
      </c>
      <c r="F118" s="24" t="str">
        <f>_xll.qlSwapIndex(,"NoFix",$A118,SettlementDays,Currency,Calendar,$H118,$I118,$J118,F$4,F$1,,EvaluationDate)</f>
        <v>obj_00676#0000</v>
      </c>
      <c r="G118" s="24" t="str">
        <f>_xll.qlMakeOIS(,A118,G$4,,"0d",J118,,,EvaluationDate)</f>
        <v>obj_00529#0000</v>
      </c>
      <c r="H118" s="39" t="s">
        <v>0</v>
      </c>
      <c r="I118" s="22" t="s">
        <v>77</v>
      </c>
      <c r="J118" s="22" t="s">
        <v>494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obj_006e8#0000</v>
      </c>
      <c r="C119" s="24" t="str">
        <f>_xll.qlSwapIndex(,"NoFix",$A119,SettlementDays,Currency,Calendar,$H119,$I119,$J119,C$4,C$1,,EvaluationDate)</f>
        <v>obj_00604#0000</v>
      </c>
      <c r="D119" s="24" t="str">
        <f>_xll.qlSwapIndex(,"NoFix",$A119,SettlementDays,Currency,Calendar,$H119,$I119,$J119,D$4,D$1,,EvaluationDate)</f>
        <v>obj_006d5#0000</v>
      </c>
      <c r="E119" s="24" t="str">
        <f>_xll.qlSwapIndex(,"NoFix",$A119,SettlementDays,Currency,Calendar,$H119,$I119,$J119,E$4,E$1,,EvaluationDate)</f>
        <v>obj_005e3#0000</v>
      </c>
      <c r="F119" s="24" t="str">
        <f>_xll.qlSwapIndex(,"NoFix",$A119,SettlementDays,Currency,Calendar,$H119,$I119,$J119,F$4,F$1,,EvaluationDate)</f>
        <v>obj_005de#0000</v>
      </c>
      <c r="G119" s="24" t="str">
        <f>_xll.qlMakeOIS(,A119,G$4,,"0d",J119,,,EvaluationDate)</f>
        <v>obj_0053b#0000</v>
      </c>
      <c r="H119" s="39" t="s">
        <v>0</v>
      </c>
      <c r="I119" s="22" t="s">
        <v>77</v>
      </c>
      <c r="J119" s="22" t="s">
        <v>494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obj_006ad#0000</v>
      </c>
      <c r="C120" s="24" t="str">
        <f>_xll.qlSwapIndex(,"NoFix",$A120,SettlementDays,Currency,Calendar,$H120,$I120,$J120,C$4,C$1,,EvaluationDate)</f>
        <v>obj_005ad#0000</v>
      </c>
      <c r="D120" s="24" t="str">
        <f>_xll.qlSwapIndex(,"NoFix",$A120,SettlementDays,Currency,Calendar,$H120,$I120,$J120,D$4,D$1,,EvaluationDate)</f>
        <v>obj_006ed#0000</v>
      </c>
      <c r="E120" s="24" t="str">
        <f>_xll.qlSwapIndex(,"NoFix",$A120,SettlementDays,Currency,Calendar,$H120,$I120,$J120,E$4,E$1,,EvaluationDate)</f>
        <v>obj_005c1#0000</v>
      </c>
      <c r="F120" s="24" t="str">
        <f>_xll.qlSwapIndex(,"NoFix",$A120,SettlementDays,Currency,Calendar,$H120,$I120,$J120,F$4,F$1,,EvaluationDate)</f>
        <v>obj_005fe#0000</v>
      </c>
      <c r="G120" s="24" t="str">
        <f>_xll.qlMakeOIS(,A120,G$4,,"0d",J120,,,EvaluationDate)</f>
        <v>obj_00539#0000</v>
      </c>
      <c r="H120" s="39" t="s">
        <v>0</v>
      </c>
      <c r="I120" s="22" t="s">
        <v>77</v>
      </c>
      <c r="J120" s="22" t="s">
        <v>494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obj_006f4#0000</v>
      </c>
      <c r="C121" s="24" t="str">
        <f>_xll.qlSwapIndex(,"NoFix",$A121,SettlementDays,Currency,Calendar,$H121,$I121,$J121,C$4,C$1,,EvaluationDate)</f>
        <v>obj_0060c#0000</v>
      </c>
      <c r="D121" s="24" t="str">
        <f>_xll.qlSwapIndex(,"NoFix",$A121,SettlementDays,Currency,Calendar,$H121,$I121,$J121,D$4,D$1,,EvaluationDate)</f>
        <v>obj_0068d#0000</v>
      </c>
      <c r="E121" s="24" t="str">
        <f>_xll.qlSwapIndex(,"NoFix",$A121,SettlementDays,Currency,Calendar,$H121,$I121,$J121,E$4,E$1,,EvaluationDate)</f>
        <v>obj_0062d#0000</v>
      </c>
      <c r="F121" s="24" t="str">
        <f>_xll.qlSwapIndex(,"NoFix",$A121,SettlementDays,Currency,Calendar,$H121,$I121,$J121,F$4,F$1,,EvaluationDate)</f>
        <v>obj_0066a#0000</v>
      </c>
      <c r="G121" s="24" t="str">
        <f>_xll.qlMakeOIS(,A121,G$4,,"0d",J121,,,EvaluationDate)</f>
        <v>obj_00527#0000</v>
      </c>
      <c r="H121" s="39" t="s">
        <v>0</v>
      </c>
      <c r="I121" s="22" t="s">
        <v>77</v>
      </c>
      <c r="J121" s="22" t="s">
        <v>494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obj_006cd#0000</v>
      </c>
      <c r="C122" s="24" t="str">
        <f>_xll.qlSwapIndex(,"NoFix",$A122,SettlementDays,Currency,Calendar,$H122,$I122,$J122,C$4,C$1,,EvaluationDate)</f>
        <v>obj_00623#0000</v>
      </c>
      <c r="D122" s="24" t="str">
        <f>_xll.qlSwapIndex(,"NoFix",$A122,SettlementDays,Currency,Calendar,$H122,$I122,$J122,D$4,D$1,,EvaluationDate)</f>
        <v>obj_006d8#0000</v>
      </c>
      <c r="E122" s="24" t="str">
        <f>_xll.qlSwapIndex(,"NoFix",$A122,SettlementDays,Currency,Calendar,$H122,$I122,$J122,E$4,E$1,,EvaluationDate)</f>
        <v>obj_0060d#0000</v>
      </c>
      <c r="F122" s="24" t="str">
        <f>_xll.qlSwapIndex(,"NoFix",$A122,SettlementDays,Currency,Calendar,$H122,$I122,$J122,F$4,F$1,,EvaluationDate)</f>
        <v>obj_0061a#0000</v>
      </c>
      <c r="G122" s="24" t="str">
        <f>_xll.qlMakeOIS(,A122,G$4,,"0d",J122,,,EvaluationDate)</f>
        <v>obj_00520#0000</v>
      </c>
      <c r="H122" s="39" t="s">
        <v>0</v>
      </c>
      <c r="I122" s="22" t="s">
        <v>77</v>
      </c>
      <c r="J122" s="22" t="s">
        <v>494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obj_00700#0000</v>
      </c>
      <c r="C123" s="24" t="str">
        <f>_xll.qlSwapIndex(,"NoFix",$A123,SettlementDays,Currency,Calendar,$H123,$I123,$J123,C$4,C$1,,EvaluationDate)</f>
        <v>obj_00628#0000</v>
      </c>
      <c r="D123" s="24" t="str">
        <f>_xll.qlSwapIndex(,"NoFix",$A123,SettlementDays,Currency,Calendar,$H123,$I123,$J123,D$4,D$1,,EvaluationDate)</f>
        <v>obj_006d6#0000</v>
      </c>
      <c r="E123" s="24" t="str">
        <f>_xll.qlSwapIndex(,"NoFix",$A123,SettlementDays,Currency,Calendar,$H123,$I123,$J123,E$4,E$1,,EvaluationDate)</f>
        <v>obj_005fd#0000</v>
      </c>
      <c r="F123" s="24" t="str">
        <f>_xll.qlSwapIndex(,"NoFix",$A123,SettlementDays,Currency,Calendar,$H123,$I123,$J123,F$4,F$1,,EvaluationDate)</f>
        <v>obj_005ee#0000</v>
      </c>
      <c r="G123" s="24" t="str">
        <f>_xll.qlMakeOIS(,A123,G$4,,"0d",J123,,,EvaluationDate)</f>
        <v>obj_0052e#0000</v>
      </c>
      <c r="H123" s="39" t="s">
        <v>0</v>
      </c>
      <c r="I123" s="22" t="s">
        <v>77</v>
      </c>
      <c r="J123" s="22" t="s">
        <v>494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obj_00702#0000</v>
      </c>
      <c r="C124" s="24" t="str">
        <f>_xll.qlSwapIndex(,"NoFix",$A124,SettlementDays,Currency,Calendar,$H124,$I124,$J124,C$4,C$1,,EvaluationDate)</f>
        <v>obj_005e4#0000</v>
      </c>
      <c r="D124" s="24" t="str">
        <f>_xll.qlSwapIndex(,"NoFix",$A124,SettlementDays,Currency,Calendar,$H124,$I124,$J124,D$4,D$1,,EvaluationDate)</f>
        <v>obj_006eb#0000</v>
      </c>
      <c r="E124" s="24" t="str">
        <f>_xll.qlSwapIndex(,"NoFix",$A124,SettlementDays,Currency,Calendar,$H124,$I124,$J124,E$4,E$1,,EvaluationDate)</f>
        <v>obj_005b8#0000</v>
      </c>
      <c r="F124" s="24" t="str">
        <f>_xll.qlSwapIndex(,"NoFix",$A124,SettlementDays,Currency,Calendar,$H124,$I124,$J124,F$4,F$1,,EvaluationDate)</f>
        <v>obj_005a7#0000</v>
      </c>
      <c r="G124" s="24" t="str">
        <f>_xll.qlMakeOIS(,A124,G$4,,"0d",J124,,,EvaluationDate)</f>
        <v>obj_0052b#0000</v>
      </c>
      <c r="H124" s="39" t="s">
        <v>0</v>
      </c>
      <c r="I124" s="22" t="s">
        <v>77</v>
      </c>
      <c r="J124" s="22" t="s">
        <v>494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obj_00696#0000</v>
      </c>
      <c r="C125" s="24" t="str">
        <f>_xll.qlSwapIndex(,"NoFix",$A125,SettlementDays,Currency,Calendar,$H125,$I125,$J125,C$4,C$1,,EvaluationDate)</f>
        <v>obj_005f1#0000</v>
      </c>
      <c r="D125" s="24" t="str">
        <f>_xll.qlSwapIndex(,"NoFix",$A125,SettlementDays,Currency,Calendar,$H125,$I125,$J125,D$4,D$1,,EvaluationDate)</f>
        <v>obj_00699#0000</v>
      </c>
      <c r="E125" s="24" t="str">
        <f>_xll.qlSwapIndex(,"NoFix",$A125,SettlementDays,Currency,Calendar,$H125,$I125,$J125,E$4,E$1,,EvaluationDate)</f>
        <v>obj_005cf#0000</v>
      </c>
      <c r="F125" s="24" t="str">
        <f>_xll.qlSwapIndex(,"NoFix",$A125,SettlementDays,Currency,Calendar,$H125,$I125,$J125,F$4,F$1,,EvaluationDate)</f>
        <v>obj_005a3#0000</v>
      </c>
      <c r="G125" s="24" t="str">
        <f>_xll.qlMakeOIS(,A125,G$4,,"0d",J125,,,EvaluationDate)</f>
        <v>obj_00556#0000</v>
      </c>
      <c r="H125" s="39" t="s">
        <v>0</v>
      </c>
      <c r="I125" s="22" t="s">
        <v>77</v>
      </c>
      <c r="J125" s="22" t="s">
        <v>494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obj_006b7#0000</v>
      </c>
      <c r="C126" s="24" t="str">
        <f>_xll.qlSwapIndex(,"NoFix",$A126,SettlementDays,Currency,Calendar,$H126,$I126,$J126,C$4,C$1,,EvaluationDate)</f>
        <v>obj_005ae#0000</v>
      </c>
      <c r="D126" s="24" t="str">
        <f>_xll.qlSwapIndex(,"NoFix",$A126,SettlementDays,Currency,Calendar,$H126,$I126,$J126,D$4,D$1,,EvaluationDate)</f>
        <v>obj_006c1#0000</v>
      </c>
      <c r="E126" s="24" t="str">
        <f>_xll.qlSwapIndex(,"NoFix",$A126,SettlementDays,Currency,Calendar,$H126,$I126,$J126,E$4,E$1,,EvaluationDate)</f>
        <v>obj_005f6#0000</v>
      </c>
      <c r="F126" s="24" t="str">
        <f>_xll.qlSwapIndex(,"NoFix",$A126,SettlementDays,Currency,Calendar,$H126,$I126,$J126,F$4,F$1,,EvaluationDate)</f>
        <v>obj_00631#0000</v>
      </c>
      <c r="G126" s="24" t="str">
        <f>_xll.qlMakeOIS(,A126,G$4,,"0d",J126,,,EvaluationDate)</f>
        <v>obj_0053f#0000</v>
      </c>
      <c r="H126" s="39" t="s">
        <v>0</v>
      </c>
      <c r="I126" s="22" t="s">
        <v>77</v>
      </c>
      <c r="J126" s="22" t="s">
        <v>494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obj_0069b#0000</v>
      </c>
      <c r="C127" s="24" t="str">
        <f>_xll.qlSwapIndex(,"NoFix",$A127,SettlementDays,Currency,Calendar,$H127,$I127,$J127,C$4,C$1,,EvaluationDate)</f>
        <v>obj_0064d#0000</v>
      </c>
      <c r="D127" s="24" t="str">
        <f>_xll.qlSwapIndex(,"NoFix",$A127,SettlementDays,Currency,Calendar,$H127,$I127,$J127,D$4,D$1,,EvaluationDate)</f>
        <v>obj_006b8#0000</v>
      </c>
      <c r="E127" s="24" t="str">
        <f>_xll.qlSwapIndex(,"NoFix",$A127,SettlementDays,Currency,Calendar,$H127,$I127,$J127,E$4,E$1,,EvaluationDate)</f>
        <v>obj_0061b#0000</v>
      </c>
      <c r="F127" s="24" t="str">
        <f>_xll.qlSwapIndex(,"NoFix",$A127,SettlementDays,Currency,Calendar,$H127,$I127,$J127,F$4,F$1,,EvaluationDate)</f>
        <v>obj_00633#0000</v>
      </c>
      <c r="G127" s="24" t="str">
        <f>_xll.qlMakeOIS(,A127,G$4,,"0d",J127,,,EvaluationDate)</f>
        <v>obj_00552#0000</v>
      </c>
      <c r="H127" s="39" t="s">
        <v>0</v>
      </c>
      <c r="I127" s="22" t="s">
        <v>77</v>
      </c>
      <c r="J127" s="22" t="s">
        <v>494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obj_006d1#0000</v>
      </c>
      <c r="C128" s="24" t="str">
        <f>_xll.qlSwapIndex(,"NoFix",$A128,SettlementDays,Currency,Calendar,$H128,$I128,$J128,C$4,C$1,,EvaluationDate)</f>
        <v>obj_005fb#0000</v>
      </c>
      <c r="D128" s="24" t="str">
        <f>_xll.qlSwapIndex(,"NoFix",$A128,SettlementDays,Currency,Calendar,$H128,$I128,$J128,D$4,D$1,,EvaluationDate)</f>
        <v>obj_006af#0000</v>
      </c>
      <c r="E128" s="24" t="str">
        <f>_xll.qlSwapIndex(,"NoFix",$A128,SettlementDays,Currency,Calendar,$H128,$I128,$J128,E$4,E$1,,EvaluationDate)</f>
        <v>obj_00638#0000</v>
      </c>
      <c r="F128" s="24" t="str">
        <f>_xll.qlSwapIndex(,"NoFix",$A128,SettlementDays,Currency,Calendar,$H128,$I128,$J128,F$4,F$1,,EvaluationDate)</f>
        <v>obj_005fa#0000</v>
      </c>
      <c r="G128" s="24" t="str">
        <f>_xll.qlMakeOIS(,A128,G$4,,"0d",J128,,,EvaluationDate)</f>
        <v>obj_0054e#0000</v>
      </c>
      <c r="H128" s="39" t="s">
        <v>0</v>
      </c>
      <c r="I128" s="22" t="s">
        <v>77</v>
      </c>
      <c r="J128" s="22" t="s">
        <v>494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obj_006a5#0000</v>
      </c>
      <c r="C129" s="24" t="str">
        <f>_xll.qlSwapIndex(,"NoFix",$A129,SettlementDays,Currency,Calendar,$H129,$I129,$J129,C$4,C$1,,EvaluationDate)</f>
        <v>obj_005b1#0000</v>
      </c>
      <c r="D129" s="24" t="str">
        <f>_xll.qlSwapIndex(,"NoFix",$A129,SettlementDays,Currency,Calendar,$H129,$I129,$J129,D$4,D$1,,EvaluationDate)</f>
        <v>obj_006b4#0000</v>
      </c>
      <c r="E129" s="24" t="str">
        <f>_xll.qlSwapIndex(,"NoFix",$A129,SettlementDays,Currency,Calendar,$H129,$I129,$J129,E$4,E$1,,EvaluationDate)</f>
        <v>obj_005bd#0000</v>
      </c>
      <c r="F129" s="24" t="str">
        <f>_xll.qlSwapIndex(,"NoFix",$A129,SettlementDays,Currency,Calendar,$H129,$I129,$J129,F$4,F$1,,EvaluationDate)</f>
        <v>obj_005be#0000</v>
      </c>
      <c r="G129" s="24" t="str">
        <f>_xll.qlMakeOIS(,A129,G$4,,"0d",J129,,,EvaluationDate)</f>
        <v>obj_00519#0000</v>
      </c>
      <c r="H129" s="39" t="s">
        <v>0</v>
      </c>
      <c r="I129" s="22" t="s">
        <v>77</v>
      </c>
      <c r="J129" s="22" t="s">
        <v>494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obj_006e2#0000</v>
      </c>
      <c r="C130" s="24" t="str">
        <f>_xll.qlSwapIndex(,"NoFix",$A130,SettlementDays,Currency,Calendar,$H130,$I130,$J130,C$4,C$1,,EvaluationDate)</f>
        <v>obj_00654#0000</v>
      </c>
      <c r="D130" s="24" t="str">
        <f>_xll.qlSwapIndex(,"NoFix",$A130,SettlementDays,Currency,Calendar,$H130,$I130,$J130,D$4,D$1,,EvaluationDate)</f>
        <v>obj_006b5#0000</v>
      </c>
      <c r="E130" s="24" t="str">
        <f>_xll.qlSwapIndex(,"NoFix",$A130,SettlementDays,Currency,Calendar,$H130,$I130,$J130,E$4,E$1,,EvaluationDate)</f>
        <v>obj_005ba#0000</v>
      </c>
      <c r="F130" s="24" t="str">
        <f>_xll.qlSwapIndex(,"NoFix",$A130,SettlementDays,Currency,Calendar,$H130,$I130,$J130,F$4,F$1,,EvaluationDate)</f>
        <v>obj_0060f#0000</v>
      </c>
      <c r="G130" s="24" t="str">
        <f>_xll.qlMakeOIS(,A130,G$4,,"0d",J130,,,EvaluationDate)</f>
        <v>obj_00554#0000</v>
      </c>
      <c r="H130" s="39" t="s">
        <v>0</v>
      </c>
      <c r="I130" s="22" t="s">
        <v>77</v>
      </c>
      <c r="J130" s="22" t="s">
        <v>494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obj_006f3#0000</v>
      </c>
      <c r="C131" s="24" t="str">
        <f>_xll.qlSwapIndex(,"NoFix",$A131,SettlementDays,Currency,Calendar,$H131,$I131,$J131,C$4,C$1,,EvaluationDate)</f>
        <v>obj_0062b#0000</v>
      </c>
      <c r="D131" s="24" t="str">
        <f>_xll.qlSwapIndex(,"NoFix",$A131,SettlementDays,Currency,Calendar,$H131,$I131,$J131,D$4,D$1,,EvaluationDate)</f>
        <v>obj_006ba#0000</v>
      </c>
      <c r="E131" s="24" t="str">
        <f>_xll.qlSwapIndex(,"NoFix",$A131,SettlementDays,Currency,Calendar,$H131,$I131,$J131,E$4,E$1,,EvaluationDate)</f>
        <v>obj_0063a#0000</v>
      </c>
      <c r="F131" s="24" t="str">
        <f>_xll.qlSwapIndex(,"NoFix",$A131,SettlementDays,Currency,Calendar,$H131,$I131,$J131,F$4,F$1,,EvaluationDate)</f>
        <v>obj_005b7#0000</v>
      </c>
      <c r="G131" s="24" t="str">
        <f>_xll.qlMakeOIS(,A131,G$4,,"0d",J131,,,EvaluationDate)</f>
        <v>obj_00536#0000</v>
      </c>
      <c r="H131" s="39" t="s">
        <v>0</v>
      </c>
      <c r="I131" s="22" t="s">
        <v>77</v>
      </c>
      <c r="J131" s="22" t="s">
        <v>494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obj_006f5#0000</v>
      </c>
      <c r="C132" s="24" t="str">
        <f>_xll.qlSwapIndex(,"NoFix",$A132,SettlementDays,Currency,Calendar,$H132,$I132,$J132,C$4,C$1,,EvaluationDate)</f>
        <v>obj_00677#0000</v>
      </c>
      <c r="D132" s="24" t="str">
        <f>_xll.qlSwapIndex(,"NoFix",$A132,SettlementDays,Currency,Calendar,$H132,$I132,$J132,D$4,D$1,,EvaluationDate)</f>
        <v>obj_006c9#0000</v>
      </c>
      <c r="E132" s="24" t="str">
        <f>_xll.qlSwapIndex(,"NoFix",$A132,SettlementDays,Currency,Calendar,$H132,$I132,$J132,E$4,E$1,,EvaluationDate)</f>
        <v>obj_0063e#0000</v>
      </c>
      <c r="F132" s="24" t="str">
        <f>_xll.qlSwapIndex(,"NoFix",$A132,SettlementDays,Currency,Calendar,$H132,$I132,$J132,F$4,F$1,,EvaluationDate)</f>
        <v>obj_00673#0000</v>
      </c>
      <c r="G132" s="24" t="str">
        <f>_xll.qlMakeOIS(,A132,G$4,,"0d",J132,,,EvaluationDate)</f>
        <v>obj_00532#0000</v>
      </c>
      <c r="H132" s="39" t="s">
        <v>0</v>
      </c>
      <c r="I132" s="22" t="s">
        <v>77</v>
      </c>
      <c r="J132" s="22" t="s">
        <v>494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obj_006f2#0000</v>
      </c>
      <c r="C133" s="24" t="str">
        <f>_xll.qlSwapIndex(,"NoFix",$A133,SettlementDays,Currency,Calendar,$H133,$I133,$J133,C$4,C$1,,EvaluationDate)</f>
        <v>obj_005a1#0000</v>
      </c>
      <c r="D133" s="24" t="str">
        <f>_xll.qlSwapIndex(,"NoFix",$A133,SettlementDays,Currency,Calendar,$H133,$I133,$J133,D$4,D$1,,EvaluationDate)</f>
        <v>obj_006dd#0000</v>
      </c>
      <c r="E133" s="24" t="str">
        <f>_xll.qlSwapIndex(,"NoFix",$A133,SettlementDays,Currency,Calendar,$H133,$I133,$J133,E$4,E$1,,EvaluationDate)</f>
        <v>obj_0064b#0000</v>
      </c>
      <c r="F133" s="24" t="str">
        <f>_xll.qlSwapIndex(,"NoFix",$A133,SettlementDays,Currency,Calendar,$H133,$I133,$J133,F$4,F$1,,EvaluationDate)</f>
        <v>obj_00618#0000</v>
      </c>
      <c r="G133" s="24" t="str">
        <f>_xll.qlMakeOIS(,A133,G$4,,"0d",J133,,,EvaluationDate)</f>
        <v>obj_0052d#0000</v>
      </c>
      <c r="H133" s="39" t="s">
        <v>0</v>
      </c>
      <c r="I133" s="22" t="s">
        <v>77</v>
      </c>
      <c r="J133" s="22" t="s">
        <v>494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obj_006c7#0000</v>
      </c>
      <c r="C134" s="24" t="str">
        <f>_xll.qlSwapIndex(,"NoFix",$A134,SettlementDays,Currency,Calendar,$H134,$I134,$J134,C$4,C$1,,EvaluationDate)</f>
        <v>obj_0060b#0000</v>
      </c>
      <c r="D134" s="24" t="str">
        <f>_xll.qlSwapIndex(,"NoFix",$A134,SettlementDays,Currency,Calendar,$H134,$I134,$J134,D$4,D$1,,EvaluationDate)</f>
        <v>obj_00682#0000</v>
      </c>
      <c r="E134" s="24" t="str">
        <f>_xll.qlSwapIndex(,"NoFix",$A134,SettlementDays,Currency,Calendar,$H134,$I134,$J134,E$4,E$1,,EvaluationDate)</f>
        <v>obj_00669#0000</v>
      </c>
      <c r="F134" s="24" t="str">
        <f>_xll.qlSwapIndex(,"NoFix",$A134,SettlementDays,Currency,Calendar,$H134,$I134,$J134,F$4,F$1,,EvaluationDate)</f>
        <v>obj_00601#0000</v>
      </c>
      <c r="G134" s="24" t="str">
        <f>_xll.qlMakeOIS(,A134,G$4,,"0d",J134,,,EvaluationDate)</f>
        <v>obj_00553#0000</v>
      </c>
      <c r="H134" s="39" t="s">
        <v>0</v>
      </c>
      <c r="I134" s="22" t="s">
        <v>77</v>
      </c>
      <c r="J134" s="22" t="s">
        <v>494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obj_0068e#0000</v>
      </c>
      <c r="C135" s="24" t="str">
        <f>_xll.qlSwapIndex(,"NoFix",$A135,SettlementDays,Currency,Calendar,$H135,$I135,$J135,C$4,C$1,,EvaluationDate)</f>
        <v>obj_005e0#0000</v>
      </c>
      <c r="D135" s="24" t="str">
        <f>_xll.qlSwapIndex(,"NoFix",$A135,SettlementDays,Currency,Calendar,$H135,$I135,$J135,D$4,D$1,,EvaluationDate)</f>
        <v>obj_006f7#0000</v>
      </c>
      <c r="E135" s="24" t="str">
        <f>_xll.qlSwapIndex(,"NoFix",$A135,SettlementDays,Currency,Calendar,$H135,$I135,$J135,E$4,E$1,,EvaluationDate)</f>
        <v>obj_00666#0000</v>
      </c>
      <c r="F135" s="24" t="str">
        <f>_xll.qlSwapIndex(,"NoFix",$A135,SettlementDays,Currency,Calendar,$H135,$I135,$J135,F$4,F$1,,EvaluationDate)</f>
        <v>obj_005a8#0000</v>
      </c>
      <c r="G135" s="24" t="str">
        <f>_xll.qlMakeOIS(,A135,G$4,,"0d",J135,,,EvaluationDate)</f>
        <v>obj_00537#0000</v>
      </c>
      <c r="H135" s="39" t="s">
        <v>0</v>
      </c>
      <c r="I135" s="22" t="s">
        <v>77</v>
      </c>
      <c r="J135" s="22" t="s">
        <v>494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obj_006df#0000</v>
      </c>
      <c r="C136" s="24" t="str">
        <f>_xll.qlSwapIndex(,"NoFix",$A136,SettlementDays,Currency,Calendar,$H136,$I136,$J136,C$4,C$1,,EvaluationDate)</f>
        <v>obj_00679#0000</v>
      </c>
      <c r="D136" s="24" t="str">
        <f>_xll.qlSwapIndex(,"NoFix",$A136,SettlementDays,Currency,Calendar,$H136,$I136,$J136,D$4,D$1,,EvaluationDate)</f>
        <v>obj_006cf#0000</v>
      </c>
      <c r="E136" s="24" t="str">
        <f>_xll.qlSwapIndex(,"NoFix",$A136,SettlementDays,Currency,Calendar,$H136,$I136,$J136,E$4,E$1,,EvaluationDate)</f>
        <v>obj_00634#0000</v>
      </c>
      <c r="F136" s="24" t="str">
        <f>_xll.qlSwapIndex(,"NoFix",$A136,SettlementDays,Currency,Calendar,$H136,$I136,$J136,F$4,F$1,,EvaluationDate)</f>
        <v>obj_005cd#0000</v>
      </c>
      <c r="G136" s="24" t="str">
        <f>_xll.qlMakeOIS(,A136,G$4,,"0d",J136,,,EvaluationDate)</f>
        <v>obj_0054b#0000</v>
      </c>
      <c r="H136" s="39" t="s">
        <v>0</v>
      </c>
      <c r="I136" s="22" t="s">
        <v>77</v>
      </c>
      <c r="J136" s="22" t="s">
        <v>494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obj_006c2#0000</v>
      </c>
      <c r="C137" s="24" t="str">
        <f>_xll.qlSwapIndex(,"NoFix",$A137,SettlementDays,Currency,Calendar,$H137,$I137,$J137,C$4,C$1,,EvaluationDate)</f>
        <v>obj_00661#0000</v>
      </c>
      <c r="D137" s="24" t="str">
        <f>_xll.qlSwapIndex(,"NoFix",$A137,SettlementDays,Currency,Calendar,$H137,$I137,$J137,D$4,D$1,,EvaluationDate)</f>
        <v>obj_006c5#0000</v>
      </c>
      <c r="E137" s="24" t="str">
        <f>_xll.qlSwapIndex(,"NoFix",$A137,SettlementDays,Currency,Calendar,$H137,$I137,$J137,E$4,E$1,,EvaluationDate)</f>
        <v>obj_00670#0000</v>
      </c>
      <c r="F137" s="24" t="str">
        <f>_xll.qlSwapIndex(,"NoFix",$A137,SettlementDays,Currency,Calendar,$H137,$I137,$J137,F$4,F$1,,EvaluationDate)</f>
        <v>obj_00640#0000</v>
      </c>
      <c r="G137" s="24" t="str">
        <f>_xll.qlMakeOIS(,A137,G$4,,"0d",J137,,,EvaluationDate)</f>
        <v>obj_0054c#0000</v>
      </c>
      <c r="H137" s="39" t="s">
        <v>0</v>
      </c>
      <c r="I137" s="22" t="s">
        <v>77</v>
      </c>
      <c r="J137" s="22" t="s">
        <v>494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obj_006f8#0000</v>
      </c>
      <c r="C138" s="24" t="str">
        <f>_xll.qlSwapIndex(,"NoFix",$A138,SettlementDays,Currency,Calendar,$H138,$I138,$J138,C$4,C$1,,EvaluationDate)</f>
        <v>obj_005b0#0000</v>
      </c>
      <c r="D138" s="24" t="str">
        <f>_xll.qlSwapIndex(,"NoFix",$A138,SettlementDays,Currency,Calendar,$H138,$I138,$J138,D$4,D$1,,EvaluationDate)</f>
        <v>obj_006f1#0000</v>
      </c>
      <c r="E138" s="24" t="str">
        <f>_xll.qlSwapIndex(,"NoFix",$A138,SettlementDays,Currency,Calendar,$H138,$I138,$J138,E$4,E$1,,EvaluationDate)</f>
        <v>obj_005da#0000</v>
      </c>
      <c r="F138" s="24" t="str">
        <f>_xll.qlSwapIndex(,"NoFix",$A138,SettlementDays,Currency,Calendar,$H138,$I138,$J138,F$4,F$1,,EvaluationDate)</f>
        <v>obj_005d1#0000</v>
      </c>
      <c r="G138" s="24" t="str">
        <f>_xll.qlMakeOIS(,A138,G$4,,"0d",J138,,,EvaluationDate)</f>
        <v>obj_00548#0000</v>
      </c>
      <c r="H138" s="40" t="s">
        <v>0</v>
      </c>
      <c r="I138" s="19" t="s">
        <v>77</v>
      </c>
      <c r="J138" s="19" t="s">
        <v>494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G56" sqref="G56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665</v>
      </c>
      <c r="B1" s="3" t="str">
        <f>Indexes!B13</f>
        <v>obj_005c5#0000</v>
      </c>
      <c r="C1" s="3" t="str">
        <f>Indexes!C13</f>
        <v>obj_00557#0000</v>
      </c>
      <c r="D1" s="3" t="str">
        <f>Indexes!D13</f>
        <v>obj_0063f#0000</v>
      </c>
      <c r="E1" s="3" t="str">
        <f>Indexes!E13</f>
        <v>obj_0058f#0000</v>
      </c>
      <c r="F1" s="3" t="str">
        <f>Indexes!F13</f>
        <v>obj_0055f#0000</v>
      </c>
      <c r="G1" s="3" t="str">
        <f>Indexes!G13</f>
        <v>obj_00593#0000</v>
      </c>
    </row>
    <row r="2" spans="1:21" ht="12.75" hidden="1" customHeight="1" outlineLevel="1" x14ac:dyDescent="0.2">
      <c r="A2" s="3" t="s">
        <v>664</v>
      </c>
      <c r="B2" s="3" t="str">
        <f>Indexes!B4</f>
        <v>obj_005b2#0000</v>
      </c>
      <c r="C2" s="3" t="str">
        <f>Indexes!C4</f>
        <v>obj_00557#0000</v>
      </c>
      <c r="D2" s="3" t="str">
        <f>Indexes!D4</f>
        <v>obj_00652#0000</v>
      </c>
      <c r="E2" s="3" t="str">
        <f>Indexes!E4</f>
        <v>obj_0058d#0000</v>
      </c>
      <c r="F2" s="3" t="str">
        <f>Indexes!F4</f>
        <v>obj_0055f#0000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70" t="str">
        <f>PROPER(Currency)&amp;B3</f>
        <v>Usd1M</v>
      </c>
      <c r="C4" s="171" t="str">
        <f>PROPER(Currency)&amp;C3</f>
        <v>Usd3M</v>
      </c>
      <c r="D4" s="171" t="str">
        <f>PROPER(Currency)&amp;D3</f>
        <v>Usd6M</v>
      </c>
      <c r="E4" s="172" t="str">
        <f>PROPER(Currency)&amp;E3</f>
        <v>Usd1Y</v>
      </c>
      <c r="F4" s="173" t="str">
        <f>Indexes!F1</f>
        <v>USDSTD</v>
      </c>
      <c r="G4" s="174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2.6437789952460378E-3</v>
      </c>
      <c r="C5" s="56">
        <f>_xll.qlInterpolationInterpolate(Indexes!C$6,Indexes!$H5,TRUE)</f>
        <v>2.3864738846679501E-3</v>
      </c>
      <c r="D5" s="56">
        <f>_xll.qlInterpolationInterpolate(Indexes!D$6,Indexes!$H5,TRUE)</f>
        <v>3.2224281544745992E-3</v>
      </c>
      <c r="E5" s="57">
        <f>_xll.qlInterpolationInterpolate(Indexes!E$6,Indexes!$H5,TRUE)</f>
        <v>4.9559999999893023E-3</v>
      </c>
      <c r="F5" s="139">
        <f>_xll.qlIndexFixing(Indexes!F5,FixingDate,TRUE,InterestRatesTrigger)</f>
        <v>1.4999999999698588E-3</v>
      </c>
      <c r="G5" s="108">
        <f>_xll.qlIndexFixing(Indexes!G5,FixingDate,TRUE,InterestRatesTrigger)</f>
        <v>1.4999999999698588E-3</v>
      </c>
      <c r="H5" s="58"/>
      <c r="I5" s="59">
        <f t="shared" ref="I5:I28" si="0">B5-P5</f>
        <v>7.2662729595940334E-4</v>
      </c>
      <c r="J5" s="60">
        <f t="shared" ref="J5:J28" si="1">C5-Q5</f>
        <v>1.0126471722493591E-4</v>
      </c>
      <c r="K5" s="60">
        <f t="shared" ref="K5:K28" si="2">D5-R5</f>
        <v>-7.4557184540857691E-4</v>
      </c>
      <c r="L5" s="61">
        <f t="shared" ref="L5:L28" si="3">E5-S5</f>
        <v>-1.4460000000049433E-3</v>
      </c>
      <c r="M5" s="60">
        <f t="shared" ref="M5:M28" si="4">F5-T5</f>
        <v>-6.0000000008386678E-4</v>
      </c>
      <c r="N5" s="61">
        <f t="shared" ref="N5:N28" si="5">G5-U5</f>
        <v>-5.9999999976412255E-4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7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2.6437789952460378E-3</v>
      </c>
      <c r="C6" s="65">
        <f>_xll.qlInterpolationInterpolate(Indexes!C$6,Indexes!$H6,TRUE)</f>
        <v>2.3864738846679501E-3</v>
      </c>
      <c r="D6" s="65">
        <f>_xll.qlInterpolationInterpolate(Indexes!D$6,Indexes!$H6,TRUE)</f>
        <v>3.2224281544745992E-3</v>
      </c>
      <c r="E6" s="66">
        <f>_xll.qlInterpolationInterpolate(Indexes!E$6,Indexes!$H6,TRUE)</f>
        <v>4.9559999999893023E-3</v>
      </c>
      <c r="F6" s="138">
        <f>_xll.qlIndexFixing(Indexes!F6,FixingDate,TRUE,InterestRatesTrigger)</f>
        <v>1.5000000000497948E-3</v>
      </c>
      <c r="G6" s="81">
        <f>_xll.qlIndexFixing(Indexes!G6,FixingDate,TRUE,InterestRatesTrigger)</f>
        <v>1.4999999999698588E-3</v>
      </c>
      <c r="H6" s="58"/>
      <c r="I6" s="67">
        <f t="shared" si="0"/>
        <v>7.2662729595940334E-4</v>
      </c>
      <c r="J6" s="68">
        <f t="shared" si="1"/>
        <v>1.0126471722493591E-4</v>
      </c>
      <c r="K6" s="68">
        <f t="shared" si="2"/>
        <v>-7.4557184540857691E-4</v>
      </c>
      <c r="L6" s="69">
        <f t="shared" si="3"/>
        <v>-1.4460000000049433E-3</v>
      </c>
      <c r="M6" s="68">
        <f t="shared" si="4"/>
        <v>-6.0000000000393072E-4</v>
      </c>
      <c r="N6" s="69">
        <f t="shared" si="5"/>
        <v>-5.9999999816540139E-4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8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2.6437789952460378E-3</v>
      </c>
      <c r="C7" s="73">
        <f>_xll.qlIndexFixing(Indexes!C7,FixingDate,TRUE,InterestRatesTrigger)</f>
        <v>2.3864738846679501E-3</v>
      </c>
      <c r="D7" s="73">
        <f>_xll.qlIndexFixing(Indexes!D7,FixingDate,TRUE,InterestRatesTrigger)</f>
        <v>3.2224281544745992E-3</v>
      </c>
      <c r="E7" s="74">
        <f>_xll.qlIndexFixing(Indexes!E7,FixingDate,TRUE,InterestRatesTrigger)</f>
        <v>4.9559999999893023E-3</v>
      </c>
      <c r="F7" s="139">
        <f>_xll.qlIndexFixing(Indexes!F7,FixingDate,TRUE,InterestRatesTrigger)</f>
        <v>1.5000000000497948E-3</v>
      </c>
      <c r="G7" s="83">
        <f>_xll.qlIndexFixing(Indexes!G7,FixingDate,TRUE,InterestRatesTrigger)</f>
        <v>1.2860496855449099E-3</v>
      </c>
      <c r="I7" s="75">
        <f t="shared" si="0"/>
        <v>7.2662729595940334E-4</v>
      </c>
      <c r="J7" s="76">
        <f t="shared" si="1"/>
        <v>1.0126471722493591E-4</v>
      </c>
      <c r="K7" s="76">
        <f t="shared" si="2"/>
        <v>-7.4557184540857691E-4</v>
      </c>
      <c r="L7" s="77">
        <f t="shared" si="3"/>
        <v>-1.4460000000049433E-3</v>
      </c>
      <c r="M7" s="76">
        <f t="shared" si="4"/>
        <v>-5.9999999995064002E-4</v>
      </c>
      <c r="N7" s="77">
        <f t="shared" si="5"/>
        <v>-9.2938946458787086E-5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9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2.4295107993399512E-3</v>
      </c>
      <c r="C8" s="73">
        <f>_xll.qlIndexFixing(Indexes!C8,FixingDate,TRUE,InterestRatesTrigger)</f>
        <v>2.3749999998999372E-3</v>
      </c>
      <c r="D8" s="73">
        <f>_xll.qlIndexFixing(Indexes!D8,FixingDate,TRUE,InterestRatesTrigger)</f>
        <v>3.2169999997945708E-3</v>
      </c>
      <c r="E8" s="74">
        <f>_xll.qlIndexFixing(Indexes!E8,FixingDate,TRUE,InterestRatesTrigger)</f>
        <v>4.956000000000722E-3</v>
      </c>
      <c r="F8" s="139">
        <f>_xll.qlIndexFixing(Indexes!F8,FixingDate,TRUE,InterestRatesTrigger)</f>
        <v>1.2249999999866137E-3</v>
      </c>
      <c r="G8" s="83">
        <f>_xll.qlIndexFixing(Indexes!G8,FixingDate,TRUE,InterestRatesTrigger)</f>
        <v>8.4999999996274557E-4</v>
      </c>
      <c r="I8" s="75">
        <f t="shared" si="0"/>
        <v>5.1237621929267618E-4</v>
      </c>
      <c r="J8" s="76">
        <f t="shared" si="1"/>
        <v>7.7000012263437907E-5</v>
      </c>
      <c r="K8" s="76">
        <f t="shared" si="2"/>
        <v>-7.4599999981954986E-4</v>
      </c>
      <c r="L8" s="77">
        <f t="shared" si="3"/>
        <v>-1.4460000000011365E-3</v>
      </c>
      <c r="M8" s="76">
        <f t="shared" si="4"/>
        <v>-3.7010000000670118E-4</v>
      </c>
      <c r="N8" s="77">
        <f t="shared" si="5"/>
        <v>-1.3000000004481649E-4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9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2.0414012258492976E-3</v>
      </c>
      <c r="C9" s="73">
        <f>_xll.qlIndexFixing(Indexes!C9,FixingDate,TRUE,InterestRatesTrigger)</f>
        <v>2.347538929859156E-3</v>
      </c>
      <c r="D9" s="73">
        <f>_xll.qlIndexFixing(Indexes!D9,FixingDate,TRUE,InterestRatesTrigger)</f>
        <v>3.2045595211473354E-3</v>
      </c>
      <c r="E9" s="74">
        <f>_xll.qlIndexFixing(Indexes!E9,FixingDate,TRUE,InterestRatesTrigger)</f>
        <v>4.9559999999950121E-3</v>
      </c>
      <c r="F9" s="139">
        <f>_xll.qlIndexFixing(Indexes!F9,FixingDate,TRUE,InterestRatesTrigger)</f>
        <v>1.3255002071486744E-3</v>
      </c>
      <c r="G9" s="83">
        <f>_xll.qlIndexFixing(Indexes!G9,FixingDate,TRUE,InterestRatesTrigger)</f>
        <v>8.4999999992848728E-4</v>
      </c>
      <c r="I9" s="75">
        <f t="shared" si="0"/>
        <v>1.2434177285517247E-4</v>
      </c>
      <c r="J9" s="76">
        <f t="shared" si="1"/>
        <v>1.0177301687111593E-5</v>
      </c>
      <c r="K9" s="76">
        <f t="shared" si="2"/>
        <v>-7.0044047776171136E-4</v>
      </c>
      <c r="L9" s="77">
        <f t="shared" si="3"/>
        <v>-1.395999998079489E-3</v>
      </c>
      <c r="M9" s="76">
        <f t="shared" si="4"/>
        <v>-4.0079979285171231E-4</v>
      </c>
      <c r="N9" s="77">
        <f t="shared" si="5"/>
        <v>-8.0000000070182676E-5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9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1.7168294130914014E-3</v>
      </c>
      <c r="C10" s="65">
        <f>_xll.qlIndexFixing(Indexes!C10,FixingDate,TRUE,InterestRatesTrigger)</f>
        <v>2.3224510591087922E-3</v>
      </c>
      <c r="D10" s="65">
        <f>_xll.qlIndexFixing(Indexes!D10,FixingDate,TRUE,InterestRatesTrigger)</f>
        <v>3.1953534752103352E-3</v>
      </c>
      <c r="E10" s="66">
        <f>_xll.qlIndexFixing(Indexes!E10,FixingDate,TRUE,InterestRatesTrigger)</f>
        <v>4.9559999999893023E-3</v>
      </c>
      <c r="F10" s="138">
        <f>_xll.qlIndexFixing(Indexes!F10,FixingDate,TRUE,InterestRatesTrigger)</f>
        <v>1.3998056243088744E-3</v>
      </c>
      <c r="G10" s="81">
        <f>_xll.qlIndexFixing(Indexes!G10,FixingDate,TRUE,InterestRatesTrigger)</f>
        <v>8.4999999988661604E-4</v>
      </c>
      <c r="I10" s="67">
        <f t="shared" si="0"/>
        <v>-2.0027280876355746E-4</v>
      </c>
      <c r="J10" s="68">
        <f t="shared" si="1"/>
        <v>-6.0239047738568866E-5</v>
      </c>
      <c r="K10" s="68">
        <f t="shared" si="2"/>
        <v>-7.12646523476833E-4</v>
      </c>
      <c r="L10" s="69">
        <f t="shared" si="3"/>
        <v>-1.4060000000107719E-3</v>
      </c>
      <c r="M10" s="68">
        <f t="shared" si="4"/>
        <v>-4.1538748546367439E-4</v>
      </c>
      <c r="N10" s="69">
        <f t="shared" si="5"/>
        <v>-9.0000000111548485E-5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8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1.4341930540448522E-3</v>
      </c>
      <c r="C11" s="73">
        <f>_xll.qlIndexFixing(Indexes!C11,FixingDate,TRUE,InterestRatesTrigger)</f>
        <v>2.2959999983826473E-3</v>
      </c>
      <c r="D11" s="73">
        <f>_xll.qlIndexFixing(Indexes!D11,FixingDate,TRUE,InterestRatesTrigger)</f>
        <v>3.1919999977178537E-3</v>
      </c>
      <c r="E11" s="74">
        <f>_xll.qlIndexFixing(Indexes!E11,FixingDate,TRUE,InterestRatesTrigger)</f>
        <v>4.9559999999743143E-3</v>
      </c>
      <c r="F11" s="139">
        <f>_xll.qlIndexFixing(Indexes!F11,FixingDate,TRUE,InterestRatesTrigger)</f>
        <v>1.5050000000013664E-3</v>
      </c>
      <c r="G11" s="83">
        <f>_xll.qlIndexFixing(Indexes!G11,FixingDate,TRUE,InterestRatesTrigger)</f>
        <v>8.4999999972579232E-4</v>
      </c>
      <c r="I11" s="79">
        <f t="shared" si="0"/>
        <v>-4.8296475391491943E-4</v>
      </c>
      <c r="J11" s="76">
        <f t="shared" si="1"/>
        <v>-1.5500000161880207E-4</v>
      </c>
      <c r="K11" s="76">
        <f t="shared" si="2"/>
        <v>-7.2700000026330088E-4</v>
      </c>
      <c r="L11" s="77">
        <f t="shared" si="3"/>
        <v>-1.4260000000480789E-3</v>
      </c>
      <c r="M11" s="76">
        <f t="shared" si="4"/>
        <v>-4.1999999999996337E-4</v>
      </c>
      <c r="N11" s="77">
        <f t="shared" si="5"/>
        <v>-1.1000000027430821E-4</v>
      </c>
      <c r="P11" s="139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9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1.4691834367289657E-3</v>
      </c>
      <c r="C12" s="73">
        <f>_xll.qlIndexFixing(Indexes!C12,FixingDate,TRUE,InterestRatesTrigger)</f>
        <v>2.2730000000002861E-3</v>
      </c>
      <c r="D12" s="73">
        <f>_xll.qlIndexFixing(Indexes!D12,FixingDate,TRUE,InterestRatesTrigger)</f>
        <v>3.2149999972456099E-3</v>
      </c>
      <c r="E12" s="74">
        <f>_xll.qlIndexFixing(Indexes!E12,FixingDate,TRUE,InterestRatesTrigger)</f>
        <v>5.0059999998739845E-3</v>
      </c>
      <c r="F12" s="139">
        <f>_xll.qlIndexFixing(Indexes!F12,FixingDate,TRUE,InterestRatesTrigger)</f>
        <v>1.8924999999992774E-3</v>
      </c>
      <c r="G12" s="83">
        <f>_xll.qlIndexFixing(Indexes!G12,FixingDate,TRUE,InterestRatesTrigger)</f>
        <v>9.0000000048092593E-4</v>
      </c>
      <c r="I12" s="79">
        <f t="shared" si="0"/>
        <v>-4.4813220773160791E-4</v>
      </c>
      <c r="J12" s="76">
        <f t="shared" si="1"/>
        <v>-3.6699999999918699E-4</v>
      </c>
      <c r="K12" s="76">
        <f t="shared" si="2"/>
        <v>-7.3499999854398325E-4</v>
      </c>
      <c r="L12" s="77">
        <f t="shared" si="3"/>
        <v>-1.4259999995932943E-3</v>
      </c>
      <c r="M12" s="76">
        <f t="shared" si="4"/>
        <v>-4.051000000013284E-4</v>
      </c>
      <c r="N12" s="77">
        <f t="shared" si="5"/>
        <v>-1.0999999953663277E-4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9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1.482257183742315E-3</v>
      </c>
      <c r="C13" s="73">
        <f>_xll.qlIndexFixing(Indexes!C13,FixingDate,TRUE,InterestRatesTrigger)</f>
        <v>2.2490000000006407E-3</v>
      </c>
      <c r="D13" s="73">
        <f>_xll.qlIndexFixing(Indexes!D13,FixingDate,TRUE,InterestRatesTrigger)</f>
        <v>3.2179999977289676E-3</v>
      </c>
      <c r="E13" s="74">
        <f>_xll.qlIndexFixing(Indexes!E13,FixingDate,TRUE,InterestRatesTrigger)</f>
        <v>5.0359999997948521E-3</v>
      </c>
      <c r="F13" s="139">
        <f>_xll.qlIndexFixing(Indexes!F13,FixingDate,TRUE,InterestRatesTrigger)</f>
        <v>2.248499999988812E-3</v>
      </c>
      <c r="G13" s="83">
        <f>_xll.qlIndexFixing(Indexes!G13,FixingDate,TRUE,InterestRatesTrigger)</f>
        <v>9.3000000093804288E-4</v>
      </c>
      <c r="I13" s="79">
        <f t="shared" si="0"/>
        <v>-4.3522864232956602E-4</v>
      </c>
      <c r="J13" s="76">
        <f t="shared" si="1"/>
        <v>-4.8828157147512473E-4</v>
      </c>
      <c r="K13" s="76">
        <f t="shared" si="2"/>
        <v>-7.6500000105647571E-4</v>
      </c>
      <c r="L13" s="77">
        <f t="shared" si="3"/>
        <v>-1.4360000002057761E-3</v>
      </c>
      <c r="M13" s="76">
        <f t="shared" si="4"/>
        <v>-4.8400000001116734E-4</v>
      </c>
      <c r="N13" s="77">
        <f t="shared" si="5"/>
        <v>-1.1999999909392215E-4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9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1.4887902520939026E-3</v>
      </c>
      <c r="C14" s="73">
        <f>_xll.qlIndexFixing(Indexes!C14,FixingDate,TRUE,InterestRatesTrigger)</f>
        <v>2.2411260337662497E-3</v>
      </c>
      <c r="D14" s="73">
        <f>_xll.qlIndexFixing(Indexes!D14,FixingDate,TRUE,InterestRatesTrigger)</f>
        <v>3.2129999985126391E-3</v>
      </c>
      <c r="E14" s="74">
        <f>_xll.qlIndexFixing(Indexes!E14,FixingDate,TRUE,InterestRatesTrigger)</f>
        <v>5.0559999997264286E-3</v>
      </c>
      <c r="F14" s="139">
        <f>_xll.qlIndexFixing(Indexes!F14,FixingDate,TRUE,InterestRatesTrigger)</f>
        <v>2.5720801692321548E-3</v>
      </c>
      <c r="G14" s="83">
        <f>_xll.qlIndexFixing(Indexes!G14,FixingDate,TRUE,InterestRatesTrigger)</f>
        <v>9.5000000000021218E-4</v>
      </c>
      <c r="I14" s="79">
        <f t="shared" si="0"/>
        <v>-4.319092975548452E-4</v>
      </c>
      <c r="J14" s="76">
        <f t="shared" si="1"/>
        <v>-4.867562330443994E-4</v>
      </c>
      <c r="K14" s="76">
        <f t="shared" si="2"/>
        <v>-8.1657894810318547E-4</v>
      </c>
      <c r="L14" s="77">
        <f t="shared" si="3"/>
        <v>-1.4571961147914446E-3</v>
      </c>
      <c r="M14" s="76">
        <f t="shared" si="4"/>
        <v>-6.0048734938169483E-4</v>
      </c>
      <c r="N14" s="77">
        <f t="shared" si="5"/>
        <v>-1.4118771817104095E-4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9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1.4926296828973891E-3</v>
      </c>
      <c r="C15" s="73">
        <f>_xll.qlIndexFixing(Indexes!C15,FixingDate,TRUE,InterestRatesTrigger)</f>
        <v>2.2508167716495109E-3</v>
      </c>
      <c r="D15" s="73">
        <f>_xll.qlIndexFixing(Indexes!D15,FixingDate,TRUE,InterestRatesTrigger)</f>
        <v>3.2209999990877071E-3</v>
      </c>
      <c r="E15" s="74">
        <f>_xll.qlIndexFixing(Indexes!E15,FixingDate,TRUE,InterestRatesTrigger)</f>
        <v>5.0859999996710108E-3</v>
      </c>
      <c r="F15" s="139">
        <f>_xll.qlIndexFixing(Indexes!F15,FixingDate,TRUE,InterestRatesTrigger)</f>
        <v>2.8849197482425258E-3</v>
      </c>
      <c r="G15" s="83">
        <f>_xll.qlIndexFixing(Indexes!G15,FixingDate,TRUE,InterestRatesTrigger)</f>
        <v>9.7999999970177498E-4</v>
      </c>
      <c r="I15" s="79">
        <f t="shared" si="0"/>
        <v>-5.430046955843522E-4</v>
      </c>
      <c r="J15" s="76">
        <f t="shared" si="1"/>
        <v>-5.5067112211011886E-4</v>
      </c>
      <c r="K15" s="76">
        <f t="shared" si="2"/>
        <v>-8.5500000087472289E-4</v>
      </c>
      <c r="L15" s="77">
        <f t="shared" si="3"/>
        <v>-1.4560000003286978E-3</v>
      </c>
      <c r="M15" s="76">
        <f t="shared" si="4"/>
        <v>-7.8408025175721397E-4</v>
      </c>
      <c r="N15" s="77">
        <f t="shared" si="5"/>
        <v>-1.4000000033774582E-4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9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1.592387953391643E-3</v>
      </c>
      <c r="C16" s="73">
        <f>_xll.qlIndexFixing(Indexes!C16,FixingDate,TRUE,InterestRatesTrigger)</f>
        <v>2.2669107207040984E-3</v>
      </c>
      <c r="D16" s="73">
        <f>_xll.qlIndexFixing(Indexes!D16,FixingDate,TRUE,InterestRatesTrigger)</f>
        <v>3.228999999559497E-3</v>
      </c>
      <c r="E16" s="74">
        <f>_xll.qlIndexFixing(Indexes!E16,FixingDate,TRUE,InterestRatesTrigger)</f>
        <v>5.1159999995586949E-3</v>
      </c>
      <c r="F16" s="139">
        <f>_xll.qlIndexFixing(Indexes!F16,FixingDate,TRUE,InterestRatesTrigger)</f>
        <v>3.2289999999974262E-3</v>
      </c>
      <c r="G16" s="83">
        <f>_xll.qlIndexFixing(Indexes!G16,FixingDate,TRUE,InterestRatesTrigger)</f>
        <v>1.0100000000002132E-3</v>
      </c>
      <c r="I16" s="79">
        <f t="shared" si="0"/>
        <v>-4.4316781098189726E-4</v>
      </c>
      <c r="J16" s="76">
        <f t="shared" si="1"/>
        <v>-6.5146596590312349E-4</v>
      </c>
      <c r="K16" s="76">
        <f t="shared" si="2"/>
        <v>-9.0900000044062809E-4</v>
      </c>
      <c r="L16" s="77">
        <f t="shared" si="3"/>
        <v>-1.456000000441454E-3</v>
      </c>
      <c r="M16" s="76">
        <f t="shared" si="4"/>
        <v>-9.0860000000244192E-4</v>
      </c>
      <c r="N16" s="77">
        <f t="shared" si="5"/>
        <v>-1.4000000004977327E-4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9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1.5940056054727276E-3</v>
      </c>
      <c r="C17" s="73">
        <f>_xll.qlIndexFixing(Indexes!C17,FixingDate,TRUE,InterestRatesTrigger)</f>
        <v>2.2890296786504741E-3</v>
      </c>
      <c r="D17" s="73">
        <f>_xll.qlIndexFixing(Indexes!D17,FixingDate,TRUE,InterestRatesTrigger)</f>
        <v>3.2331726811429817E-3</v>
      </c>
      <c r="E17" s="74">
        <f>_xll.qlIndexFixing(Indexes!E17,FixingDate,TRUE,InterestRatesTrigger)</f>
        <v>5.1445866842891042E-3</v>
      </c>
      <c r="F17" s="139">
        <f>_xll.qlIndexFixing(Indexes!F17,FixingDate,TRUE,InterestRatesTrigger)</f>
        <v>3.1961126839627563E-3</v>
      </c>
      <c r="G17" s="83">
        <f>_xll.qlIndexFixing(Indexes!G17,FixingDate,TRUE,InterestRatesTrigger)</f>
        <v>1.0299999999999121E-3</v>
      </c>
      <c r="I17" s="79">
        <f t="shared" si="0"/>
        <v>-5.2586768253982063E-4</v>
      </c>
      <c r="J17" s="76">
        <f t="shared" si="1"/>
        <v>-7.1229746138239212E-4</v>
      </c>
      <c r="K17" s="76">
        <f t="shared" si="2"/>
        <v>-9.7635509725491152E-4</v>
      </c>
      <c r="L17" s="77">
        <f t="shared" si="3"/>
        <v>-1.4576805395699246E-3</v>
      </c>
      <c r="M17" s="76">
        <f t="shared" si="4"/>
        <v>-1.4813873160340729E-3</v>
      </c>
      <c r="N17" s="77">
        <f t="shared" si="5"/>
        <v>-1.5000000004898161E-4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9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1.5953919614964519E-3</v>
      </c>
      <c r="C18" s="73">
        <f>_xll.qlIndexFixing(Indexes!C18,FixingDate,TRUE,InterestRatesTrigger)</f>
        <v>2.3248987183901448E-3</v>
      </c>
      <c r="D18" s="73">
        <f>_xll.qlIndexFixing(Indexes!D18,FixingDate,TRUE,InterestRatesTrigger)</f>
        <v>3.257643972220258E-3</v>
      </c>
      <c r="E18" s="74">
        <f>_xll.qlIndexFixing(Indexes!E18,FixingDate,TRUE,InterestRatesTrigger)</f>
        <v>5.1817204389545679E-3</v>
      </c>
      <c r="F18" s="139">
        <f>_xll.qlIndexFixing(Indexes!F18,FixingDate,TRUE,InterestRatesTrigger)</f>
        <v>3.1604015909170759E-3</v>
      </c>
      <c r="G18" s="83">
        <f>_xll.qlIndexFixing(Indexes!G18,FixingDate,TRUE,InterestRatesTrigger)</f>
        <v>1.0699999999999135E-3</v>
      </c>
      <c r="I18" s="79">
        <f t="shared" si="0"/>
        <v>-5.981244656994148E-4</v>
      </c>
      <c r="J18" s="76">
        <f t="shared" si="1"/>
        <v>-7.4941168036545902E-4</v>
      </c>
      <c r="K18" s="76">
        <f t="shared" si="2"/>
        <v>-1.0297669815079661E-3</v>
      </c>
      <c r="L18" s="77">
        <f t="shared" si="3"/>
        <v>-1.4559010223926449E-3</v>
      </c>
      <c r="M18" s="76">
        <f t="shared" si="4"/>
        <v>-1.1805297651118415E-3</v>
      </c>
      <c r="N18" s="77">
        <f t="shared" si="5"/>
        <v>-1.5000000005816133E-4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9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1.661669504298961E-3</v>
      </c>
      <c r="C19" s="73">
        <f>_xll.qlIndexFixing(Indexes!C19,FixingDate,TRUE,InterestRatesTrigger)</f>
        <v>2.3757724442485043E-3</v>
      </c>
      <c r="D19" s="73">
        <f>_xll.qlIndexFixing(Indexes!D19,FixingDate,TRUE,InterestRatesTrigger)</f>
        <v>3.2946304166217525E-3</v>
      </c>
      <c r="E19" s="74">
        <f>_xll.qlIndexFixing(Indexes!E19,FixingDate,TRUE,InterestRatesTrigger)</f>
        <v>5.2259999999999156E-3</v>
      </c>
      <c r="F19" s="139">
        <f>_xll.qlIndexFixing(Indexes!F19,FixingDate,TRUE,InterestRatesTrigger)</f>
        <v>3.1240506979896619E-3</v>
      </c>
      <c r="G19" s="83">
        <f>_xll.qlIndexFixing(Indexes!G19,FixingDate,TRUE,InterestRatesTrigger)</f>
        <v>1.1200000000002382E-3</v>
      </c>
      <c r="I19" s="79">
        <f t="shared" si="0"/>
        <v>-5.3180542310604108E-4</v>
      </c>
      <c r="J19" s="76">
        <f t="shared" si="1"/>
        <v>-7.6444189901491355E-4</v>
      </c>
      <c r="K19" s="76">
        <f t="shared" si="2"/>
        <v>-1.0641672136528085E-3</v>
      </c>
      <c r="L19" s="77">
        <f t="shared" si="3"/>
        <v>-1.4459999999954691E-3</v>
      </c>
      <c r="M19" s="76">
        <f t="shared" si="4"/>
        <v>-9.138508900859957E-4</v>
      </c>
      <c r="N19" s="77">
        <f t="shared" si="5"/>
        <v>-1.3000000004564959E-4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9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1.7216365805961559E-3</v>
      </c>
      <c r="C20" s="73">
        <f>_xll.qlIndexFixing(Indexes!C20,FixingDate,TRUE,InterestRatesTrigger)</f>
        <v>2.4324554611812664E-3</v>
      </c>
      <c r="D20" s="73">
        <f>_xll.qlIndexFixing(Indexes!D20,FixingDate,TRUE,InterestRatesTrigger)</f>
        <v>3.3566829264729302E-3</v>
      </c>
      <c r="E20" s="74">
        <f>_xll.qlIndexFixing(Indexes!E20,FixingDate,TRUE,InterestRatesTrigger)</f>
        <v>5.2718678994951394E-3</v>
      </c>
      <c r="F20" s="139">
        <f>_xll.qlIndexFixing(Indexes!F20,FixingDate,TRUE,InterestRatesTrigger)</f>
        <v>3.0925388232492029E-3</v>
      </c>
      <c r="G20" s="83">
        <f>_xll.qlIndexFixing(Indexes!G20,FixingDate,TRUE,InterestRatesTrigger)</f>
        <v>1.1699999999997368E-3</v>
      </c>
      <c r="I20" s="79">
        <f t="shared" si="0"/>
        <v>-5.6786268712521733E-4</v>
      </c>
      <c r="J20" s="76">
        <f t="shared" si="1"/>
        <v>-7.8902826085449967E-4</v>
      </c>
      <c r="K20" s="76">
        <f t="shared" si="2"/>
        <v>-1.084925945160152E-3</v>
      </c>
      <c r="L20" s="77">
        <f t="shared" si="3"/>
        <v>-1.4420033303916661E-3</v>
      </c>
      <c r="M20" s="76">
        <f t="shared" si="4"/>
        <v>-9.1794009656494778E-4</v>
      </c>
      <c r="N20" s="77">
        <f t="shared" si="5"/>
        <v>-1.4000000000027315E-4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9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1.7762291765514937E-3</v>
      </c>
      <c r="C21" s="73">
        <f>_xll.qlIndexFixing(Indexes!C21,FixingDate,TRUE,InterestRatesTrigger)</f>
        <v>2.5066862140092341E-3</v>
      </c>
      <c r="D21" s="73">
        <f>_xll.qlIndexFixing(Indexes!D21,FixingDate,TRUE,InterestRatesTrigger)</f>
        <v>3.4404623948274889E-3</v>
      </c>
      <c r="E21" s="74">
        <f>_xll.qlIndexFixing(Indexes!E21,FixingDate,TRUE,InterestRatesTrigger)</f>
        <v>5.3394032266583574E-3</v>
      </c>
      <c r="F21" s="139">
        <f>_xll.qlIndexFixing(Indexes!F21,FixingDate,TRUE,InterestRatesTrigger)</f>
        <v>4.0782851756873658E-3</v>
      </c>
      <c r="G21" s="83">
        <f>_xll.qlIndexFixing(Indexes!G21,FixingDate,TRUE,InterestRatesTrigger)</f>
        <v>1.2500000000001358E-3</v>
      </c>
      <c r="I21" s="79">
        <f t="shared" si="0"/>
        <v>-5.9479989701287459E-4</v>
      </c>
      <c r="J21" s="76">
        <f t="shared" si="1"/>
        <v>-8.006786504542833E-4</v>
      </c>
      <c r="K21" s="76">
        <f t="shared" si="2"/>
        <v>-1.0859425636765654E-3</v>
      </c>
      <c r="L21" s="77">
        <f t="shared" si="3"/>
        <v>-1.4236721640921938E-3</v>
      </c>
      <c r="M21" s="76">
        <f t="shared" si="4"/>
        <v>5.0019239567874324E-5</v>
      </c>
      <c r="N21" s="77">
        <f t="shared" si="5"/>
        <v>-9.9999999999733549E-5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9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1.8446038420948494E-3</v>
      </c>
      <c r="C22" s="73">
        <f>_xll.qlIndexFixing(Indexes!C22,FixingDate,TRUE,InterestRatesTrigger)</f>
        <v>2.5995319901297503E-3</v>
      </c>
      <c r="D22" s="73">
        <f>_xll.qlIndexFixing(Indexes!D22,FixingDate,TRUE,InterestRatesTrigger)</f>
        <v>3.5291390638903849E-3</v>
      </c>
      <c r="E22" s="83">
        <f>_xll.qlIndexFixing(Indexes!E22,FixingDate,TRUE,InterestRatesTrigger)</f>
        <v>5.4359999999998932E-3</v>
      </c>
      <c r="F22" s="139">
        <f>_xll.qlIndexFixing(Indexes!F22,FixingDate,TRUE,InterestRatesTrigger)</f>
        <v>5.4360000000001126E-3</v>
      </c>
      <c r="G22" s="83">
        <f>_xll.qlIndexFixing(Indexes!G22,FixingDate,TRUE,InterestRatesTrigger)</f>
        <v>1.3300000000001173E-3</v>
      </c>
      <c r="I22" s="79">
        <f t="shared" si="0"/>
        <v>-6.1504271583492183E-4</v>
      </c>
      <c r="J22" s="76">
        <f t="shared" si="1"/>
        <v>-8.0732648483602737E-4</v>
      </c>
      <c r="K22" s="76">
        <f t="shared" si="2"/>
        <v>-1.0962769080333848E-3</v>
      </c>
      <c r="L22" s="84">
        <f t="shared" si="3"/>
        <v>-1.3959999999570965E-3</v>
      </c>
      <c r="M22" s="76">
        <f t="shared" si="4"/>
        <v>1.3879632112265994E-3</v>
      </c>
      <c r="N22" s="84">
        <f t="shared" si="5"/>
        <v>-7.9999999999852108E-5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9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#20141217</v>
      </c>
      <c r="B23" s="62">
        <f>(_xll.qlYieldTSDiscount(B$4,SettlementDate,,InterestRatesTrigger)/_xll.qlYieldTSDiscount(B$4,Indexes!$A23,,InterestRatesTrigger)-1)/Indexes!$K23</f>
        <v>1.5891992368244146E-3</v>
      </c>
      <c r="C23" s="56">
        <f>(_xll.qlYieldTSDiscount(C$4,SettlementDate,,InterestRatesTrigger)/_xll.qlYieldTSDiscount(C$4,Indexes!$A23,,InterestRatesTrigger)-1)/Indexes!$K23</f>
        <v>2.2981435160158922E-3</v>
      </c>
      <c r="D23" s="56">
        <f>(_xll.qlYieldTSDiscount(D$4,SettlementDate,,InterestRatesTrigger)/_xll.qlYieldTSDiscount(D$4,Indexes!$A23,,InterestRatesTrigger)-1)/Indexes!$K23</f>
        <v>3.2385346762357587E-3</v>
      </c>
      <c r="E23" s="56">
        <f>(_xll.qlYieldTSDiscount(E$4,SettlementDate,,InterestRatesTrigger)/_xll.qlYieldTSDiscount(E$4,Indexes!$A23,,InterestRatesTrigger)-1)/Indexes!$K23</f>
        <v>5.1547786484229278E-3</v>
      </c>
      <c r="F23" s="56">
        <f>(_xll.qlYieldTSDiscount(F$4,SettlementDate,,InterestRatesTrigger)/_xll.qlYieldTSDiscount(F$4,Indexes!$A23,,InterestRatesTrigger)-1)/Indexes!$K23</f>
        <v>3.1856820453110392E-3</v>
      </c>
      <c r="G23" s="108">
        <f>(_xll.qlYieldTSDiscount(G$4,SettlementDate,,InterestRatesTrigger)/_xll.qlYieldTSDiscount(G$4,Indexes!$A23,,InterestRatesTrigger)-1)/Indexes!$K23</f>
        <v>1.0396885019293286E-3</v>
      </c>
      <c r="H23" s="58"/>
      <c r="I23" s="179">
        <f t="shared" si="0"/>
        <v>-4.3027726158008242E-4</v>
      </c>
      <c r="J23" s="180">
        <f t="shared" si="1"/>
        <v>-6.2684362526037578E-4</v>
      </c>
      <c r="K23" s="180">
        <f t="shared" si="2"/>
        <v>-9.0405325034433222E-4</v>
      </c>
      <c r="L23" s="180">
        <f t="shared" si="3"/>
        <v>-1.4192145552781813E-3</v>
      </c>
      <c r="M23" s="180">
        <f t="shared" si="4"/>
        <v>-9.8915588081009091E-4</v>
      </c>
      <c r="N23" s="166">
        <f t="shared" si="5"/>
        <v>-1.1216461977184094E-4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#20150318</v>
      </c>
      <c r="B24" s="70">
        <f>(_xll.qlYieldTSDiscount(B$4,SettlementDate,,InterestRatesTrigger)/_xll.qlYieldTSDiscount(B$4,Indexes!$A24,,InterestRatesTrigger)-1)/Indexes!$K24</f>
        <v>1.73828014503872E-3</v>
      </c>
      <c r="C24" s="65">
        <f>(_xll.qlYieldTSDiscount(C$4,SettlementDate,,InterestRatesTrigger)/_xll.qlYieldTSDiscount(C$4,Indexes!$A24,,InterestRatesTrigger)-1)/Indexes!$K24</f>
        <v>2.4531519668168616E-3</v>
      </c>
      <c r="D24" s="65">
        <f>(_xll.qlYieldTSDiscount(D$4,SettlementDate,,InterestRatesTrigger)/_xll.qlYieldTSDiscount(D$4,Indexes!$A24,,InterestRatesTrigger)-1)/Indexes!$K24</f>
        <v>3.3810706999964804E-3</v>
      </c>
      <c r="E24" s="65">
        <f>(_xll.qlYieldTSDiscount(E$4,SettlementDate,,InterestRatesTrigger)/_xll.qlYieldTSDiscount(E$4,Indexes!$A24,,InterestRatesTrigger)-1)/Indexes!$K24</f>
        <v>5.2896165073173544E-3</v>
      </c>
      <c r="F24" s="65">
        <f>(_xll.qlYieldTSDiscount(F$4,SettlementDate,,InterestRatesTrigger)/_xll.qlYieldTSDiscount(F$4,Indexes!$A24,,InterestRatesTrigger)-1)/Indexes!$K24</f>
        <v>3.1287764943145075E-3</v>
      </c>
      <c r="G24" s="81">
        <f>(_xll.qlYieldTSDiscount(G$4,SettlementDate,,InterestRatesTrigger)/_xll.qlYieldTSDiscount(G$4,Indexes!$A24,,InterestRatesTrigger)-1)/Indexes!$K24</f>
        <v>1.1924147464648801E-3</v>
      </c>
      <c r="H24" s="58"/>
      <c r="I24" s="181">
        <f t="shared" ref="I24:N24" si="6">B24-P24</f>
        <v>-1.1733542623577821E-3</v>
      </c>
      <c r="J24" s="182">
        <f t="shared" si="6"/>
        <v>-1.2542955087346125E-3</v>
      </c>
      <c r="K24" s="182">
        <f t="shared" si="6"/>
        <v>-1.5582980574496805E-3</v>
      </c>
      <c r="L24" s="182">
        <f t="shared" si="6"/>
        <v>-1.8256222130511156E-3</v>
      </c>
      <c r="M24" s="182">
        <f t="shared" si="6"/>
        <v>-1.0901304570808375E-3</v>
      </c>
      <c r="N24" s="169">
        <f t="shared" si="6"/>
        <v>-4.1294810686128979E-4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#20141230</v>
      </c>
      <c r="B25" s="78">
        <f>(_xll.qlYieldTSDiscount(B$4,SettlementDate,,InterestRatesTrigger)/_xll.qlYieldTSDiscount(B$4,Indexes!$A25,,InterestRatesTrigger)-1)/Indexes!$K25</f>
        <v>1.5885518700877958E-3</v>
      </c>
      <c r="C25" s="72">
        <f>(_xll.qlYieldTSDiscount(C$4,SettlementDate,,InterestRatesTrigger)/_xll.qlYieldTSDiscount(C$4,Indexes!$A25,,InterestRatesTrigger)-1)/Indexes!$K25</f>
        <v>2.3131681692243485E-3</v>
      </c>
      <c r="D25" s="72">
        <f>(_xll.qlYieldTSDiscount(D$4,SettlementDate,,InterestRatesTrigger)/_xll.qlYieldTSDiscount(D$4,Indexes!$A25,,InterestRatesTrigger)-1)/Indexes!$K25</f>
        <v>3.2493849747031603E-3</v>
      </c>
      <c r="E25" s="72">
        <f>(_xll.qlYieldTSDiscount(E$4,SettlementDate,,InterestRatesTrigger)/_xll.qlYieldTSDiscount(E$4,Indexes!$A25,,InterestRatesTrigger)-1)/Indexes!$K25</f>
        <v>5.1703521980145479E-3</v>
      </c>
      <c r="F25" s="78">
        <f>(_xll.qlYieldTSDiscount(F$4,SettlementDate,,InterestRatesTrigger)/_xll.qlYieldTSDiscount(F$4,Indexes!$A25,,InterestRatesTrigger)-1)/Indexes!$K25</f>
        <v>3.1707099865310963E-3</v>
      </c>
      <c r="G25" s="74">
        <f>(_xll.qlYieldTSDiscount(G$4,SettlementDate,,InterestRatesTrigger)/_xll.qlYieldTSDiscount(G$4,Indexes!$A25,,InterestRatesTrigger)-1)/Indexes!$K25</f>
        <v>1.0567759293170643E-3</v>
      </c>
      <c r="I25" s="163">
        <f t="shared" si="0"/>
        <v>-4.6322588519094338E-4</v>
      </c>
      <c r="J25" s="164">
        <f t="shared" si="1"/>
        <v>-6.4829166238950528E-4</v>
      </c>
      <c r="K25" s="164">
        <f t="shared" si="2"/>
        <v>-9.2220194748529345E-4</v>
      </c>
      <c r="L25" s="165">
        <f t="shared" si="3"/>
        <v>-1.4158990005046839E-3</v>
      </c>
      <c r="M25" s="163">
        <f t="shared" si="4"/>
        <v>-1.2275387687155749E-3</v>
      </c>
      <c r="N25" s="165">
        <f t="shared" si="5"/>
        <v>-1.0646972510607554E-4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#20141231</v>
      </c>
      <c r="B26" s="78">
        <f>(_xll.qlYieldTSDiscount(B$4,SettlementDate,,InterestRatesTrigger)/_xll.qlYieldTSDiscount(B$4,Indexes!$A26,,InterestRatesTrigger)-1)/Indexes!$K26</f>
        <v>1.5889691206801796E-3</v>
      </c>
      <c r="C26" s="72">
        <f>(_xll.qlYieldTSDiscount(C$4,SettlementDate,,InterestRatesTrigger)/_xll.qlYieldTSDiscount(C$4,Indexes!$A26,,InterestRatesTrigger)-1)/Indexes!$K26</f>
        <v>2.3144172087936144E-3</v>
      </c>
      <c r="D26" s="72">
        <f>(_xll.qlYieldTSDiscount(D$4,SettlementDate,,InterestRatesTrigger)/_xll.qlYieldTSDiscount(D$4,Indexes!$A26,,InterestRatesTrigger)-1)/Indexes!$K26</f>
        <v>3.2502955699006647E-3</v>
      </c>
      <c r="E26" s="72">
        <f>(_xll.qlYieldTSDiscount(E$4,SettlementDate,,InterestRatesTrigger)/_xll.qlYieldTSDiscount(E$4,Indexes!$A26,,InterestRatesTrigger)-1)/Indexes!$K26</f>
        <v>5.1715916885296939E-3</v>
      </c>
      <c r="F26" s="78">
        <f>(_xll.qlYieldTSDiscount(F$4,SettlementDate,,InterestRatesTrigger)/_xll.qlYieldTSDiscount(F$4,Indexes!$A26,,InterestRatesTrigger)-1)/Indexes!$K26</f>
        <v>3.1695624511140067E-3</v>
      </c>
      <c r="G26" s="74">
        <f>(_xll.qlYieldTSDiscount(G$4,SettlementDate,,InterestRatesTrigger)/_xll.qlYieldTSDiscount(G$4,Indexes!$A26,,InterestRatesTrigger)-1)/Indexes!$K26</f>
        <v>1.058201241990046E-3</v>
      </c>
      <c r="I26" s="163">
        <f t="shared" si="0"/>
        <v>-4.6655329480056848E-4</v>
      </c>
      <c r="J26" s="164">
        <f t="shared" si="1"/>
        <v>-6.4986934159923281E-4</v>
      </c>
      <c r="K26" s="164">
        <f t="shared" si="2"/>
        <v>-9.2378884127435187E-4</v>
      </c>
      <c r="L26" s="165">
        <f t="shared" si="3"/>
        <v>-1.4157035757637083E-3</v>
      </c>
      <c r="M26" s="163">
        <f t="shared" si="4"/>
        <v>-1.2473030703014846E-3</v>
      </c>
      <c r="N26" s="165">
        <f t="shared" si="5"/>
        <v>-1.0604790494786638E-4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#20150102</v>
      </c>
      <c r="B27" s="78">
        <f>(_xll.qlYieldTSDiscount(B$4,SettlementDate,,InterestRatesTrigger)/_xll.qlYieldTSDiscount(B$4,Indexes!$A27,,InterestRatesTrigger)-1)/Indexes!$K27</f>
        <v>1.5900462087738763E-3</v>
      </c>
      <c r="C27" s="72">
        <f>(_xll.qlYieldTSDiscount(C$4,SettlementDate,,InterestRatesTrigger)/_xll.qlYieldTSDiscount(C$4,Indexes!$A27,,InterestRatesTrigger)-1)/Indexes!$K27</f>
        <v>2.3169558549442182E-3</v>
      </c>
      <c r="D27" s="72">
        <f>(_xll.qlYieldTSDiscount(D$4,SettlementDate,,InterestRatesTrigger)/_xll.qlYieldTSDiscount(D$4,Indexes!$A27,,InterestRatesTrigger)-1)/Indexes!$K27</f>
        <v>3.2521289989011605E-3</v>
      </c>
      <c r="E27" s="72">
        <f>(_xll.qlYieldTSDiscount(E$4,SettlementDate,,InterestRatesTrigger)/_xll.qlYieldTSDiscount(E$4,Indexes!$A27,,InterestRatesTrigger)-1)/Indexes!$K27</f>
        <v>5.174088420484944E-3</v>
      </c>
      <c r="F27" s="78">
        <f>(_xll.qlYieldTSDiscount(F$4,SettlementDate,,InterestRatesTrigger)/_xll.qlYieldTSDiscount(F$4,Indexes!$A27,,InterestRatesTrigger)-1)/Indexes!$K27</f>
        <v>3.1672690408240923E-3</v>
      </c>
      <c r="G27" s="74">
        <f>(_xll.qlYieldTSDiscount(G$4,SettlementDate,,InterestRatesTrigger)/_xll.qlYieldTSDiscount(G$4,Indexes!$A27,,InterestRatesTrigger)-1)/Indexes!$K27</f>
        <v>1.0610885799778457E-3</v>
      </c>
      <c r="I27" s="163">
        <f t="shared" si="0"/>
        <v>-4.731177880832329E-4</v>
      </c>
      <c r="J27" s="164">
        <f t="shared" si="1"/>
        <v>-6.5290114371909609E-4</v>
      </c>
      <c r="K27" s="164">
        <f t="shared" si="2"/>
        <v>-9.2697379919311901E-4</v>
      </c>
      <c r="L27" s="165">
        <f t="shared" si="3"/>
        <v>-1.4153051569226758E-3</v>
      </c>
      <c r="M27" s="163">
        <f t="shared" si="4"/>
        <v>-1.2868298537241081E-3</v>
      </c>
      <c r="N27" s="165">
        <f t="shared" si="5"/>
        <v>-1.0520644747488901E-4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#20150105</v>
      </c>
      <c r="B28" s="70">
        <f>(_xll.qlYieldTSDiscount(B$4,SettlementDate,,InterestRatesTrigger)/_xll.qlYieldTSDiscount(B$4,Indexes!$A28,,InterestRatesTrigger)-1)/Indexes!$K28</f>
        <v>1.592304962996282E-3</v>
      </c>
      <c r="C28" s="64">
        <f>(_xll.qlYieldTSDiscount(C$4,SettlementDate,,InterestRatesTrigger)/_xll.qlYieldTSDiscount(C$4,Indexes!$A28,,InterestRatesTrigger)-1)/Indexes!$K28</f>
        <v>2.3208657454784182E-3</v>
      </c>
      <c r="D28" s="64">
        <f>(_xll.qlYieldTSDiscount(D$4,SettlementDate,,InterestRatesTrigger)/_xll.qlYieldTSDiscount(D$4,Indexes!$A28,,InterestRatesTrigger)-1)/Indexes!$K28</f>
        <v>3.254892186437759E-3</v>
      </c>
      <c r="E28" s="64">
        <f>(_xll.qlYieldTSDiscount(E$4,SettlementDate,,InterestRatesTrigger)/_xll.qlYieldTSDiscount(E$4,Indexes!$A28,,InterestRatesTrigger)-1)/Indexes!$K28</f>
        <v>5.1778778567010061E-3</v>
      </c>
      <c r="F28" s="70">
        <f>(_xll.qlYieldTSDiscount(F$4,SettlementDate,,InterestRatesTrigger)/_xll.qlYieldTSDiscount(F$4,Indexes!$A28,,InterestRatesTrigger)-1)/Indexes!$K28</f>
        <v>3.163832970575273E-3</v>
      </c>
      <c r="G28" s="66">
        <f>(_xll.qlYieldTSDiscount(G$4,SettlementDate,,InterestRatesTrigger)/_xll.qlYieldTSDiscount(G$4,Indexes!$A28,,InterestRatesTrigger)-1)/Indexes!$K28</f>
        <v>1.0655020260969487E-3</v>
      </c>
      <c r="I28" s="167">
        <f t="shared" si="0"/>
        <v>-4.7471496549505716E-4</v>
      </c>
      <c r="J28" s="168">
        <f t="shared" si="1"/>
        <v>-6.5173684572275787E-4</v>
      </c>
      <c r="K28" s="168">
        <f t="shared" si="2"/>
        <v>-9.267297980736491E-4</v>
      </c>
      <c r="L28" s="169">
        <f t="shared" si="3"/>
        <v>-1.4125699393776692E-3</v>
      </c>
      <c r="M28" s="167">
        <f t="shared" si="4"/>
        <v>-1.3088825573528513E-3</v>
      </c>
      <c r="N28" s="169">
        <f t="shared" si="5"/>
        <v>-1.0183709913181714E-4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#20151230</v>
      </c>
      <c r="B29" s="72">
        <f>(_xll.qlYieldTSDiscount(B$4,SettlementDate,,InterestRatesTrigger)/_xll.qlYieldTSDiscount(B$4,Indexes!$A29,,InterestRatesTrigger)-1)/Indexes!$K29</f>
        <v>3.444227051018542E-3</v>
      </c>
      <c r="C29" s="72">
        <f>(_xll.qlYieldTSDiscount(C$4,SettlementDate,,InterestRatesTrigger)/_xll.qlYieldTSDiscount(C$4,Indexes!$A29,,InterestRatesTrigger)-1)/Indexes!$K29</f>
        <v>4.1904392917651639E-3</v>
      </c>
      <c r="D29" s="72">
        <f>(_xll.qlYieldTSDiscount(D$4,SettlementDate,,InterestRatesTrigger)/_xll.qlYieldTSDiscount(D$4,Indexes!$A29,,InterestRatesTrigger)-1)/Indexes!$K29</f>
        <v>5.1477628653706954E-3</v>
      </c>
      <c r="E29" s="72">
        <f>(_xll.qlYieldTSDiscount(E$4,SettlementDate,,InterestRatesTrigger)/_xll.qlYieldTSDiscount(E$4,Indexes!$A29,,InterestRatesTrigger)-1)/Indexes!$K29</f>
        <v>7.1139992421832146E-3</v>
      </c>
      <c r="F29" s="78">
        <f>(_xll.qlYieldTSDiscount(F$4,SettlementDate,,InterestRatesTrigger)/_xll.qlYieldTSDiscount(F$4,Indexes!$A29,,InterestRatesTrigger)-1)/Indexes!$K29</f>
        <v>4.5948580708084262E-3</v>
      </c>
      <c r="G29" s="74">
        <f>(_xll.qlYieldTSDiscount(G$4,SettlementDate,,InterestRatesTrigger)/_xll.qlYieldTSDiscount(G$4,Indexes!$A29,,InterestRatesTrigger)-1)/Indexes!$K29</f>
        <v>2.7575367190024588E-3</v>
      </c>
      <c r="I29" s="163">
        <f t="shared" ref="I29:I88" si="7">B29-P29</f>
        <v>1.9244583554792931E-4</v>
      </c>
      <c r="J29" s="164">
        <f>C29-Q29</f>
        <v>9.3024696916618743E-5</v>
      </c>
      <c r="K29" s="164">
        <f t="shared" ref="K29:K88" si="8">D29-R29</f>
        <v>-2.046050549863029E-4</v>
      </c>
      <c r="L29" s="165">
        <f t="shared" ref="L29:L88" si="9">E29-S29</f>
        <v>-4.2784987457821465E-4</v>
      </c>
      <c r="M29" s="164">
        <f t="shared" ref="M29:M88" si="10">F29-T29</f>
        <v>7.5337944498327612E-5</v>
      </c>
      <c r="N29" s="165">
        <f t="shared" ref="N29:N88" si="11">G29-U29</f>
        <v>8.7139893081368287E-4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#20151231</v>
      </c>
      <c r="B30" s="72">
        <f>(_xll.qlYieldTSDiscount(B$4,SettlementDate,,InterestRatesTrigger)/_xll.qlYieldTSDiscount(B$4,Indexes!$A30,,InterestRatesTrigger)-1)/Indexes!$K30</f>
        <v>3.4537256636922018E-3</v>
      </c>
      <c r="C30" s="72">
        <f>(_xll.qlYieldTSDiscount(C$4,SettlementDate,,InterestRatesTrigger)/_xll.qlYieldTSDiscount(C$4,Indexes!$A30,,InterestRatesTrigger)-1)/Indexes!$K30</f>
        <v>4.1999996684791716E-3</v>
      </c>
      <c r="D30" s="72">
        <f>(_xll.qlYieldTSDiscount(D$4,SettlementDate,,InterestRatesTrigger)/_xll.qlYieldTSDiscount(D$4,Indexes!$A30,,InterestRatesTrigger)-1)/Indexes!$K30</f>
        <v>5.1572080138524452E-3</v>
      </c>
      <c r="E30" s="72">
        <f>(_xll.qlYieldTSDiscount(E$4,SettlementDate,,InterestRatesTrigger)/_xll.qlYieldTSDiscount(E$4,Indexes!$A30,,InterestRatesTrigger)-1)/Indexes!$K30</f>
        <v>7.1235565691139908E-3</v>
      </c>
      <c r="F30" s="78">
        <f>(_xll.qlYieldTSDiscount(F$4,SettlementDate,,InterestRatesTrigger)/_xll.qlYieldTSDiscount(F$4,Indexes!$A30,,InterestRatesTrigger)-1)/Indexes!$K30</f>
        <v>4.6044234371764086E-3</v>
      </c>
      <c r="G30" s="74">
        <f>(_xll.qlYieldTSDiscount(G$4,SettlementDate,,InterestRatesTrigger)/_xll.qlYieldTSDiscount(G$4,Indexes!$A30,,InterestRatesTrigger)-1)/Indexes!$K30</f>
        <v>2.766153941519875E-3</v>
      </c>
      <c r="I30" s="163">
        <f t="shared" si="7"/>
        <v>1.9859948183228917E-4</v>
      </c>
      <c r="J30" s="164">
        <f>C30-Q30</f>
        <v>9.8486409977535487E-5</v>
      </c>
      <c r="K30" s="164">
        <f t="shared" si="8"/>
        <v>-1.9945138902363168E-4</v>
      </c>
      <c r="L30" s="165">
        <f t="shared" si="9"/>
        <v>-4.2282169397419786E-4</v>
      </c>
      <c r="M30" s="164">
        <f t="shared" si="10"/>
        <v>8.1275055483809831E-5</v>
      </c>
      <c r="N30" s="165">
        <f t="shared" si="11"/>
        <v>8.7702353437320866E-4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#20160104</v>
      </c>
      <c r="B31" s="72">
        <f>(_xll.qlYieldTSDiscount(B$4,SettlementDate,,InterestRatesTrigger)/_xll.qlYieldTSDiscount(B$4,Indexes!$A31,,InterestRatesTrigger)-1)/Indexes!$K31</f>
        <v>3.4918876324569739E-3</v>
      </c>
      <c r="C31" s="72">
        <f>(_xll.qlYieldTSDiscount(C$4,SettlementDate,,InterestRatesTrigger)/_xll.qlYieldTSDiscount(C$4,Indexes!$A31,,InterestRatesTrigger)-1)/Indexes!$K31</f>
        <v>4.2384415821972712E-3</v>
      </c>
      <c r="D31" s="72">
        <f>(_xll.qlYieldTSDiscount(D$4,SettlementDate,,InterestRatesTrigger)/_xll.qlYieldTSDiscount(D$4,Indexes!$A31,,InterestRatesTrigger)-1)/Indexes!$K31</f>
        <v>5.1951575856536954E-3</v>
      </c>
      <c r="E31" s="72">
        <f>(_xll.qlYieldTSDiscount(E$4,SettlementDate,,InterestRatesTrigger)/_xll.qlYieldTSDiscount(E$4,Indexes!$A31,,InterestRatesTrigger)-1)/Indexes!$K31</f>
        <v>7.1619472809957519E-3</v>
      </c>
      <c r="F31" s="78">
        <f>(_xll.qlYieldTSDiscount(F$4,SettlementDate,,InterestRatesTrigger)/_xll.qlYieldTSDiscount(F$4,Indexes!$A31,,InterestRatesTrigger)-1)/Indexes!$K31</f>
        <v>4.6426883717122875E-3</v>
      </c>
      <c r="G31" s="74">
        <f>(_xll.qlYieldTSDiscount(G$4,SettlementDate,,InterestRatesTrigger)/_xll.qlYieldTSDiscount(G$4,Indexes!$A31,,InterestRatesTrigger)-1)/Indexes!$K31</f>
        <v>2.8008383859601358E-3</v>
      </c>
      <c r="I31" s="163">
        <f t="shared" si="7"/>
        <v>2.3005731830753363E-4</v>
      </c>
      <c r="J31" s="164">
        <f>C31-Q31</f>
        <v>1.2871083584226842E-4</v>
      </c>
      <c r="K31" s="164">
        <f t="shared" si="8"/>
        <v>-1.7010317063563193E-4</v>
      </c>
      <c r="L31" s="165">
        <f t="shared" si="9"/>
        <v>-3.935109853883895E-4</v>
      </c>
      <c r="M31" s="164">
        <f t="shared" si="10"/>
        <v>1.1228312215388284E-4</v>
      </c>
      <c r="N31" s="165">
        <f t="shared" si="11"/>
        <v>9.0570079300436482E-4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#20160105</v>
      </c>
      <c r="B32" s="72">
        <f>(_xll.qlYieldTSDiscount(B$4,SettlementDate,,InterestRatesTrigger)/_xll.qlYieldTSDiscount(B$4,Indexes!$A32,,InterestRatesTrigger)-1)/Indexes!$K32</f>
        <v>3.5014697760335479E-3</v>
      </c>
      <c r="C32" s="72">
        <f>(_xll.qlYieldTSDiscount(C$4,SettlementDate,,InterestRatesTrigger)/_xll.qlYieldTSDiscount(C$4,Indexes!$A32,,InterestRatesTrigger)-1)/Indexes!$K32</f>
        <v>4.2481020031596697E-3</v>
      </c>
      <c r="D32" s="72">
        <f>(_xll.qlYieldTSDiscount(D$4,SettlementDate,,InterestRatesTrigger)/_xll.qlYieldTSDiscount(D$4,Indexes!$A32,,InterestRatesTrigger)-1)/Indexes!$K32</f>
        <v>5.2046870431255035E-3</v>
      </c>
      <c r="E32" s="72">
        <f>(_xll.qlYieldTSDiscount(E$4,SettlementDate,,InterestRatesTrigger)/_xll.qlYieldTSDiscount(E$4,Indexes!$A32,,InterestRatesTrigger)-1)/Indexes!$K32</f>
        <v>7.1715851459331088E-3</v>
      </c>
      <c r="F32" s="78">
        <f>(_xll.qlYieldTSDiscount(F$4,SettlementDate,,InterestRatesTrigger)/_xll.qlYieldTSDiscount(F$4,Indexes!$A32,,InterestRatesTrigger)-1)/Indexes!$K32</f>
        <v>4.6522554776031143E-3</v>
      </c>
      <c r="G32" s="74">
        <f>(_xll.qlYieldTSDiscount(G$4,SettlementDate,,InterestRatesTrigger)/_xll.qlYieldTSDiscount(G$4,Indexes!$A32,,InterestRatesTrigger)-1)/Indexes!$K32</f>
        <v>2.8095610678452241E-3</v>
      </c>
      <c r="I32" s="163">
        <f t="shared" si="7"/>
        <v>2.2954663605123139E-4</v>
      </c>
      <c r="J32" s="164">
        <f>C32-Q32</f>
        <v>1.2599500193642525E-4</v>
      </c>
      <c r="K32" s="164">
        <f t="shared" si="8"/>
        <v>-1.7352172556249403E-4</v>
      </c>
      <c r="L32" s="165">
        <f t="shared" si="9"/>
        <v>-3.9754709866183461E-4</v>
      </c>
      <c r="M32" s="164">
        <f t="shared" si="10"/>
        <v>1.1096403250557361E-4</v>
      </c>
      <c r="N32" s="165">
        <f t="shared" si="11"/>
        <v>9.0534894930708698E-4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K4</v>
      </c>
      <c r="B33" s="85">
        <f>(1-_xll.qlIndexFixing(B$1,Indexes!$L33,TRUE,InterestRatesTrigger))*100</f>
        <v>99.859868371845835</v>
      </c>
      <c r="C33" s="86">
        <f>(1-_xll.qlIndexFixing(C$1,Indexes!$L33,TRUE,InterestRatesTrigger))*100</f>
        <v>99.777499999930981</v>
      </c>
      <c r="D33" s="86">
        <f>(1-_xll.qlIndexFixing(D$1,Indexes!$L33,TRUE,InterestRatesTrigger))*100</f>
        <v>99.678425068743977</v>
      </c>
      <c r="E33" s="86">
        <f>(1-_xll.qlIndexFixing(E$1,Indexes!$L33,TRUE,InterestRatesTrigger))*100</f>
        <v>99.494505883841924</v>
      </c>
      <c r="F33" s="140">
        <f>(1-_xll.qlIndexFixing(F$1,Indexes!$L33,TRUE,InterestRatesTrigger))*100</f>
        <v>99.746458700492724</v>
      </c>
      <c r="G33" s="87">
        <f>(1-_xll.qlIndexFixing(G$1,Indexes!$L33,TRUE,InterestRatesTrigger))*100</f>
        <v>99.904948095313443</v>
      </c>
      <c r="I33" s="88">
        <f t="shared" si="7"/>
        <v>5.1508465633730793E-2</v>
      </c>
      <c r="J33" s="89">
        <f>C33-Q33</f>
        <v>5.3725687290054225E-2</v>
      </c>
      <c r="K33" s="89">
        <f t="shared" si="8"/>
        <v>9.3368959963711973E-2</v>
      </c>
      <c r="L33" s="90">
        <f t="shared" si="9"/>
        <v>0.17895318572890062</v>
      </c>
      <c r="M33" s="89">
        <f t="shared" si="10"/>
        <v>2.9427081110483755E-2</v>
      </c>
      <c r="N33" s="90">
        <f t="shared" si="11"/>
        <v>2.9472949886724109E-3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40">
        <v>99.71703161938224</v>
      </c>
      <c r="U33" s="87">
        <v>99.902000800324771</v>
      </c>
    </row>
    <row r="34" spans="1:21" ht="12.75" customHeight="1" x14ac:dyDescent="0.2">
      <c r="A34" s="71" t="str">
        <f>Indexes!A34</f>
        <v>M4</v>
      </c>
      <c r="B34" s="91">
        <f>(1-_xll.qlIndexFixing(B$1,Indexes!$L34,TRUE,InterestRatesTrigger))*100</f>
        <v>99.847945233289806</v>
      </c>
      <c r="C34" s="92">
        <f>(1-_xll.qlIndexFixing(C$1,Indexes!$L34,TRUE,InterestRatesTrigger))*100</f>
        <v>99.777499999720717</v>
      </c>
      <c r="D34" s="92">
        <f>(1-_xll.qlIndexFixing(D$1,Indexes!$L34,TRUE,InterestRatesTrigger))*100</f>
        <v>99.677928778416003</v>
      </c>
      <c r="E34" s="92">
        <f>(1-_xll.qlIndexFixing(E$1,Indexes!$L34,TRUE,InterestRatesTrigger))*100</f>
        <v>99.489440320707999</v>
      </c>
      <c r="F34" s="141">
        <f>(1-_xll.qlIndexFixing(F$1,Indexes!$L34,TRUE,InterestRatesTrigger))*100</f>
        <v>99.685658864823495</v>
      </c>
      <c r="G34" s="93">
        <f>(1-_xll.qlIndexFixing(G$1,Indexes!$L34,TRUE,InterestRatesTrigger))*100</f>
        <v>99.899832034104492</v>
      </c>
      <c r="I34" s="94">
        <f t="shared" si="7"/>
        <v>4.0163845256344644E-2</v>
      </c>
      <c r="J34" s="95">
        <f t="shared" ref="J34:J52" si="12">C34-Q34</f>
        <v>5.9860872002474252E-2</v>
      </c>
      <c r="K34" s="95">
        <f t="shared" si="8"/>
        <v>0.10479766978102134</v>
      </c>
      <c r="L34" s="96">
        <f t="shared" si="9"/>
        <v>0.18512092830833637</v>
      </c>
      <c r="M34" s="95">
        <f t="shared" si="10"/>
        <v>5.1176236135418662E-2</v>
      </c>
      <c r="N34" s="96">
        <f t="shared" si="11"/>
        <v>5.9853862129983781E-3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1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N4</v>
      </c>
      <c r="B35" s="91">
        <f>(1-_xll.qlIndexFixing(B$1,Indexes!$L35,TRUE,InterestRatesTrigger))*100</f>
        <v>99.845979470159435</v>
      </c>
      <c r="C35" s="92">
        <f>(1-_xll.qlIndexFixing(C$1,Indexes!$L35,TRUE,InterestRatesTrigger))*100</f>
        <v>99.775699818044131</v>
      </c>
      <c r="D35" s="92">
        <f>(1-_xll.qlIndexFixing(D$1,Indexes!$L35,TRUE,InterestRatesTrigger))*100</f>
        <v>99.67741580784903</v>
      </c>
      <c r="E35" s="92">
        <f>(1-_xll.qlIndexFixing(E$1,Indexes!$L35,TRUE,InterestRatesTrigger))*100</f>
        <v>99.485376126349905</v>
      </c>
      <c r="F35" s="141">
        <f>(1-_xll.qlIndexFixing(F$1,Indexes!$L35,TRUE,InterestRatesTrigger))*100</f>
        <v>99.629532223944906</v>
      </c>
      <c r="G35" s="93">
        <f>(1-_xll.qlIndexFixing(G$1,Indexes!$L35,TRUE,InterestRatesTrigger))*100</f>
        <v>99.895361192340303</v>
      </c>
      <c r="I35" s="94">
        <f t="shared" si="7"/>
        <v>3.437401392690731E-2</v>
      </c>
      <c r="J35" s="95">
        <f t="shared" si="12"/>
        <v>6.9667350173475029E-2</v>
      </c>
      <c r="K35" s="95">
        <f t="shared" si="8"/>
        <v>0.12049556145957752</v>
      </c>
      <c r="L35" s="96">
        <f t="shared" si="9"/>
        <v>0.19749713874892905</v>
      </c>
      <c r="M35" s="95">
        <f t="shared" si="10"/>
        <v>0.10855184425400921</v>
      </c>
      <c r="N35" s="96">
        <f t="shared" si="11"/>
        <v>7.7302879607117347E-3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1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Q4</v>
      </c>
      <c r="B36" s="91">
        <f>(1-_xll.qlIndexFixing(B$1,Indexes!$L36,TRUE,InterestRatesTrigger))*100</f>
        <v>99.827073750583764</v>
      </c>
      <c r="C36" s="92">
        <f>(1-_xll.qlIndexFixing(C$1,Indexes!$L36,TRUE,InterestRatesTrigger))*100</f>
        <v>99.769088830244584</v>
      </c>
      <c r="D36" s="92">
        <f>(1-_xll.qlIndexFixing(D$1,Indexes!$L36,TRUE,InterestRatesTrigger))*100</f>
        <v>99.675736549057177</v>
      </c>
      <c r="E36" s="92">
        <f>(1-_xll.qlIndexFixing(E$1,Indexes!$L36,TRUE,InterestRatesTrigger))*100</f>
        <v>99.47883684820718</v>
      </c>
      <c r="F36" s="141">
        <f>(1-_xll.qlIndexFixing(F$1,Indexes!$L36,TRUE,InterestRatesTrigger))*100</f>
        <v>99.583234450518489</v>
      </c>
      <c r="G36" s="93">
        <f>(1-_xll.qlIndexFixing(G$1,Indexes!$L36,TRUE,InterestRatesTrigger))*100</f>
        <v>99.889402613326283</v>
      </c>
      <c r="I36" s="94">
        <f t="shared" si="7"/>
        <v>2.5333882472821756E-2</v>
      </c>
      <c r="J36" s="95">
        <f t="shared" si="12"/>
        <v>8.10929416294357E-2</v>
      </c>
      <c r="K36" s="95">
        <f t="shared" si="8"/>
        <v>0.13250617299927114</v>
      </c>
      <c r="L36" s="96">
        <f t="shared" si="9"/>
        <v>0.20643837772284712</v>
      </c>
      <c r="M36" s="95">
        <f t="shared" si="10"/>
        <v>0.14926172484452138</v>
      </c>
      <c r="N36" s="96">
        <f t="shared" si="11"/>
        <v>1.1792010766967564E-2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1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U4</v>
      </c>
      <c r="B37" s="91">
        <f>(1-_xll.qlIndexFixing(B$1,Indexes!$L37,TRUE,InterestRatesTrigger))*100</f>
        <v>99.825768934969247</v>
      </c>
      <c r="C37" s="92">
        <f>(1-_xll.qlIndexFixing(C$1,Indexes!$L37,TRUE,InterestRatesTrigger))*100</f>
        <v>99.762499999963808</v>
      </c>
      <c r="D37" s="92">
        <f>(1-_xll.qlIndexFixing(D$1,Indexes!$L37,TRUE,InterestRatesTrigger))*100</f>
        <v>99.673031737818064</v>
      </c>
      <c r="E37" s="92">
        <f>(1-_xll.qlIndexFixing(E$1,Indexes!$L37,TRUE,InterestRatesTrigger))*100</f>
        <v>99.472404661984868</v>
      </c>
      <c r="F37" s="141">
        <f>(1-_xll.qlIndexFixing(F$1,Indexes!$L37,TRUE,InterestRatesTrigger))*100</f>
        <v>99.606426435509903</v>
      </c>
      <c r="G37" s="93">
        <f>(1-_xll.qlIndexFixing(G$1,Indexes!$L37,TRUE,InterestRatesTrigger))*100</f>
        <v>99.884253836309583</v>
      </c>
      <c r="I37" s="94">
        <f t="shared" si="7"/>
        <v>7.3061228745231688E-2</v>
      </c>
      <c r="J37" s="95">
        <f t="shared" si="12"/>
        <v>0.10024902382811263</v>
      </c>
      <c r="K37" s="95">
        <f t="shared" si="8"/>
        <v>0.14542800398220379</v>
      </c>
      <c r="L37" s="96">
        <f t="shared" si="9"/>
        <v>0.21736570008422973</v>
      </c>
      <c r="M37" s="95">
        <f t="shared" si="10"/>
        <v>0.26894623732691514</v>
      </c>
      <c r="N37" s="96">
        <f t="shared" si="11"/>
        <v>8.0081905698392575E-3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1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V4</v>
      </c>
      <c r="B38" s="91">
        <f>(1-_xll.qlIndexFixing(B$1,Indexes!$L38,TRUE,InterestRatesTrigger))*100</f>
        <v>99.823248642703845</v>
      </c>
      <c r="C38" s="92">
        <f>(1-_xll.qlIndexFixing(C$1,Indexes!$L38,TRUE,InterestRatesTrigger))*100</f>
        <v>99.752637112722809</v>
      </c>
      <c r="D38" s="92">
        <f>(1-_xll.qlIndexFixing(D$1,Indexes!$L38,TRUE,InterestRatesTrigger))*100</f>
        <v>99.666997540470319</v>
      </c>
      <c r="E38" s="92">
        <f>(1-_xll.qlIndexFixing(E$1,Indexes!$L38,TRUE,InterestRatesTrigger))*100</f>
        <v>99.46502640689873</v>
      </c>
      <c r="F38" s="141">
        <f>(1-_xll.qlIndexFixing(F$1,Indexes!$L38,TRUE,InterestRatesTrigger))*100</f>
        <v>99.651389507501989</v>
      </c>
      <c r="G38" s="93">
        <f>(1-_xll.qlIndexFixing(G$1,Indexes!$L38,TRUE,InterestRatesTrigger))*100</f>
        <v>99.875717685901193</v>
      </c>
      <c r="I38" s="94">
        <f t="shared" si="7"/>
        <v>2.7869774797878222E-2</v>
      </c>
      <c r="J38" s="95">
        <f t="shared" si="12"/>
        <v>0.10674320612073984</v>
      </c>
      <c r="K38" s="95">
        <f t="shared" si="8"/>
        <v>0.16071383999735644</v>
      </c>
      <c r="L38" s="96">
        <f t="shared" si="9"/>
        <v>0.23526734241092129</v>
      </c>
      <c r="M38" s="95">
        <f t="shared" si="10"/>
        <v>0.16783176370626052</v>
      </c>
      <c r="N38" s="96">
        <f t="shared" si="11"/>
        <v>4.9927018652482502E-3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1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X4</v>
      </c>
      <c r="B39" s="91">
        <f>(1-_xll.qlIndexFixing(B$1,Indexes!$L39,TRUE,InterestRatesTrigger))*100</f>
        <v>99.813949159028454</v>
      </c>
      <c r="C39" s="92">
        <f>(1-_xll.qlIndexFixing(C$1,Indexes!$L39,TRUE,InterestRatesTrigger))*100</f>
        <v>99.735074663095276</v>
      </c>
      <c r="D39" s="92">
        <f>(1-_xll.qlIndexFixing(D$1,Indexes!$L39,TRUE,InterestRatesTrigger))*100</f>
        <v>99.651391382046157</v>
      </c>
      <c r="E39" s="92">
        <f>(1-_xll.qlIndexFixing(E$1,Indexes!$L39,TRUE,InterestRatesTrigger))*100</f>
        <v>99.452707977548499</v>
      </c>
      <c r="F39" s="141">
        <f>(1-_xll.qlIndexFixing(F$1,Indexes!$L39,TRUE,InterestRatesTrigger))*100</f>
        <v>99.711603474235488</v>
      </c>
      <c r="G39" s="93">
        <f>(1-_xll.qlIndexFixing(G$1,Indexes!$L39,TRUE,InterestRatesTrigger))*100</f>
        <v>99.861106983731418</v>
      </c>
      <c r="I39" s="94">
        <f t="shared" si="7"/>
        <v>8.6280501708898782E-2</v>
      </c>
      <c r="J39" s="95">
        <f t="shared" si="12"/>
        <v>9.6322825103555942E-2</v>
      </c>
      <c r="K39" s="95">
        <f t="shared" si="8"/>
        <v>0.16369715953013042</v>
      </c>
      <c r="L39" s="96">
        <f t="shared" si="9"/>
        <v>0.24574840983829915</v>
      </c>
      <c r="M39" s="95">
        <f t="shared" si="10"/>
        <v>7.2851635992151387E-2</v>
      </c>
      <c r="N39" s="96">
        <f t="shared" si="11"/>
        <v>-1.8433866636655694E-3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1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Z4</v>
      </c>
      <c r="B40" s="91">
        <f>(1-_xll.qlIndexFixing(B$1,Indexes!$L40,TRUE,InterestRatesTrigger))*100</f>
        <v>99.790068240011294</v>
      </c>
      <c r="C40" s="92">
        <f>(1-_xll.qlIndexFixing(C$1,Indexes!$L40,TRUE,InterestRatesTrigger))*100</f>
        <v>99.71750000000003</v>
      </c>
      <c r="D40" s="92">
        <f>(1-_xll.qlIndexFixing(D$1,Indexes!$L40,TRUE,InterestRatesTrigger))*100</f>
        <v>99.628284819806453</v>
      </c>
      <c r="E40" s="92">
        <f>(1-_xll.qlIndexFixing(E$1,Indexes!$L40,TRUE,InterestRatesTrigger))*100</f>
        <v>99.440135059823916</v>
      </c>
      <c r="F40" s="141">
        <f>(1-_xll.qlIndexFixing(F$1,Indexes!$L40,TRUE,InterestRatesTrigger))*100</f>
        <v>99.717500000034136</v>
      </c>
      <c r="G40" s="93">
        <f>(1-_xll.qlIndexFixing(G$1,Indexes!$L40,TRUE,InterestRatesTrigger))*100</f>
        <v>99.843933831358726</v>
      </c>
      <c r="I40" s="94">
        <f t="shared" si="7"/>
        <v>5.3687372783173259E-2</v>
      </c>
      <c r="J40" s="95">
        <f t="shared" si="12"/>
        <v>9.1910375246925469E-2</v>
      </c>
      <c r="K40" s="95">
        <f t="shared" si="8"/>
        <v>0.15876731155697144</v>
      </c>
      <c r="L40" s="96">
        <f t="shared" si="9"/>
        <v>0.25817053546305146</v>
      </c>
      <c r="M40" s="95">
        <f t="shared" si="10"/>
        <v>-3.8676728862270693E-2</v>
      </c>
      <c r="N40" s="96">
        <f t="shared" si="11"/>
        <v>-1.9016539036357472E-2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1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F5</v>
      </c>
      <c r="B41" s="91">
        <f>(1-_xll.qlIndexFixing(B$1,Indexes!$L41,TRUE,InterestRatesTrigger))*100</f>
        <v>99.767040754667761</v>
      </c>
      <c r="C41" s="92">
        <f>(1-_xll.qlIndexFixing(C$1,Indexes!$L41,TRUE,InterestRatesTrigger))*100</f>
        <v>99.688627510845947</v>
      </c>
      <c r="D41" s="92">
        <f>(1-_xll.qlIndexFixing(D$1,Indexes!$L41,TRUE,InterestRatesTrigger))*100</f>
        <v>99.593838808856191</v>
      </c>
      <c r="E41" s="92">
        <f>(1-_xll.qlIndexFixing(E$1,Indexes!$L41,TRUE,InterestRatesTrigger))*100</f>
        <v>99.413372116770745</v>
      </c>
      <c r="F41" s="141">
        <f>(1-_xll.qlIndexFixing(F$1,Indexes!$L41,TRUE,InterestRatesTrigger))*100</f>
        <v>99.099419007228477</v>
      </c>
      <c r="G41" s="93">
        <f>(1-_xll.qlIndexFixing(G$1,Indexes!$L41,TRUE,InterestRatesTrigger))*100</f>
        <v>99.816397414192878</v>
      </c>
      <c r="I41" s="94">
        <f t="shared" si="7"/>
        <v>-4.7775909505247682E-3</v>
      </c>
      <c r="J41" s="95">
        <f t="shared" si="12"/>
        <v>8.6390424764630325E-2</v>
      </c>
      <c r="K41" s="95">
        <f t="shared" si="8"/>
        <v>0.14970463703275527</v>
      </c>
      <c r="L41" s="96">
        <f t="shared" si="9"/>
        <v>0.26575246929172636</v>
      </c>
      <c r="M41" s="95">
        <f t="shared" si="10"/>
        <v>-0.57021289068352132</v>
      </c>
      <c r="N41" s="96">
        <f t="shared" si="11"/>
        <v>-3.248662496640975E-2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1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G5</v>
      </c>
      <c r="B42" s="91">
        <f>(1-_xll.qlIndexFixing(B$1,Indexes!$L42,TRUE,InterestRatesTrigger))*100</f>
        <v>99.750635060269019</v>
      </c>
      <c r="C42" s="92">
        <f>(1-_xll.qlIndexFixing(C$1,Indexes!$L42,TRUE,InterestRatesTrigger))*100</f>
        <v>99.659051889731074</v>
      </c>
      <c r="D42" s="92">
        <f>(1-_xll.qlIndexFixing(D$1,Indexes!$L42,TRUE,InterestRatesTrigger))*100</f>
        <v>99.563425021595592</v>
      </c>
      <c r="E42" s="92">
        <f>(1-_xll.qlIndexFixing(E$1,Indexes!$L42,TRUE,InterestRatesTrigger))*100</f>
        <v>99.379066493267658</v>
      </c>
      <c r="F42" s="141">
        <f>(1-_xll.qlIndexFixing(F$1,Indexes!$L42,TRUE,InterestRatesTrigger))*100</f>
        <v>98.933696996544001</v>
      </c>
      <c r="G42" s="93">
        <f>(1-_xll.qlIndexFixing(G$1,Indexes!$L42,TRUE,InterestRatesTrigger))*100</f>
        <v>99.790594151123287</v>
      </c>
      <c r="I42" s="94">
        <f t="shared" si="7"/>
        <v>7.2399930171698657E-2</v>
      </c>
      <c r="J42" s="95">
        <f t="shared" si="12"/>
        <v>7.9236471317756241E-2</v>
      </c>
      <c r="K42" s="95">
        <f t="shared" si="8"/>
        <v>0.14284374242321007</v>
      </c>
      <c r="L42" s="96">
        <f t="shared" si="9"/>
        <v>0.26142021113115277</v>
      </c>
      <c r="M42" s="95">
        <f t="shared" si="10"/>
        <v>-0.6461184220162437</v>
      </c>
      <c r="N42" s="96">
        <f t="shared" si="11"/>
        <v>-2.5755291818882142E-2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1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H5</v>
      </c>
      <c r="B43" s="91">
        <f>(1-_xll.qlIndexFixing(B$1,Indexes!$L43,TRUE,InterestRatesTrigger))*100</f>
        <v>99.710951157711307</v>
      </c>
      <c r="C43" s="92">
        <f>(1-_xll.qlIndexFixing(C$1,Indexes!$L43,TRUE,InterestRatesTrigger))*100</f>
        <v>99.617500000046107</v>
      </c>
      <c r="D43" s="92">
        <f>(1-_xll.qlIndexFixing(D$1,Indexes!$L43,TRUE,InterestRatesTrigger))*100</f>
        <v>99.52304128017289</v>
      </c>
      <c r="E43" s="92">
        <f>(1-_xll.qlIndexFixing(E$1,Indexes!$L43,TRUE,InterestRatesTrigger))*100</f>
        <v>99.32711013898512</v>
      </c>
      <c r="F43" s="141">
        <f>(1-_xll.qlIndexFixing(F$1,Indexes!$L43,TRUE,InterestRatesTrigger))*100</f>
        <v>99.617500000000064</v>
      </c>
      <c r="G43" s="93">
        <f>(1-_xll.qlIndexFixing(G$1,Indexes!$L43,TRUE,InterestRatesTrigger))*100</f>
        <v>99.753845637119539</v>
      </c>
      <c r="I43" s="94">
        <f t="shared" si="7"/>
        <v>2.9636130767670466E-2</v>
      </c>
      <c r="J43" s="95">
        <f t="shared" si="12"/>
        <v>5.8169446380318846E-2</v>
      </c>
      <c r="K43" s="95">
        <f t="shared" si="8"/>
        <v>0.12580671182936953</v>
      </c>
      <c r="L43" s="96">
        <f t="shared" si="9"/>
        <v>0.24154771024088006</v>
      </c>
      <c r="M43" s="95">
        <f t="shared" si="10"/>
        <v>5.5911826334508419E-2</v>
      </c>
      <c r="N43" s="96">
        <f t="shared" si="11"/>
        <v>-7.0827375624034516E-2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1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J5</v>
      </c>
      <c r="B44" s="91">
        <f>(1-_xll.qlIndexFixing(B$1,Indexes!$L44,TRUE,InterestRatesTrigger))*100</f>
        <v>99.655289124220658</v>
      </c>
      <c r="C44" s="92">
        <f>(1-_xll.qlIndexFixing(C$1,Indexes!$L44,TRUE,InterestRatesTrigger))*100</f>
        <v>99.56890902870002</v>
      </c>
      <c r="D44" s="92">
        <f>(1-_xll.qlIndexFixing(D$1,Indexes!$L44,TRUE,InterestRatesTrigger))*100</f>
        <v>99.473551986793041</v>
      </c>
      <c r="E44" s="92">
        <f>(1-_xll.qlIndexFixing(E$1,Indexes!$L44,TRUE,InterestRatesTrigger))*100</f>
        <v>99.269432868052704</v>
      </c>
      <c r="F44" s="141">
        <f>(1-_xll.qlIndexFixing(F$1,Indexes!$L44,TRUE,InterestRatesTrigger))*100</f>
        <v>100.01651769157662</v>
      </c>
      <c r="G44" s="93">
        <f>(1-_xll.qlIndexFixing(G$1,Indexes!$L44,TRUE,InterestRatesTrigger))*100</f>
        <v>99.712563556142214</v>
      </c>
      <c r="I44" s="94">
        <f t="shared" si="7"/>
        <v>-4.1086878502056834E-3</v>
      </c>
      <c r="J44" s="95">
        <f t="shared" si="12"/>
        <v>3.5951782149638234E-2</v>
      </c>
      <c r="K44" s="95">
        <f t="shared" si="8"/>
        <v>0.10863754176192231</v>
      </c>
      <c r="L44" s="96">
        <f t="shared" si="9"/>
        <v>0.22632054472360608</v>
      </c>
      <c r="M44" s="95">
        <f t="shared" si="10"/>
        <v>0.48182716881628096</v>
      </c>
      <c r="N44" s="96">
        <f t="shared" si="11"/>
        <v>-8.5979557237124027E-2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1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M5</v>
      </c>
      <c r="B45" s="91">
        <f>(1-_xll.qlIndexFixing(B$1,Indexes!$L45,TRUE,InterestRatesTrigger))*100</f>
        <v>99.49727343471892</v>
      </c>
      <c r="C45" s="92">
        <f>(1-_xll.qlIndexFixing(C$1,Indexes!$L45,TRUE,InterestRatesTrigger))*100</f>
        <v>99.427500000093175</v>
      </c>
      <c r="D45" s="92">
        <f>(1-_xll.qlIndexFixing(D$1,Indexes!$L45,TRUE,InterestRatesTrigger))*100</f>
        <v>99.324112300936449</v>
      </c>
      <c r="E45" s="92">
        <f>(1-_xll.qlIndexFixing(E$1,Indexes!$L45,TRUE,InterestRatesTrigger))*100</f>
        <v>99.120388528525581</v>
      </c>
      <c r="F45" s="141">
        <f>(1-_xll.qlIndexFixing(F$1,Indexes!$L45,TRUE,InterestRatesTrigger))*100</f>
        <v>99.427499999999952</v>
      </c>
      <c r="G45" s="93">
        <f>(1-_xll.qlIndexFixing(G$1,Indexes!$L45,TRUE,InterestRatesTrigger))*100</f>
        <v>99.581318317299008</v>
      </c>
      <c r="I45" s="94">
        <f t="shared" si="7"/>
        <v>-0.14155816769097385</v>
      </c>
      <c r="J45" s="95">
        <f t="shared" si="12"/>
        <v>-8.3643598515081408E-2</v>
      </c>
      <c r="K45" s="95">
        <f t="shared" si="8"/>
        <v>-1.4218568456612957E-2</v>
      </c>
      <c r="L45" s="96">
        <f t="shared" si="9"/>
        <v>0.11256583120859887</v>
      </c>
      <c r="M45" s="95">
        <f t="shared" si="10"/>
        <v>-8.3643598436353273E-2</v>
      </c>
      <c r="N45" s="96">
        <f t="shared" si="11"/>
        <v>-0.20715196564658811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1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U5</v>
      </c>
      <c r="B46" s="91">
        <f>(1-_xll.qlIndexFixing(B$1,Indexes!$L46,TRUE,InterestRatesTrigger))*100</f>
        <v>99.256280565046467</v>
      </c>
      <c r="C46" s="92">
        <f>(1-_xll.qlIndexFixing(C$1,Indexes!$L46,TRUE,InterestRatesTrigger))*100</f>
        <v>99.187499999794653</v>
      </c>
      <c r="D46" s="92">
        <f>(1-_xll.qlIndexFixing(D$1,Indexes!$L46,TRUE,InterestRatesTrigger))*100</f>
        <v>99.090358733650746</v>
      </c>
      <c r="E46" s="92">
        <f>(1-_xll.qlIndexFixing(E$1,Indexes!$L46,TRUE,InterestRatesTrigger))*100</f>
        <v>98.8898122362978</v>
      </c>
      <c r="F46" s="141">
        <f>(1-_xll.qlIndexFixing(F$1,Indexes!$L46,TRUE,InterestRatesTrigger))*100</f>
        <v>99.187500000000114</v>
      </c>
      <c r="G46" s="93">
        <f>(1-_xll.qlIndexFixing(G$1,Indexes!$L46,TRUE,InterestRatesTrigger))*100</f>
        <v>99.3744406057736</v>
      </c>
      <c r="I46" s="94">
        <f t="shared" si="7"/>
        <v>-0.30188500343382429</v>
      </c>
      <c r="J46" s="95">
        <f t="shared" si="12"/>
        <v>-0.2402277124132155</v>
      </c>
      <c r="K46" s="95">
        <f t="shared" si="8"/>
        <v>-0.15124921494249577</v>
      </c>
      <c r="L46" s="96">
        <f t="shared" si="9"/>
        <v>2.1873370645977275E-3</v>
      </c>
      <c r="M46" s="95">
        <f t="shared" si="10"/>
        <v>-0.240227712501067</v>
      </c>
      <c r="N46" s="96">
        <f t="shared" si="11"/>
        <v>-0.3480770413952996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1">
        <v>99.427727712501181</v>
      </c>
      <c r="U46" s="93">
        <v>99.7225176471689</v>
      </c>
    </row>
    <row r="47" spans="1:21" ht="12.75" customHeight="1" x14ac:dyDescent="0.2">
      <c r="A47" s="71" t="str">
        <f>Indexes!A47</f>
        <v>Z5</v>
      </c>
      <c r="B47" s="91">
        <f>(1-_xll.qlIndexFixing(B$1,Indexes!$L47,TRUE,InterestRatesTrigger))*100</f>
        <v>98.997047252554893</v>
      </c>
      <c r="C47" s="92">
        <f>(1-_xll.qlIndexFixing(C$1,Indexes!$L47,TRUE,InterestRatesTrigger))*100</f>
        <v>98.912500000000009</v>
      </c>
      <c r="D47" s="92">
        <f>(1-_xll.qlIndexFixing(D$1,Indexes!$L47,TRUE,InterestRatesTrigger))*100</f>
        <v>98.833602410148131</v>
      </c>
      <c r="E47" s="92">
        <f>(1-_xll.qlIndexFixing(E$1,Indexes!$L47,TRUE,InterestRatesTrigger))*100</f>
        <v>98.636954475911836</v>
      </c>
      <c r="F47" s="141">
        <f>(1-_xll.qlIndexFixing(F$1,Indexes!$L47,TRUE,InterestRatesTrigger))*100</f>
        <v>98.912500000034697</v>
      </c>
      <c r="G47" s="93">
        <f>(1-_xll.qlIndexFixing(G$1,Indexes!$L47,TRUE,InterestRatesTrigger))*100</f>
        <v>99.113139858497433</v>
      </c>
      <c r="I47" s="94">
        <f t="shared" si="7"/>
        <v>-0.45908582264779341</v>
      </c>
      <c r="J47" s="95">
        <f t="shared" si="12"/>
        <v>-0.41207189452977389</v>
      </c>
      <c r="K47" s="95">
        <f t="shared" si="8"/>
        <v>-0.29435349290645263</v>
      </c>
      <c r="L47" s="96">
        <f t="shared" si="9"/>
        <v>-0.12116277497997885</v>
      </c>
      <c r="M47" s="95">
        <f t="shared" si="10"/>
        <v>-0.41207189449508519</v>
      </c>
      <c r="N47" s="96">
        <f t="shared" si="11"/>
        <v>-0.52936062820590735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1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H6</v>
      </c>
      <c r="B48" s="91">
        <f>(1-_xll.qlIndexFixing(B$1,Indexes!$L48,TRUE,InterestRatesTrigger))*100</f>
        <v>98.719714903791839</v>
      </c>
      <c r="C48" s="92">
        <f>(1-_xll.qlIndexFixing(C$1,Indexes!$L48,TRUE,InterestRatesTrigger))*100</f>
        <v>98.617500000000021</v>
      </c>
      <c r="D48" s="92">
        <f>(1-_xll.qlIndexFixing(D$1,Indexes!$L48,TRUE,InterestRatesTrigger))*100</f>
        <v>98.553987221044522</v>
      </c>
      <c r="E48" s="92">
        <f>(1-_xll.qlIndexFixing(E$1,Indexes!$L48,TRUE,InterestRatesTrigger))*100</f>
        <v>98.361949441258105</v>
      </c>
      <c r="F48" s="141">
        <f>(1-_xll.qlIndexFixing(F$1,Indexes!$L48,TRUE,InterestRatesTrigger))*100</f>
        <v>98.617500000193786</v>
      </c>
      <c r="G48" s="93">
        <f>(1-_xll.qlIndexFixing(G$1,Indexes!$L48,TRUE,InterestRatesTrigger))*100</f>
        <v>98.824980181031833</v>
      </c>
      <c r="I48" s="94">
        <f t="shared" si="7"/>
        <v>-0.61819251408630294</v>
      </c>
      <c r="J48" s="95">
        <f t="shared" si="12"/>
        <v>-0.58923640571076419</v>
      </c>
      <c r="K48" s="95">
        <f t="shared" si="8"/>
        <v>-0.4443421185305283</v>
      </c>
      <c r="L48" s="96">
        <f t="shared" si="9"/>
        <v>-0.25488612372477348</v>
      </c>
      <c r="M48" s="95">
        <f t="shared" si="10"/>
        <v>-0.58923640573847536</v>
      </c>
      <c r="N48" s="96">
        <f t="shared" si="11"/>
        <v>-0.70772232457238715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1">
        <v>99.206736405932261</v>
      </c>
      <c r="U48" s="93">
        <v>99.53270250560422</v>
      </c>
    </row>
    <row r="49" spans="1:21" ht="12.75" hidden="1" customHeight="1" outlineLevel="1" x14ac:dyDescent="0.2">
      <c r="A49" s="71" t="str">
        <f>Indexes!A49</f>
        <v>M6</v>
      </c>
      <c r="B49" s="92">
        <f>(1-_xll.qlIndexFixing(B$1,Indexes!$L49,TRUE,InterestRatesTrigger))*100</f>
        <v>98.444016682388565</v>
      </c>
      <c r="C49" s="92">
        <f>(1-_xll.qlIndexFixing(C$1,Indexes!$L49,TRUE,InterestRatesTrigger))*100</f>
        <v>98.354430185827979</v>
      </c>
      <c r="D49" s="92">
        <f>(1-_xll.qlIndexFixing(D$1,Indexes!$L49,TRUE,InterestRatesTrigger))*100</f>
        <v>98.274603076865105</v>
      </c>
      <c r="E49" s="92">
        <f>(1-_xll.qlIndexFixing(E$1,Indexes!$L49,TRUE,InterestRatesTrigger))*100</f>
        <v>98.087161492410843</v>
      </c>
      <c r="F49" s="141">
        <f>(1-_xll.qlIndexFixing(F$1,Indexes!$L49,TRUE,InterestRatesTrigger))*100</f>
        <v>98.395952959076951</v>
      </c>
      <c r="G49" s="93">
        <f>(1-_xll.qlIndexFixing(G$1,Indexes!$L49,TRUE,InterestRatesTrigger))*100</f>
        <v>98.552762725444296</v>
      </c>
      <c r="I49" s="94">
        <f t="shared" si="7"/>
        <v>-0.75875632508902413</v>
      </c>
      <c r="J49" s="95">
        <f t="shared" si="12"/>
        <v>-0.71034672195153803</v>
      </c>
      <c r="K49" s="97">
        <f t="shared" si="8"/>
        <v>-0.58214866240621177</v>
      </c>
      <c r="L49" s="96">
        <f t="shared" si="9"/>
        <v>-0.37669438033100278</v>
      </c>
      <c r="M49" s="97">
        <f t="shared" si="10"/>
        <v>-0.64115334633150667</v>
      </c>
      <c r="N49" s="96">
        <f t="shared" si="11"/>
        <v>-0.8071364551187088</v>
      </c>
      <c r="P49" s="141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1">
        <v>99.037106305408457</v>
      </c>
      <c r="U49" s="93">
        <v>99.359899180563005</v>
      </c>
    </row>
    <row r="50" spans="1:21" ht="12.75" hidden="1" customHeight="1" outlineLevel="1" x14ac:dyDescent="0.2">
      <c r="A50" s="71" t="str">
        <f>Indexes!A50</f>
        <v>U6</v>
      </c>
      <c r="B50" s="92">
        <f>(1-_xll.qlIndexFixing(B$1,Indexes!$L50,TRUE,InterestRatesTrigger))*100</f>
        <v>98.172112527938779</v>
      </c>
      <c r="C50" s="92">
        <f>(1-_xll.qlIndexFixing(C$1,Indexes!$L50,TRUE,InterestRatesTrigger))*100</f>
        <v>98.097268738456947</v>
      </c>
      <c r="D50" s="92">
        <f>(1-_xll.qlIndexFixing(D$1,Indexes!$L50,TRUE,InterestRatesTrigger))*100</f>
        <v>98.00183136329062</v>
      </c>
      <c r="E50" s="92">
        <f>(1-_xll.qlIndexFixing(E$1,Indexes!$L50,TRUE,InterestRatesTrigger))*100</f>
        <v>97.818362680577309</v>
      </c>
      <c r="F50" s="141">
        <f>(1-_xll.qlIndexFixing(F$1,Indexes!$L50,TRUE,InterestRatesTrigger))*100</f>
        <v>98.175377310762997</v>
      </c>
      <c r="G50" s="93">
        <f>(1-_xll.qlIndexFixing(G$1,Indexes!$L50,TRUE,InterestRatesTrigger))*100</f>
        <v>98.286257718987983</v>
      </c>
      <c r="I50" s="94">
        <f t="shared" si="7"/>
        <v>-0.8796117262245815</v>
      </c>
      <c r="J50" s="95">
        <f t="shared" si="12"/>
        <v>-0.81298430784127618</v>
      </c>
      <c r="K50" s="97">
        <f t="shared" si="8"/>
        <v>-0.70004763937822645</v>
      </c>
      <c r="L50" s="96">
        <f t="shared" si="9"/>
        <v>-0.47954615079066798</v>
      </c>
      <c r="M50" s="97">
        <f t="shared" si="10"/>
        <v>-0.76292089835806109</v>
      </c>
      <c r="N50" s="96">
        <f t="shared" si="11"/>
        <v>-0.92733700595255186</v>
      </c>
      <c r="P50" s="141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1">
        <v>98.938298209121058</v>
      </c>
      <c r="U50" s="93">
        <v>99.213594724940535</v>
      </c>
    </row>
    <row r="51" spans="1:21" ht="12.75" hidden="1" customHeight="1" outlineLevel="1" x14ac:dyDescent="0.2">
      <c r="A51" s="71" t="str">
        <f>Indexes!A51</f>
        <v>Z6</v>
      </c>
      <c r="B51" s="92">
        <f>(1-_xll.qlIndexFixing(B$1,Indexes!$L51,TRUE,InterestRatesTrigger))*100</f>
        <v>97.942868297070888</v>
      </c>
      <c r="C51" s="92">
        <f>(1-_xll.qlIndexFixing(C$1,Indexes!$L51,TRUE,InterestRatesTrigger))*100</f>
        <v>97.876074451466351</v>
      </c>
      <c r="D51" s="92">
        <f>(1-_xll.qlIndexFixing(D$1,Indexes!$L51,TRUE,InterestRatesTrigger))*100</f>
        <v>97.774905940544613</v>
      </c>
      <c r="E51" s="92">
        <f>(1-_xll.qlIndexFixing(E$1,Indexes!$L51,TRUE,InterestRatesTrigger))*100</f>
        <v>97.594177670396306</v>
      </c>
      <c r="F51" s="141">
        <f>(1-_xll.qlIndexFixing(F$1,Indexes!$L51,TRUE,InterestRatesTrigger))*100</f>
        <v>97.970736988253208</v>
      </c>
      <c r="G51" s="93">
        <f>(1-_xll.qlIndexFixing(G$1,Indexes!$L51,TRUE,InterestRatesTrigger))*100</f>
        <v>98.068310685341856</v>
      </c>
      <c r="I51" s="94">
        <f t="shared" si="7"/>
        <v>-0.94287173394427271</v>
      </c>
      <c r="J51" s="95">
        <f t="shared" si="12"/>
        <v>-0.86959988886400197</v>
      </c>
      <c r="K51" s="97">
        <f t="shared" si="8"/>
        <v>-0.75688939526739318</v>
      </c>
      <c r="L51" s="96">
        <f t="shared" si="9"/>
        <v>-0.52851069772637516</v>
      </c>
      <c r="M51" s="97">
        <f t="shared" si="10"/>
        <v>-0.86906930077869049</v>
      </c>
      <c r="N51" s="96">
        <f t="shared" si="11"/>
        <v>-0.9811764447094049</v>
      </c>
      <c r="P51" s="141">
        <v>98.88574003101516</v>
      </c>
      <c r="Q51" s="92">
        <v>98.745674340330353</v>
      </c>
      <c r="R51" s="92">
        <v>98.531795335812006</v>
      </c>
      <c r="S51" s="92">
        <v>98.122688368122681</v>
      </c>
      <c r="T51" s="141">
        <v>98.839806289031898</v>
      </c>
      <c r="U51" s="93">
        <v>99.049487130051261</v>
      </c>
    </row>
    <row r="52" spans="1:21" ht="12.75" hidden="1" customHeight="1" outlineLevel="1" x14ac:dyDescent="0.2">
      <c r="A52" s="63" t="str">
        <f>Indexes!A52</f>
        <v>H7</v>
      </c>
      <c r="B52" s="98">
        <f>(1-_xll.qlIndexFixing(B$1,Indexes!$L52,TRUE,InterestRatesTrigger))*100</f>
        <v>97.74775341660289</v>
      </c>
      <c r="C52" s="98">
        <f>(1-_xll.qlIndexFixing(C$1,Indexes!$L52,TRUE,InterestRatesTrigger))*100</f>
        <v>97.683586944572241</v>
      </c>
      <c r="D52" s="98">
        <f>(1-_xll.qlIndexFixing(D$1,Indexes!$L52,TRUE,InterestRatesTrigger))*100</f>
        <v>97.584603216785098</v>
      </c>
      <c r="E52" s="98">
        <f>(1-_xll.qlIndexFixing(E$1,Indexes!$L52,TRUE,InterestRatesTrigger))*100</f>
        <v>97.405586492965185</v>
      </c>
      <c r="F52" s="142">
        <f>(1-_xll.qlIndexFixing(F$1,Indexes!$L52,TRUE,InterestRatesTrigger))*100</f>
        <v>97.772791070478632</v>
      </c>
      <c r="G52" s="93">
        <f>(1-_xll.qlIndexFixing(G$1,Indexes!$L52,TRUE,InterestRatesTrigger))*100</f>
        <v>97.889191673161221</v>
      </c>
      <c r="I52" s="99">
        <f t="shared" si="7"/>
        <v>-0.96535266010145904</v>
      </c>
      <c r="J52" s="100">
        <f t="shared" si="12"/>
        <v>-0.8872744248533877</v>
      </c>
      <c r="K52" s="101">
        <f t="shared" si="8"/>
        <v>-0.76530805443984207</v>
      </c>
      <c r="L52" s="102">
        <f t="shared" si="9"/>
        <v>-0.5383209253377288</v>
      </c>
      <c r="M52" s="101">
        <f t="shared" si="10"/>
        <v>-0.96189707139114944</v>
      </c>
      <c r="N52" s="102">
        <f t="shared" si="11"/>
        <v>-0.98588942750357944</v>
      </c>
      <c r="P52" s="142">
        <v>98.713106076704349</v>
      </c>
      <c r="Q52" s="98">
        <v>98.570861369425629</v>
      </c>
      <c r="R52" s="98">
        <v>98.34991127122494</v>
      </c>
      <c r="S52" s="98">
        <v>97.943907418302913</v>
      </c>
      <c r="T52" s="142">
        <v>98.734688141869782</v>
      </c>
      <c r="U52" s="93">
        <v>98.875081100664801</v>
      </c>
    </row>
    <row r="53" spans="1:21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1.4341930540448522E-3</v>
      </c>
      <c r="C53" s="103">
        <f>_xll.qlIndexFixing(C$2,Indexes!$L53,TRUE,InterestRatesTrigger)</f>
        <v>2.2490000000006407E-3</v>
      </c>
      <c r="D53" s="104">
        <f>_xll.qlIndexFixing(D$2,Indexes!$L53,TRUE,InterestRatesTrigger)</f>
        <v>3.228999999559497E-3</v>
      </c>
      <c r="E53" s="104">
        <f>_xll.qlIndexFixing(E$2,Indexes!$L53,TRUE,InterestRatesTrigger)</f>
        <v>5.4359999999998932E-3</v>
      </c>
      <c r="F53" s="143">
        <f>_xll.qlIndexFixing(F$2,Indexes!$L53,TRUE,InterestRatesTrigger)</f>
        <v>2.248499999988812E-3</v>
      </c>
      <c r="G53" s="144">
        <f>_xll.qlIndexFixing(G$2,Indexes!$L53,TRUE,InterestRatesTrigger)</f>
        <v>1.4999999999698588E-3</v>
      </c>
      <c r="I53" s="88">
        <f t="shared" si="7"/>
        <v>-4.8296475391491943E-4</v>
      </c>
      <c r="J53" s="60">
        <f>C53-Q53</f>
        <v>-4.8828157147512473E-4</v>
      </c>
      <c r="K53" s="105">
        <f t="shared" si="8"/>
        <v>-9.0900000044062809E-4</v>
      </c>
      <c r="L53" s="90">
        <f t="shared" si="9"/>
        <v>-1.3959999999570965E-3</v>
      </c>
      <c r="M53" s="105">
        <f t="shared" si="10"/>
        <v>-4.8400000001116734E-4</v>
      </c>
      <c r="N53" s="90">
        <f t="shared" si="11"/>
        <v>-5.9999999976412255E-4</v>
      </c>
      <c r="P53" s="143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3">
        <v>2.7324999999999793E-3</v>
      </c>
      <c r="U53" s="144">
        <v>2.0999999997339813E-3</v>
      </c>
    </row>
    <row r="54" spans="1:21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1.3951639068677407E-3</v>
      </c>
      <c r="C54" s="106">
        <f>_xll.qlIndexFixing(C$2,Indexes!$L54,TRUE,InterestRatesTrigger)</f>
        <v>2.245181248634267E-3</v>
      </c>
      <c r="D54" s="107">
        <f>_xll.qlIndexFixing(D$2,Indexes!$L54,TRUE,InterestRatesTrigger)</f>
        <v>3.2290066195968634E-3</v>
      </c>
      <c r="E54" s="107">
        <f>_xll.qlIndexFixing(E$2,Indexes!$L54,TRUE,InterestRatesTrigger)</f>
        <v>5.4488187402199099E-3</v>
      </c>
      <c r="F54" s="145">
        <f>_xll.qlIndexFixing(F$2,Indexes!$L54,TRUE,InterestRatesTrigger)</f>
        <v>2.2881287144570894E-3</v>
      </c>
      <c r="G54" s="146">
        <f>_xll.qlIndexFixing(G$2,Indexes!$L54,TRUE,InterestRatesTrigger)</f>
        <v>1.4999999999698588E-3</v>
      </c>
      <c r="I54" s="99">
        <f t="shared" si="7"/>
        <v>-5.2167120470551559E-4</v>
      </c>
      <c r="J54" s="68">
        <f t="shared" ref="J54:J117" si="13">C54-Q54</f>
        <v>-5.0720960444275822E-4</v>
      </c>
      <c r="K54" s="82">
        <f t="shared" si="8"/>
        <v>-9.1396360682240033E-4</v>
      </c>
      <c r="L54" s="102">
        <f t="shared" si="9"/>
        <v>-1.3887417801977204E-3</v>
      </c>
      <c r="M54" s="82">
        <f t="shared" si="10"/>
        <v>-4.8060211877234971E-4</v>
      </c>
      <c r="N54" s="102">
        <f t="shared" si="11"/>
        <v>-5.9999999816540139E-4</v>
      </c>
      <c r="P54" s="145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5">
        <v>2.7687308332294391E-3</v>
      </c>
      <c r="U54" s="146">
        <v>2.0999999981352602E-3</v>
      </c>
    </row>
    <row r="55" spans="1:21" ht="12.75" customHeight="1" x14ac:dyDescent="0.2">
      <c r="A55" s="71" t="str">
        <f>"FRA"&amp;Indexes!A55&amp;"x"</f>
        <v>FRA1x</v>
      </c>
      <c r="B55" s="62">
        <f>_xll.qlIndexFixing(B$2,Indexes!$L55,TRUE,InterestRatesTrigger)</f>
        <v>1.5114402113161063E-3</v>
      </c>
      <c r="C55" s="56">
        <f>_xll.qlIndexFixing(C$2,Indexes!$L55,TRUE,InterestRatesTrigger)</f>
        <v>2.2219407567893095E-3</v>
      </c>
      <c r="D55" s="56">
        <f>_xll.qlIndexFixing(D$2,Indexes!$L55,TRUE,InterestRatesTrigger)</f>
        <v>3.2399999995342712E-3</v>
      </c>
      <c r="E55" s="108">
        <f>_xll.qlIndexFixing(E$2,Indexes!$L55,TRUE,InterestRatesTrigger)</f>
        <v>5.6286897987334328E-3</v>
      </c>
      <c r="F55" s="137">
        <f>_xll.qlIndexFixing(F$2,Indexes!$L55,TRUE,InterestRatesTrigger)</f>
        <v>2.9569017044898649E-3</v>
      </c>
      <c r="G55" s="108">
        <f>_xll.qlIndexFixing(G$2,Indexes!$L55,TRUE,InterestRatesTrigger)</f>
        <v>8.5729587029348409E-4</v>
      </c>
      <c r="I55" s="75">
        <f t="shared" si="7"/>
        <v>-4.0658736211105569E-4</v>
      </c>
      <c r="J55" s="76">
        <f t="shared" si="13"/>
        <v>-5.9864348776747902E-4</v>
      </c>
      <c r="K55" s="76">
        <f t="shared" si="8"/>
        <v>-1.0199999994138054E-3</v>
      </c>
      <c r="L55" s="84">
        <f t="shared" si="9"/>
        <v>-1.3196217567072012E-3</v>
      </c>
      <c r="M55" s="76">
        <f t="shared" si="10"/>
        <v>-6.3544634424807277E-4</v>
      </c>
      <c r="N55" s="84">
        <f t="shared" si="11"/>
        <v>-1.4463664130381915E-4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7">
        <v>3.5923480487379377E-3</v>
      </c>
      <c r="U55" s="108">
        <v>1.0019325115973032E-3</v>
      </c>
    </row>
    <row r="56" spans="1:21" ht="12.75" customHeight="1" x14ac:dyDescent="0.2">
      <c r="A56" s="71" t="str">
        <f>"FRA"&amp;Indexes!A56&amp;"x"</f>
        <v>FRA2x</v>
      </c>
      <c r="B56" s="78">
        <f>_xll.qlIndexFixing(B$2,Indexes!$L56,TRUE,InterestRatesTrigger)</f>
        <v>1.5076076326562523E-3</v>
      </c>
      <c r="C56" s="73">
        <f>_xll.qlIndexFixing(C$2,Indexes!$L56,TRUE,InterestRatesTrigger)</f>
        <v>2.2352474274268531E-3</v>
      </c>
      <c r="D56" s="73">
        <f>_xll.qlIndexFixing(D$2,Indexes!$L56,TRUE,InterestRatesTrigger)</f>
        <v>3.2699999990525455E-3</v>
      </c>
      <c r="E56" s="83">
        <f>_xll.qlIndexFixing(E$2,Indexes!$L56,TRUE,InterestRatesTrigger)</f>
        <v>5.8509262456821805E-3</v>
      </c>
      <c r="F56" s="139">
        <f>_xll.qlIndexFixing(F$2,Indexes!$L56,TRUE,InterestRatesTrigger)</f>
        <v>3.541801427758695E-3</v>
      </c>
      <c r="G56" s="83" t="e">
        <f>_xll.qlIndexFixing(G$2,Indexes!$L56,TRUE,InterestRatesTrigger)</f>
        <v>#NUM!</v>
      </c>
      <c r="I56" s="75">
        <f t="shared" si="7"/>
        <v>-4.0956992180777533E-4</v>
      </c>
      <c r="J56" s="76">
        <f t="shared" si="13"/>
        <v>-6.7201344641086048E-4</v>
      </c>
      <c r="K56" s="76">
        <f t="shared" si="8"/>
        <v>-1.1263275358130024E-3</v>
      </c>
      <c r="L56" s="84">
        <f t="shared" si="9"/>
        <v>-1.234708595501237E-3</v>
      </c>
      <c r="M56" s="76">
        <f t="shared" si="10"/>
        <v>-1.0347146894131077E-3</v>
      </c>
      <c r="N56" s="84" t="e">
        <f t="shared" si="11"/>
        <v>#NUM!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9">
        <v>4.5765161171718027E-3</v>
      </c>
      <c r="U56" s="83">
        <v>1.0615335210850674E-3</v>
      </c>
    </row>
    <row r="57" spans="1:21" ht="12.75" customHeight="1" x14ac:dyDescent="0.2">
      <c r="A57" s="71" t="str">
        <f>"FRA"&amp;Indexes!A57&amp;"x"</f>
        <v>FRA3x</v>
      </c>
      <c r="B57" s="78">
        <f>_xll.qlIndexFixing(B$2,Indexes!$L57,TRUE,InterestRatesTrigger)</f>
        <v>1.5076076326562523E-3</v>
      </c>
      <c r="C57" s="73">
        <f>_xll.qlIndexFixing(C$2,Indexes!$L57,TRUE,InterestRatesTrigger)</f>
        <v>2.2831281470254657E-3</v>
      </c>
      <c r="D57" s="73">
        <f>_xll.qlIndexFixing(D$2,Indexes!$L57,TRUE,InterestRatesTrigger)</f>
        <v>3.3299999988313086E-3</v>
      </c>
      <c r="E57" s="83">
        <f>_xll.qlIndexFixing(E$2,Indexes!$L57,TRUE,InterestRatesTrigger)</f>
        <v>6.1620853390281019E-3</v>
      </c>
      <c r="F57" s="139">
        <f>_xll.qlIndexFixing(F$2,Indexes!$L57,TRUE,InterestRatesTrigger)</f>
        <v>4.1862328187295614E-3</v>
      </c>
      <c r="G57" s="83">
        <f>_xll.qlIndexFixing(G$2,Indexes!$L57,TRUE,InterestRatesTrigger)</f>
        <v>9.8767395062537844E-4</v>
      </c>
      <c r="I57" s="75">
        <f t="shared" si="7"/>
        <v>-4.3603124906707851E-4</v>
      </c>
      <c r="J57" s="76">
        <f t="shared" si="13"/>
        <v>-8.2009584168712046E-4</v>
      </c>
      <c r="K57" s="76">
        <f t="shared" si="8"/>
        <v>-1.2299999999596436E-3</v>
      </c>
      <c r="L57" s="84">
        <f t="shared" si="9"/>
        <v>-1.1023037609004813E-3</v>
      </c>
      <c r="M57" s="76">
        <f t="shared" si="10"/>
        <v>-1.3988043128692262E-3</v>
      </c>
      <c r="N57" s="84">
        <f t="shared" si="11"/>
        <v>-1.3601700557863694E-4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9">
        <v>5.5850371315987876E-3</v>
      </c>
      <c r="U57" s="83">
        <v>1.1236909562040154E-3</v>
      </c>
    </row>
    <row r="58" spans="1:21" ht="12.75" customHeight="1" x14ac:dyDescent="0.2">
      <c r="A58" s="71" t="str">
        <f>"FRA"&amp;Indexes!A58&amp;"x"</f>
        <v>FRA4x</v>
      </c>
      <c r="B58" s="78">
        <f>_xll.qlIndexFixing(B$2,Indexes!$L58,TRUE,InterestRatesTrigger)</f>
        <v>1.5076044760187202E-3</v>
      </c>
      <c r="C58" s="73">
        <f>_xll.qlIndexFixing(C$2,Indexes!$L58,TRUE,InterestRatesTrigger)</f>
        <v>2.3519776095603097E-3</v>
      </c>
      <c r="D58" s="73">
        <f>_xll.qlIndexFixing(D$2,Indexes!$L58,TRUE,InterestRatesTrigger)</f>
        <v>3.4499999990947727E-3</v>
      </c>
      <c r="E58" s="83">
        <f>_xll.qlIndexFixing(E$2,Indexes!$L58,TRUE,InterestRatesTrigger)</f>
        <v>6.5053891240747629E-3</v>
      </c>
      <c r="F58" s="139">
        <f>_xll.qlIndexFixing(F$2,Indexes!$L58,TRUE,InterestRatesTrigger)</f>
        <v>4.0360383573478566E-3</v>
      </c>
      <c r="G58" s="83">
        <f>_xll.qlIndexFixing(G$2,Indexes!$L58,TRUE,InterestRatesTrigger)</f>
        <v>1.0385053535522104E-3</v>
      </c>
      <c r="I58" s="75">
        <f t="shared" si="7"/>
        <v>-9.8953233333116475E-4</v>
      </c>
      <c r="J58" s="76">
        <f t="shared" si="13"/>
        <v>-1.0176306069156413E-3</v>
      </c>
      <c r="K58" s="76">
        <f t="shared" si="8"/>
        <v>-1.2681816685373888E-3</v>
      </c>
      <c r="L58" s="84">
        <f t="shared" si="9"/>
        <v>-9.3759306859416986E-4</v>
      </c>
      <c r="M58" s="76">
        <f t="shared" si="10"/>
        <v>-2.6208494821605829E-3</v>
      </c>
      <c r="N58" s="84">
        <f t="shared" si="11"/>
        <v>-1.8538862085470953E-4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9">
        <v>6.6568878395084395E-3</v>
      </c>
      <c r="U58" s="83">
        <v>1.2238939744069199E-3</v>
      </c>
    </row>
    <row r="59" spans="1:21" ht="12.75" customHeight="1" x14ac:dyDescent="0.2">
      <c r="A59" s="71" t="str">
        <f>"FRA"&amp;Indexes!A59&amp;"x"</f>
        <v>FRA5x</v>
      </c>
      <c r="B59" s="78">
        <f>_xll.qlIndexFixing(B$2,Indexes!$L59,TRUE,InterestRatesTrigger)</f>
        <v>2.0536008332759019E-3</v>
      </c>
      <c r="C59" s="73">
        <f>_xll.qlIndexFixing(C$2,Indexes!$L59,TRUE,InterestRatesTrigger)</f>
        <v>2.4457606091993936E-3</v>
      </c>
      <c r="D59" s="73">
        <f>_xll.qlIndexFixing(D$2,Indexes!$L59,TRUE,InterestRatesTrigger)</f>
        <v>3.6199999992319971E-3</v>
      </c>
      <c r="E59" s="83">
        <f>_xll.qlIndexFixing(E$2,Indexes!$L59,TRUE,InterestRatesTrigger)</f>
        <v>6.9088778171227383E-3</v>
      </c>
      <c r="F59" s="139">
        <f>_xll.qlIndexFixing(F$2,Indexes!$L59,TRUE,InterestRatesTrigger)</f>
        <v>3.6141086470577242E-3</v>
      </c>
      <c r="G59" s="83">
        <f>_xll.qlIndexFixing(G$2,Indexes!$L59,TRUE,InterestRatesTrigger)</f>
        <v>1.137404386115648E-3</v>
      </c>
      <c r="I59" s="75">
        <f t="shared" si="7"/>
        <v>2.018014555551324E-5</v>
      </c>
      <c r="J59" s="76">
        <f t="shared" si="13"/>
        <v>-1.0780698906065964E-3</v>
      </c>
      <c r="K59" s="76">
        <f t="shared" si="8"/>
        <v>-1.2786480845497755E-3</v>
      </c>
      <c r="L59" s="84">
        <f t="shared" si="9"/>
        <v>-7.4754637325179663E-4</v>
      </c>
      <c r="M59" s="76">
        <f t="shared" si="10"/>
        <v>-1.8357756276573497E-3</v>
      </c>
      <c r="N59" s="84">
        <f t="shared" si="11"/>
        <v>-1.0013915648698912E-4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9">
        <v>5.4498842747150739E-3</v>
      </c>
      <c r="U59" s="83">
        <v>1.2375435426026371E-3</v>
      </c>
    </row>
    <row r="60" spans="1:21" ht="12.75" customHeight="1" x14ac:dyDescent="0.2">
      <c r="A60" s="71" t="str">
        <f>"FRA"&amp;Indexes!A60&amp;"x"</f>
        <v>FRA6x</v>
      </c>
      <c r="B60" s="78">
        <f>_xll.qlIndexFixing(B$2,Indexes!$L60,TRUE,InterestRatesTrigger)</f>
        <v>1.5939061855947401E-3</v>
      </c>
      <c r="C60" s="73">
        <f>_xll.qlIndexFixing(C$2,Indexes!$L60,TRUE,InterestRatesTrigger)</f>
        <v>2.5983368586758654E-3</v>
      </c>
      <c r="D60" s="73">
        <f>_xll.qlIndexFixing(D$2,Indexes!$L60,TRUE,InterestRatesTrigger)</f>
        <v>3.8499999995489E-3</v>
      </c>
      <c r="E60" s="83">
        <f>_xll.qlIndexFixing(E$2,Indexes!$L60,TRUE,InterestRatesTrigger)</f>
        <v>7.423504351886036E-3</v>
      </c>
      <c r="F60" s="139">
        <f>_xll.qlIndexFixing(F$2,Indexes!$L60,TRUE,InterestRatesTrigger)</f>
        <v>2.9036131530357783E-3</v>
      </c>
      <c r="G60" s="83">
        <f>_xll.qlIndexFixing(G$2,Indexes!$L60,TRUE,InterestRatesTrigger)</f>
        <v>1.1441319466243272E-3</v>
      </c>
      <c r="I60" s="75">
        <f t="shared" si="7"/>
        <v>-1.075860544361291E-3</v>
      </c>
      <c r="J60" s="76">
        <f t="shared" si="13"/>
        <v>-1.0099915547861762E-3</v>
      </c>
      <c r="K60" s="76">
        <f t="shared" si="8"/>
        <v>-1.2600000004506264E-3</v>
      </c>
      <c r="L60" s="84">
        <f t="shared" si="9"/>
        <v>-4.8988609635718886E-4</v>
      </c>
      <c r="M60" s="76">
        <f t="shared" si="10"/>
        <v>-8.2532857269413187E-4</v>
      </c>
      <c r="N60" s="84">
        <f t="shared" si="11"/>
        <v>-1.4861821301614953E-4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9">
        <v>3.7289417257299101E-3</v>
      </c>
      <c r="U60" s="83">
        <v>1.2927501596404767E-3</v>
      </c>
    </row>
    <row r="61" spans="1:21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1.6034429513744897E-3</v>
      </c>
      <c r="C61" s="72">
        <f>_xll.qlIndexFixing(C$2,Indexes!$L61,TRUE,InterestRatesTrigger)</f>
        <v>2.7659787962081689E-3</v>
      </c>
      <c r="D61" s="73">
        <f>_xll.qlIndexFixing(D$2,Indexes!$L61,TRUE,InterestRatesTrigger)</f>
        <v>4.1358032334958168E-3</v>
      </c>
      <c r="E61" s="83">
        <f>_xll.qlIndexFixing(E$2,Indexes!$L61,TRUE,InterestRatesTrigger)</f>
        <v>7.9175201885770367E-3</v>
      </c>
      <c r="F61" s="139">
        <f>_xll.qlIndexFixing(F$2,Indexes!$L61,TRUE,InterestRatesTrigger)</f>
        <v>2.8435669989885586E-3</v>
      </c>
      <c r="G61" s="83">
        <f>_xll.qlIndexFixing(G$2,Indexes!$L61,TRUE,InterestRatesTrigger)</f>
        <v>1.2056271739346869E-3</v>
      </c>
      <c r="I61" s="75">
        <f t="shared" si="7"/>
        <v>-1.0950481994440671E-3</v>
      </c>
      <c r="J61" s="80">
        <f t="shared" si="13"/>
        <v>-9.7231877429364505E-4</v>
      </c>
      <c r="K61" s="76">
        <f t="shared" si="8"/>
        <v>-1.1621937411586489E-3</v>
      </c>
      <c r="L61" s="84">
        <f t="shared" si="9"/>
        <v>-2.5352906870219384E-4</v>
      </c>
      <c r="M61" s="76">
        <f t="shared" si="10"/>
        <v>4.2583850858955155E-4</v>
      </c>
      <c r="N61" s="84">
        <f t="shared" si="11"/>
        <v>-1.6487433948775276E-4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9">
        <v>2.4177284903990071E-3</v>
      </c>
      <c r="U61" s="83">
        <v>1.3705015134224396E-3</v>
      </c>
    </row>
    <row r="62" spans="1:21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2.1667543816061841E-3</v>
      </c>
      <c r="C62" s="72">
        <f>_xll.qlIndexFixing(C$2,Indexes!$L62,TRUE,InterestRatesTrigger)</f>
        <v>2.9968105525055577E-3</v>
      </c>
      <c r="D62" s="73">
        <f>_xll.qlIndexFixing(D$2,Indexes!$L62,TRUE,InterestRatesTrigger)</f>
        <v>4.5320717801073601E-3</v>
      </c>
      <c r="E62" s="83">
        <f>_xll.qlIndexFixing(E$2,Indexes!$L62,TRUE,InterestRatesTrigger)</f>
        <v>8.5256641159479653E-3</v>
      </c>
      <c r="F62" s="139">
        <f>_xll.qlIndexFixing(F$2,Indexes!$L62,TRUE,InterestRatesTrigger)</f>
        <v>6.5628526945795684E-3</v>
      </c>
      <c r="G62" s="83">
        <f>_xll.qlIndexFixing(G$2,Indexes!$L62,TRUE,InterestRatesTrigger)</f>
        <v>1.431843325985227E-3</v>
      </c>
      <c r="I62" s="75">
        <f t="shared" si="7"/>
        <v>-2.3088403878768204E-5</v>
      </c>
      <c r="J62" s="80">
        <f t="shared" si="13"/>
        <v>-9.4386390715455338E-4</v>
      </c>
      <c r="K62" s="76">
        <f t="shared" si="8"/>
        <v>-9.8862507303891338E-4</v>
      </c>
      <c r="L62" s="84">
        <f t="shared" si="9"/>
        <v>3.4987287702068978E-5</v>
      </c>
      <c r="M62" s="76">
        <f t="shared" si="10"/>
        <v>3.4046251147430606E-3</v>
      </c>
      <c r="N62" s="84">
        <f t="shared" si="11"/>
        <v>-6.3143862378822746E-5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9">
        <v>3.1582275798365078E-3</v>
      </c>
      <c r="U62" s="83">
        <v>1.4949871883640498E-3</v>
      </c>
    </row>
    <row r="63" spans="1:21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2.311926357642261E-3</v>
      </c>
      <c r="C63" s="72">
        <f>_xll.qlIndexFixing(C$2,Indexes!$L63,TRUE,InterestRatesTrigger)</f>
        <v>3.3171507589204096E-3</v>
      </c>
      <c r="D63" s="73">
        <f>_xll.qlIndexFixing(D$2,Indexes!$L63,TRUE,InterestRatesTrigger)</f>
        <v>5.0662015759770024E-3</v>
      </c>
      <c r="E63" s="83">
        <f>_xll.qlIndexFixing(E$2,Indexes!$L63,TRUE,InterestRatesTrigger)</f>
        <v>9.2217002610846498E-3</v>
      </c>
      <c r="F63" s="139">
        <f>_xll.qlIndexFixing(F$2,Indexes!$L63,TRUE,InterestRatesTrigger)</f>
        <v>1.1809022550676699E-2</v>
      </c>
      <c r="G63" s="83">
        <f>_xll.qlIndexFixing(G$2,Indexes!$L63,TRUE,InterestRatesTrigger)</f>
        <v>1.540743135155509E-3</v>
      </c>
      <c r="I63" s="75">
        <f t="shared" si="7"/>
        <v>-8.1800034313041139E-4</v>
      </c>
      <c r="J63" s="80">
        <f t="shared" si="13"/>
        <v>-8.5417704910688546E-4</v>
      </c>
      <c r="K63" s="76">
        <f t="shared" si="8"/>
        <v>-6.9143674263171927E-4</v>
      </c>
      <c r="L63" s="84">
        <f t="shared" si="9"/>
        <v>4.4083401332313185E-4</v>
      </c>
      <c r="M63" s="76">
        <f t="shared" si="10"/>
        <v>7.7439979630373997E-3</v>
      </c>
      <c r="N63" s="84">
        <f t="shared" si="11"/>
        <v>2.9583526748311328E-5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9">
        <v>4.0650245876392996E-3</v>
      </c>
      <c r="U63" s="83">
        <v>1.5111596084071977E-3</v>
      </c>
    </row>
    <row r="64" spans="1:21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2.3304068243006205E-3</v>
      </c>
      <c r="C64" s="72">
        <f>_xll.qlIndexFixing(C$2,Indexes!$L64,TRUE,InterestRatesTrigger)</f>
        <v>3.6873092100844413E-3</v>
      </c>
      <c r="D64" s="73">
        <f>_xll.qlIndexFixing(D$2,Indexes!$L64,TRUE,InterestRatesTrigger)</f>
        <v>5.6032283318824504E-3</v>
      </c>
      <c r="E64" s="83">
        <f>_xll.qlIndexFixing(E$2,Indexes!$L64,TRUE,InterestRatesTrigger)</f>
        <v>9.9000530445464523E-3</v>
      </c>
      <c r="F64" s="139">
        <f>_xll.qlIndexFixing(F$2,Indexes!$L64,TRUE,InterestRatesTrigger)</f>
        <v>5.9560691467215902E-3</v>
      </c>
      <c r="G64" s="83">
        <f>_xll.qlIndexFixing(G$2,Indexes!$L64,TRUE,InterestRatesTrigger)</f>
        <v>1.7979195059147912E-3</v>
      </c>
      <c r="I64" s="75">
        <f t="shared" si="7"/>
        <v>-8.6062155799694661E-4</v>
      </c>
      <c r="J64" s="80">
        <f t="shared" si="13"/>
        <v>-7.046371079971101E-4</v>
      </c>
      <c r="K64" s="76">
        <f t="shared" si="8"/>
        <v>-4.0693922728854155E-4</v>
      </c>
      <c r="L64" s="84">
        <f t="shared" si="9"/>
        <v>7.7921293729850578E-4</v>
      </c>
      <c r="M64" s="76">
        <f t="shared" si="10"/>
        <v>1.5861022291418737E-3</v>
      </c>
      <c r="N64" s="84">
        <f t="shared" si="11"/>
        <v>-3.8586064663448383E-5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9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2.6038171435676105E-3</v>
      </c>
      <c r="C65" s="72">
        <f>_xll.qlIndexFixing(C$2,Indexes!$L65,TRUE,InterestRatesTrigger)</f>
        <v>4.1780804737165606E-3</v>
      </c>
      <c r="D65" s="73">
        <f>_xll.qlIndexFixing(D$2,Indexes!$L65,TRUE,InterestRatesTrigger)</f>
        <v>6.2132818900489852E-3</v>
      </c>
      <c r="E65" s="83">
        <f>_xll.qlIndexFixing(E$2,Indexes!$L65,TRUE,InterestRatesTrigger)</f>
        <v>1.0660438111871231E-2</v>
      </c>
      <c r="F65" s="139">
        <f>_xll.qlIndexFixing(F$2,Indexes!$L65,TRUE,InterestRatesTrigger)</f>
        <v>8.9107624926578486E-4</v>
      </c>
      <c r="G65" s="83">
        <f>_xll.qlIndexFixing(G$2,Indexes!$L65,TRUE,InterestRatesTrigger)</f>
        <v>2.1410729280404439E-3</v>
      </c>
      <c r="I65" s="75">
        <f t="shared" si="7"/>
        <v>-7.4537825114892381E-4</v>
      </c>
      <c r="J65" s="80">
        <f t="shared" si="13"/>
        <v>-4.396666753673905E-4</v>
      </c>
      <c r="K65" s="76">
        <f t="shared" si="8"/>
        <v>-7.2049463895809164E-5</v>
      </c>
      <c r="L65" s="84">
        <f t="shared" si="9"/>
        <v>1.1781725722110094E-3</v>
      </c>
      <c r="M65" s="76">
        <f t="shared" si="10"/>
        <v>-3.706508713409037E-3</v>
      </c>
      <c r="N65" s="84">
        <f t="shared" si="11"/>
        <v>3.878030554762546E-4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9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3.2583983769809708E-3</v>
      </c>
      <c r="C66" s="72">
        <f>_xll.qlIndexFixing(C$2,Indexes!$L66,TRUE,InterestRatesTrigger)</f>
        <v>4.8188686977718755E-3</v>
      </c>
      <c r="D66" s="73">
        <f>_xll.qlIndexFixing(D$2,Indexes!$L66,TRUE,InterestRatesTrigger)</f>
        <v>6.9538487900238219E-3</v>
      </c>
      <c r="E66" s="83">
        <f>_xll.qlIndexFixing(E$2,Indexes!$L66,TRUE,InterestRatesTrigger)</f>
        <v>1.1471872976417916E-2</v>
      </c>
      <c r="F66" s="139">
        <f>_xll.qlIndexFixing(F$2,Indexes!$L66,TRUE,InterestRatesTrigger)</f>
        <v>-3.613913546859525E-3</v>
      </c>
      <c r="G66" s="83">
        <f>_xll.qlIndexFixing(G$2,Indexes!$L66,TRUE,InterestRatesTrigger)</f>
        <v>2.3988875876135296E-3</v>
      </c>
      <c r="I66" s="75">
        <f t="shared" si="7"/>
        <v>-3.3768179351764595E-4</v>
      </c>
      <c r="J66" s="80">
        <f t="shared" si="13"/>
        <v>-5.3607615726832154E-5</v>
      </c>
      <c r="K66" s="76">
        <f t="shared" si="8"/>
        <v>3.5698369255199661E-4</v>
      </c>
      <c r="L66" s="84">
        <f t="shared" si="9"/>
        <v>1.5755909354825577E-3</v>
      </c>
      <c r="M66" s="76">
        <f t="shared" si="10"/>
        <v>-8.4849456682731823E-3</v>
      </c>
      <c r="N66" s="84">
        <f t="shared" si="11"/>
        <v>3.8431872140698431E-4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9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4.0075447639171813E-3</v>
      </c>
      <c r="C67" s="72">
        <f>_xll.qlIndexFixing(C$2,Indexes!$L67,TRUE,InterestRatesTrigger)</f>
        <v>5.506816255256286E-3</v>
      </c>
      <c r="D67" s="73">
        <f>_xll.qlIndexFixing(D$2,Indexes!$L67,TRUE,InterestRatesTrigger)</f>
        <v>7.7105894906902223E-3</v>
      </c>
      <c r="E67" s="83">
        <f>_xll.qlIndexFixing(E$2,Indexes!$L67,TRUE,InterestRatesTrigger)</f>
        <v>1.2307240547128191E-2</v>
      </c>
      <c r="F67" s="139">
        <f>_xll.qlIndexFixing(F$2,Indexes!$L67,TRUE,InterestRatesTrigger)</f>
        <v>3.4006507491638038E-3</v>
      </c>
      <c r="G67" s="83">
        <f>_xll.qlIndexFixing(G$2,Indexes!$L67,TRUE,InterestRatesTrigger)</f>
        <v>2.942872089777282E-3</v>
      </c>
      <c r="I67" s="75">
        <f t="shared" si="7"/>
        <v>1.8040385809593024E-4</v>
      </c>
      <c r="J67" s="80">
        <f t="shared" si="13"/>
        <v>4.002989880560661E-4</v>
      </c>
      <c r="K67" s="76">
        <f t="shared" si="8"/>
        <v>8.2394783379969617E-4</v>
      </c>
      <c r="L67" s="84">
        <f t="shared" si="9"/>
        <v>2.050624611401616E-3</v>
      </c>
      <c r="M67" s="76">
        <f t="shared" si="10"/>
        <v>-1.714151588171584E-3</v>
      </c>
      <c r="N67" s="84">
        <f t="shared" si="11"/>
        <v>8.2757491923324267E-4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9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4.8013810691668627E-3</v>
      </c>
      <c r="C68" s="72">
        <f>_xll.qlIndexFixing(C$2,Indexes!$L68,TRUE,InterestRatesTrigger)</f>
        <v>6.2494694206144639E-3</v>
      </c>
      <c r="D68" s="73">
        <f>_xll.qlIndexFixing(D$2,Indexes!$L68,TRUE,InterestRatesTrigger)</f>
        <v>8.5058096240966594E-3</v>
      </c>
      <c r="E68" s="83">
        <f>_xll.qlIndexFixing(E$2,Indexes!$L68,TRUE,InterestRatesTrigger)</f>
        <v>1.3149559158579353E-2</v>
      </c>
      <c r="F68" s="139">
        <f>_xll.qlIndexFixing(F$2,Indexes!$L68,TRUE,InterestRatesTrigger)</f>
        <v>6.4437714620699136E-3</v>
      </c>
      <c r="G68" s="83">
        <f>_xll.qlIndexFixing(G$2,Indexes!$L68,TRUE,InterestRatesTrigger)</f>
        <v>3.6227882728123717E-3</v>
      </c>
      <c r="I68" s="75">
        <f t="shared" si="7"/>
        <v>6.9726493641533976E-4</v>
      </c>
      <c r="J68" s="80">
        <f t="shared" si="13"/>
        <v>8.6068769835450937E-4</v>
      </c>
      <c r="K68" s="76">
        <f t="shared" si="8"/>
        <v>1.2699035801752917E-3</v>
      </c>
      <c r="L68" s="84">
        <f t="shared" si="9"/>
        <v>2.4849464805407253E-3</v>
      </c>
      <c r="M68" s="76">
        <f t="shared" si="10"/>
        <v>1.0479908827360669E-3</v>
      </c>
      <c r="N68" s="84">
        <f t="shared" si="11"/>
        <v>1.201062984268475E-3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9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5.628007802985815E-3</v>
      </c>
      <c r="C69" s="72">
        <f>_xll.qlIndexFixing(C$2,Indexes!$L69,TRUE,InterestRatesTrigger)</f>
        <v>7.1143626053906872E-3</v>
      </c>
      <c r="D69" s="73">
        <f>_xll.qlIndexFixing(D$2,Indexes!$L69,TRUE,InterestRatesTrigger)</f>
        <v>9.3934395679040605E-3</v>
      </c>
      <c r="E69" s="83">
        <f>_xll.qlIndexFixing(E$2,Indexes!$L69,TRUE,InterestRatesTrigger)</f>
        <v>1.4093807873651269E-2</v>
      </c>
      <c r="F69" s="139">
        <f>_xll.qlIndexFixing(F$2,Indexes!$L69,TRUE,InterestRatesTrigger)</f>
        <v>7.2133586094727661E-3</v>
      </c>
      <c r="G69" s="83">
        <f>_xll.qlIndexFixing(G$2,Indexes!$L69,TRUE,InterestRatesTrigger)</f>
        <v>4.3210764708767613E-3</v>
      </c>
      <c r="I69" s="75">
        <f t="shared" si="7"/>
        <v>1.2294260184407069E-3</v>
      </c>
      <c r="J69" s="80">
        <f t="shared" si="13"/>
        <v>1.4124787428636048E-3</v>
      </c>
      <c r="K69" s="76">
        <f t="shared" si="8"/>
        <v>1.8265105155554802E-3</v>
      </c>
      <c r="L69" s="84">
        <f t="shared" si="9"/>
        <v>2.9974166790748494E-3</v>
      </c>
      <c r="M69" s="76">
        <f t="shared" si="10"/>
        <v>1.5107605420394783E-3</v>
      </c>
      <c r="N69" s="84">
        <f t="shared" si="11"/>
        <v>1.7896319457566534E-3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9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6.3817606433476115E-3</v>
      </c>
      <c r="C70" s="72">
        <f>_xll.qlIndexFixing(C$2,Indexes!$L70,TRUE,InterestRatesTrigger)</f>
        <v>7.8987364134085244E-3</v>
      </c>
      <c r="D70" s="73">
        <f>_xll.qlIndexFixing(D$2,Indexes!$L70,TRUE,InterestRatesTrigger)</f>
        <v>1.0168141703505556E-2</v>
      </c>
      <c r="E70" s="83">
        <f>_xll.qlIndexFixing(E$2,Indexes!$L70,TRUE,InterestRatesTrigger)</f>
        <v>1.4934750612528963E-2</v>
      </c>
      <c r="F70" s="139">
        <f>_xll.qlIndexFixing(F$2,Indexes!$L70,TRUE,InterestRatesTrigger)</f>
        <v>7.9202528267303361E-3</v>
      </c>
      <c r="G70" s="83">
        <f>_xll.qlIndexFixing(G$2,Indexes!$L70,TRUE,InterestRatesTrigger)</f>
        <v>4.8982874337832882E-3</v>
      </c>
      <c r="I70" s="75">
        <f t="shared" si="7"/>
        <v>1.6823230217715935E-3</v>
      </c>
      <c r="J70" s="80">
        <f t="shared" si="13"/>
        <v>1.8784364251014677E-3</v>
      </c>
      <c r="K70" s="76">
        <f t="shared" si="8"/>
        <v>2.2585264858141271E-3</v>
      </c>
      <c r="L70" s="84">
        <f t="shared" si="9"/>
        <v>3.43717267369637E-3</v>
      </c>
      <c r="M70" s="76">
        <f t="shared" si="10"/>
        <v>1.896062094098299E-3</v>
      </c>
      <c r="N70" s="84">
        <f t="shared" si="11"/>
        <v>2.1234425175675753E-3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9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7.2207002519522612E-3</v>
      </c>
      <c r="C71" s="72">
        <f>_xll.qlIndexFixing(C$2,Indexes!$L71,TRUE,InterestRatesTrigger)</f>
        <v>8.7753152627043449E-3</v>
      </c>
      <c r="D71" s="73">
        <f>_xll.qlIndexFixing(D$2,Indexes!$L71,TRUE,InterestRatesTrigger)</f>
        <v>1.1037397109095123E-2</v>
      </c>
      <c r="E71" s="83">
        <f>_xll.qlIndexFixing(E$2,Indexes!$L71,TRUE,InterestRatesTrigger)</f>
        <v>1.5856950449947851E-2</v>
      </c>
      <c r="F71" s="139">
        <f>_xll.qlIndexFixing(F$2,Indexes!$L71,TRUE,InterestRatesTrigger)</f>
        <v>8.782261418517491E-3</v>
      </c>
      <c r="G71" s="83">
        <f>_xll.qlIndexFixing(G$2,Indexes!$L71,TRUE,InterestRatesTrigger)</f>
        <v>5.7091132316067217E-3</v>
      </c>
      <c r="I71" s="75">
        <f t="shared" si="7"/>
        <v>2.1837661683911692E-3</v>
      </c>
      <c r="J71" s="80">
        <f t="shared" si="13"/>
        <v>2.3824971424884211E-3</v>
      </c>
      <c r="K71" s="76">
        <f t="shared" si="8"/>
        <v>2.7511123832289347E-3</v>
      </c>
      <c r="L71" s="84">
        <f t="shared" si="9"/>
        <v>3.9040121608360633E-3</v>
      </c>
      <c r="M71" s="76">
        <f t="shared" si="10"/>
        <v>2.3942853654807788E-3</v>
      </c>
      <c r="N71" s="84">
        <f t="shared" si="11"/>
        <v>2.703365081071496E-3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9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8.0786464734634578E-3</v>
      </c>
      <c r="C72" s="64">
        <f>_xll.qlIndexFixing(C$2,Indexes!$L72,TRUE,InterestRatesTrigger)</f>
        <v>9.7337709371425139E-3</v>
      </c>
      <c r="D72" s="65">
        <f>_xll.qlIndexFixing(D$2,Indexes!$L72,TRUE,InterestRatesTrigger)</f>
        <v>1.1959955331448767E-2</v>
      </c>
      <c r="E72" s="81">
        <f>_xll.qlIndexFixing(E$2,Indexes!$L72,TRUE,InterestRatesTrigger)</f>
        <v>1.6749949469036966E-2</v>
      </c>
      <c r="F72" s="138">
        <f>_xll.qlIndexFixing(F$2,Indexes!$L72,TRUE,InterestRatesTrigger)</f>
        <v>9.7308985386165246E-3</v>
      </c>
      <c r="G72" s="81">
        <f>_xll.qlIndexFixing(G$2,Indexes!$L72,TRUE,InterestRatesTrigger)</f>
        <v>6.3213539172757294E-3</v>
      </c>
      <c r="I72" s="67">
        <f t="shared" si="7"/>
        <v>2.6822505477934813E-3</v>
      </c>
      <c r="J72" s="82">
        <f t="shared" si="13"/>
        <v>2.997374267624712E-3</v>
      </c>
      <c r="K72" s="68">
        <f t="shared" si="8"/>
        <v>3.2659898183164324E-3</v>
      </c>
      <c r="L72" s="84">
        <f t="shared" si="9"/>
        <v>4.3606979502736516E-3</v>
      </c>
      <c r="M72" s="68">
        <f t="shared" si="10"/>
        <v>2.9972285143072411E-3</v>
      </c>
      <c r="N72" s="84">
        <f t="shared" si="11"/>
        <v>2.978943400115952E-3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8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1.8504583036702625E-3</v>
      </c>
      <c r="C73" s="72">
        <f>_xll.qlIndexFixing(Indexes!C73,FixingDate,TRUE,InterestRatesTrigger)</f>
        <v>2.5982865668510314E-3</v>
      </c>
      <c r="D73" s="72">
        <f>_xll.qlIndexFixing(Indexes!D73,FixingDate,TRUE,InterestRatesTrigger)</f>
        <v>3.5273612243206065E-3</v>
      </c>
      <c r="E73" s="74">
        <f>_xll.qlIndexFixing(Indexes!E73,FixingDate,TRUE,InterestRatesTrigger)</f>
        <v>5.4360000000000007E-3</v>
      </c>
      <c r="F73" s="78">
        <f>_xll.qlIndexFixing(Indexes!F73,FixingDate,TRUE,InterestRatesTrigger)</f>
        <v>5.4360000000027329E-3</v>
      </c>
      <c r="G73" s="74">
        <f>_xll.qlOvernightIndexedSwapFairRate(Indexes!G73,InterestRatesTrigger)</f>
        <v>1.3300000000001173E-3</v>
      </c>
      <c r="I73" s="75">
        <f t="shared" si="7"/>
        <v>-6.0985222513588555E-4</v>
      </c>
      <c r="J73" s="80">
        <f t="shared" si="13"/>
        <v>-8.048451219302981E-4</v>
      </c>
      <c r="K73" s="80">
        <f t="shared" si="8"/>
        <v>-1.0978525918244803E-3</v>
      </c>
      <c r="L73" s="77">
        <f t="shared" si="9"/>
        <v>-1.3959999999999997E-3</v>
      </c>
      <c r="M73" s="80">
        <f t="shared" si="10"/>
        <v>1.3879632112289431E-3</v>
      </c>
      <c r="N73" s="77">
        <f t="shared" si="11"/>
        <v>-7.9999999999852108E-5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2.2993124174613983E-3</v>
      </c>
      <c r="C74" s="72">
        <f>_xll.qlIndexFixing(Indexes!C74,FixingDate,TRUE,InterestRatesTrigger)</f>
        <v>3.0536501942647577E-3</v>
      </c>
      <c r="D74" s="72">
        <f>_xll.qlIndexFixing(Indexes!D74,FixingDate,TRUE,InterestRatesTrigger)</f>
        <v>3.9997149324531066E-3</v>
      </c>
      <c r="E74" s="74">
        <f>_xll.qlIndexFixing(Indexes!E74,FixingDate,TRUE,InterestRatesTrigger)</f>
        <v>6.0163198797330243E-3</v>
      </c>
      <c r="F74" s="78">
        <f>_xll.qlIndexFixing(Indexes!F74,FixingDate,TRUE,InterestRatesTrigger)</f>
        <v>3.5757051239168288E-3</v>
      </c>
      <c r="G74" s="74">
        <f>_xll.qlOvernightIndexedSwapFairRate(Indexes!G74,InterestRatesTrigger)</f>
        <v>1.7499999994924113E-3</v>
      </c>
      <c r="I74" s="75">
        <f t="shared" si="7"/>
        <v>-4.3780744444328612E-4</v>
      </c>
      <c r="J74" s="80">
        <f t="shared" si="13"/>
        <v>-6.4088226495392355E-4</v>
      </c>
      <c r="K74" s="80">
        <f t="shared" si="8"/>
        <v>-9.583794307889415E-4</v>
      </c>
      <c r="L74" s="77">
        <f t="shared" si="9"/>
        <v>-1.1555684354570403E-3</v>
      </c>
      <c r="M74" s="80">
        <f t="shared" si="10"/>
        <v>-6.3541974714149399E-4</v>
      </c>
      <c r="N74" s="77">
        <f t="shared" si="11"/>
        <v>1.4999999995241064E-4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2.9832086396015221E-3</v>
      </c>
      <c r="C75" s="72">
        <f>_xll.qlIndexFixing(Indexes!C75,FixingDate,TRUE,InterestRatesTrigger)</f>
        <v>3.7238375020948733E-3</v>
      </c>
      <c r="D75" s="72">
        <f>_xll.qlIndexFixing(Indexes!D75,FixingDate,TRUE,InterestRatesTrigger)</f>
        <v>4.6802976503877054E-3</v>
      </c>
      <c r="E75" s="74">
        <f>_xll.qlIndexFixing(Indexes!E75,FixingDate,TRUE,InterestRatesTrigger)</f>
        <v>6.7427739776536903E-3</v>
      </c>
      <c r="F75" s="78">
        <f>_xll.qlIndexFixing(Indexes!F75,FixingDate,TRUE,InterestRatesTrigger)</f>
        <v>4.176799300567074E-3</v>
      </c>
      <c r="G75" s="74">
        <f>_xll.qlOvernightIndexedSwapFairRate(Indexes!G75,InterestRatesTrigger)</f>
        <v>2.3500000000000886E-3</v>
      </c>
      <c r="I75" s="75">
        <f t="shared" si="7"/>
        <v>-8.2758548743120004E-5</v>
      </c>
      <c r="J75" s="80">
        <f t="shared" si="13"/>
        <v>-3.0390735033362752E-4</v>
      </c>
      <c r="K75" s="80">
        <f t="shared" si="8"/>
        <v>-5.9655943364247954E-4</v>
      </c>
      <c r="L75" s="77">
        <f t="shared" si="9"/>
        <v>-8.0072274195693797E-4</v>
      </c>
      <c r="M75" s="80">
        <f t="shared" si="10"/>
        <v>-2.8293815406563085E-4</v>
      </c>
      <c r="N75" s="77">
        <f t="shared" si="11"/>
        <v>5.100000000000421E-4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3.8307803189188846E-3</v>
      </c>
      <c r="C76" s="72">
        <f>_xll.qlIndexFixing(Indexes!C76,FixingDate,TRUE,InterestRatesTrigger)</f>
        <v>4.5751002475882801E-3</v>
      </c>
      <c r="D76" s="72">
        <f>_xll.qlIndexFixing(Indexes!D76,FixingDate,TRUE,InterestRatesTrigger)</f>
        <v>5.5225593690619084E-3</v>
      </c>
      <c r="E76" s="74">
        <f>_xll.qlIndexFixing(Indexes!E76,FixingDate,TRUE,InterestRatesTrigger)</f>
        <v>7.5739934168416794E-3</v>
      </c>
      <c r="F76" s="78">
        <f>_xll.qlIndexFixing(Indexes!F76,FixingDate,TRUE,InterestRatesTrigger)</f>
        <v>4.9639295027081613E-3</v>
      </c>
      <c r="G76" s="74">
        <f>_xll.qlOvernightIndexedSwapFairRate(Indexes!G76,InterestRatesTrigger)</f>
        <v>3.10999999999998E-3</v>
      </c>
      <c r="I76" s="75">
        <f t="shared" si="7"/>
        <v>3.7916242736907215E-4</v>
      </c>
      <c r="J76" s="80">
        <f t="shared" si="13"/>
        <v>1.615695229569376E-4</v>
      </c>
      <c r="K76" s="80">
        <f t="shared" si="8"/>
        <v>-1.7829250834316534E-4</v>
      </c>
      <c r="L76" s="77">
        <f t="shared" si="9"/>
        <v>-3.7130851868803685E-4</v>
      </c>
      <c r="M76" s="80">
        <f t="shared" si="10"/>
        <v>1.794340608701657E-4</v>
      </c>
      <c r="N76" s="77">
        <f t="shared" si="11"/>
        <v>9.7000000000005198E-4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4.8017835512294401E-3</v>
      </c>
      <c r="C77" s="72">
        <f>_xll.qlIndexFixing(Indexes!C77,FixingDate,TRUE,InterestRatesTrigger)</f>
        <v>5.5761458584080194E-3</v>
      </c>
      <c r="D77" s="72">
        <f>_xll.qlIndexFixing(Indexes!D77,FixingDate,TRUE,InterestRatesTrigger)</f>
        <v>6.4879476475778299E-3</v>
      </c>
      <c r="E77" s="74">
        <f>_xll.qlIndexFixing(Indexes!E77,FixingDate,TRUE,InterestRatesTrigger)</f>
        <v>8.4518284242636119E-3</v>
      </c>
      <c r="F77" s="78">
        <f>_xll.qlIndexFixing(Indexes!F77,FixingDate,TRUE,InterestRatesTrigger)</f>
        <v>5.9179499001091977E-3</v>
      </c>
      <c r="G77" s="74">
        <f>_xll.qlOvernightIndexedSwapFairRate(Indexes!G77,InterestRatesTrigger)</f>
        <v>4.0400000000000618E-3</v>
      </c>
      <c r="I77" s="75">
        <f t="shared" si="7"/>
        <v>9.0529701546302258E-4</v>
      </c>
      <c r="J77" s="80">
        <f t="shared" si="13"/>
        <v>7.2818389281894061E-4</v>
      </c>
      <c r="K77" s="80">
        <f t="shared" si="8"/>
        <v>3.587784955203276E-4</v>
      </c>
      <c r="L77" s="77">
        <f t="shared" si="9"/>
        <v>1.049559055665214E-4</v>
      </c>
      <c r="M77" s="80">
        <f t="shared" si="10"/>
        <v>7.4332233788262751E-4</v>
      </c>
      <c r="N77" s="77">
        <f t="shared" si="11"/>
        <v>1.5299999999999784E-3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5.8650153717844664E-3</v>
      </c>
      <c r="C78" s="72">
        <f>_xll.qlIndexFixing(Indexes!C78,FixingDate,TRUE,InterestRatesTrigger)</f>
        <v>6.6609789068338273E-3</v>
      </c>
      <c r="D78" s="72">
        <f>_xll.qlIndexFixing(Indexes!D78,FixingDate,TRUE,InterestRatesTrigger)</f>
        <v>7.553540271849647E-3</v>
      </c>
      <c r="E78" s="74">
        <f>_xll.qlIndexFixing(Indexes!E78,FixingDate,TRUE,InterestRatesTrigger)</f>
        <v>9.5560771810306259E-3</v>
      </c>
      <c r="F78" s="78">
        <f>_xll.qlIndexFixing(Indexes!F78,FixingDate,TRUE,InterestRatesTrigger)</f>
        <v>6.9260853966019095E-3</v>
      </c>
      <c r="G78" s="74">
        <f>_xll.qlOvernightIndexedSwapFairRate(Indexes!G78,InterestRatesTrigger)</f>
        <v>5.064303995723933E-3</v>
      </c>
      <c r="I78" s="75">
        <f t="shared" si="7"/>
        <v>1.4659497113787782E-3</v>
      </c>
      <c r="J78" s="80">
        <f t="shared" si="13"/>
        <v>1.3190644319222471E-3</v>
      </c>
      <c r="K78" s="80">
        <f t="shared" si="8"/>
        <v>9.0875875144167881E-4</v>
      </c>
      <c r="L78" s="77">
        <f t="shared" si="9"/>
        <v>6.6179312296443631E-4</v>
      </c>
      <c r="M78" s="80">
        <f t="shared" si="10"/>
        <v>1.2643733150412657E-3</v>
      </c>
      <c r="N78" s="77">
        <f t="shared" si="11"/>
        <v>2.1243039957239526E-3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6.9893407916030038E-3</v>
      </c>
      <c r="C79" s="72">
        <f>_xll.qlIndexFixing(Indexes!C79,FixingDate,TRUE,InterestRatesTrigger)</f>
        <v>7.7870480201810361E-3</v>
      </c>
      <c r="D79" s="72">
        <f>_xll.qlIndexFixing(Indexes!D79,FixingDate,TRUE,InterestRatesTrigger)</f>
        <v>8.68021955284606E-3</v>
      </c>
      <c r="E79" s="74">
        <f>_xll.qlIndexFixing(Indexes!E79,FixingDate,TRUE,InterestRatesTrigger)</f>
        <v>1.0697371066757347E-2</v>
      </c>
      <c r="F79" s="78">
        <f>_xll.qlIndexFixing(Indexes!F79,FixingDate,TRUE,InterestRatesTrigger)</f>
        <v>7.9608120921687477E-3</v>
      </c>
      <c r="G79" s="74">
        <f>_xll.qlOvernightIndexedSwapFairRate(Indexes!G79,InterestRatesTrigger)</f>
        <v>6.155260509301849E-3</v>
      </c>
      <c r="I79" s="75">
        <f t="shared" si="7"/>
        <v>2.0342314740739746E-3</v>
      </c>
      <c r="J79" s="80">
        <f t="shared" si="13"/>
        <v>1.8953876231424388E-3</v>
      </c>
      <c r="K79" s="80">
        <f t="shared" si="8"/>
        <v>1.5072741675996003E-3</v>
      </c>
      <c r="L79" s="77">
        <f t="shared" si="9"/>
        <v>1.2426491679122034E-3</v>
      </c>
      <c r="M79" s="80">
        <f t="shared" si="10"/>
        <v>1.807915135244728E-3</v>
      </c>
      <c r="N79" s="77">
        <f t="shared" si="11"/>
        <v>2.7252605093017971E-3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8.1279984772550593E-3</v>
      </c>
      <c r="C80" s="72">
        <f>_xll.qlIndexFixing(Indexes!C80,FixingDate,TRUE,InterestRatesTrigger)</f>
        <v>8.917486153542601E-3</v>
      </c>
      <c r="D80" s="72">
        <f>_xll.qlIndexFixing(Indexes!D80,FixingDate,TRUE,InterestRatesTrigger)</f>
        <v>9.8221612309866996E-3</v>
      </c>
      <c r="E80" s="74">
        <f>_xll.qlIndexFixing(Indexes!E80,FixingDate,TRUE,InterestRatesTrigger)</f>
        <v>1.1823633375862817E-2</v>
      </c>
      <c r="F80" s="78">
        <f>_xll.qlIndexFixing(Indexes!F80,FixingDate,TRUE,InterestRatesTrigger)</f>
        <v>8.9940640917453921E-3</v>
      </c>
      <c r="G80" s="74">
        <f>_xll.qlOvernightIndexedSwapFairRate(Indexes!G80,InterestRatesTrigger)</f>
        <v>7.261197467761233E-3</v>
      </c>
      <c r="I80" s="75">
        <f t="shared" si="7"/>
        <v>2.5680018232142783E-3</v>
      </c>
      <c r="J80" s="80">
        <f t="shared" si="13"/>
        <v>2.4273269501951375E-3</v>
      </c>
      <c r="K80" s="80">
        <f t="shared" si="8"/>
        <v>2.0413614178102918E-3</v>
      </c>
      <c r="L80" s="77">
        <f t="shared" si="9"/>
        <v>1.7860017876229518E-3</v>
      </c>
      <c r="M80" s="80">
        <f t="shared" si="10"/>
        <v>2.3502652069549894E-3</v>
      </c>
      <c r="N80" s="77">
        <f t="shared" si="11"/>
        <v>3.2811974677611697E-3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9.2211672235028661E-3</v>
      </c>
      <c r="C81" s="72">
        <f>_xll.qlIndexFixing(Indexes!C81,FixingDate,TRUE,InterestRatesTrigger)</f>
        <v>9.9999999999734832E-3</v>
      </c>
      <c r="D81" s="73">
        <f>_xll.qlIndexFixing(Indexes!D81,FixingDate,TRUE,InterestRatesTrigger)</f>
        <v>1.0913359009224907E-2</v>
      </c>
      <c r="E81" s="74">
        <f>_xll.qlIndexFixing(Indexes!E81,FixingDate,TRUE,InterestRatesTrigger)</f>
        <v>1.2850483061864797E-2</v>
      </c>
      <c r="F81" s="78">
        <f>_xll.qlIndexFixing(Indexes!F81,FixingDate,TRUE,InterestRatesTrigger)</f>
        <v>1.0000000000000406E-2</v>
      </c>
      <c r="G81" s="74">
        <f>_xll.qlOvernightIndexedSwapFairRate(Indexes!G81,InterestRatesTrigger)</f>
        <v>8.3200000000001363E-3</v>
      </c>
      <c r="I81" s="75">
        <f t="shared" si="7"/>
        <v>3.0031124637309699E-3</v>
      </c>
      <c r="J81" s="80">
        <f t="shared" si="13"/>
        <v>2.8599999994858216E-3</v>
      </c>
      <c r="K81" s="80">
        <f t="shared" si="8"/>
        <v>2.5008516848404674E-3</v>
      </c>
      <c r="L81" s="77">
        <f t="shared" si="9"/>
        <v>2.2139322925796776E-3</v>
      </c>
      <c r="M81" s="80">
        <f t="shared" si="10"/>
        <v>2.8600000000003319E-3</v>
      </c>
      <c r="N81" s="77">
        <f t="shared" si="11"/>
        <v>3.7300000000002964E-3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102</v>
      </c>
      <c r="AB81" s="112" t="s">
        <v>72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1.3348711780567775E-2</v>
      </c>
      <c r="C82" s="72">
        <f>_xll.qlIndexFixing(Indexes!C82,FixingDate,TRUE,InterestRatesTrigger)</f>
        <v>1.4110000000078796E-2</v>
      </c>
      <c r="D82" s="73">
        <f>_xll.qlIndexFixing(Indexes!D82,FixingDate,TRUE,InterestRatesTrigger)</f>
        <v>1.502470023510364E-2</v>
      </c>
      <c r="E82" s="74">
        <f>_xll.qlIndexFixing(Indexes!E82,FixingDate,TRUE,InterestRatesTrigger)</f>
        <v>1.6934513912615589E-2</v>
      </c>
      <c r="F82" s="78">
        <f>_xll.qlIndexFixing(Indexes!F82,FixingDate,TRUE,InterestRatesTrigger)</f>
        <v>1.4110000000000308E-2</v>
      </c>
      <c r="G82" s="83">
        <f>_xll.qlOvernightIndexedSwapFairRate(Indexes!G82,InterestRatesTrigger)</f>
        <v>1.2270000000000019E-2</v>
      </c>
      <c r="I82" s="75">
        <f t="shared" si="7"/>
        <v>4.2191820967793416E-3</v>
      </c>
      <c r="J82" s="80">
        <f t="shared" si="13"/>
        <v>4.1000000001373237E-3</v>
      </c>
      <c r="K82" s="80">
        <f t="shared" si="8"/>
        <v>3.7381735914285216E-3</v>
      </c>
      <c r="L82" s="77">
        <f t="shared" si="9"/>
        <v>3.4527951277624012E-3</v>
      </c>
      <c r="M82" s="80">
        <f t="shared" si="10"/>
        <v>4.1000000000002805E-3</v>
      </c>
      <c r="N82" s="77">
        <f t="shared" si="11"/>
        <v>4.9299999999999769E-3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100</v>
      </c>
      <c r="AB82" s="113">
        <f>_xll.qlCalendarAdvance(Calendar,SettlementDate,Start,"following")</f>
        <v>41767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1.6701718828019581E-2</v>
      </c>
      <c r="C83" s="72">
        <f>_xll.qlIndexFixing(Indexes!C83,FixingDate,TRUE,InterestRatesTrigger)</f>
        <v>1.7479999999927567E-2</v>
      </c>
      <c r="D83" s="73">
        <f>_xll.qlIndexFixing(Indexes!D83,FixingDate,TRUE,InterestRatesTrigger)</f>
        <v>1.8395787399270894E-2</v>
      </c>
      <c r="E83" s="74">
        <f>_xll.qlIndexFixing(Indexes!E83,FixingDate,TRUE,InterestRatesTrigger)</f>
        <v>2.0277680187046541E-2</v>
      </c>
      <c r="F83" s="78">
        <f>_xll.qlIndexFixing(Indexes!F83,FixingDate,TRUE,InterestRatesTrigger)</f>
        <v>1.7480000000000381E-2</v>
      </c>
      <c r="G83" s="83">
        <f>_xll.qlOvernightIndexedSwapFairRate(Indexes!G83,InterestRatesTrigger)</f>
        <v>1.5539999999999976E-2</v>
      </c>
      <c r="I83" s="75">
        <f t="shared" si="7"/>
        <v>4.560365296844917E-3</v>
      </c>
      <c r="J83" s="80">
        <f t="shared" si="13"/>
        <v>4.4899999999262422E-3</v>
      </c>
      <c r="K83" s="80">
        <f t="shared" si="8"/>
        <v>4.1295406372796554E-3</v>
      </c>
      <c r="L83" s="77">
        <f t="shared" si="9"/>
        <v>3.8467989649639336E-3</v>
      </c>
      <c r="M83" s="80">
        <f t="shared" si="10"/>
        <v>4.490000000000452E-3</v>
      </c>
      <c r="N83" s="77">
        <f t="shared" si="11"/>
        <v>5.4000000000003004E-3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101</v>
      </c>
      <c r="AB83" s="113">
        <f>_xll.qlInterestRateIndexFixingDate(Indexes!B73,EffectiveDate)</f>
        <v>41765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1.9481959500973815E-2</v>
      </c>
      <c r="C84" s="72">
        <f>_xll.qlIndexFixing(Indexes!C84,FixingDate,TRUE,InterestRatesTrigger)</f>
        <v>2.0239999999951866E-2</v>
      </c>
      <c r="D84" s="73">
        <f>_xll.qlIndexFixing(Indexes!D84,FixingDate,TRUE,InterestRatesTrigger)</f>
        <v>2.1166742723722324E-2</v>
      </c>
      <c r="E84" s="74">
        <f>_xll.qlIndexFixing(Indexes!E84,FixingDate,TRUE,InterestRatesTrigger)</f>
        <v>2.3000081590435959E-2</v>
      </c>
      <c r="F84" s="78">
        <f>_xll.qlIndexFixing(Indexes!F84,FixingDate,TRUE,InterestRatesTrigger)</f>
        <v>2.0239999999997645E-2</v>
      </c>
      <c r="G84" s="83">
        <f>_xll.qlOvernightIndexedSwapFairRate(Indexes!G84,InterestRatesTrigger)</f>
        <v>1.8220000000000028E-2</v>
      </c>
      <c r="I84" s="75">
        <f t="shared" si="7"/>
        <v>4.5290339295806902E-3</v>
      </c>
      <c r="J84" s="80">
        <f t="shared" si="13"/>
        <v>4.4899999999504954E-3</v>
      </c>
      <c r="K84" s="80">
        <f t="shared" si="8"/>
        <v>4.137358739483149E-3</v>
      </c>
      <c r="L84" s="77">
        <f t="shared" si="9"/>
        <v>3.8569131751136146E-3</v>
      </c>
      <c r="M84" s="80">
        <f t="shared" si="10"/>
        <v>4.4899999999976764E-3</v>
      </c>
      <c r="N84" s="77">
        <f t="shared" si="11"/>
        <v>5.4200000000000324E-3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2.1691544201264713E-2</v>
      </c>
      <c r="C85" s="72">
        <f>_xll.qlIndexFixing(Indexes!C85,FixingDate,TRUE,InterestRatesTrigger)</f>
        <v>2.2449999999892709E-2</v>
      </c>
      <c r="D85" s="73">
        <f>_xll.qlIndexFixing(Indexes!D85,FixingDate,TRUE,InterestRatesTrigger)</f>
        <v>2.3397612504529635E-2</v>
      </c>
      <c r="E85" s="74">
        <f>_xll.qlIndexFixing(Indexes!E85,FixingDate,TRUE,InterestRatesTrigger)</f>
        <v>2.516178472083257E-2</v>
      </c>
      <c r="F85" s="78">
        <f>_xll.qlIndexFixing(Indexes!F85,FixingDate,TRUE,InterestRatesTrigger)</f>
        <v>2.2449999999996105E-2</v>
      </c>
      <c r="G85" s="83">
        <f>_xll.qlOvernightIndexedSwapFairRate(Indexes!G85,InterestRatesTrigger)</f>
        <v>2.0350000000000919E-2</v>
      </c>
      <c r="I85" s="75">
        <f t="shared" si="7"/>
        <v>4.2676754446595751E-3</v>
      </c>
      <c r="J85" s="80">
        <f t="shared" si="13"/>
        <v>4.2699999998908958E-3</v>
      </c>
      <c r="K85" s="80">
        <f t="shared" si="8"/>
        <v>3.9241390264462515E-3</v>
      </c>
      <c r="L85" s="77">
        <f t="shared" si="9"/>
        <v>3.6539781716721786E-3</v>
      </c>
      <c r="M85" s="80">
        <f t="shared" si="10"/>
        <v>4.2699999999962178E-3</v>
      </c>
      <c r="N85" s="77">
        <f t="shared" si="11"/>
        <v>5.1000000000012476E-3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2.347226739414458E-2</v>
      </c>
      <c r="C86" s="72">
        <f>_xll.qlIndexFixing(Indexes!C86,FixingDate,TRUE,InterestRatesTrigger)</f>
        <v>2.423000000004125E-2</v>
      </c>
      <c r="D86" s="73">
        <f>_xll.qlIndexFixing(Indexes!D86,FixingDate,TRUE,InterestRatesTrigger)</f>
        <v>2.5208448179792665E-2</v>
      </c>
      <c r="E86" s="74">
        <f>_xll.qlIndexFixing(Indexes!E86,FixingDate,TRUE,InterestRatesTrigger)</f>
        <v>2.6903080078680277E-2</v>
      </c>
      <c r="F86" s="78">
        <f>_xll.qlIndexFixing(Indexes!F86,FixingDate,TRUE,InterestRatesTrigger)</f>
        <v>2.4230000000000099E-2</v>
      </c>
      <c r="G86" s="83">
        <f>_xll.qlOvernightIndexedSwapFairRate(Indexes!G86,InterestRatesTrigger)</f>
        <v>2.2080000000000634E-2</v>
      </c>
      <c r="I86" s="75">
        <f t="shared" si="7"/>
        <v>3.9173614504775418E-3</v>
      </c>
      <c r="J86" s="80">
        <f t="shared" si="13"/>
        <v>3.9600000000407157E-3</v>
      </c>
      <c r="K86" s="80">
        <f t="shared" si="8"/>
        <v>3.6417429032126261E-3</v>
      </c>
      <c r="L86" s="77">
        <f t="shared" si="9"/>
        <v>3.3810218898672785E-3</v>
      </c>
      <c r="M86" s="80">
        <f t="shared" si="10"/>
        <v>3.960000000000418E-3</v>
      </c>
      <c r="N86" s="77">
        <f t="shared" si="11"/>
        <v>4.7300000000007128E-3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2.4972174506003142E-2</v>
      </c>
      <c r="C87" s="72">
        <f>_xll.qlIndexFixing(Indexes!C87,FixingDate,TRUE,InterestRatesTrigger)</f>
        <v>2.5689999999891723E-2</v>
      </c>
      <c r="D87" s="73">
        <f>_xll.qlIndexFixing(Indexes!D87,FixingDate,TRUE,InterestRatesTrigger)</f>
        <v>2.6689108554513626E-2</v>
      </c>
      <c r="E87" s="74">
        <f>_xll.qlIndexFixing(Indexes!E87,FixingDate,TRUE,InterestRatesTrigger)</f>
        <v>2.8334105467893275E-2</v>
      </c>
      <c r="F87" s="78">
        <f>_xll.qlIndexFixing(Indexes!F87,FixingDate,TRUE,InterestRatesTrigger)</f>
        <v>2.5690000000000015E-2</v>
      </c>
      <c r="G87" s="83">
        <f>_xll.qlOvernightIndexedSwapFairRate(Indexes!G87,InterestRatesTrigger)</f>
        <v>2.3480000000000507E-2</v>
      </c>
      <c r="I87" s="75">
        <f t="shared" si="7"/>
        <v>3.555997184909461E-3</v>
      </c>
      <c r="J87" s="80">
        <f t="shared" si="13"/>
        <v>3.6099999998892712E-3</v>
      </c>
      <c r="K87" s="80">
        <f t="shared" si="8"/>
        <v>3.3122743980072214E-3</v>
      </c>
      <c r="L87" s="77">
        <f t="shared" si="9"/>
        <v>3.0797772018380104E-3</v>
      </c>
      <c r="M87" s="80">
        <f t="shared" si="10"/>
        <v>3.6100000000006509E-3</v>
      </c>
      <c r="N87" s="77">
        <f t="shared" si="11"/>
        <v>4.3000000000005291E-3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2.6249386862352495E-2</v>
      </c>
      <c r="C88" s="72">
        <f>_xll.qlIndexFixing(Indexes!C88,FixingDate,TRUE,InterestRatesTrigger)</f>
        <v>2.6920000000176747E-2</v>
      </c>
      <c r="D88" s="73">
        <f>_xll.qlIndexFixing(Indexes!D88,FixingDate,TRUE,InterestRatesTrigger)</f>
        <v>2.7929621496655996E-2</v>
      </c>
      <c r="E88" s="74">
        <f>_xll.qlIndexFixing(Indexes!E88,FixingDate,TRUE,InterestRatesTrigger)</f>
        <v>2.9534919675692224E-2</v>
      </c>
      <c r="F88" s="78">
        <f>_xll.qlIndexFixing(Indexes!F88,FixingDate,TRUE,InterestRatesTrigger)</f>
        <v>2.6919999999999902E-2</v>
      </c>
      <c r="G88" s="83">
        <f>_xll.qlOvernightIndexedSwapFairRate(Indexes!G88,InterestRatesTrigger)</f>
        <v>2.4650000000000422E-2</v>
      </c>
      <c r="I88" s="75">
        <f t="shared" si="7"/>
        <v>3.2224711847953849E-3</v>
      </c>
      <c r="J88" s="80">
        <f t="shared" si="13"/>
        <v>3.2700000001821723E-3</v>
      </c>
      <c r="K88" s="80">
        <f t="shared" si="8"/>
        <v>2.9849311468062474E-3</v>
      </c>
      <c r="L88" s="77">
        <f t="shared" si="9"/>
        <v>2.7795950519102323E-3</v>
      </c>
      <c r="M88" s="80">
        <f t="shared" si="10"/>
        <v>3.2700000000000194E-3</v>
      </c>
      <c r="N88" s="77">
        <f t="shared" si="11"/>
        <v>3.8099999999113704E-3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2.7330421820246083E-2</v>
      </c>
      <c r="C89" s="72">
        <f>_xll.qlIndexFixing(Indexes!C89,FixingDate,TRUE,InterestRatesTrigger)</f>
        <v>2.7981134064207182E-2</v>
      </c>
      <c r="D89" s="73">
        <f>_xll.qlIndexFixing(Indexes!D89,FixingDate,TRUE,InterestRatesTrigger)</f>
        <v>2.9001777904617502E-2</v>
      </c>
      <c r="E89" s="74">
        <f>_xll.qlIndexFixing(Indexes!E89,FixingDate,TRUE,InterestRatesTrigger)</f>
        <v>3.0569771217981677E-2</v>
      </c>
      <c r="F89" s="78">
        <f>_xll.qlIndexFixing(Indexes!F89,FixingDate,TRUE,InterestRatesTrigger)</f>
        <v>2.7915588173241589E-2</v>
      </c>
      <c r="G89" s="83">
        <f>_xll.qlOvernightIndexedSwapFairRate(Indexes!G89,InterestRatesTrigger)</f>
        <v>2.5676980505990939E-2</v>
      </c>
      <c r="I89" s="75">
        <f t="shared" ref="I89:I138" si="14">B89-P89</f>
        <v>2.9241626875020112E-3</v>
      </c>
      <c r="J89" s="80">
        <f t="shared" si="13"/>
        <v>2.9812705168618912E-3</v>
      </c>
      <c r="K89" s="80">
        <f t="shared" ref="K89:K138" si="15">D89-R89</f>
        <v>2.7087014839927183E-3</v>
      </c>
      <c r="L89" s="77">
        <f t="shared" ref="L89:L138" si="16">E89-S89</f>
        <v>2.5225122576850376E-3</v>
      </c>
      <c r="M89" s="80">
        <f t="shared" ref="M89:M138" si="17">F89-T89</f>
        <v>3.004460544282609E-3</v>
      </c>
      <c r="N89" s="77">
        <f t="shared" ref="N89:N138" si="18">G89-U89</f>
        <v>3.40338283079758E-3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2.8249218716162521E-2</v>
      </c>
      <c r="C90" s="72">
        <f>_xll.qlIndexFixing(Indexes!C90,FixingDate,TRUE,InterestRatesTrigger)</f>
        <v>2.8889999999970523E-2</v>
      </c>
      <c r="D90" s="73">
        <f>_xll.qlIndexFixing(Indexes!D90,FixingDate,TRUE,InterestRatesTrigger)</f>
        <v>2.9920518347890945E-2</v>
      </c>
      <c r="E90" s="74">
        <f>_xll.qlIndexFixing(Indexes!E90,FixingDate,TRUE,InterestRatesTrigger)</f>
        <v>3.1456192748750618E-2</v>
      </c>
      <c r="F90" s="78">
        <f>_xll.qlIndexFixing(Indexes!F90,FixingDate,TRUE,InterestRatesTrigger)</f>
        <v>2.8889999999999669E-2</v>
      </c>
      <c r="G90" s="83">
        <f>_xll.qlOvernightIndexedSwapFairRate(Indexes!G90,InterestRatesTrigger)</f>
        <v>2.6580000000057401E-2</v>
      </c>
      <c r="I90" s="75">
        <f t="shared" si="14"/>
        <v>2.663499720474187E-3</v>
      </c>
      <c r="J90" s="80">
        <f t="shared" si="13"/>
        <v>2.7399999999232032E-3</v>
      </c>
      <c r="K90" s="80">
        <f t="shared" si="15"/>
        <v>2.4788250921587186E-3</v>
      </c>
      <c r="L90" s="77">
        <f t="shared" si="16"/>
        <v>2.3144129075371896E-3</v>
      </c>
      <c r="M90" s="80">
        <f t="shared" si="17"/>
        <v>2.7400000000032954E-3</v>
      </c>
      <c r="N90" s="77">
        <f t="shared" si="18"/>
        <v>3.1200000000574588E-3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2.9033072019504187E-2</v>
      </c>
      <c r="C91" s="72">
        <f>_xll.qlIndexFixing(Indexes!C91,FixingDate,TRUE,InterestRatesTrigger)</f>
        <v>2.965655456531481E-2</v>
      </c>
      <c r="D91" s="73">
        <f>_xll.qlIndexFixing(Indexes!D91,FixingDate,TRUE,InterestRatesTrigger)</f>
        <v>3.069305409641112E-2</v>
      </c>
      <c r="E91" s="74">
        <f>_xll.qlIndexFixing(Indexes!E91,FixingDate,TRUE,InterestRatesTrigger)</f>
        <v>3.2203571435091408E-2</v>
      </c>
      <c r="F91" s="78">
        <f>_xll.qlIndexFixing(Indexes!F91,FixingDate,TRUE,InterestRatesTrigger)</f>
        <v>2.9555191370902362E-2</v>
      </c>
      <c r="G91" s="83">
        <f>_xll.qlOvernightIndexedSwapFairRate(Indexes!G91,InterestRatesTrigger)</f>
        <v>2.7363730092764344E-2</v>
      </c>
      <c r="I91" s="75">
        <f t="shared" si="14"/>
        <v>2.4511894023255022E-3</v>
      </c>
      <c r="J91" s="80">
        <f t="shared" si="13"/>
        <v>2.5457461493369749E-3</v>
      </c>
      <c r="K91" s="80">
        <f t="shared" si="15"/>
        <v>2.2928374576435366E-3</v>
      </c>
      <c r="L91" s="77">
        <f t="shared" si="16"/>
        <v>2.14943891879028E-3</v>
      </c>
      <c r="M91" s="80">
        <f t="shared" si="17"/>
        <v>2.5752206822734873E-3</v>
      </c>
      <c r="N91" s="77">
        <f t="shared" si="18"/>
        <v>2.9142741175581383E-3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2.9692393746333173E-2</v>
      </c>
      <c r="C92" s="72">
        <f>_xll.qlIndexFixing(Indexes!C92,FixingDate,TRUE,InterestRatesTrigger)</f>
        <v>3.0293361362204462E-2</v>
      </c>
      <c r="D92" s="73">
        <f>_xll.qlIndexFixing(Indexes!D92,FixingDate,TRUE,InterestRatesTrigger)</f>
        <v>3.133295438630581E-2</v>
      </c>
      <c r="E92" s="74">
        <f>_xll.qlIndexFixing(Indexes!E92,FixingDate,TRUE,InterestRatesTrigger)</f>
        <v>3.2824175113833752E-2</v>
      </c>
      <c r="F92" s="78">
        <f>_xll.qlIndexFixing(Indexes!F92,FixingDate,TRUE,InterestRatesTrigger)</f>
        <v>3.0199188297760533E-2</v>
      </c>
      <c r="G92" s="83">
        <f>_xll.qlOvernightIndexedSwapFairRate(Indexes!G92,InterestRatesTrigger)</f>
        <v>2.8024979135698215E-2</v>
      </c>
      <c r="I92" s="75">
        <f t="shared" si="14"/>
        <v>2.2694367245552974E-3</v>
      </c>
      <c r="J92" s="80">
        <f t="shared" si="13"/>
        <v>2.3769474883363582E-3</v>
      </c>
      <c r="K92" s="80">
        <f t="shared" si="15"/>
        <v>2.1302593371418099E-3</v>
      </c>
      <c r="L92" s="77">
        <f t="shared" si="16"/>
        <v>2.0052786979098992E-3</v>
      </c>
      <c r="M92" s="80">
        <f t="shared" si="17"/>
        <v>2.4073607436468046E-3</v>
      </c>
      <c r="N92" s="77">
        <f t="shared" si="18"/>
        <v>2.7335271595140161E-3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3.0252482776562357E-2</v>
      </c>
      <c r="C93" s="72">
        <f>_xll.qlIndexFixing(Indexes!C93,FixingDate,TRUE,InterestRatesTrigger)</f>
        <v>3.0830000000071273E-2</v>
      </c>
      <c r="D93" s="73">
        <f>_xll.qlIndexFixing(Indexes!D93,FixingDate,TRUE,InterestRatesTrigger)</f>
        <v>3.1871351144968953E-2</v>
      </c>
      <c r="E93" s="74">
        <f>_xll.qlIndexFixing(Indexes!E93,FixingDate,TRUE,InterestRatesTrigger)</f>
        <v>3.3347441117338873E-2</v>
      </c>
      <c r="F93" s="78">
        <f>_xll.qlIndexFixing(Indexes!F93,FixingDate,TRUE,InterestRatesTrigger)</f>
        <v>3.0829999999999011E-2</v>
      </c>
      <c r="G93" s="83">
        <f>_xll.qlOvernightIndexedSwapFairRate(Indexes!G93,InterestRatesTrigger)</f>
        <v>2.8579999999967371E-2</v>
      </c>
      <c r="I93" s="75">
        <f t="shared" si="14"/>
        <v>2.1268333013846515E-3</v>
      </c>
      <c r="J93" s="80">
        <f t="shared" si="13"/>
        <v>2.24000000009646E-3</v>
      </c>
      <c r="K93" s="80">
        <f t="shared" si="15"/>
        <v>1.9990718798254953E-3</v>
      </c>
      <c r="L93" s="77">
        <f t="shared" si="16"/>
        <v>1.8848061614632483E-3</v>
      </c>
      <c r="M93" s="80">
        <f t="shared" si="17"/>
        <v>2.2399999999975773E-3</v>
      </c>
      <c r="N93" s="77">
        <f t="shared" si="18"/>
        <v>2.5599999999673696E-3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3.0725219517689181E-2</v>
      </c>
      <c r="C94" s="72">
        <f>_xll.qlIndexFixing(Indexes!C94,FixingDate,TRUE,InterestRatesTrigger)</f>
        <v>3.1281250276606054E-2</v>
      </c>
      <c r="D94" s="73">
        <f>_xll.qlIndexFixing(Indexes!D94,FixingDate,TRUE,InterestRatesTrigger)</f>
        <v>3.232388658001057E-2</v>
      </c>
      <c r="E94" s="74">
        <f>_xll.qlIndexFixing(Indexes!E94,FixingDate,TRUE,InterestRatesTrigger)</f>
        <v>3.3787900949559892E-2</v>
      </c>
      <c r="F94" s="78">
        <f>_xll.qlIndexFixing(Indexes!F94,FixingDate,TRUE,InterestRatesTrigger)</f>
        <v>3.1182610728063373E-2</v>
      </c>
      <c r="G94" s="83">
        <f>_xll.qlOvernightIndexedSwapFairRate(Indexes!G94,InterestRatesTrigger)</f>
        <v>2.9036400280286784E-2</v>
      </c>
      <c r="I94" s="75">
        <f t="shared" si="14"/>
        <v>2.0271612636195008E-3</v>
      </c>
      <c r="J94" s="80">
        <f t="shared" si="13"/>
        <v>2.1381116658997674E-3</v>
      </c>
      <c r="K94" s="80">
        <f t="shared" si="15"/>
        <v>1.9032224030613686E-3</v>
      </c>
      <c r="L94" s="77">
        <f t="shared" si="16"/>
        <v>1.8044157138414549E-3</v>
      </c>
      <c r="M94" s="80">
        <f t="shared" si="17"/>
        <v>2.1736350500057046E-3</v>
      </c>
      <c r="N94" s="77">
        <f t="shared" si="18"/>
        <v>2.5022320855957181E-3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3.1125309201901371E-2</v>
      </c>
      <c r="C95" s="72">
        <f>_xll.qlIndexFixing(Indexes!C95,FixingDate,TRUE,InterestRatesTrigger)</f>
        <v>3.1662588640122794E-2</v>
      </c>
      <c r="D95" s="73">
        <f>_xll.qlIndexFixing(Indexes!D95,FixingDate,TRUE,InterestRatesTrigger)</f>
        <v>3.270604409119035E-2</v>
      </c>
      <c r="E95" s="74">
        <f>_xll.qlIndexFixing(Indexes!E95,FixingDate,TRUE,InterestRatesTrigger)</f>
        <v>3.4160522840871357E-2</v>
      </c>
      <c r="F95" s="78">
        <f>_xll.qlIndexFixing(Indexes!F95,FixingDate,TRUE,InterestRatesTrigger)</f>
        <v>3.152522908252145E-2</v>
      </c>
      <c r="G95" s="83">
        <f>_xll.qlOvernightIndexedSwapFairRate(Indexes!G95,InterestRatesTrigger)</f>
        <v>2.9413709445668856E-2</v>
      </c>
      <c r="I95" s="75">
        <f t="shared" si="14"/>
        <v>1.9568780841345557E-3</v>
      </c>
      <c r="J95" s="80">
        <f t="shared" si="13"/>
        <v>2.0616122965932057E-3</v>
      </c>
      <c r="K95" s="80">
        <f t="shared" si="15"/>
        <v>1.8324991136422185E-3</v>
      </c>
      <c r="L95" s="77">
        <f t="shared" si="16"/>
        <v>1.7487148297827201E-3</v>
      </c>
      <c r="M95" s="80">
        <f t="shared" si="17"/>
        <v>2.1084264601761056E-3</v>
      </c>
      <c r="N95" s="77">
        <f t="shared" si="18"/>
        <v>2.4280227449911575E-3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3.146777789731478E-2</v>
      </c>
      <c r="C96" s="72">
        <f>_xll.qlIndexFixing(Indexes!C96,FixingDate,TRUE,InterestRatesTrigger)</f>
        <v>3.1989185260804388E-2</v>
      </c>
      <c r="D96" s="73">
        <f>_xll.qlIndexFixing(Indexes!D96,FixingDate,TRUE,InterestRatesTrigger)</f>
        <v>3.303287195325047E-2</v>
      </c>
      <c r="E96" s="74">
        <f>_xll.qlIndexFixing(Indexes!E96,FixingDate,TRUE,InterestRatesTrigger)</f>
        <v>3.4479910074492297E-2</v>
      </c>
      <c r="F96" s="78">
        <f>_xll.qlIndexFixing(Indexes!F96,FixingDate,TRUE,InterestRatesTrigger)</f>
        <v>3.1861432231568135E-2</v>
      </c>
      <c r="G96" s="83">
        <f>_xll.qlOvernightIndexedSwapFairRate(Indexes!G96,InterestRatesTrigger)</f>
        <v>2.9732210223346888E-2</v>
      </c>
      <c r="I96" s="75">
        <f t="shared" si="14"/>
        <v>1.9056675070066725E-3</v>
      </c>
      <c r="J96" s="80">
        <f t="shared" si="13"/>
        <v>2.0038667579952638E-3</v>
      </c>
      <c r="K96" s="80">
        <f t="shared" si="15"/>
        <v>1.7796157562539119E-3</v>
      </c>
      <c r="L96" s="77">
        <f t="shared" si="16"/>
        <v>1.7101662510736193E-3</v>
      </c>
      <c r="M96" s="80">
        <f t="shared" si="17"/>
        <v>2.0450492010358999E-3</v>
      </c>
      <c r="N96" s="77">
        <f t="shared" si="18"/>
        <v>2.3449416221491722E-3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3.1755525860182245E-2</v>
      </c>
      <c r="C97" s="72">
        <f>_xll.qlIndexFixing(Indexes!C97,FixingDate,TRUE,InterestRatesTrigger)</f>
        <v>3.2264390440694866E-2</v>
      </c>
      <c r="D97" s="73">
        <f>_xll.qlIndexFixing(Indexes!D97,FixingDate,TRUE,InterestRatesTrigger)</f>
        <v>3.3307586953416166E-2</v>
      </c>
      <c r="E97" s="74">
        <f>_xll.qlIndexFixing(Indexes!E97,FixingDate,TRUE,InterestRatesTrigger)</f>
        <v>3.4748795374765627E-2</v>
      </c>
      <c r="F97" s="78">
        <f>_xll.qlIndexFixing(Indexes!F97,FixingDate,TRUE,InterestRatesTrigger)</f>
        <v>3.2184894451859125E-2</v>
      </c>
      <c r="G97" s="83">
        <f>_xll.qlOvernightIndexedSwapFairRate(Indexes!G97,InterestRatesTrigger)</f>
        <v>2.9999413318078476E-2</v>
      </c>
      <c r="I97" s="75">
        <f t="shared" si="14"/>
        <v>1.8638428796896554E-3</v>
      </c>
      <c r="J97" s="80">
        <f t="shared" si="13"/>
        <v>1.9581591919701005E-3</v>
      </c>
      <c r="K97" s="80">
        <f t="shared" si="15"/>
        <v>1.7372704885543766E-3</v>
      </c>
      <c r="L97" s="77">
        <f t="shared" si="16"/>
        <v>1.6774709677630784E-3</v>
      </c>
      <c r="M97" s="80">
        <f t="shared" si="17"/>
        <v>1.9824269074086645E-3</v>
      </c>
      <c r="N97" s="77">
        <f t="shared" si="18"/>
        <v>2.2577401198013089E-3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3.2000417385485695E-2</v>
      </c>
      <c r="C98" s="72">
        <f>_xll.qlIndexFixing(Indexes!C98,FixingDate,TRUE,InterestRatesTrigger)</f>
        <v>3.2499999999845174E-2</v>
      </c>
      <c r="D98" s="73">
        <f>_xll.qlIndexFixing(Indexes!D98,FixingDate,TRUE,InterestRatesTrigger)</f>
        <v>3.3541941708467075E-2</v>
      </c>
      <c r="E98" s="74">
        <f>_xll.qlIndexFixing(Indexes!E98,FixingDate,TRUE,InterestRatesTrigger)</f>
        <v>3.4978405035128293E-2</v>
      </c>
      <c r="F98" s="78">
        <f>_xll.qlIndexFixing(Indexes!F98,FixingDate,TRUE,InterestRatesTrigger)</f>
        <v>3.2500000000000161E-2</v>
      </c>
      <c r="G98" s="83">
        <f>_xll.qlOvernightIndexedSwapFairRate(Indexes!G98,InterestRatesTrigger)</f>
        <v>3.0229999999964393E-2</v>
      </c>
      <c r="I98" s="75">
        <f t="shared" si="14"/>
        <v>1.8248761448033217E-3</v>
      </c>
      <c r="J98" s="80">
        <f t="shared" si="13"/>
        <v>1.9199999997889065E-3</v>
      </c>
      <c r="K98" s="80">
        <f t="shared" si="15"/>
        <v>1.700642662886262E-3</v>
      </c>
      <c r="L98" s="77">
        <f t="shared" si="16"/>
        <v>1.6526456545006077E-3</v>
      </c>
      <c r="M98" s="80">
        <f t="shared" si="17"/>
        <v>1.9200000000001924E-3</v>
      </c>
      <c r="N98" s="77">
        <f t="shared" si="18"/>
        <v>2.1699999999642595E-3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3.2209319955332889E-2</v>
      </c>
      <c r="C99" s="72">
        <f>_xll.qlIndexFixing(Indexes!C99,FixingDate,TRUE,InterestRatesTrigger)</f>
        <v>3.2702674254202903E-2</v>
      </c>
      <c r="D99" s="73">
        <f>_xll.qlIndexFixing(Indexes!D99,FixingDate,TRUE,InterestRatesTrigger)</f>
        <v>3.3742637727729945E-2</v>
      </c>
      <c r="E99" s="74">
        <f>_xll.qlIndexFixing(Indexes!E99,FixingDate,TRUE,InterestRatesTrigger)</f>
        <v>3.517494091599295E-2</v>
      </c>
      <c r="F99" s="78">
        <f>_xll.qlIndexFixing(Indexes!F99,FixingDate,TRUE,InterestRatesTrigger)</f>
        <v>3.2662436751315922E-2</v>
      </c>
      <c r="G99" s="83">
        <f>_xll.qlOvernightIndexedSwapFairRate(Indexes!G99,InterestRatesTrigger)</f>
        <v>3.0432091249952668E-2</v>
      </c>
      <c r="I99" s="75">
        <f t="shared" si="14"/>
        <v>1.7859725244153031E-3</v>
      </c>
      <c r="J99" s="80">
        <f t="shared" si="13"/>
        <v>1.8874502608598673E-3</v>
      </c>
      <c r="K99" s="80">
        <f t="shared" si="15"/>
        <v>1.6676973159227976E-3</v>
      </c>
      <c r="L99" s="77">
        <f t="shared" si="16"/>
        <v>1.6309619233966233E-3</v>
      </c>
      <c r="M99" s="80">
        <f t="shared" si="17"/>
        <v>1.8844637361096553E-3</v>
      </c>
      <c r="N99" s="77">
        <f t="shared" si="18"/>
        <v>2.1346822831586239E-3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3.2387859872468901E-2</v>
      </c>
      <c r="C100" s="72">
        <f>_xll.qlIndexFixing(Indexes!C100,FixingDate,TRUE,InterestRatesTrigger)</f>
        <v>3.28768844936045E-2</v>
      </c>
      <c r="D100" s="73">
        <f>_xll.qlIndexFixing(Indexes!D100,FixingDate,TRUE,InterestRatesTrigger)</f>
        <v>3.391452414600056E-2</v>
      </c>
      <c r="E100" s="74">
        <f>_xll.qlIndexFixing(Indexes!E100,FixingDate,TRUE,InterestRatesTrigger)</f>
        <v>3.5342928327003094E-2</v>
      </c>
      <c r="F100" s="78">
        <f>_xll.qlIndexFixing(Indexes!F100,FixingDate,TRUE,InterestRatesTrigger)</f>
        <v>3.2819619565234957E-2</v>
      </c>
      <c r="G100" s="83">
        <f>_xll.qlOvernightIndexedSwapFairRate(Indexes!G100,InterestRatesTrigger)</f>
        <v>3.0608152145372606E-2</v>
      </c>
      <c r="I100" s="75">
        <f t="shared" si="14"/>
        <v>1.7456672147265484E-3</v>
      </c>
      <c r="J100" s="80">
        <f t="shared" si="13"/>
        <v>1.8570277608609895E-3</v>
      </c>
      <c r="K100" s="80">
        <f t="shared" si="15"/>
        <v>1.6356518982826238E-3</v>
      </c>
      <c r="L100" s="77">
        <f t="shared" si="16"/>
        <v>1.6091513928121401E-3</v>
      </c>
      <c r="M100" s="80">
        <f t="shared" si="17"/>
        <v>1.8501489584348586E-3</v>
      </c>
      <c r="N100" s="77">
        <f t="shared" si="18"/>
        <v>2.0957754240120419E-3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3.2540010043544544E-2</v>
      </c>
      <c r="C101" s="72">
        <f>_xll.qlIndexFixing(Indexes!C101,FixingDate,TRUE,InterestRatesTrigger)</f>
        <v>3.302544651985094E-2</v>
      </c>
      <c r="D101" s="73">
        <f>_xll.qlIndexFixing(Indexes!D101,FixingDate,TRUE,InterestRatesTrigger)</f>
        <v>3.4060807840819926E-2</v>
      </c>
      <c r="E101" s="74">
        <f>_xll.qlIndexFixing(Indexes!E101,FixingDate,TRUE,InterestRatesTrigger)</f>
        <v>3.5485360854660919E-2</v>
      </c>
      <c r="F101" s="78">
        <f>_xll.qlIndexFixing(Indexes!F101,FixingDate,TRUE,InterestRatesTrigger)</f>
        <v>3.297104637218963E-2</v>
      </c>
      <c r="G101" s="83">
        <f>_xll.qlOvernightIndexedSwapFairRate(Indexes!G101,InterestRatesTrigger)</f>
        <v>3.0758625517368434E-2</v>
      </c>
      <c r="I101" s="75">
        <f t="shared" si="14"/>
        <v>1.7008717632145121E-3</v>
      </c>
      <c r="J101" s="80">
        <f t="shared" si="13"/>
        <v>1.8235081459376141E-3</v>
      </c>
      <c r="K101" s="80">
        <f t="shared" si="15"/>
        <v>1.6000400402990805E-3</v>
      </c>
      <c r="L101" s="77">
        <f t="shared" si="16"/>
        <v>1.5800791857573521E-3</v>
      </c>
      <c r="M101" s="80">
        <f t="shared" si="17"/>
        <v>1.8144428450521041E-3</v>
      </c>
      <c r="N101" s="77">
        <f t="shared" si="18"/>
        <v>2.0491466287188842E-3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3.2671255740731965E-2</v>
      </c>
      <c r="C102" s="72">
        <f>_xll.qlIndexFixing(Indexes!C102,FixingDate,TRUE,InterestRatesTrigger)</f>
        <v>3.3152871470401538E-2</v>
      </c>
      <c r="D102" s="73">
        <f>_xll.qlIndexFixing(Indexes!D102,FixingDate,TRUE,InterestRatesTrigger)</f>
        <v>3.4186298528833099E-2</v>
      </c>
      <c r="E102" s="74">
        <f>_xll.qlIndexFixing(Indexes!E102,FixingDate,TRUE,InterestRatesTrigger)</f>
        <v>3.5606942928917154E-2</v>
      </c>
      <c r="F102" s="78">
        <f>_xll.qlIndexFixing(Indexes!F102,FixingDate,TRUE,InterestRatesTrigger)</f>
        <v>3.3118470174757636E-2</v>
      </c>
      <c r="G102" s="83">
        <f>_xll.qlOvernightIndexedSwapFairRate(Indexes!G102,InterestRatesTrigger)</f>
        <v>3.0886121170007049E-2</v>
      </c>
      <c r="I102" s="75">
        <f t="shared" si="14"/>
        <v>1.6565989381474716E-3</v>
      </c>
      <c r="J102" s="80">
        <f t="shared" si="13"/>
        <v>1.7897529477393648E-3</v>
      </c>
      <c r="K102" s="80">
        <f t="shared" si="15"/>
        <v>1.5643620197315633E-3</v>
      </c>
      <c r="L102" s="77">
        <f t="shared" si="16"/>
        <v>1.5519729952740494E-3</v>
      </c>
      <c r="M102" s="80">
        <f t="shared" si="17"/>
        <v>1.7825499896538186E-3</v>
      </c>
      <c r="N102" s="77">
        <f t="shared" si="18"/>
        <v>1.9989130237393765E-3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3.2783145760021476E-2</v>
      </c>
      <c r="C103" s="72">
        <f>_xll.qlIndexFixing(Indexes!C103,FixingDate,TRUE,InterestRatesTrigger)</f>
        <v>3.326000000007006E-2</v>
      </c>
      <c r="D103" s="73">
        <f>_xll.qlIndexFixing(Indexes!D103,FixingDate,TRUE,InterestRatesTrigger)</f>
        <v>3.4292090876472878E-2</v>
      </c>
      <c r="E103" s="74">
        <f>_xll.qlIndexFixing(Indexes!E103,FixingDate,TRUE,InterestRatesTrigger)</f>
        <v>3.5708686196881952E-2</v>
      </c>
      <c r="F103" s="78">
        <f>_xll.qlIndexFixing(Indexes!F103,FixingDate,TRUE,InterestRatesTrigger)</f>
        <v>3.3259999999986085E-2</v>
      </c>
      <c r="G103" s="83">
        <f>_xll.qlOvernightIndexedSwapFairRate(Indexes!G103,InterestRatesTrigger)</f>
        <v>3.0990000000029341E-2</v>
      </c>
      <c r="I103" s="75">
        <f t="shared" si="14"/>
        <v>1.6083468623421908E-3</v>
      </c>
      <c r="J103" s="80">
        <f t="shared" si="13"/>
        <v>1.7500000001276703E-3</v>
      </c>
      <c r="K103" s="80">
        <f t="shared" si="15"/>
        <v>1.5233696421790011E-3</v>
      </c>
      <c r="L103" s="77">
        <f t="shared" si="16"/>
        <v>1.5172150815071436E-3</v>
      </c>
      <c r="M103" s="80">
        <f t="shared" si="17"/>
        <v>1.7499999999693108E-3</v>
      </c>
      <c r="N103" s="77">
        <f t="shared" si="18"/>
        <v>1.9400000000293141E-3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3.2880076888446963E-2</v>
      </c>
      <c r="C104" s="72">
        <f>_xll.qlIndexFixing(Indexes!C104,FixingDate,TRUE,InterestRatesTrigger)</f>
        <v>3.3350823674190712E-2</v>
      </c>
      <c r="D104" s="73">
        <f>_xll.qlIndexFixing(Indexes!D104,FixingDate,TRUE,InterestRatesTrigger)</f>
        <v>3.4382287804710074E-2</v>
      </c>
      <c r="E104" s="74">
        <f>_xll.qlIndexFixing(Indexes!E104,FixingDate,TRUE,InterestRatesTrigger)</f>
        <v>3.5794724710717027E-2</v>
      </c>
      <c r="F104" s="78">
        <f>_xll.qlIndexFixing(Indexes!F104,FixingDate,TRUE,InterestRatesTrigger)</f>
        <v>3.333408770479334E-2</v>
      </c>
      <c r="G104" s="83">
        <f>_xll.qlOvernightIndexedSwapFairRate(Indexes!G104,InterestRatesTrigger)</f>
        <v>3.1073357797999593E-2</v>
      </c>
      <c r="I104" s="75">
        <f t="shared" si="14"/>
        <v>1.5579009563091786E-3</v>
      </c>
      <c r="J104" s="80">
        <f t="shared" si="13"/>
        <v>1.7051248897472365E-3</v>
      </c>
      <c r="K104" s="80">
        <f t="shared" si="15"/>
        <v>1.4782191257326285E-3</v>
      </c>
      <c r="L104" s="77">
        <f t="shared" si="16"/>
        <v>1.4774710553036446E-3</v>
      </c>
      <c r="M104" s="80">
        <f t="shared" si="17"/>
        <v>1.7086290383218003E-3</v>
      </c>
      <c r="N104" s="77">
        <f t="shared" si="18"/>
        <v>1.8814233704641768E-3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3.2963898403713068E-2</v>
      </c>
      <c r="C105" s="72">
        <f>_xll.qlIndexFixing(Indexes!C105,FixingDate,TRUE,InterestRatesTrigger)</f>
        <v>3.3427829138518078E-2</v>
      </c>
      <c r="D105" s="73">
        <f>_xll.qlIndexFixing(Indexes!D105,FixingDate,TRUE,InterestRatesTrigger)</f>
        <v>3.4459191664690324E-2</v>
      </c>
      <c r="E105" s="74">
        <f>_xll.qlIndexFixing(Indexes!E105,FixingDate,TRUE,InterestRatesTrigger)</f>
        <v>3.5867465038167588E-2</v>
      </c>
      <c r="F105" s="78">
        <f>_xll.qlIndexFixing(Indexes!F105,FixingDate,TRUE,InterestRatesTrigger)</f>
        <v>3.3404825092545685E-2</v>
      </c>
      <c r="G105" s="83">
        <f>_xll.qlOvernightIndexedSwapFairRate(Indexes!G105,InterestRatesTrigger)</f>
        <v>3.1139255490480394E-2</v>
      </c>
      <c r="I105" s="75">
        <f t="shared" si="14"/>
        <v>1.5084145993917303E-3</v>
      </c>
      <c r="J105" s="80">
        <f t="shared" si="13"/>
        <v>1.6586607566563202E-3</v>
      </c>
      <c r="K105" s="80">
        <f t="shared" si="15"/>
        <v>1.4321610594037817E-3</v>
      </c>
      <c r="L105" s="77">
        <f t="shared" si="16"/>
        <v>1.4341482275243497E-3</v>
      </c>
      <c r="M105" s="80">
        <f t="shared" si="17"/>
        <v>1.6676260785653818E-3</v>
      </c>
      <c r="N105" s="77">
        <f t="shared" si="18"/>
        <v>1.8161511293000726E-3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3.3036439896926478E-2</v>
      </c>
      <c r="C106" s="72">
        <f>_xll.qlIndexFixing(Indexes!C106,FixingDate,TRUE,InterestRatesTrigger)</f>
        <v>3.3493585172304337E-2</v>
      </c>
      <c r="D106" s="73">
        <f>_xll.qlIndexFixing(Indexes!D106,FixingDate,TRUE,InterestRatesTrigger)</f>
        <v>3.4525149572255269E-2</v>
      </c>
      <c r="E106" s="74">
        <f>_xll.qlIndexFixing(Indexes!E106,FixingDate,TRUE,InterestRatesTrigger)</f>
        <v>3.5929345122930292E-2</v>
      </c>
      <c r="F106" s="78">
        <f>_xll.qlIndexFixing(Indexes!F106,FixingDate,TRUE,InterestRatesTrigger)</f>
        <v>3.347249720021804E-2</v>
      </c>
      <c r="G106" s="83">
        <f>_xll.qlOvernightIndexedSwapFairRate(Indexes!G106,InterestRatesTrigger)</f>
        <v>3.1191044347775223E-2</v>
      </c>
      <c r="I106" s="75">
        <f t="shared" si="14"/>
        <v>1.4641138463271017E-3</v>
      </c>
      <c r="J106" s="80">
        <f t="shared" si="13"/>
        <v>1.6153946497102084E-3</v>
      </c>
      <c r="K106" s="80">
        <f t="shared" si="15"/>
        <v>1.3896001347418196E-3</v>
      </c>
      <c r="L106" s="77">
        <f t="shared" si="16"/>
        <v>1.3959233743523966E-3</v>
      </c>
      <c r="M106" s="80">
        <f t="shared" si="17"/>
        <v>1.6276756640408174E-3</v>
      </c>
      <c r="N106" s="77">
        <f t="shared" si="18"/>
        <v>1.747121409513594E-3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3.3099256583622158E-2</v>
      </c>
      <c r="C107" s="72">
        <f>_xll.qlIndexFixing(Indexes!C107,FixingDate,TRUE,InterestRatesTrigger)</f>
        <v>3.35502587918763E-2</v>
      </c>
      <c r="D107" s="73">
        <f>_xll.qlIndexFixing(Indexes!D107,FixingDate,TRUE,InterestRatesTrigger)</f>
        <v>3.4582144596495022E-2</v>
      </c>
      <c r="E107" s="74">
        <f>_xll.qlIndexFixing(Indexes!E107,FixingDate,TRUE,InterestRatesTrigger)</f>
        <v>3.5982400929624313E-2</v>
      </c>
      <c r="F107" s="78">
        <f>_xll.qlIndexFixing(Indexes!F107,FixingDate,TRUE,InterestRatesTrigger)</f>
        <v>3.353735138025786E-2</v>
      </c>
      <c r="G107" s="83">
        <f>_xll.qlOvernightIndexedSwapFairRate(Indexes!G107,InterestRatesTrigger)</f>
        <v>3.1231551343774439E-2</v>
      </c>
      <c r="I107" s="75">
        <f t="shared" si="14"/>
        <v>1.4267885166597827E-3</v>
      </c>
      <c r="J107" s="80">
        <f t="shared" si="13"/>
        <v>1.5777088205861795E-3</v>
      </c>
      <c r="K107" s="80">
        <f t="shared" si="15"/>
        <v>1.3525776380398508E-3</v>
      </c>
      <c r="L107" s="77">
        <f t="shared" si="16"/>
        <v>1.363054132788373E-3</v>
      </c>
      <c r="M107" s="80">
        <f t="shared" si="17"/>
        <v>1.5878105534419401E-3</v>
      </c>
      <c r="N107" s="77">
        <f t="shared" si="18"/>
        <v>1.6750805267461803E-3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3.3154012694299129E-2</v>
      </c>
      <c r="C108" s="72">
        <f>_xll.qlIndexFixing(Indexes!C108,FixingDate,TRUE,InterestRatesTrigger)</f>
        <v>3.3599999999982248E-2</v>
      </c>
      <c r="D108" s="73">
        <f>_xll.qlIndexFixing(Indexes!D108,FixingDate,TRUE,InterestRatesTrigger)</f>
        <v>3.4632177987552602E-2</v>
      </c>
      <c r="E108" s="74">
        <f>_xll.qlIndexFixing(Indexes!E108,FixingDate,TRUE,InterestRatesTrigger)</f>
        <v>3.6028654088317798E-2</v>
      </c>
      <c r="F108" s="78">
        <f>_xll.qlIndexFixing(Indexes!F108,FixingDate,TRUE,InterestRatesTrigger)</f>
        <v>3.3600000000019344E-2</v>
      </c>
      <c r="G108" s="83">
        <f>_xll.qlOvernightIndexedSwapFairRate(Indexes!G108,InterestRatesTrigger)</f>
        <v>3.1263378476690126E-2</v>
      </c>
      <c r="I108" s="75">
        <f t="shared" si="14"/>
        <v>1.4004583198703388E-3</v>
      </c>
      <c r="J108" s="80">
        <f t="shared" si="13"/>
        <v>1.5499999999515346E-3</v>
      </c>
      <c r="K108" s="80">
        <f t="shared" si="15"/>
        <v>1.3252030437928136E-3</v>
      </c>
      <c r="L108" s="77">
        <f t="shared" si="16"/>
        <v>1.3395952613200895E-3</v>
      </c>
      <c r="M108" s="80">
        <f t="shared" si="17"/>
        <v>1.5500000000191125E-3</v>
      </c>
      <c r="N108" s="77">
        <f t="shared" si="18"/>
        <v>1.6033784766901343E-3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3.3200887081462647E-2</v>
      </c>
      <c r="C109" s="72">
        <f>_xll.qlIndexFixing(Indexes!C109,FixingDate,TRUE,InterestRatesTrigger)</f>
        <v>3.3643353005748888E-2</v>
      </c>
      <c r="D109" s="73">
        <f>_xll.qlIndexFixing(Indexes!D109,FixingDate,TRUE,InterestRatesTrigger)</f>
        <v>3.4675677942006052E-2</v>
      </c>
      <c r="E109" s="74">
        <f>_xll.qlIndexFixing(Indexes!E109,FixingDate,TRUE,InterestRatesTrigger)</f>
        <v>3.6070173773703355E-2</v>
      </c>
      <c r="F109" s="78">
        <f>_xll.qlIndexFixing(Indexes!F109,FixingDate,TRUE,InterestRatesTrigger)</f>
        <v>3.3625921131301778E-2</v>
      </c>
      <c r="G109" s="83">
        <f>_xll.qlOvernightIndexedSwapFairRate(Indexes!G109,InterestRatesTrigger)</f>
        <v>3.1288031759940889E-2</v>
      </c>
      <c r="I109" s="75">
        <f t="shared" si="14"/>
        <v>1.3841827697352385E-3</v>
      </c>
      <c r="J109" s="80">
        <f t="shared" si="13"/>
        <v>1.5318291737397086E-3</v>
      </c>
      <c r="K109" s="80">
        <f t="shared" si="15"/>
        <v>1.306824238669041E-3</v>
      </c>
      <c r="L109" s="77">
        <f t="shared" si="16"/>
        <v>1.3232675104629457E-3</v>
      </c>
      <c r="M109" s="80">
        <f t="shared" si="17"/>
        <v>1.5487311099427956E-3</v>
      </c>
      <c r="N109" s="77">
        <f t="shared" si="18"/>
        <v>1.575778011050976E-3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3.3241040974986598E-2</v>
      </c>
      <c r="C110" s="72">
        <f>_xll.qlIndexFixing(Indexes!C110,FixingDate,TRUE,InterestRatesTrigger)</f>
        <v>3.3681245588115041E-2</v>
      </c>
      <c r="D110" s="73">
        <f>_xll.qlIndexFixing(Indexes!D110,FixingDate,TRUE,InterestRatesTrigger)</f>
        <v>3.4713605607840037E-2</v>
      </c>
      <c r="E110" s="74">
        <f>_xll.qlIndexFixing(Indexes!E110,FixingDate,TRUE,InterestRatesTrigger)</f>
        <v>3.6107721335753205E-2</v>
      </c>
      <c r="F110" s="78">
        <f>_xll.qlIndexFixing(Indexes!F110,FixingDate,TRUE,InterestRatesTrigger)</f>
        <v>3.3649985613612932E-2</v>
      </c>
      <c r="G110" s="83">
        <f>_xll.qlOvernightIndexedSwapFairRate(Indexes!G110,InterestRatesTrigger)</f>
        <v>3.1307681712039528E-2</v>
      </c>
      <c r="I110" s="75">
        <f t="shared" si="14"/>
        <v>1.3769724020438051E-3</v>
      </c>
      <c r="J110" s="80">
        <f t="shared" si="13"/>
        <v>1.5223942481172731E-3</v>
      </c>
      <c r="K110" s="80">
        <f t="shared" si="15"/>
        <v>1.296747500514242E-3</v>
      </c>
      <c r="L110" s="77">
        <f t="shared" si="16"/>
        <v>1.3134598759695845E-3</v>
      </c>
      <c r="M110" s="80">
        <f t="shared" si="17"/>
        <v>1.5479065426604668E-3</v>
      </c>
      <c r="N110" s="77">
        <f t="shared" si="18"/>
        <v>1.5466151959842057E-3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3.3274630103491007E-2</v>
      </c>
      <c r="C111" s="72">
        <f>_xll.qlIndexFixing(Indexes!C111,FixingDate,TRUE,InterestRatesTrigger)</f>
        <v>3.3713575109505164E-2</v>
      </c>
      <c r="D111" s="73">
        <f>_xll.qlIndexFixing(Indexes!D111,FixingDate,TRUE,InterestRatesTrigger)</f>
        <v>3.4745900585683394E-2</v>
      </c>
      <c r="E111" s="74">
        <f>_xll.qlIndexFixing(Indexes!E111,FixingDate,TRUE,InterestRatesTrigger)</f>
        <v>3.6140582553990025E-2</v>
      </c>
      <c r="F111" s="78">
        <f>_xll.qlIndexFixing(Indexes!F111,FixingDate,TRUE,InterestRatesTrigger)</f>
        <v>3.3672271092829116E-2</v>
      </c>
      <c r="G111" s="83">
        <f>_xll.qlOvernightIndexedSwapFairRate(Indexes!G111,InterestRatesTrigger)</f>
        <v>3.1323713356496405E-2</v>
      </c>
      <c r="I111" s="75">
        <f t="shared" si="14"/>
        <v>1.3763221692989075E-3</v>
      </c>
      <c r="J111" s="80">
        <f t="shared" si="13"/>
        <v>1.519373229128422E-3</v>
      </c>
      <c r="K111" s="80">
        <f t="shared" si="15"/>
        <v>1.2928048199159561E-3</v>
      </c>
      <c r="L111" s="77">
        <f t="shared" si="16"/>
        <v>1.3086717866019615E-3</v>
      </c>
      <c r="M111" s="80">
        <f t="shared" si="17"/>
        <v>1.5473885004673033E-3</v>
      </c>
      <c r="N111" s="77">
        <f t="shared" si="18"/>
        <v>1.5169693050825286E-3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3.3302040275469437E-2</v>
      </c>
      <c r="C112" s="72">
        <f>_xll.qlIndexFixing(Indexes!C112,FixingDate,TRUE,InterestRatesTrigger)</f>
        <v>3.3740495847483142E-2</v>
      </c>
      <c r="D112" s="73">
        <f>_xll.qlIndexFixing(Indexes!D112,FixingDate,TRUE,InterestRatesTrigger)</f>
        <v>3.4772757134525593E-2</v>
      </c>
      <c r="E112" s="74">
        <f>_xll.qlIndexFixing(Indexes!E112,FixingDate,TRUE,InterestRatesTrigger)</f>
        <v>3.6168396935324018E-2</v>
      </c>
      <c r="F112" s="78">
        <f>_xll.qlIndexFixing(Indexes!F112,FixingDate,TRUE,InterestRatesTrigger)</f>
        <v>3.3693015611636574E-2</v>
      </c>
      <c r="G112" s="83">
        <f>_xll.qlOvernightIndexedSwapFairRate(Indexes!G112,InterestRatesTrigger)</f>
        <v>3.1337457961970357E-2</v>
      </c>
      <c r="I112" s="75">
        <f t="shared" si="14"/>
        <v>1.3803293541226683E-3</v>
      </c>
      <c r="J112" s="80">
        <f t="shared" si="13"/>
        <v>1.5210020189866877E-3</v>
      </c>
      <c r="K112" s="80">
        <f t="shared" si="15"/>
        <v>1.2933728667802527E-3</v>
      </c>
      <c r="L112" s="77">
        <f t="shared" si="16"/>
        <v>1.3078402276201356E-3</v>
      </c>
      <c r="M112" s="80">
        <f t="shared" si="17"/>
        <v>1.5472241721077515E-3</v>
      </c>
      <c r="N112" s="77">
        <f t="shared" si="18"/>
        <v>1.4879008046082033E-3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3.3323495725021683E-2</v>
      </c>
      <c r="C113" s="72">
        <f>_xll.qlIndexFixing(Indexes!C113,FixingDate,TRUE,InterestRatesTrigger)</f>
        <v>3.3762035400237325E-2</v>
      </c>
      <c r="D113" s="73">
        <f>_xll.qlIndexFixing(Indexes!D113,FixingDate,TRUE,InterestRatesTrigger)</f>
        <v>3.4794236085483078E-2</v>
      </c>
      <c r="E113" s="74">
        <f>_xll.qlIndexFixing(Indexes!E113,FixingDate,TRUE,InterestRatesTrigger)</f>
        <v>3.6190742894875269E-2</v>
      </c>
      <c r="F113" s="78">
        <f>_xll.qlIndexFixing(Indexes!F113,FixingDate,TRUE,InterestRatesTrigger)</f>
        <v>3.3712346697257596E-2</v>
      </c>
      <c r="G113" s="83">
        <f>_xll.qlOvernightIndexedSwapFairRate(Indexes!G113,InterestRatesTrigger)</f>
        <v>3.1349999999994042E-2</v>
      </c>
      <c r="I113" s="75">
        <f t="shared" si="14"/>
        <v>1.3871422407886677E-3</v>
      </c>
      <c r="J113" s="80">
        <f t="shared" si="13"/>
        <v>1.5255325392392188E-3</v>
      </c>
      <c r="K113" s="80">
        <f t="shared" si="15"/>
        <v>1.2968172589747015E-3</v>
      </c>
      <c r="L113" s="77">
        <f t="shared" si="16"/>
        <v>1.3097777933838914E-3</v>
      </c>
      <c r="M113" s="80">
        <f t="shared" si="17"/>
        <v>1.5472282541122914E-3</v>
      </c>
      <c r="N113" s="77">
        <f t="shared" si="18"/>
        <v>1.4599999999940355E-3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3.3338972390815416E-2</v>
      </c>
      <c r="C114" s="72">
        <f>_xll.qlIndexFixing(Indexes!C114,FixingDate,TRUE,InterestRatesTrigger)</f>
        <v>3.3777989479686354E-2</v>
      </c>
      <c r="D114" s="73">
        <f>_xll.qlIndexFixing(Indexes!D114,FixingDate,TRUE,InterestRatesTrigger)</f>
        <v>3.4810151051718065E-2</v>
      </c>
      <c r="E114" s="74">
        <f>_xll.qlIndexFixing(Indexes!E114,FixingDate,TRUE,InterestRatesTrigger)</f>
        <v>3.6207094307498869E-2</v>
      </c>
      <c r="F114" s="78">
        <f>_xll.qlIndexFixing(Indexes!F114,FixingDate,TRUE,InterestRatesTrigger)</f>
        <v>3.373010285108629E-2</v>
      </c>
      <c r="G114" s="83">
        <f>_xll.qlOvernightIndexedSwapFairRate(Indexes!G114,InterestRatesTrigger)</f>
        <v>3.1361589090920669E-2</v>
      </c>
      <c r="I114" s="75">
        <f t="shared" si="14"/>
        <v>1.3952908090489949E-3</v>
      </c>
      <c r="J114" s="80">
        <f t="shared" si="13"/>
        <v>1.5316122396928714E-3</v>
      </c>
      <c r="K114" s="80">
        <f t="shared" si="15"/>
        <v>1.3018855919012806E-3</v>
      </c>
      <c r="L114" s="77">
        <f t="shared" si="16"/>
        <v>1.3135685727196436E-3</v>
      </c>
      <c r="M114" s="80">
        <f t="shared" si="17"/>
        <v>1.5474494130622574E-3</v>
      </c>
      <c r="N114" s="77">
        <f t="shared" si="18"/>
        <v>1.4716128702286189E-3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3.3348941457646233E-2</v>
      </c>
      <c r="C115" s="72">
        <f>_xll.qlIndexFixing(Indexes!C115,FixingDate,TRUE,InterestRatesTrigger)</f>
        <v>3.3788687699087612E-2</v>
      </c>
      <c r="D115" s="73">
        <f>_xll.qlIndexFixing(Indexes!D115,FixingDate,TRUE,InterestRatesTrigger)</f>
        <v>3.4820835233471382E-2</v>
      </c>
      <c r="E115" s="74">
        <f>_xll.qlIndexFixing(Indexes!E115,FixingDate,TRUE,InterestRatesTrigger)</f>
        <v>3.6217869516456558E-2</v>
      </c>
      <c r="F115" s="78">
        <f>_xll.qlIndexFixing(Indexes!F115,FixingDate,TRUE,InterestRatesTrigger)</f>
        <v>3.3746629064544814E-2</v>
      </c>
      <c r="G115" s="83">
        <f>_xll.qlOvernightIndexedSwapFairRate(Indexes!G115,InterestRatesTrigger)</f>
        <v>3.1370944572647101E-2</v>
      </c>
      <c r="I115" s="75">
        <f t="shared" si="14"/>
        <v>1.4035387916852757E-3</v>
      </c>
      <c r="J115" s="80">
        <f t="shared" si="13"/>
        <v>1.5380406964439763E-3</v>
      </c>
      <c r="K115" s="80">
        <f t="shared" si="15"/>
        <v>1.3073561495865818E-3</v>
      </c>
      <c r="L115" s="77">
        <f t="shared" si="16"/>
        <v>1.3179650605332077E-3</v>
      </c>
      <c r="M115" s="80">
        <f t="shared" si="17"/>
        <v>1.5478079561294586E-3</v>
      </c>
      <c r="N115" s="77">
        <f t="shared" si="18"/>
        <v>1.4809740831969002E-3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3.3353646953974858E-2</v>
      </c>
      <c r="C116" s="72">
        <f>_xll.qlIndexFixing(Indexes!C116,FixingDate,TRUE,InterestRatesTrigger)</f>
        <v>3.3794257462282609E-2</v>
      </c>
      <c r="D116" s="73">
        <f>_xll.qlIndexFixing(Indexes!D116,FixingDate,TRUE,InterestRatesTrigger)</f>
        <v>3.4826412085041836E-2</v>
      </c>
      <c r="E116" s="74">
        <f>_xll.qlIndexFixing(Indexes!E116,FixingDate,TRUE,InterestRatesTrigger)</f>
        <v>3.6223331626555111E-2</v>
      </c>
      <c r="F116" s="78">
        <f>_xll.qlIndexFixing(Indexes!F116,FixingDate,TRUE,InterestRatesTrigger)</f>
        <v>3.376214701970167E-2</v>
      </c>
      <c r="G116" s="83">
        <f>_xll.qlOvernightIndexedSwapFairRate(Indexes!G116,InterestRatesTrigger)</f>
        <v>3.137644306056437E-2</v>
      </c>
      <c r="I116" s="75">
        <f t="shared" si="14"/>
        <v>1.4108823137628373E-3</v>
      </c>
      <c r="J116" s="80">
        <f t="shared" si="13"/>
        <v>1.543881446250929E-3</v>
      </c>
      <c r="K116" s="80">
        <f t="shared" si="15"/>
        <v>1.3122659031534825E-3</v>
      </c>
      <c r="L116" s="77">
        <f t="shared" si="16"/>
        <v>1.3219313060778212E-3</v>
      </c>
      <c r="M116" s="80">
        <f t="shared" si="17"/>
        <v>1.5484748925282746E-3</v>
      </c>
      <c r="N116" s="77">
        <f t="shared" si="18"/>
        <v>1.4864779860812062E-3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3.3353158045289245E-2</v>
      </c>
      <c r="C117" s="72">
        <f>_xll.qlIndexFixing(Indexes!C117,FixingDate,TRUE,InterestRatesTrigger)</f>
        <v>3.3794652816045129E-2</v>
      </c>
      <c r="D117" s="73">
        <f>_xll.qlIndexFixing(Indexes!D117,FixingDate,TRUE,InterestRatesTrigger)</f>
        <v>3.4826825662692802E-2</v>
      </c>
      <c r="E117" s="74">
        <f>_xll.qlIndexFixing(Indexes!E117,FixingDate,TRUE,InterestRatesTrigger)</f>
        <v>3.622353364555092E-2</v>
      </c>
      <c r="F117" s="78">
        <f>_xll.qlIndexFixing(Indexes!F117,FixingDate,TRUE,InterestRatesTrigger)</f>
        <v>3.3776555309629558E-2</v>
      </c>
      <c r="G117" s="83">
        <f>_xll.qlOvernightIndexedSwapFairRate(Indexes!G117,InterestRatesTrigger)</f>
        <v>3.1376525375188452E-2</v>
      </c>
      <c r="I117" s="75">
        <f t="shared" si="14"/>
        <v>1.4162608598329435E-3</v>
      </c>
      <c r="J117" s="80">
        <f t="shared" si="13"/>
        <v>1.5481061116891515E-3</v>
      </c>
      <c r="K117" s="80">
        <f t="shared" si="15"/>
        <v>1.3155520892993502E-3</v>
      </c>
      <c r="L117" s="77">
        <f t="shared" si="16"/>
        <v>1.3243234125306647E-3</v>
      </c>
      <c r="M117" s="80">
        <f t="shared" si="17"/>
        <v>1.5491862284575178E-3</v>
      </c>
      <c r="N117" s="77">
        <f t="shared" si="18"/>
        <v>1.4865499975786484E-3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3.3347690628214917E-2</v>
      </c>
      <c r="C118" s="72">
        <f>_xll.qlIndexFixing(Indexes!C118,FixingDate,TRUE,InterestRatesTrigger)</f>
        <v>3.3790000000000091E-2</v>
      </c>
      <c r="D118" s="73">
        <f>_xll.qlIndexFixing(Indexes!D118,FixingDate,TRUE,InterestRatesTrigger)</f>
        <v>3.4822198376559435E-2</v>
      </c>
      <c r="E118" s="74">
        <f>_xll.qlIndexFixing(Indexes!E118,FixingDate,TRUE,InterestRatesTrigger)</f>
        <v>3.62187020624999E-2</v>
      </c>
      <c r="F118" s="78">
        <f>_xll.qlIndexFixing(Indexes!F118,FixingDate,TRUE,InterestRatesTrigger)</f>
        <v>3.3790000000017958E-2</v>
      </c>
      <c r="G118" s="83">
        <f>_xll.qlOvernightIndexedSwapFairRate(Indexes!G118,InterestRatesTrigger)</f>
        <v>3.1369999999980747E-2</v>
      </c>
      <c r="I118" s="75">
        <f t="shared" si="14"/>
        <v>1.4189155035704976E-3</v>
      </c>
      <c r="J118" s="80">
        <f t="shared" ref="J118:J138" si="19">C118-Q118</f>
        <v>1.5500000000104666E-3</v>
      </c>
      <c r="K118" s="80">
        <f t="shared" si="15"/>
        <v>1.3164818942285605E-3</v>
      </c>
      <c r="L118" s="77">
        <f t="shared" si="16"/>
        <v>1.3243521102110148E-3</v>
      </c>
      <c r="M118" s="80">
        <f t="shared" si="17"/>
        <v>1.5500000000175235E-3</v>
      </c>
      <c r="N118" s="77">
        <f t="shared" si="18"/>
        <v>1.4799999999806912E-3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3.3337515098279334E-2</v>
      </c>
      <c r="C119" s="72">
        <f>_xll.qlIndexFixing(Indexes!C119,FixingDate,TRUE,InterestRatesTrigger)</f>
        <v>3.3780509113282724E-2</v>
      </c>
      <c r="D119" s="73">
        <f>_xll.qlIndexFixing(Indexes!D119,FixingDate,TRUE,InterestRatesTrigger)</f>
        <v>3.4812737121053018E-2</v>
      </c>
      <c r="E119" s="74">
        <f>_xll.qlIndexFixing(Indexes!E119,FixingDate,TRUE,InterestRatesTrigger)</f>
        <v>3.6209115577467955E-2</v>
      </c>
      <c r="F119" s="78">
        <f>_xll.qlIndexFixing(Indexes!F119,FixingDate,TRUE,InterestRatesTrigger)</f>
        <v>3.3773056059780662E-2</v>
      </c>
      <c r="G119" s="83">
        <f>_xll.qlOvernightIndexedSwapFairRate(Indexes!G119,InterestRatesTrigger)</f>
        <v>3.1356336035093781E-2</v>
      </c>
      <c r="I119" s="75">
        <f t="shared" si="14"/>
        <v>1.4182811081303107E-3</v>
      </c>
      <c r="J119" s="80">
        <f t="shared" si="19"/>
        <v>1.549032402499359E-3</v>
      </c>
      <c r="K119" s="80">
        <f t="shared" si="15"/>
        <v>1.314525675986021E-3</v>
      </c>
      <c r="L119" s="77">
        <f t="shared" si="16"/>
        <v>1.321460375144988E-3</v>
      </c>
      <c r="M119" s="80">
        <f t="shared" si="17"/>
        <v>1.54220894453444E-3</v>
      </c>
      <c r="N119" s="77">
        <f t="shared" si="18"/>
        <v>1.4795626807196163E-3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3.3323515299022458E-2</v>
      </c>
      <c r="C120" s="72">
        <f>_xll.qlIndexFixing(Indexes!C120,FixingDate,TRUE,InterestRatesTrigger)</f>
        <v>3.376705704783009E-2</v>
      </c>
      <c r="D120" s="73">
        <f>_xll.qlIndexFixing(Indexes!D120,FixingDate,TRUE,InterestRatesTrigger)</f>
        <v>3.4799307788281435E-2</v>
      </c>
      <c r="E120" s="74">
        <f>_xll.qlIndexFixing(Indexes!E120,FixingDate,TRUE,InterestRatesTrigger)</f>
        <v>3.6195619689941901E-2</v>
      </c>
      <c r="F120" s="78">
        <f>_xll.qlIndexFixing(Indexes!F120,FixingDate,TRUE,InterestRatesTrigger)</f>
        <v>3.375555851702234E-2</v>
      </c>
      <c r="G120" s="83">
        <f>_xll.qlOvernightIndexedSwapFairRate(Indexes!G120,InterestRatesTrigger)</f>
        <v>3.1337521636884177E-2</v>
      </c>
      <c r="I120" s="75">
        <f t="shared" si="14"/>
        <v>1.4148677007294261E-3</v>
      </c>
      <c r="J120" s="80">
        <f t="shared" si="19"/>
        <v>1.5456383352442996E-3</v>
      </c>
      <c r="K120" s="80">
        <f t="shared" si="15"/>
        <v>1.3100926533769E-3</v>
      </c>
      <c r="L120" s="77">
        <f t="shared" si="16"/>
        <v>1.3160361416070798E-3</v>
      </c>
      <c r="M120" s="80">
        <f t="shared" si="17"/>
        <v>1.5346833750777E-3</v>
      </c>
      <c r="N120" s="77">
        <f t="shared" si="18"/>
        <v>1.4733129444322104E-3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3.3306466304476201E-2</v>
      </c>
      <c r="C121" s="72">
        <f>_xll.qlIndexFixing(Indexes!C121,FixingDate,TRUE,InterestRatesTrigger)</f>
        <v>3.3750446518624758E-2</v>
      </c>
      <c r="D121" s="73">
        <f>_xll.qlIndexFixing(Indexes!D121,FixingDate,TRUE,InterestRatesTrigger)</f>
        <v>3.4782714334695326E-2</v>
      </c>
      <c r="E121" s="74">
        <f>_xll.qlIndexFixing(Indexes!E121,FixingDate,TRUE,InterestRatesTrigger)</f>
        <v>3.6179005905290933E-2</v>
      </c>
      <c r="F121" s="78">
        <f>_xll.qlIndexFixing(Indexes!F121,FixingDate,TRUE,InterestRatesTrigger)</f>
        <v>3.3737461887218538E-2</v>
      </c>
      <c r="G121" s="83">
        <f>_xll.qlOvernightIndexedSwapFairRate(Indexes!G121,InterestRatesTrigger)</f>
        <v>3.1315612302400854E-2</v>
      </c>
      <c r="I121" s="75">
        <f t="shared" si="14"/>
        <v>1.4092195631179028E-3</v>
      </c>
      <c r="J121" s="80">
        <f t="shared" si="19"/>
        <v>1.5403116050587418E-3</v>
      </c>
      <c r="K121" s="80">
        <f t="shared" si="15"/>
        <v>1.3036702666803304E-3</v>
      </c>
      <c r="L121" s="77">
        <f t="shared" si="16"/>
        <v>1.3085784568670281E-3</v>
      </c>
      <c r="M121" s="80">
        <f t="shared" si="17"/>
        <v>1.5273263308908311E-3</v>
      </c>
      <c r="N121" s="77">
        <f t="shared" si="18"/>
        <v>1.463388760894177E-3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3.3287128156103005E-2</v>
      </c>
      <c r="C122" s="72">
        <f>_xll.qlIndexFixing(Indexes!C122,FixingDate,TRUE,InterestRatesTrigger)</f>
        <v>3.3731451925484025E-2</v>
      </c>
      <c r="D122" s="73">
        <f>_xll.qlIndexFixing(Indexes!D122,FixingDate,TRUE,InterestRatesTrigger)</f>
        <v>3.4763726950219037E-2</v>
      </c>
      <c r="E122" s="74">
        <f>_xll.qlIndexFixing(Indexes!E122,FixingDate,TRUE,InterestRatesTrigger)</f>
        <v>3.6160023927668705E-2</v>
      </c>
      <c r="F122" s="78">
        <f>_xll.qlIndexFixing(Indexes!F122,FixingDate,TRUE,InterestRatesTrigger)</f>
        <v>3.3718869013935907E-2</v>
      </c>
      <c r="G122" s="83">
        <f>_xll.qlOvernightIndexedSwapFairRate(Indexes!G122,InterestRatesTrigger)</f>
        <v>3.1292544756710949E-2</v>
      </c>
      <c r="I122" s="75">
        <f t="shared" si="14"/>
        <v>1.4018089953440546E-3</v>
      </c>
      <c r="J122" s="80">
        <f t="shared" si="19"/>
        <v>1.5334719405284691E-3</v>
      </c>
      <c r="K122" s="80">
        <f t="shared" si="15"/>
        <v>1.2956856635129368E-3</v>
      </c>
      <c r="L122" s="77">
        <f t="shared" si="16"/>
        <v>1.2995325687918183E-3</v>
      </c>
      <c r="M122" s="80">
        <f t="shared" si="17"/>
        <v>1.5201206872222164E-3</v>
      </c>
      <c r="N122" s="77">
        <f t="shared" si="18"/>
        <v>1.4517048608083498E-3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3.32661614386211E-2</v>
      </c>
      <c r="C123" s="72">
        <f>_xll.qlIndexFixing(Indexes!C123,FixingDate,TRUE,InterestRatesTrigger)</f>
        <v>3.3710748773631699E-2</v>
      </c>
      <c r="D123" s="73">
        <f>_xll.qlIndexFixing(Indexes!D123,FixingDate,TRUE,InterestRatesTrigger)</f>
        <v>3.4743018555990643E-2</v>
      </c>
      <c r="E123" s="74">
        <f>_xll.qlIndexFixing(Indexes!E123,FixingDate,TRUE,InterestRatesTrigger)</f>
        <v>3.6139330727933835E-2</v>
      </c>
      <c r="F123" s="78">
        <f>_xll.qlIndexFixing(Indexes!F123,FixingDate,TRUE,InterestRatesTrigger)</f>
        <v>3.3699844016139159E-2</v>
      </c>
      <c r="G123" s="83">
        <f>_xll.qlOvernightIndexedSwapFairRate(Indexes!G123,InterestRatesTrigger)</f>
        <v>3.1269999999999736E-2</v>
      </c>
      <c r="I123" s="75">
        <f t="shared" si="14"/>
        <v>1.393101429814976E-3</v>
      </c>
      <c r="J123" s="80">
        <f t="shared" si="19"/>
        <v>1.5255362937275363E-3</v>
      </c>
      <c r="K123" s="80">
        <f t="shared" si="15"/>
        <v>1.2865508707269394E-3</v>
      </c>
      <c r="L123" s="77">
        <f t="shared" si="16"/>
        <v>1.2893165470401549E-3</v>
      </c>
      <c r="M123" s="80">
        <f t="shared" si="17"/>
        <v>1.5130749810596741E-3</v>
      </c>
      <c r="N123" s="77">
        <f t="shared" si="18"/>
        <v>1.4399999999997609E-3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3.3244003576723101E-2</v>
      </c>
      <c r="C124" s="72">
        <f>_xll.qlIndexFixing(Indexes!C124,FixingDate,TRUE,InterestRatesTrigger)</f>
        <v>3.3688790839071343E-2</v>
      </c>
      <c r="D124" s="73">
        <f>_xll.qlIndexFixing(Indexes!D124,FixingDate,TRUE,InterestRatesTrigger)</f>
        <v>3.4721044754053375E-2</v>
      </c>
      <c r="E124" s="74">
        <f>_xll.qlIndexFixing(Indexes!E124,FixingDate,TRUE,InterestRatesTrigger)</f>
        <v>3.6117377650220168E-2</v>
      </c>
      <c r="F124" s="78">
        <f>_xll.qlIndexFixing(Indexes!F124,FixingDate,TRUE,InterestRatesTrigger)</f>
        <v>3.3680322205049365E-2</v>
      </c>
      <c r="G124" s="83">
        <f>_xll.qlOvernightIndexedSwapFairRate(Indexes!G124,InterestRatesTrigger)</f>
        <v>3.1249050417229172E-2</v>
      </c>
      <c r="I124" s="75">
        <f t="shared" si="14"/>
        <v>1.3833909568227304E-3</v>
      </c>
      <c r="J124" s="80">
        <f t="shared" si="19"/>
        <v>1.5167610951377364E-3</v>
      </c>
      <c r="K124" s="80">
        <f t="shared" si="15"/>
        <v>1.2765207173516813E-3</v>
      </c>
      <c r="L124" s="77">
        <f t="shared" si="16"/>
        <v>1.2781965560244371E-3</v>
      </c>
      <c r="M124" s="80">
        <f t="shared" si="17"/>
        <v>1.5061065346946637E-3</v>
      </c>
      <c r="N124" s="77">
        <f t="shared" si="18"/>
        <v>1.4388141750589639E-3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3.3221497351997822E-2</v>
      </c>
      <c r="C125" s="72">
        <f>_xll.qlIndexFixing(Indexes!C125,FixingDate,TRUE,InterestRatesTrigger)</f>
        <v>3.3666430230998731E-2</v>
      </c>
      <c r="D125" s="73">
        <f>_xll.qlIndexFixing(Indexes!D125,FixingDate,TRUE,InterestRatesTrigger)</f>
        <v>3.469865527510501E-2</v>
      </c>
      <c r="E125" s="74">
        <f>_xll.qlIndexFixing(Indexes!E125,FixingDate,TRUE,InterestRatesTrigger)</f>
        <v>3.6095001215026082E-2</v>
      </c>
      <c r="F125" s="78">
        <f>_xll.qlIndexFixing(Indexes!F125,FixingDate,TRUE,InterestRatesTrigger)</f>
        <v>3.3660641177836258E-2</v>
      </c>
      <c r="G125" s="83">
        <f>_xll.qlOvernightIndexedSwapFairRate(Indexes!G125,InterestRatesTrigger)</f>
        <v>3.1229974700449144E-2</v>
      </c>
      <c r="I125" s="75">
        <f t="shared" si="14"/>
        <v>1.3732440761092118E-3</v>
      </c>
      <c r="J125" s="80">
        <f t="shared" si="19"/>
        <v>1.5076525623802309E-3</v>
      </c>
      <c r="K125" s="80">
        <f t="shared" si="15"/>
        <v>1.2661307131041494E-3</v>
      </c>
      <c r="L125" s="77">
        <f t="shared" si="16"/>
        <v>1.2667336852660721E-3</v>
      </c>
      <c r="M125" s="80">
        <f t="shared" si="17"/>
        <v>1.4993820124146323E-3</v>
      </c>
      <c r="N125" s="77">
        <f t="shared" si="18"/>
        <v>1.4384799404596298E-3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3.3198898398636656E-2</v>
      </c>
      <c r="C126" s="72">
        <f>_xll.qlIndexFixing(Indexes!C126,FixingDate,TRUE,InterestRatesTrigger)</f>
        <v>3.3643940494507335E-2</v>
      </c>
      <c r="D126" s="73">
        <f>_xll.qlIndexFixing(Indexes!D126,FixingDate,TRUE,InterestRatesTrigger)</f>
        <v>3.4676130522828523E-2</v>
      </c>
      <c r="E126" s="74">
        <f>_xll.qlIndexFixing(Indexes!E126,FixingDate,TRUE,InterestRatesTrigger)</f>
        <v>3.6072489625034738E-2</v>
      </c>
      <c r="F126" s="78">
        <f>_xll.qlIndexFixing(Indexes!F126,FixingDate,TRUE,InterestRatesTrigger)</f>
        <v>3.3640688639553884E-2</v>
      </c>
      <c r="G126" s="83">
        <f>_xll.qlOvernightIndexedSwapFairRate(Indexes!G126,InterestRatesTrigger)</f>
        <v>3.1212292626262218E-2</v>
      </c>
      <c r="I126" s="75">
        <f t="shared" si="14"/>
        <v>1.3628586328191875E-3</v>
      </c>
      <c r="J126" s="80">
        <f t="shared" si="19"/>
        <v>1.4983801282093256E-3</v>
      </c>
      <c r="K126" s="80">
        <f t="shared" si="15"/>
        <v>1.2555541615684659E-3</v>
      </c>
      <c r="L126" s="77">
        <f t="shared" si="16"/>
        <v>1.2551131046279335E-3</v>
      </c>
      <c r="M126" s="80">
        <f t="shared" si="17"/>
        <v>1.4928271859211972E-3</v>
      </c>
      <c r="N126" s="77">
        <f t="shared" si="18"/>
        <v>1.4387402068421762E-3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3.3176548518817649E-2</v>
      </c>
      <c r="C127" s="72">
        <f>_xll.qlIndexFixing(Indexes!C127,FixingDate,TRUE,InterestRatesTrigger)</f>
        <v>3.3621676270042755E-2</v>
      </c>
      <c r="D127" s="73">
        <f>_xll.qlIndexFixing(Indexes!D127,FixingDate,TRUE,InterestRatesTrigger)</f>
        <v>3.4653828759938936E-2</v>
      </c>
      <c r="E127" s="74">
        <f>_xll.qlIndexFixing(Indexes!E127,FixingDate,TRUE,InterestRatesTrigger)</f>
        <v>3.6050202873638366E-2</v>
      </c>
      <c r="F127" s="78">
        <f>_xll.qlIndexFixing(Indexes!F127,FixingDate,TRUE,InterestRatesTrigger)</f>
        <v>3.3620462740076393E-2</v>
      </c>
      <c r="G127" s="83">
        <f>_xll.qlOvernightIndexedSwapFairRate(Indexes!G127,InterestRatesTrigger)</f>
        <v>3.1195710405630777E-2</v>
      </c>
      <c r="I127" s="75">
        <f t="shared" si="14"/>
        <v>1.3524247751429339E-3</v>
      </c>
      <c r="J127" s="80">
        <f t="shared" si="19"/>
        <v>1.489094885486944E-3</v>
      </c>
      <c r="K127" s="80">
        <f t="shared" si="15"/>
        <v>1.2449628389506334E-3</v>
      </c>
      <c r="L127" s="77">
        <f t="shared" si="16"/>
        <v>1.2435286046214716E-3</v>
      </c>
      <c r="M127" s="80">
        <f t="shared" si="17"/>
        <v>1.4863689335807492E-3</v>
      </c>
      <c r="N127" s="77">
        <f t="shared" si="18"/>
        <v>1.4393078437228458E-3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3.3154799244092883E-2</v>
      </c>
      <c r="C128" s="72">
        <f>_xll.qlIndexFixing(Indexes!C128,FixingDate,TRUE,InterestRatesTrigger)</f>
        <v>3.3599999999958302E-2</v>
      </c>
      <c r="D128" s="73">
        <f>_xll.qlIndexFixing(Indexes!D128,FixingDate,TRUE,InterestRatesTrigger)</f>
        <v>3.4632115026334447E-2</v>
      </c>
      <c r="E128" s="74">
        <f>_xll.qlIndexFixing(Indexes!E128,FixingDate,TRUE,InterestRatesTrigger)</f>
        <v>3.6028505944423819E-2</v>
      </c>
      <c r="F128" s="78">
        <f>_xll.qlIndexFixing(Indexes!F128,FixingDate,TRUE,InterestRatesTrigger)</f>
        <v>3.3600000000015902E-2</v>
      </c>
      <c r="G128" s="83">
        <f>_xll.qlOvernightIndexedSwapFairRate(Indexes!G128,InterestRatesTrigger)</f>
        <v>3.1180000000004482E-2</v>
      </c>
      <c r="I128" s="75">
        <f t="shared" si="14"/>
        <v>1.3421802905759506E-3</v>
      </c>
      <c r="J128" s="80">
        <f t="shared" si="19"/>
        <v>1.47999999995823E-3</v>
      </c>
      <c r="K128" s="80">
        <f t="shared" si="15"/>
        <v>1.2345759234267881E-3</v>
      </c>
      <c r="L128" s="77">
        <f t="shared" si="16"/>
        <v>1.2322143222427279E-3</v>
      </c>
      <c r="M128" s="80">
        <f t="shared" si="17"/>
        <v>1.4800000001204544E-3</v>
      </c>
      <c r="N128" s="77">
        <f t="shared" si="18"/>
        <v>1.4400000000044828E-3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>
        <f>_xll.qlIndexFixing(Indexes!B129,FixingDate,TRUE,InterestRatesTrigger)</f>
        <v>3.3134000300998757E-2</v>
      </c>
      <c r="C129" s="72">
        <f>_xll.qlIndexFixing(Indexes!C129,FixingDate,TRUE,InterestRatesTrigger)</f>
        <v>3.357926894752894E-2</v>
      </c>
      <c r="D129" s="73">
        <f>_xll.qlIndexFixing(Indexes!D129,FixingDate,TRUE,InterestRatesTrigger)</f>
        <v>3.4611347389977502E-2</v>
      </c>
      <c r="E129" s="74">
        <f>_xll.qlIndexFixing(Indexes!E129,FixingDate,TRUE,InterestRatesTrigger)</f>
        <v>3.6007753296354354E-2</v>
      </c>
      <c r="F129" s="78">
        <f>_xll.qlIndexFixing(Indexes!F129,FixingDate,TRUE,InterestRatesTrigger)</f>
        <v>3.3579958031478847E-2</v>
      </c>
      <c r="G129" s="83">
        <f>_xll.qlOvernightIndexedSwapFairRate(Indexes!G129,InterestRatesTrigger)</f>
        <v>3.11650410852942E-2</v>
      </c>
      <c r="I129" s="75">
        <f t="shared" si="14"/>
        <v>1.3324538982170744E-3</v>
      </c>
      <c r="J129" s="80">
        <f t="shared" si="19"/>
        <v>1.4714053656419701E-3</v>
      </c>
      <c r="K129" s="80">
        <f t="shared" si="15"/>
        <v>1.2247037932179503E-3</v>
      </c>
      <c r="L129" s="77">
        <f t="shared" si="16"/>
        <v>1.2214786049078025E-3</v>
      </c>
      <c r="M129" s="80">
        <f t="shared" si="17"/>
        <v>1.473965351848891E-3</v>
      </c>
      <c r="N129" s="77">
        <f t="shared" si="18"/>
        <v>1.4408372334277844E-3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>
        <f>_xll.qlIndexFixing(Indexes!B130,FixingDate,TRUE,InterestRatesTrigger)</f>
        <v>3.3114020983508706E-2</v>
      </c>
      <c r="C130" s="72">
        <f>_xll.qlIndexFixing(Indexes!C130,FixingDate,TRUE,InterestRatesTrigger)</f>
        <v>3.3559355368652809E-2</v>
      </c>
      <c r="D130" s="73">
        <f>_xll.qlIndexFixing(Indexes!D130,FixingDate,TRUE,InterestRatesTrigger)</f>
        <v>3.4591399838155755E-2</v>
      </c>
      <c r="E130" s="74">
        <f>_xll.qlIndexFixing(Indexes!E130,FixingDate,TRUE,InterestRatesTrigger)</f>
        <v>3.5987822978855805E-2</v>
      </c>
      <c r="F130" s="78">
        <f>_xll.qlIndexFixing(Indexes!F130,FixingDate,TRUE,InterestRatesTrigger)</f>
        <v>3.3560711505929243E-2</v>
      </c>
      <c r="G130" s="83">
        <f>_xll.qlOvernightIndexedSwapFairRate(Indexes!G130,InterestRatesTrigger)</f>
        <v>3.1150676058254903E-2</v>
      </c>
      <c r="I130" s="75">
        <f t="shared" si="14"/>
        <v>1.3229825890809926E-3</v>
      </c>
      <c r="J130" s="80">
        <f t="shared" si="19"/>
        <v>1.4630258298339444E-3</v>
      </c>
      <c r="K130" s="80">
        <f t="shared" si="15"/>
        <v>1.215090502247218E-3</v>
      </c>
      <c r="L130" s="77">
        <f t="shared" si="16"/>
        <v>1.211083413334979E-3</v>
      </c>
      <c r="M130" s="80">
        <f t="shared" si="17"/>
        <v>1.4680049416035193E-3</v>
      </c>
      <c r="N130" s="77">
        <f t="shared" si="18"/>
        <v>1.4414660882192294E-3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>
        <f>_xll.qlIndexFixing(Indexes!B131,FixingDate,TRUE,InterestRatesTrigger)</f>
        <v>3.309503006389318E-2</v>
      </c>
      <c r="C131" s="72">
        <f>_xll.qlIndexFixing(Indexes!C131,FixingDate,TRUE,InterestRatesTrigger)</f>
        <v>3.3540426155131108E-2</v>
      </c>
      <c r="D131" s="73">
        <f>_xll.qlIndexFixing(Indexes!D131,FixingDate,TRUE,InterestRatesTrigger)</f>
        <v>3.4572436584109585E-2</v>
      </c>
      <c r="E131" s="74">
        <f>_xll.qlIndexFixing(Indexes!E131,FixingDate,TRUE,InterestRatesTrigger)</f>
        <v>3.5968872141854617E-2</v>
      </c>
      <c r="F131" s="78">
        <f>_xll.qlIndexFixing(Indexes!F131,FixingDate,TRUE,InterestRatesTrigger)</f>
        <v>3.3542422445900832E-2</v>
      </c>
      <c r="G131" s="83">
        <f>_xll.qlOvernightIndexedSwapFairRate(Indexes!G131,InterestRatesTrigger)</f>
        <v>3.1137015372896985E-2</v>
      </c>
      <c r="I131" s="75">
        <f t="shared" si="14"/>
        <v>1.3140451681305163E-3</v>
      </c>
      <c r="J131" s="80">
        <f t="shared" si="19"/>
        <v>1.4551505959474187E-3</v>
      </c>
      <c r="K131" s="80">
        <f t="shared" si="15"/>
        <v>1.2060066511769968E-3</v>
      </c>
      <c r="L131" s="77">
        <f t="shared" si="16"/>
        <v>1.2012720718864722E-3</v>
      </c>
      <c r="M131" s="80">
        <f t="shared" si="17"/>
        <v>1.462430161981082E-3</v>
      </c>
      <c r="N131" s="77">
        <f t="shared" si="18"/>
        <v>1.4421721531721471E-3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>
        <f>_xll.qlIndexFixing(Indexes!B132,FixingDate,TRUE,InterestRatesTrigger)</f>
        <v>3.3076805052995248E-2</v>
      </c>
      <c r="C132" s="72">
        <f>_xll.qlIndexFixing(Indexes!C132,FixingDate,TRUE,InterestRatesTrigger)</f>
        <v>3.352226061698068E-2</v>
      </c>
      <c r="D132" s="73">
        <f>_xll.qlIndexFixing(Indexes!D132,FixingDate,TRUE,InterestRatesTrigger)</f>
        <v>3.4554238940555017E-2</v>
      </c>
      <c r="E132" s="74">
        <f>_xll.qlIndexFixing(Indexes!E132,FixingDate,TRUE,InterestRatesTrigger)</f>
        <v>3.5950687692951316E-2</v>
      </c>
      <c r="F132" s="78">
        <f>_xll.qlIndexFixing(Indexes!F132,FixingDate,TRUE,InterestRatesTrigger)</f>
        <v>3.3524877098232174E-2</v>
      </c>
      <c r="G132" s="83">
        <f>_xll.qlOvernightIndexedSwapFairRate(Indexes!G132,InterestRatesTrigger)</f>
        <v>3.1123907662318723E-2</v>
      </c>
      <c r="I132" s="75">
        <f t="shared" si="14"/>
        <v>1.3054608076646795E-3</v>
      </c>
      <c r="J132" s="80">
        <f t="shared" si="19"/>
        <v>1.4476040245988489E-3</v>
      </c>
      <c r="K132" s="80">
        <f t="shared" si="15"/>
        <v>1.1972745076305885E-3</v>
      </c>
      <c r="L132" s="77">
        <f t="shared" si="16"/>
        <v>1.1918625687022677E-3</v>
      </c>
      <c r="M132" s="80">
        <f t="shared" si="17"/>
        <v>1.4570819734817317E-3</v>
      </c>
      <c r="N132" s="77">
        <f t="shared" si="18"/>
        <v>1.4428663975534183E-3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>
        <f>_xll.qlIndexFixing(Indexes!B133,FixingDate,TRUE,InterestRatesTrigger)</f>
        <v>3.3059346308106856E-2</v>
      </c>
      <c r="C133" s="72">
        <f>_xll.qlIndexFixing(Indexes!C133,FixingDate,TRUE,InterestRatesTrigger)</f>
        <v>3.3504858842003764E-2</v>
      </c>
      <c r="D133" s="73">
        <f>_xll.qlIndexFixing(Indexes!D133,FixingDate,TRUE,InterestRatesTrigger)</f>
        <v>3.4536806416722327E-2</v>
      </c>
      <c r="E133" s="74">
        <f>_xll.qlIndexFixing(Indexes!E133,FixingDate,TRUE,InterestRatesTrigger)</f>
        <v>3.5933267794518615E-2</v>
      </c>
      <c r="F133" s="78">
        <f>_xll.qlIndexFixing(Indexes!F133,FixingDate,TRUE,InterestRatesTrigger)</f>
        <v>3.3508075678181155E-2</v>
      </c>
      <c r="G133" s="83">
        <f>_xll.qlOvernightIndexedSwapFairRate(Indexes!G133,InterestRatesTrigger)</f>
        <v>3.1111351054847573E-2</v>
      </c>
      <c r="I133" s="75">
        <f t="shared" si="14"/>
        <v>1.2972501294772482E-3</v>
      </c>
      <c r="J133" s="80">
        <f t="shared" si="19"/>
        <v>1.4404071030236706E-3</v>
      </c>
      <c r="K133" s="80">
        <f t="shared" si="15"/>
        <v>1.1889140481722293E-3</v>
      </c>
      <c r="L133" s="77">
        <f t="shared" si="16"/>
        <v>1.1828669614688189E-3</v>
      </c>
      <c r="M133" s="80">
        <f t="shared" si="17"/>
        <v>1.4519857671882949E-3</v>
      </c>
      <c r="N133" s="77">
        <f t="shared" si="18"/>
        <v>1.4435741039427984E-3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>
        <f>_xll.qlIndexFixing(Indexes!B134,FixingDate,TRUE,InterestRatesTrigger)</f>
        <v>3.3042613497335088E-2</v>
      </c>
      <c r="C134" s="72">
        <f>_xll.qlIndexFixing(Indexes!C134,FixingDate,TRUE,InterestRatesTrigger)</f>
        <v>3.3488180651517069E-2</v>
      </c>
      <c r="D134" s="73">
        <f>_xll.qlIndexFixing(Indexes!D134,FixingDate,TRUE,InterestRatesTrigger)</f>
        <v>3.452009872924823E-2</v>
      </c>
      <c r="E134" s="74">
        <f>_xll.qlIndexFixing(Indexes!E134,FixingDate,TRUE,InterestRatesTrigger)</f>
        <v>3.5916572207486154E-2</v>
      </c>
      <c r="F134" s="78">
        <f>_xll.qlIndexFixing(Indexes!F134,FixingDate,TRUE,InterestRatesTrigger)</f>
        <v>3.3491979304216692E-2</v>
      </c>
      <c r="G134" s="83">
        <f>_xll.qlOvernightIndexedSwapFairRate(Indexes!G134,InterestRatesTrigger)</f>
        <v>3.1099316545365317E-2</v>
      </c>
      <c r="I134" s="75">
        <f t="shared" si="14"/>
        <v>1.2893607753496142E-3</v>
      </c>
      <c r="J134" s="80">
        <f t="shared" si="19"/>
        <v>1.4335034933760302E-3</v>
      </c>
      <c r="K134" s="80">
        <f t="shared" si="15"/>
        <v>1.1808748118599457E-3</v>
      </c>
      <c r="L134" s="77">
        <f t="shared" si="16"/>
        <v>1.1742326800038075E-3</v>
      </c>
      <c r="M134" s="80">
        <f t="shared" si="17"/>
        <v>1.4470826063968725E-3</v>
      </c>
      <c r="N134" s="77">
        <f t="shared" si="18"/>
        <v>1.4442387555408907E-3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>
        <f>_xll.qlIndexFixing(Indexes!B135,FixingDate,TRUE,InterestRatesTrigger)</f>
        <v>3.3026568968577669E-2</v>
      </c>
      <c r="C135" s="72">
        <f>_xll.qlIndexFixing(Indexes!C135,FixingDate,TRUE,InterestRatesTrigger)</f>
        <v>3.347218849304695E-2</v>
      </c>
      <c r="D135" s="73">
        <f>_xll.qlIndexFixing(Indexes!D135,FixingDate,TRUE,InterestRatesTrigger)</f>
        <v>3.4504078347175372E-2</v>
      </c>
      <c r="E135" s="74">
        <f>_xll.qlIndexFixing(Indexes!E135,FixingDate,TRUE,InterestRatesTrigger)</f>
        <v>3.5900563376807623E-2</v>
      </c>
      <c r="F135" s="78">
        <f>_xll.qlIndexFixing(Indexes!F135,FixingDate,TRUE,InterestRatesTrigger)</f>
        <v>3.3476551651412799E-2</v>
      </c>
      <c r="G135" s="83">
        <f>_xll.qlOvernightIndexedSwapFairRate(Indexes!G135,InterestRatesTrigger)</f>
        <v>3.1087777063451574E-2</v>
      </c>
      <c r="I135" s="75">
        <f t="shared" si="14"/>
        <v>1.2818221354344295E-3</v>
      </c>
      <c r="J135" s="80">
        <f t="shared" si="19"/>
        <v>1.4269304809819694E-3</v>
      </c>
      <c r="K135" s="80">
        <f t="shared" si="15"/>
        <v>1.1731839793826526E-3</v>
      </c>
      <c r="L135" s="77">
        <f t="shared" si="16"/>
        <v>1.16597532984139E-3</v>
      </c>
      <c r="M135" s="80">
        <f t="shared" si="17"/>
        <v>1.4424272980827282E-3</v>
      </c>
      <c r="N135" s="77">
        <f t="shared" si="18"/>
        <v>1.4449405396740264E-3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>
        <f>_xll.qlIndexFixing(Indexes!B136,FixingDate,TRUE,InterestRatesTrigger)</f>
        <v>3.301111115137622E-2</v>
      </c>
      <c r="C136" s="72">
        <f>_xll.qlIndexFixing(Indexes!C136,FixingDate,TRUE,InterestRatesTrigger)</f>
        <v>3.3456781531075133E-2</v>
      </c>
      <c r="D136" s="73">
        <f>_xll.qlIndexFixing(Indexes!D136,FixingDate,TRUE,InterestRatesTrigger)</f>
        <v>3.4488645136482816E-2</v>
      </c>
      <c r="E136" s="74">
        <f>_xll.qlIndexFixing(Indexes!E136,FixingDate,TRUE,InterestRatesTrigger)</f>
        <v>3.588514358239784E-2</v>
      </c>
      <c r="F136" s="78">
        <f>_xll.qlIndexFixing(Indexes!F136,FixingDate,TRUE,InterestRatesTrigger)</f>
        <v>3.3461695088777062E-2</v>
      </c>
      <c r="G136" s="83">
        <f>_xll.qlOvernightIndexedSwapFairRate(Indexes!G136,InterestRatesTrigger)</f>
        <v>3.1076663086282947E-2</v>
      </c>
      <c r="I136" s="75">
        <f t="shared" si="14"/>
        <v>1.2744760471436467E-3</v>
      </c>
      <c r="J136" s="80">
        <f t="shared" si="19"/>
        <v>1.4205200055536771E-3</v>
      </c>
      <c r="K136" s="80">
        <f t="shared" si="15"/>
        <v>1.1656889560586331E-3</v>
      </c>
      <c r="L136" s="77">
        <f t="shared" si="16"/>
        <v>1.1579487201129404E-3</v>
      </c>
      <c r="M136" s="80">
        <f t="shared" si="17"/>
        <v>1.437839795215376E-3</v>
      </c>
      <c r="N136" s="77">
        <f t="shared" si="18"/>
        <v>1.4455069685332216E-3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>
        <f>_xll.qlIndexFixing(Indexes!B137,FixingDate,TRUE,InterestRatesTrigger)</f>
        <v>3.2996375069592195E-2</v>
      </c>
      <c r="C137" s="72">
        <f>_xll.qlIndexFixing(Indexes!C137,FixingDate,TRUE,InterestRatesTrigger)</f>
        <v>3.3442093321462189E-2</v>
      </c>
      <c r="D137" s="73">
        <f>_xll.qlIndexFixing(Indexes!D137,FixingDate,TRUE,InterestRatesTrigger)</f>
        <v>3.447393049483833E-2</v>
      </c>
      <c r="E137" s="74">
        <f>_xll.qlIndexFixing(Indexes!E137,FixingDate,TRUE,InterestRatesTrigger)</f>
        <v>3.5870438520432466E-2</v>
      </c>
      <c r="F137" s="78">
        <f>_xll.qlIndexFixing(Indexes!F137,FixingDate,TRUE,InterestRatesTrigger)</f>
        <v>3.3447538805794978E-2</v>
      </c>
      <c r="G137" s="83">
        <f>_xll.qlOvernightIndexedSwapFairRate(Indexes!G137,InterestRatesTrigger)</f>
        <v>3.1066062942775415E-2</v>
      </c>
      <c r="I137" s="75">
        <f t="shared" si="14"/>
        <v>1.2675359458602722E-3</v>
      </c>
      <c r="J137" s="80">
        <f t="shared" si="19"/>
        <v>1.4144938535560689E-3</v>
      </c>
      <c r="K137" s="80">
        <f t="shared" si="15"/>
        <v>1.1585964895531528E-3</v>
      </c>
      <c r="L137" s="77">
        <f t="shared" si="16"/>
        <v>1.1503418856847331E-3</v>
      </c>
      <c r="M137" s="80">
        <f t="shared" si="17"/>
        <v>1.4335566771847413E-3</v>
      </c>
      <c r="N137" s="77">
        <f t="shared" si="18"/>
        <v>1.4461537134274061E-3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>
        <f>_xll.qlIndexFixing(Indexes!B138,FixingDate,TRUE,InterestRatesTrigger)</f>
        <v>3.2982194802876841E-2</v>
      </c>
      <c r="C138" s="64">
        <f>_xll.qlIndexFixing(Indexes!C138,FixingDate,TRUE,InterestRatesTrigger)</f>
        <v>3.3427959331653233E-2</v>
      </c>
      <c r="D138" s="65">
        <f>_xll.qlIndexFixing(Indexes!D138,FixingDate,TRUE,InterestRatesTrigger)</f>
        <v>3.4459771527492071E-2</v>
      </c>
      <c r="E138" s="66">
        <f>_xll.qlIndexFixing(Indexes!E138,FixingDate,TRUE,InterestRatesTrigger)</f>
        <v>3.5856289801383084E-2</v>
      </c>
      <c r="F138" s="70">
        <f>_xll.qlIndexFixing(Indexes!F138,FixingDate,TRUE,InterestRatesTrigger)</f>
        <v>3.343392343604247E-2</v>
      </c>
      <c r="G138" s="81">
        <f>_xll.qlOvernightIndexedSwapFairRate(Indexes!G138,InterestRatesTrigger)</f>
        <v>3.1055864263473267E-2</v>
      </c>
      <c r="I138" s="67">
        <f t="shared" si="14"/>
        <v>1.2608372214131178E-3</v>
      </c>
      <c r="J138" s="82">
        <f t="shared" si="19"/>
        <v>1.4086871917915814E-3</v>
      </c>
      <c r="K138" s="82">
        <f t="shared" si="15"/>
        <v>1.1517458840099928E-3</v>
      </c>
      <c r="L138" s="69">
        <f t="shared" si="16"/>
        <v>1.1429962252863038E-3</v>
      </c>
      <c r="M138" s="82">
        <f t="shared" si="17"/>
        <v>1.4294180041103666E-3</v>
      </c>
      <c r="N138" s="69">
        <f t="shared" si="18"/>
        <v>1.4467651588594178E-3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Y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25" x14ac:dyDescent="0.2">
      <c r="A1" s="4" t="s">
        <v>107</v>
      </c>
      <c r="B1" s="129" t="s">
        <v>97</v>
      </c>
      <c r="C1" s="131"/>
      <c r="D1" s="3" t="s">
        <v>116</v>
      </c>
    </row>
    <row r="2" spans="1:25" x14ac:dyDescent="0.2">
      <c r="A2" s="3">
        <v>0</v>
      </c>
      <c r="B2" s="129" t="s">
        <v>98</v>
      </c>
      <c r="C2" s="130" t="s">
        <v>99</v>
      </c>
      <c r="D2" s="1" t="s">
        <v>114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649</v>
      </c>
      <c r="S3" s="1"/>
      <c r="T3" s="1"/>
      <c r="V3" s="1" t="s">
        <v>650</v>
      </c>
    </row>
    <row r="4" spans="1:25" x14ac:dyDescent="0.2">
      <c r="A4" s="136" t="s">
        <v>66</v>
      </c>
      <c r="B4" s="159" t="str">
        <f>UPPER(Currency)&amp;"YC"&amp;_xll.qlPeriodEquivalent(B3&amp;"M")</f>
        <v>USDYC1M</v>
      </c>
      <c r="C4" s="160"/>
      <c r="D4" s="160"/>
      <c r="E4" s="161"/>
      <c r="F4" s="159" t="str">
        <f>UPPER(Currency)&amp;"YC"&amp;_xll.qlPeriodEquivalent(F3&amp;"M")</f>
        <v>USDYC3M</v>
      </c>
      <c r="G4" s="160"/>
      <c r="H4" s="160"/>
      <c r="I4" s="161"/>
      <c r="J4" s="159" t="str">
        <f>UPPER(Currency)&amp;"YC"&amp;_xll.qlPeriodEquivalent(J3&amp;"M")</f>
        <v>USDYC6M</v>
      </c>
      <c r="K4" s="160"/>
      <c r="L4" s="160"/>
      <c r="M4" s="161"/>
      <c r="N4" s="159" t="str">
        <f>UPPER(Currency)&amp;"YC"&amp;_xll.qlPeriodEquivalent(N3&amp;"M")</f>
        <v>USDYC1Y</v>
      </c>
      <c r="O4" s="160"/>
      <c r="P4" s="160"/>
      <c r="Q4" s="161"/>
      <c r="R4" s="159" t="str">
        <f>Pricing!F4</f>
        <v>USDSTD</v>
      </c>
      <c r="S4" s="160"/>
      <c r="T4" s="160"/>
      <c r="U4" s="161"/>
      <c r="V4" s="159" t="str">
        <f>Pricing!G4</f>
        <v>USDON</v>
      </c>
      <c r="W4" s="160"/>
      <c r="X4" s="160"/>
      <c r="Y4" s="161"/>
    </row>
    <row r="5" spans="1:25" x14ac:dyDescent="0.2">
      <c r="A5" s="133" t="str">
        <f>Pricing!$A5</f>
        <v>ON</v>
      </c>
      <c r="B5" s="148"/>
      <c r="C5" s="149">
        <f>Pricing!$B5*100</f>
        <v>0.26437789952460378</v>
      </c>
      <c r="D5" s="149">
        <f>Pricing!$B5*100</f>
        <v>0.26437789952460378</v>
      </c>
      <c r="E5" s="147"/>
      <c r="F5" s="148"/>
      <c r="G5" s="149">
        <f>Pricing!$C5*100</f>
        <v>0.23864738846679501</v>
      </c>
      <c r="H5" s="149">
        <f>Pricing!$C5*100</f>
        <v>0.23864738846679501</v>
      </c>
      <c r="I5" s="147"/>
      <c r="J5" s="148"/>
      <c r="K5" s="149">
        <f>Pricing!$D5*100</f>
        <v>0.32224281544745992</v>
      </c>
      <c r="L5" s="149">
        <f>Pricing!$D5*100</f>
        <v>0.32224281544745992</v>
      </c>
      <c r="M5" s="147"/>
      <c r="N5" s="148"/>
      <c r="O5" s="149">
        <f>Pricing!$E5*100</f>
        <v>0.49559999999893023</v>
      </c>
      <c r="P5" s="149">
        <f>Pricing!$E5*100</f>
        <v>0.49559999999893023</v>
      </c>
      <c r="Q5" s="147"/>
      <c r="R5" s="148" t="s">
        <v>511</v>
      </c>
      <c r="S5" s="149">
        <f>Pricing!$F5*100</f>
        <v>0.14999999999698588</v>
      </c>
      <c r="T5" s="149">
        <f>Pricing!$F5*100</f>
        <v>0.14999999999698588</v>
      </c>
      <c r="U5" s="147" t="str">
        <f>IF(Contribute="abcd",IF($A$2&lt;&gt;-1,_xll.RtContribute(SourceAlias,R5,Fields,S5:T5,"SCOPE:SERVER"),_xll.RtContribute(SourceAlias,"DDS_INSERT_S",$A$2:$C$2,R5:T5,"SCOPE:SERVER FTC:ALL")),"stopped")</f>
        <v>stopped</v>
      </c>
      <c r="V5" s="148"/>
      <c r="W5" s="149">
        <f>Pricing!$G5*100</f>
        <v>0.14999999999698588</v>
      </c>
      <c r="X5" s="149">
        <f>Pricing!$G5*100</f>
        <v>0.14999999999698588</v>
      </c>
      <c r="Y5" s="147"/>
    </row>
    <row r="6" spans="1:25" x14ac:dyDescent="0.2">
      <c r="A6" s="133" t="str">
        <f>Pricing!$A6</f>
        <v>TN</v>
      </c>
      <c r="B6" s="148"/>
      <c r="C6" s="149">
        <f>Pricing!$B6*100</f>
        <v>0.26437789952460378</v>
      </c>
      <c r="D6" s="149">
        <f>Pricing!$B6*100</f>
        <v>0.26437789952460378</v>
      </c>
      <c r="E6" s="147"/>
      <c r="F6" s="148"/>
      <c r="G6" s="149">
        <f>Pricing!$C6*100</f>
        <v>0.23864738846679501</v>
      </c>
      <c r="H6" s="149">
        <f>Pricing!$C6*100</f>
        <v>0.23864738846679501</v>
      </c>
      <c r="I6" s="147"/>
      <c r="J6" s="148"/>
      <c r="K6" s="149">
        <f>Pricing!$D6*100</f>
        <v>0.32224281544745992</v>
      </c>
      <c r="L6" s="149">
        <f>Pricing!$D6*100</f>
        <v>0.32224281544745992</v>
      </c>
      <c r="M6" s="147"/>
      <c r="N6" s="148"/>
      <c r="O6" s="149">
        <f>Pricing!$E6*100</f>
        <v>0.49559999999893023</v>
      </c>
      <c r="P6" s="149">
        <f>Pricing!$E6*100</f>
        <v>0.49559999999893023</v>
      </c>
      <c r="Q6" s="147"/>
      <c r="R6" s="148" t="s">
        <v>512</v>
      </c>
      <c r="S6" s="149">
        <f>Pricing!$F6*100</f>
        <v>0.15000000000497948</v>
      </c>
      <c r="T6" s="149">
        <f>Pricing!$F6*100</f>
        <v>0.15000000000497948</v>
      </c>
      <c r="U6" s="147" t="str">
        <f>IF(Contribute="abcd",IF($A$2&lt;&gt;-1,_xll.RtContribute(SourceAlias,R6,Fields,S6:T6,"SCOPE:SERVER"),_xll.RtContribute(SourceAlias,"DDS_INSERT_S",$A$2:$C$2,R6:T6,"SCOPE:SERVER FTC:ALL")),"stopped")</f>
        <v>stopped</v>
      </c>
      <c r="V6" s="148"/>
      <c r="W6" s="149">
        <f>Pricing!$G6*100</f>
        <v>0.14999999999698588</v>
      </c>
      <c r="X6" s="149">
        <f>Pricing!$G6*100</f>
        <v>0.14999999999698588</v>
      </c>
      <c r="Y6" s="147"/>
    </row>
    <row r="7" spans="1:25" x14ac:dyDescent="0.2">
      <c r="A7" s="54" t="str">
        <f>Pricing!$A7</f>
        <v>SN</v>
      </c>
      <c r="B7" s="150"/>
      <c r="C7" s="151">
        <f>Pricing!$B7*100</f>
        <v>0.26437789952460378</v>
      </c>
      <c r="D7" s="151">
        <f>Pricing!$B7*100</f>
        <v>0.26437789952460378</v>
      </c>
      <c r="E7" s="152"/>
      <c r="F7" s="150"/>
      <c r="G7" s="151">
        <f>Pricing!$C7*100</f>
        <v>0.23864738846679501</v>
      </c>
      <c r="H7" s="151">
        <f>Pricing!$C7*100</f>
        <v>0.23864738846679501</v>
      </c>
      <c r="I7" s="152"/>
      <c r="J7" s="150"/>
      <c r="K7" s="151">
        <f>Pricing!$D7*100</f>
        <v>0.32224281544745992</v>
      </c>
      <c r="L7" s="151">
        <f>Pricing!$D7*100</f>
        <v>0.32224281544745992</v>
      </c>
      <c r="M7" s="152"/>
      <c r="N7" s="150"/>
      <c r="O7" s="151">
        <f>Pricing!$E7*100</f>
        <v>0.49559999999893023</v>
      </c>
      <c r="P7" s="151">
        <f>Pricing!$E7*100</f>
        <v>0.49559999999893023</v>
      </c>
      <c r="Q7" s="152"/>
      <c r="R7" s="150" t="s">
        <v>513</v>
      </c>
      <c r="S7" s="151">
        <f>Pricing!$F7*100</f>
        <v>0.15000000000497948</v>
      </c>
      <c r="T7" s="151">
        <f>Pricing!$F7*100</f>
        <v>0.15000000000497948</v>
      </c>
      <c r="U7" s="152" t="str">
        <f>IF(Contribute="abcd",IF($A$2&lt;&gt;-1,_xll.RtContribute(SourceAlias,R7,Fields,S7:T7,"SCOPE:SERVER"),_xll.RtContribute(SourceAlias,"DDS_INSERT_S",$A$2:$C$2,R7:T7,"SCOPE:SERVER FTC:ALL")),"stopped")</f>
        <v>stopped</v>
      </c>
      <c r="V7" s="150"/>
      <c r="W7" s="151">
        <f>Pricing!$G7*100</f>
        <v>0.12860496855449099</v>
      </c>
      <c r="X7" s="151">
        <f>Pricing!$G7*100</f>
        <v>0.12860496855449099</v>
      </c>
      <c r="Y7" s="152"/>
    </row>
    <row r="8" spans="1:25" x14ac:dyDescent="0.2">
      <c r="A8" s="71" t="str">
        <f>Pricing!$A8</f>
        <v>SW</v>
      </c>
      <c r="B8" s="153" t="s">
        <v>514</v>
      </c>
      <c r="C8" s="154">
        <f>Pricing!$B8*100</f>
        <v>0.24295107993399512</v>
      </c>
      <c r="D8" s="154">
        <f>Pricing!$B8*100</f>
        <v>0.24295107993399512</v>
      </c>
      <c r="E8" s="155" t="str">
        <f>IF(Contribute="abcd",IF($A$2&lt;&gt;-1,_xll.RtContribute(SourceAlias,B8,Fields,C8:D8,"SCOPE:SERVER"),_xll.RtContribute(SourceAlias,"DDS_INSERT_S",$A$2:$C$2,B8:D8,"SCOPE:SERVER FTC:ALL")),"stopped")</f>
        <v>stopped</v>
      </c>
      <c r="F8" s="153" t="s">
        <v>526</v>
      </c>
      <c r="G8" s="154">
        <f>Pricing!$C8*100</f>
        <v>0.23749999998999372</v>
      </c>
      <c r="H8" s="154">
        <f>Pricing!$C8*100</f>
        <v>0.23749999998999372</v>
      </c>
      <c r="I8" s="155" t="str">
        <f>IF(Contribute="abcd",IF($A$2&lt;&gt;-1,_xll.RtContribute(SourceAlias,F8,Fields,G8:H8,"SCOPE:SERVER"),_xll.RtContribute(SourceAlias,"DDS_INSERT_S",$A$2:$C$2,F8:H8,"SCOPE:SERVER FTC:ALL")),"stopped")</f>
        <v>stopped</v>
      </c>
      <c r="J8" s="153" t="s">
        <v>538</v>
      </c>
      <c r="K8" s="154">
        <f>Pricing!$D8*100</f>
        <v>0.32169999997945709</v>
      </c>
      <c r="L8" s="154">
        <f>Pricing!$D8*100</f>
        <v>0.32169999997945709</v>
      </c>
      <c r="M8" s="155" t="str">
        <f>IF(Contribute="abcd",IF($A$2&lt;&gt;-1,_xll.RtContribute(SourceAlias,J8,Fields,K8:L8,"SCOPE:SERVER"),_xll.RtContribute(SourceAlias,"DDS_INSERT_S",$A$2:$C$2,J8:L8,"SCOPE:SERVER FTC:ALL")),"stopped")</f>
        <v>stopped</v>
      </c>
      <c r="N8" s="153" t="s">
        <v>550</v>
      </c>
      <c r="O8" s="154">
        <f>Pricing!$E8*100</f>
        <v>0.4956000000000722</v>
      </c>
      <c r="P8" s="154">
        <f>Pricing!$E8*100</f>
        <v>0.4956000000000722</v>
      </c>
      <c r="Q8" s="155"/>
      <c r="R8" s="153" t="s">
        <v>562</v>
      </c>
      <c r="S8" s="154">
        <f>Pricing!$F8*100</f>
        <v>0.12249999999866137</v>
      </c>
      <c r="T8" s="154">
        <f>Pricing!$F8*100</f>
        <v>0.12249999999866137</v>
      </c>
      <c r="U8" s="155" t="str">
        <f>IF(Contribute="abcd",IF($A$2&lt;&gt;-1,_xll.RtContribute(SourceAlias,R8,Fields,S8:T8,"SCOPE:SERVER"),_xll.RtContribute(SourceAlias,"DDS_INSERT_S",$A$2:$C$2,R8:T8,"SCOPE:SERVER FTC:ALL")),"stopped")</f>
        <v>stopped</v>
      </c>
      <c r="V8" s="153" t="s">
        <v>575</v>
      </c>
      <c r="W8" s="154">
        <f>Pricing!$G8*100</f>
        <v>8.4999999996274556E-2</v>
      </c>
      <c r="X8" s="154">
        <f>Pricing!$G8*100</f>
        <v>8.4999999996274556E-2</v>
      </c>
      <c r="Y8" s="155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3" t="s">
        <v>515</v>
      </c>
      <c r="C9" s="154">
        <f>Pricing!$B9*100</f>
        <v>0.20414012258492975</v>
      </c>
      <c r="D9" s="154">
        <f>Pricing!$B9*100</f>
        <v>0.20414012258492975</v>
      </c>
      <c r="E9" s="155" t="str">
        <f>IF(Contribute="abcd",IF($A$2&lt;&gt;-1,_xll.RtContribute(SourceAlias,B9,Fields,C9:D9,"SCOPE:SERVER"),_xll.RtContribute(SourceAlias,"DDS_INSERT_S",$A$2:$C$2,B9:D9,"SCOPE:SERVER FTC:ALL")),"stopped")</f>
        <v>stopped</v>
      </c>
      <c r="F9" s="153" t="s">
        <v>527</v>
      </c>
      <c r="G9" s="154">
        <f>Pricing!$C9*100</f>
        <v>0.23475389298591559</v>
      </c>
      <c r="H9" s="154">
        <f>Pricing!$C9*100</f>
        <v>0.23475389298591559</v>
      </c>
      <c r="I9" s="155" t="str">
        <f>IF(Contribute="abcd",IF($A$2&lt;&gt;-1,_xll.RtContribute(SourceAlias,F9,Fields,G9:H9,"SCOPE:SERVER"),_xll.RtContribute(SourceAlias,"DDS_INSERT_S",$A$2:$C$2,F9:H9,"SCOPE:SERVER FTC:ALL")),"stopped")</f>
        <v>stopped</v>
      </c>
      <c r="J9" s="153" t="s">
        <v>539</v>
      </c>
      <c r="K9" s="154">
        <f>Pricing!$D9*100</f>
        <v>0.32045595211473354</v>
      </c>
      <c r="L9" s="154">
        <f>Pricing!$D9*100</f>
        <v>0.32045595211473354</v>
      </c>
      <c r="M9" s="155" t="str">
        <f>IF(Contribute="abcd",IF($A$2&lt;&gt;-1,_xll.RtContribute(SourceAlias,J9,Fields,K9:L9,"SCOPE:SERVER"),_xll.RtContribute(SourceAlias,"DDS_INSERT_S",$A$2:$C$2,J9:L9,"SCOPE:SERVER FTC:ALL")),"stopped")</f>
        <v>stopped</v>
      </c>
      <c r="N9" s="153" t="s">
        <v>551</v>
      </c>
      <c r="O9" s="154">
        <f>Pricing!$E9*100</f>
        <v>0.49559999999950122</v>
      </c>
      <c r="P9" s="154">
        <f>Pricing!$E9*100</f>
        <v>0.49559999999950122</v>
      </c>
      <c r="Q9" s="155" t="str">
        <f>IF(Contribute="abcd",IF($A$2&lt;&gt;-1,_xll.RtContribute(SourceAlias,N9,Fields,O9:P9,"SCOPE:SERVER"),_xll.RtContribute(SourceAlias,"DDS_INSERT_S",$A$2:$C$2,N9:P9,"SCOPE:SERVER FTC:ALL")),"stopped")</f>
        <v>stopped</v>
      </c>
      <c r="R9" s="153" t="s">
        <v>563</v>
      </c>
      <c r="S9" s="154">
        <f>Pricing!$F9*100</f>
        <v>0.13255002071486743</v>
      </c>
      <c r="T9" s="154">
        <f>Pricing!$F9*100</f>
        <v>0.13255002071486743</v>
      </c>
      <c r="U9" s="155" t="str">
        <f>IF(Contribute="abcd",IF($A$2&lt;&gt;-1,_xll.RtContribute(SourceAlias,R9,Fields,S9:T9,"SCOPE:SERVER"),_xll.RtContribute(SourceAlias,"DDS_INSERT_S",$A$2:$C$2,R9:T9,"SCOPE:SERVER FTC:ALL")),"stopped")</f>
        <v>stopped</v>
      </c>
      <c r="V9" s="153" t="s">
        <v>576</v>
      </c>
      <c r="W9" s="154">
        <f>Pricing!$G9*100</f>
        <v>8.4999999992848727E-2</v>
      </c>
      <c r="X9" s="154">
        <f>Pricing!$G9*100</f>
        <v>8.4999999992848727E-2</v>
      </c>
      <c r="Y9" s="155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6" t="s">
        <v>516</v>
      </c>
      <c r="C10" s="157">
        <f>Pricing!$B10*100</f>
        <v>0.17168294130914014</v>
      </c>
      <c r="D10" s="157">
        <f>Pricing!$B10*100</f>
        <v>0.17168294130914014</v>
      </c>
      <c r="E10" s="158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6" t="s">
        <v>528</v>
      </c>
      <c r="G10" s="157">
        <f>Pricing!$C10*100</f>
        <v>0.23224510591087921</v>
      </c>
      <c r="H10" s="157">
        <f>Pricing!$C10*100</f>
        <v>0.23224510591087921</v>
      </c>
      <c r="I10" s="158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6" t="s">
        <v>540</v>
      </c>
      <c r="K10" s="157">
        <f>Pricing!$D10*100</f>
        <v>0.31953534752103352</v>
      </c>
      <c r="L10" s="157">
        <f>Pricing!$D10*100</f>
        <v>0.31953534752103352</v>
      </c>
      <c r="M10" s="158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6" t="s">
        <v>552</v>
      </c>
      <c r="O10" s="157">
        <f>Pricing!$E10*100</f>
        <v>0.49559999999893023</v>
      </c>
      <c r="P10" s="157">
        <f>Pricing!$E10*100</f>
        <v>0.49559999999893023</v>
      </c>
      <c r="Q10" s="158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6" t="s">
        <v>564</v>
      </c>
      <c r="S10" s="157">
        <f>Pricing!$F10*100</f>
        <v>0.13998056243088744</v>
      </c>
      <c r="T10" s="157">
        <f>Pricing!$F10*100</f>
        <v>0.13998056243088744</v>
      </c>
      <c r="U10" s="158" t="str">
        <f>IF(Contribute="abcd",IF($A$2&lt;&gt;-1,_xll.RtContribute(SourceAlias,R10,Fields,S10:T10,"SCOPE:SERVER"),_xll.RtContribute(SourceAlias,"DDS_INSERT_S",$A$2:$C$2,R10:T10,"SCOPE:SERVER FTC:ALL")),"stopped")</f>
        <v>stopped</v>
      </c>
      <c r="V10" s="156" t="s">
        <v>577</v>
      </c>
      <c r="W10" s="157">
        <f>Pricing!$G10*100</f>
        <v>8.4999999988661604E-2</v>
      </c>
      <c r="X10" s="157">
        <f>Pricing!$G10*100</f>
        <v>8.4999999988661604E-2</v>
      </c>
      <c r="Y10" s="158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3" t="s">
        <v>517</v>
      </c>
      <c r="C11" s="154">
        <f>Pricing!$B11*100</f>
        <v>0.14341930540448522</v>
      </c>
      <c r="D11" s="154">
        <f>Pricing!$B11*100</f>
        <v>0.14341930540448522</v>
      </c>
      <c r="E11" s="155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3" t="s">
        <v>529</v>
      </c>
      <c r="G11" s="154">
        <f>Pricing!$C11*100</f>
        <v>0.22959999983826473</v>
      </c>
      <c r="H11" s="154">
        <f>Pricing!$C11*100</f>
        <v>0.22959999983826473</v>
      </c>
      <c r="I11" s="155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3" t="s">
        <v>541</v>
      </c>
      <c r="K11" s="154">
        <f>Pricing!$D11*100</f>
        <v>0.31919999977178537</v>
      </c>
      <c r="L11" s="154">
        <f>Pricing!$D11*100</f>
        <v>0.31919999977178537</v>
      </c>
      <c r="M11" s="155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3" t="s">
        <v>553</v>
      </c>
      <c r="O11" s="154">
        <f>Pricing!$E11*100</f>
        <v>0.49559999999743143</v>
      </c>
      <c r="P11" s="154">
        <f>Pricing!$E11*100</f>
        <v>0.49559999999743143</v>
      </c>
      <c r="Q11" s="155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3" t="s">
        <v>565</v>
      </c>
      <c r="S11" s="154">
        <f>Pricing!$F11*100</f>
        <v>0.15050000000013664</v>
      </c>
      <c r="T11" s="154">
        <f>Pricing!$F11*100</f>
        <v>0.15050000000013664</v>
      </c>
      <c r="U11" s="155" t="str">
        <f>IF(Contribute="abcd",IF($A$2&lt;&gt;-1,_xll.RtContribute(SourceAlias,R11,Fields,S11:T11,"SCOPE:SERVER"),_xll.RtContribute(SourceAlias,"DDS_INSERT_S",$A$2:$C$2,R11:T11,"SCOPE:SERVER FTC:ALL")),"stopped")</f>
        <v>stopped</v>
      </c>
      <c r="V11" s="153" t="s">
        <v>578</v>
      </c>
      <c r="W11" s="154">
        <f>Pricing!$G11*100</f>
        <v>8.4999999972579232E-2</v>
      </c>
      <c r="X11" s="154">
        <f>Pricing!$G11*100</f>
        <v>8.4999999972579232E-2</v>
      </c>
      <c r="Y11" s="155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3" t="s">
        <v>518</v>
      </c>
      <c r="C12" s="154">
        <f>Pricing!$B12*100</f>
        <v>0.14691834367289658</v>
      </c>
      <c r="D12" s="154">
        <f>Pricing!$B12*100</f>
        <v>0.14691834367289658</v>
      </c>
      <c r="E12" s="155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3" t="s">
        <v>530</v>
      </c>
      <c r="G12" s="154">
        <f>Pricing!$C12*100</f>
        <v>0.22730000000002862</v>
      </c>
      <c r="H12" s="154">
        <f>Pricing!$C12*100</f>
        <v>0.22730000000002862</v>
      </c>
      <c r="I12" s="155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3" t="s">
        <v>542</v>
      </c>
      <c r="K12" s="154">
        <f>Pricing!$D12*100</f>
        <v>0.321499999724561</v>
      </c>
      <c r="L12" s="154">
        <f>Pricing!$D12*100</f>
        <v>0.321499999724561</v>
      </c>
      <c r="M12" s="155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3" t="s">
        <v>554</v>
      </c>
      <c r="O12" s="154">
        <f>Pricing!$E12*100</f>
        <v>0.50059999998739846</v>
      </c>
      <c r="P12" s="154">
        <f>Pricing!$E12*100</f>
        <v>0.50059999998739846</v>
      </c>
      <c r="Q12" s="155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3" t="s">
        <v>566</v>
      </c>
      <c r="S12" s="154">
        <f>Pricing!$F12*100</f>
        <v>0.18924999999992773</v>
      </c>
      <c r="T12" s="154">
        <f>Pricing!$F12*100</f>
        <v>0.18924999999992773</v>
      </c>
      <c r="U12" s="155" t="str">
        <f>IF(Contribute="abcd",IF($A$2&lt;&gt;-1,_xll.RtContribute(SourceAlias,R12,Fields,S12:T12,"SCOPE:SERVER"),_xll.RtContribute(SourceAlias,"DDS_INSERT_S",$A$2:$C$2,R12:T12,"SCOPE:SERVER FTC:ALL")),"stopped")</f>
        <v>stopped</v>
      </c>
      <c r="V12" s="153" t="s">
        <v>579</v>
      </c>
      <c r="W12" s="154">
        <f>Pricing!$G12*100</f>
        <v>9.0000000048092596E-2</v>
      </c>
      <c r="X12" s="154">
        <f>Pricing!$G12*100</f>
        <v>9.0000000048092596E-2</v>
      </c>
      <c r="Y12" s="155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3" t="s">
        <v>519</v>
      </c>
      <c r="C13" s="154">
        <f>Pricing!$B13*100</f>
        <v>0.14822571837423151</v>
      </c>
      <c r="D13" s="154">
        <f>Pricing!$B13*100</f>
        <v>0.14822571837423151</v>
      </c>
      <c r="E13" s="155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3" t="s">
        <v>531</v>
      </c>
      <c r="G13" s="154">
        <f>Pricing!$C13*100</f>
        <v>0.22490000000006408</v>
      </c>
      <c r="H13" s="154">
        <f>Pricing!$C13*100</f>
        <v>0.22490000000006408</v>
      </c>
      <c r="I13" s="155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3" t="s">
        <v>543</v>
      </c>
      <c r="K13" s="154">
        <f>Pricing!$D13*100</f>
        <v>0.32179999977289675</v>
      </c>
      <c r="L13" s="154">
        <f>Pricing!$D13*100</f>
        <v>0.32179999977289675</v>
      </c>
      <c r="M13" s="155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3" t="s">
        <v>555</v>
      </c>
      <c r="O13" s="154">
        <f>Pricing!$E13*100</f>
        <v>0.50359999997948524</v>
      </c>
      <c r="P13" s="154">
        <f>Pricing!$E13*100</f>
        <v>0.50359999997948524</v>
      </c>
      <c r="Q13" s="155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3" t="s">
        <v>567</v>
      </c>
      <c r="S13" s="154">
        <f>Pricing!$F13*100</f>
        <v>0.22484999999888119</v>
      </c>
      <c r="T13" s="154">
        <f>Pricing!$F13*100</f>
        <v>0.22484999999888119</v>
      </c>
      <c r="U13" s="155" t="str">
        <f>IF(Contribute="abcd",IF($A$2&lt;&gt;-1,_xll.RtContribute(SourceAlias,R13,Fields,S13:T13,"SCOPE:SERVER"),_xll.RtContribute(SourceAlias,"DDS_INSERT_S",$A$2:$C$2,R13:T13,"SCOPE:SERVER FTC:ALL")),"stopped")</f>
        <v>stopped</v>
      </c>
      <c r="V13" s="153" t="s">
        <v>580</v>
      </c>
      <c r="W13" s="154">
        <f>Pricing!$G13*100</f>
        <v>9.3000000093804283E-2</v>
      </c>
      <c r="X13" s="154">
        <f>Pricing!$G13*100</f>
        <v>9.3000000093804283E-2</v>
      </c>
      <c r="Y13" s="155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3" t="s">
        <v>520</v>
      </c>
      <c r="C14" s="154">
        <f>Pricing!$B14*100</f>
        <v>0.14887902520939025</v>
      </c>
      <c r="D14" s="154">
        <f>Pricing!$B14*100</f>
        <v>0.14887902520939025</v>
      </c>
      <c r="E14" s="155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3" t="s">
        <v>532</v>
      </c>
      <c r="G14" s="154">
        <f>Pricing!$C14*100</f>
        <v>0.22411260337662497</v>
      </c>
      <c r="H14" s="154">
        <f>Pricing!$C14*100</f>
        <v>0.22411260337662497</v>
      </c>
      <c r="I14" s="155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3" t="s">
        <v>544</v>
      </c>
      <c r="K14" s="154">
        <f>Pricing!$D14*100</f>
        <v>0.3212999998512639</v>
      </c>
      <c r="L14" s="154">
        <f>Pricing!$D14*100</f>
        <v>0.3212999998512639</v>
      </c>
      <c r="M14" s="155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3" t="s">
        <v>556</v>
      </c>
      <c r="O14" s="154">
        <f>Pricing!$E14*100</f>
        <v>0.50559999997264282</v>
      </c>
      <c r="P14" s="154">
        <f>Pricing!$E14*100</f>
        <v>0.50559999997264282</v>
      </c>
      <c r="Q14" s="155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3" t="s">
        <v>568</v>
      </c>
      <c r="S14" s="154">
        <f>Pricing!$F14*100</f>
        <v>0.25720801692321549</v>
      </c>
      <c r="T14" s="154">
        <f>Pricing!$F14*100</f>
        <v>0.25720801692321549</v>
      </c>
      <c r="U14" s="155" t="str">
        <f>IF(Contribute="abcd",IF($A$2&lt;&gt;-1,_xll.RtContribute(SourceAlias,R14,Fields,S14:T14,"SCOPE:SERVER"),_xll.RtContribute(SourceAlias,"DDS_INSERT_S",$A$2:$C$2,R14:T14,"SCOPE:SERVER FTC:ALL")),"stopped")</f>
        <v>stopped</v>
      </c>
      <c r="V14" s="153" t="s">
        <v>581</v>
      </c>
      <c r="W14" s="154">
        <f>Pricing!$G14*100</f>
        <v>9.500000000002122E-2</v>
      </c>
      <c r="X14" s="154">
        <f>Pricing!$G14*100</f>
        <v>9.500000000002122E-2</v>
      </c>
      <c r="Y14" s="155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3" t="s">
        <v>521</v>
      </c>
      <c r="C15" s="154">
        <f>Pricing!$B15*100</f>
        <v>0.14926296828973892</v>
      </c>
      <c r="D15" s="154">
        <f>Pricing!$B15*100</f>
        <v>0.14926296828973892</v>
      </c>
      <c r="E15" s="155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3" t="s">
        <v>533</v>
      </c>
      <c r="G15" s="154">
        <f>Pricing!$C15*100</f>
        <v>0.22508167716495109</v>
      </c>
      <c r="H15" s="154">
        <f>Pricing!$C15*100</f>
        <v>0.22508167716495109</v>
      </c>
      <c r="I15" s="155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3" t="s">
        <v>545</v>
      </c>
      <c r="K15" s="154">
        <f>Pricing!$D15*100</f>
        <v>0.3220999999087707</v>
      </c>
      <c r="L15" s="154">
        <f>Pricing!$D15*100</f>
        <v>0.3220999999087707</v>
      </c>
      <c r="M15" s="155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3" t="s">
        <v>557</v>
      </c>
      <c r="O15" s="154">
        <f>Pricing!$E15*100</f>
        <v>0.50859999996710104</v>
      </c>
      <c r="P15" s="154">
        <f>Pricing!$E15*100</f>
        <v>0.50859999996710104</v>
      </c>
      <c r="Q15" s="155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3" t="s">
        <v>569</v>
      </c>
      <c r="S15" s="154">
        <f>Pricing!$F15*100</f>
        <v>0.28849197482425259</v>
      </c>
      <c r="T15" s="154">
        <f>Pricing!$F15*100</f>
        <v>0.28849197482425259</v>
      </c>
      <c r="U15" s="155" t="str">
        <f>IF(Contribute="abcd",IF($A$2&lt;&gt;-1,_xll.RtContribute(SourceAlias,R15,Fields,S15:T15,"SCOPE:SERVER"),_xll.RtContribute(SourceAlias,"DDS_INSERT_S",$A$2:$C$2,R15:T15,"SCOPE:SERVER FTC:ALL")),"stopped")</f>
        <v>stopped</v>
      </c>
      <c r="V15" s="153" t="s">
        <v>582</v>
      </c>
      <c r="W15" s="154">
        <f>Pricing!$G15*100</f>
        <v>9.7999999970177498E-2</v>
      </c>
      <c r="X15" s="154">
        <f>Pricing!$G15*100</f>
        <v>9.7999999970177498E-2</v>
      </c>
      <c r="Y15" s="155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3" t="s">
        <v>522</v>
      </c>
      <c r="C16" s="154">
        <f>Pricing!$B16*100</f>
        <v>0.1592387953391643</v>
      </c>
      <c r="D16" s="154">
        <f>Pricing!$B16*100</f>
        <v>0.1592387953391643</v>
      </c>
      <c r="E16" s="155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3" t="s">
        <v>534</v>
      </c>
      <c r="G16" s="154">
        <f>Pricing!$C16*100</f>
        <v>0.22669107207040984</v>
      </c>
      <c r="H16" s="154">
        <f>Pricing!$C16*100</f>
        <v>0.22669107207040984</v>
      </c>
      <c r="I16" s="155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3" t="s">
        <v>546</v>
      </c>
      <c r="K16" s="154">
        <f>Pricing!$D16*100</f>
        <v>0.3228999999559497</v>
      </c>
      <c r="L16" s="154">
        <f>Pricing!$D16*100</f>
        <v>0.3228999999559497</v>
      </c>
      <c r="M16" s="155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3" t="s">
        <v>558</v>
      </c>
      <c r="O16" s="154">
        <f>Pricing!$E16*100</f>
        <v>0.51159999995586947</v>
      </c>
      <c r="P16" s="154">
        <f>Pricing!$E16*100</f>
        <v>0.51159999995586947</v>
      </c>
      <c r="Q16" s="155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3" t="s">
        <v>570</v>
      </c>
      <c r="S16" s="154">
        <f>Pricing!$F16*100</f>
        <v>0.32289999999974262</v>
      </c>
      <c r="T16" s="154">
        <f>Pricing!$F16*100</f>
        <v>0.32289999999974262</v>
      </c>
      <c r="U16" s="155" t="str">
        <f>IF(Contribute="abcd",IF($A$2&lt;&gt;-1,_xll.RtContribute(SourceAlias,R16,Fields,S16:T16,"SCOPE:SERVER"),_xll.RtContribute(SourceAlias,"DDS_INSERT_S",$A$2:$C$2,R16:T16,"SCOPE:SERVER FTC:ALL")),"stopped")</f>
        <v>stopped</v>
      </c>
      <c r="V16" s="153" t="s">
        <v>583</v>
      </c>
      <c r="W16" s="154">
        <f>Pricing!$G16*100</f>
        <v>0.10100000000002132</v>
      </c>
      <c r="X16" s="154">
        <f>Pricing!$G16*100</f>
        <v>0.10100000000002132</v>
      </c>
      <c r="Y16" s="155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3" t="s">
        <v>523</v>
      </c>
      <c r="C17" s="154">
        <f>Pricing!$B17*100</f>
        <v>0.15940056054727275</v>
      </c>
      <c r="D17" s="154">
        <f>Pricing!$B17*100</f>
        <v>0.15940056054727275</v>
      </c>
      <c r="E17" s="155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3" t="s">
        <v>535</v>
      </c>
      <c r="G17" s="154">
        <f>Pricing!$C17*100</f>
        <v>0.22890296786504741</v>
      </c>
      <c r="H17" s="154">
        <f>Pricing!$C17*100</f>
        <v>0.22890296786504741</v>
      </c>
      <c r="I17" s="155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3" t="s">
        <v>547</v>
      </c>
      <c r="K17" s="154">
        <f>Pricing!$D17*100</f>
        <v>0.32331726811429817</v>
      </c>
      <c r="L17" s="154">
        <f>Pricing!$D17*100</f>
        <v>0.32331726811429817</v>
      </c>
      <c r="M17" s="155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3" t="s">
        <v>559</v>
      </c>
      <c r="O17" s="154">
        <f>Pricing!$E17*100</f>
        <v>0.51445866842891042</v>
      </c>
      <c r="P17" s="154">
        <f>Pricing!$E17*100</f>
        <v>0.51445866842891042</v>
      </c>
      <c r="Q17" s="155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3" t="s">
        <v>571</v>
      </c>
      <c r="S17" s="154">
        <f>Pricing!$F17*100</f>
        <v>0.31961126839627563</v>
      </c>
      <c r="T17" s="154">
        <f>Pricing!$F17*100</f>
        <v>0.31961126839627563</v>
      </c>
      <c r="U17" s="155" t="str">
        <f>IF(Contribute="abcd",IF($A$2&lt;&gt;-1,_xll.RtContribute(SourceAlias,R17,Fields,S17:T17,"SCOPE:SERVER"),_xll.RtContribute(SourceAlias,"DDS_INSERT_S",$A$2:$C$2,R17:T17,"SCOPE:SERVER FTC:ALL")),"stopped")</f>
        <v>stopped</v>
      </c>
      <c r="V17" s="153" t="s">
        <v>584</v>
      </c>
      <c r="W17" s="154">
        <f>Pricing!$G17*100</f>
        <v>0.10299999999999121</v>
      </c>
      <c r="X17" s="154">
        <f>Pricing!$G17*100</f>
        <v>0.10299999999999121</v>
      </c>
      <c r="Y17" s="155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3" t="s">
        <v>524</v>
      </c>
      <c r="C18" s="154">
        <f>Pricing!$B18*100</f>
        <v>0.15953919614964521</v>
      </c>
      <c r="D18" s="154">
        <f>Pricing!$B18*100</f>
        <v>0.15953919614964521</v>
      </c>
      <c r="E18" s="155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3" t="s">
        <v>536</v>
      </c>
      <c r="G18" s="154">
        <f>Pricing!$C18*100</f>
        <v>0.23248987183901448</v>
      </c>
      <c r="H18" s="154">
        <f>Pricing!$C18*100</f>
        <v>0.23248987183901448</v>
      </c>
      <c r="I18" s="155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3" t="s">
        <v>548</v>
      </c>
      <c r="K18" s="154">
        <f>Pricing!$D18*100</f>
        <v>0.32576439722202583</v>
      </c>
      <c r="L18" s="154">
        <f>Pricing!$D18*100</f>
        <v>0.32576439722202583</v>
      </c>
      <c r="M18" s="155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3" t="s">
        <v>560</v>
      </c>
      <c r="O18" s="154">
        <f>Pricing!$E18*100</f>
        <v>0.51817204389545679</v>
      </c>
      <c r="P18" s="154">
        <f>Pricing!$E18*100</f>
        <v>0.51817204389545679</v>
      </c>
      <c r="Q18" s="155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3" t="s">
        <v>572</v>
      </c>
      <c r="S18" s="154">
        <f>Pricing!$F18*100</f>
        <v>0.31604015909170757</v>
      </c>
      <c r="T18" s="154">
        <f>Pricing!$F18*100</f>
        <v>0.31604015909170757</v>
      </c>
      <c r="U18" s="155" t="str">
        <f>IF(Contribute="abcd",IF($A$2&lt;&gt;-1,_xll.RtContribute(SourceAlias,R18,Fields,S18:T18,"SCOPE:SERVER"),_xll.RtContribute(SourceAlias,"DDS_INSERT_S",$A$2:$C$2,R18:T18,"SCOPE:SERVER FTC:ALL")),"stopped")</f>
        <v>stopped</v>
      </c>
      <c r="V18" s="153" t="s">
        <v>585</v>
      </c>
      <c r="W18" s="154">
        <f>Pricing!$G18*100</f>
        <v>0.10699999999999135</v>
      </c>
      <c r="X18" s="154">
        <f>Pricing!$G18*100</f>
        <v>0.10699999999999135</v>
      </c>
      <c r="Y18" s="155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3" t="s">
        <v>525</v>
      </c>
      <c r="C19" s="154">
        <f>Pricing!$B19*100</f>
        <v>0.1661669504298961</v>
      </c>
      <c r="D19" s="154">
        <f>Pricing!$B19*100</f>
        <v>0.1661669504298961</v>
      </c>
      <c r="E19" s="155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3" t="s">
        <v>537</v>
      </c>
      <c r="G19" s="154">
        <f>Pricing!$C19*100</f>
        <v>0.23757724442485043</v>
      </c>
      <c r="H19" s="154">
        <f>Pricing!$C19*100</f>
        <v>0.23757724442485043</v>
      </c>
      <c r="I19" s="155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3" t="s">
        <v>549</v>
      </c>
      <c r="K19" s="154">
        <f>Pricing!$D19*100</f>
        <v>0.32946304166217527</v>
      </c>
      <c r="L19" s="154">
        <f>Pricing!$D19*100</f>
        <v>0.32946304166217527</v>
      </c>
      <c r="M19" s="155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3" t="s">
        <v>561</v>
      </c>
      <c r="O19" s="154">
        <f>Pricing!$E19*100</f>
        <v>0.52259999999999152</v>
      </c>
      <c r="P19" s="154">
        <f>Pricing!$E19*100</f>
        <v>0.52259999999999152</v>
      </c>
      <c r="Q19" s="155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3" t="s">
        <v>573</v>
      </c>
      <c r="S19" s="154">
        <f>Pricing!$F19*100</f>
        <v>0.31240506979896621</v>
      </c>
      <c r="T19" s="154">
        <f>Pricing!$F19*100</f>
        <v>0.31240506979896621</v>
      </c>
      <c r="U19" s="155" t="str">
        <f>IF(Contribute="abcd",IF($A$2&lt;&gt;-1,_xll.RtContribute(SourceAlias,R19,Fields,S19:T19,"SCOPE:SERVER"),_xll.RtContribute(SourceAlias,"DDS_INSERT_S",$A$2:$C$2,R19:T19,"SCOPE:SERVER FTC:ALL")),"stopped")</f>
        <v>stopped</v>
      </c>
      <c r="V19" s="153" t="s">
        <v>586</v>
      </c>
      <c r="W19" s="154">
        <f>Pricing!$G19*100</f>
        <v>0.11200000000002382</v>
      </c>
      <c r="X19" s="154">
        <f>Pricing!$G19*100</f>
        <v>0.11200000000002382</v>
      </c>
      <c r="Y19" s="155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3"/>
      <c r="C20" s="154">
        <f>Pricing!$B20*100</f>
        <v>0.17216365805961559</v>
      </c>
      <c r="D20" s="154">
        <f>Pricing!$B20*100</f>
        <v>0.17216365805961559</v>
      </c>
      <c r="E20" s="155"/>
      <c r="F20" s="153"/>
      <c r="G20" s="154">
        <f>Pricing!$C20*100</f>
        <v>0.24324554611812663</v>
      </c>
      <c r="H20" s="154">
        <f>Pricing!$C20*100</f>
        <v>0.24324554611812663</v>
      </c>
      <c r="I20" s="155"/>
      <c r="J20" s="153"/>
      <c r="K20" s="154">
        <f>Pricing!$D20*100</f>
        <v>0.33566829264729303</v>
      </c>
      <c r="L20" s="154">
        <f>Pricing!$D20*100</f>
        <v>0.33566829264729303</v>
      </c>
      <c r="M20" s="155"/>
      <c r="N20" s="153"/>
      <c r="O20" s="154">
        <f>Pricing!$E20*100</f>
        <v>0.52718678994951396</v>
      </c>
      <c r="P20" s="154">
        <f>Pricing!$E20*100</f>
        <v>0.52718678994951396</v>
      </c>
      <c r="Q20" s="155"/>
      <c r="R20" s="153"/>
      <c r="S20" s="154">
        <f>Pricing!$F20*100</f>
        <v>0.30925388232492029</v>
      </c>
      <c r="T20" s="154">
        <f>Pricing!$F20*100</f>
        <v>0.30925388232492029</v>
      </c>
      <c r="U20" s="155"/>
      <c r="V20" s="153" t="s">
        <v>587</v>
      </c>
      <c r="W20" s="154">
        <f>Pricing!$G20*100</f>
        <v>0.11699999999997368</v>
      </c>
      <c r="X20" s="154">
        <f>Pricing!$G20*100</f>
        <v>0.11699999999997368</v>
      </c>
      <c r="Y20" s="155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3"/>
      <c r="C21" s="154">
        <f>Pricing!$B21*100</f>
        <v>0.17762291765514937</v>
      </c>
      <c r="D21" s="154">
        <f>Pricing!$B21*100</f>
        <v>0.17762291765514937</v>
      </c>
      <c r="E21" s="155"/>
      <c r="F21" s="153"/>
      <c r="G21" s="154">
        <f>Pricing!$C21*100</f>
        <v>0.25066862140092339</v>
      </c>
      <c r="H21" s="154">
        <f>Pricing!$C21*100</f>
        <v>0.25066862140092339</v>
      </c>
      <c r="I21" s="155"/>
      <c r="J21" s="153"/>
      <c r="K21" s="154">
        <f>Pricing!$D21*100</f>
        <v>0.34404623948274887</v>
      </c>
      <c r="L21" s="154">
        <f>Pricing!$D21*100</f>
        <v>0.34404623948274887</v>
      </c>
      <c r="M21" s="155"/>
      <c r="N21" s="153"/>
      <c r="O21" s="154">
        <f>Pricing!$E21*100</f>
        <v>0.53394032266583569</v>
      </c>
      <c r="P21" s="154">
        <f>Pricing!$E21*100</f>
        <v>0.53394032266583569</v>
      </c>
      <c r="Q21" s="155"/>
      <c r="R21" s="153"/>
      <c r="S21" s="154">
        <f>Pricing!$F21*100</f>
        <v>0.40782851756873656</v>
      </c>
      <c r="T21" s="154">
        <f>Pricing!$F21*100</f>
        <v>0.40782851756873656</v>
      </c>
      <c r="U21" s="155"/>
      <c r="V21" s="153" t="s">
        <v>588</v>
      </c>
      <c r="W21" s="154">
        <f>Pricing!$G21*100</f>
        <v>0.12500000000001357</v>
      </c>
      <c r="X21" s="154">
        <f>Pricing!$G21*100</f>
        <v>0.12500000000001357</v>
      </c>
      <c r="Y21" s="155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3"/>
      <c r="C22" s="154">
        <f>Pricing!$B22*100</f>
        <v>0.18446038420948493</v>
      </c>
      <c r="D22" s="154">
        <f>Pricing!$B22*100</f>
        <v>0.18446038420948493</v>
      </c>
      <c r="E22" s="155"/>
      <c r="F22" s="153"/>
      <c r="G22" s="154">
        <f>Pricing!$C22*100</f>
        <v>0.25995319901297503</v>
      </c>
      <c r="H22" s="154">
        <f>Pricing!$C22*100</f>
        <v>0.25995319901297503</v>
      </c>
      <c r="I22" s="155"/>
      <c r="J22" s="153"/>
      <c r="K22" s="154">
        <f>Pricing!$D22*100</f>
        <v>0.35291390638903847</v>
      </c>
      <c r="L22" s="154">
        <f>Pricing!$D22*100</f>
        <v>0.35291390638903847</v>
      </c>
      <c r="M22" s="155"/>
      <c r="N22" s="153"/>
      <c r="O22" s="154">
        <f>Pricing!$E22*100</f>
        <v>0.54359999999998931</v>
      </c>
      <c r="P22" s="154">
        <f>Pricing!$E22*100</f>
        <v>0.54359999999998931</v>
      </c>
      <c r="Q22" s="155"/>
      <c r="R22" s="153"/>
      <c r="S22" s="154">
        <f>Pricing!$F22*100</f>
        <v>0.5436000000000113</v>
      </c>
      <c r="T22" s="154">
        <f>Pricing!$F22*100</f>
        <v>0.5436000000000113</v>
      </c>
      <c r="U22" s="155"/>
      <c r="V22" s="153" t="s">
        <v>589</v>
      </c>
      <c r="W22" s="154">
        <f>Pricing!$G22*100</f>
        <v>0.13300000000001172</v>
      </c>
      <c r="X22" s="154">
        <f>Pricing!$G22*100</f>
        <v>0.13300000000001172</v>
      </c>
      <c r="Y22" s="155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#20141217</v>
      </c>
      <c r="B23" s="150" t="str">
        <f>"USD_CURVE_DEP1M_"&amp;A23</f>
        <v>USD_CURVE_DEP1M_#20141217</v>
      </c>
      <c r="C23" s="151">
        <f>Pricing!$B23*100</f>
        <v>0.15891992368244146</v>
      </c>
      <c r="D23" s="151">
        <f>Pricing!$B23*100</f>
        <v>0.15891992368244146</v>
      </c>
      <c r="E23" s="152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50" t="str">
        <f>"USD_CURVE_DEP3M_"&amp;A23</f>
        <v>USD_CURVE_DEP3M_#20141217</v>
      </c>
      <c r="G23" s="151">
        <f>Pricing!$C23*100</f>
        <v>0.22981435160158922</v>
      </c>
      <c r="H23" s="151">
        <f>Pricing!$C23*100</f>
        <v>0.22981435160158922</v>
      </c>
      <c r="I23" s="152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50" t="str">
        <f>"USD_CURVE_DEP6M_"&amp;A23</f>
        <v>USD_CURVE_DEP6M_#20141217</v>
      </c>
      <c r="K23" s="151">
        <f>Pricing!$D23*100</f>
        <v>0.32385346762357586</v>
      </c>
      <c r="L23" s="151">
        <f>Pricing!$D23*100</f>
        <v>0.32385346762357586</v>
      </c>
      <c r="M23" s="152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50" t="str">
        <f>"USD_CURVE_DEP12M_"&amp;A23</f>
        <v>USD_CURVE_DEP12M_#20141217</v>
      </c>
      <c r="O23" s="151">
        <f>Pricing!$E23*100</f>
        <v>0.51547786484229274</v>
      </c>
      <c r="P23" s="151">
        <f>Pricing!$E23*100</f>
        <v>0.51547786484229274</v>
      </c>
      <c r="Q23" s="152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50" t="s">
        <v>574</v>
      </c>
      <c r="S23" s="151">
        <f>Pricing!$F23*100</f>
        <v>0.3185682045311039</v>
      </c>
      <c r="T23" s="151">
        <f>Pricing!$F23*100</f>
        <v>0.3185682045311039</v>
      </c>
      <c r="U23" s="152" t="str">
        <f>IF(Contribute="abcd",IF($A$2&lt;&gt;-1,_xll.RtContribute(SourceAlias,R23,Fields,S23:T23,"SCOPE:SERVER"),_xll.RtContribute(SourceAlias,"DDS_INSERT_S",$A$2:$C$2,R23:T23,"SCOPE:SERVER FTC:ALL")),"stopped")</f>
        <v>stopped</v>
      </c>
      <c r="V23" s="150"/>
      <c r="W23" s="151">
        <f>Pricing!$G23*100</f>
        <v>0.10396885019293287</v>
      </c>
      <c r="X23" s="151">
        <f>Pricing!$G23*100</f>
        <v>0.10396885019293287</v>
      </c>
      <c r="Y23" s="152"/>
    </row>
    <row r="24" spans="1:25" x14ac:dyDescent="0.2">
      <c r="A24" s="63" t="str">
        <f>Pricing!$A24</f>
        <v>#20150318</v>
      </c>
      <c r="B24" s="156" t="str">
        <f>"USD_CURVE_DEP1M_"&amp;A24</f>
        <v>USD_CURVE_DEP1M_#20150318</v>
      </c>
      <c r="C24" s="157">
        <f>Pricing!$B24*100</f>
        <v>0.173828014503872</v>
      </c>
      <c r="D24" s="157">
        <f>Pricing!$B24*100</f>
        <v>0.173828014503872</v>
      </c>
      <c r="E24" s="158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6" t="str">
        <f>"USD_CURVE_DEP3M_"&amp;A24</f>
        <v>USD_CURVE_DEP3M_#20150318</v>
      </c>
      <c r="G24" s="157">
        <f>Pricing!$C24*100</f>
        <v>0.24531519668168617</v>
      </c>
      <c r="H24" s="157">
        <f>Pricing!$C24*100</f>
        <v>0.24531519668168617</v>
      </c>
      <c r="I24" s="158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6" t="str">
        <f>"USD_CURVE_DEP6M_"&amp;A24</f>
        <v>USD_CURVE_DEP6M_#20150318</v>
      </c>
      <c r="K24" s="157">
        <f>Pricing!$D24*100</f>
        <v>0.33810706999964801</v>
      </c>
      <c r="L24" s="157">
        <f>Pricing!$D24*100</f>
        <v>0.33810706999964801</v>
      </c>
      <c r="M24" s="158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6" t="str">
        <f>"USD_CURVE_DEP12M_"&amp;A24</f>
        <v>USD_CURVE_DEP12M_#20150318</v>
      </c>
      <c r="O24" s="157">
        <f>Pricing!$E24*100</f>
        <v>0.5289616507317354</v>
      </c>
      <c r="P24" s="157">
        <f>Pricing!$E24*100</f>
        <v>0.5289616507317354</v>
      </c>
      <c r="Q24" s="158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6" t="s">
        <v>574</v>
      </c>
      <c r="S24" s="157">
        <f>Pricing!$F24*100</f>
        <v>0.31287764943145074</v>
      </c>
      <c r="T24" s="157">
        <f>Pricing!$F24*100</f>
        <v>0.31287764943145074</v>
      </c>
      <c r="U24" s="158" t="str">
        <f>IF(Contribute="abcd",IF($A$2&lt;&gt;-1,_xll.RtContribute(SourceAlias,R24,Fields,S24:T24,"SCOPE:SERVER"),_xll.RtContribute(SourceAlias,"DDS_INSERT_S",$A$2:$C$2,R24:T24,"SCOPE:SERVER FTC:ALL")),"stopped")</f>
        <v>stopped</v>
      </c>
      <c r="V24" s="156"/>
      <c r="W24" s="157">
        <f>Pricing!$G24*100</f>
        <v>0.119241474646488</v>
      </c>
      <c r="X24" s="157">
        <f>Pricing!$G24*100</f>
        <v>0.119241474646488</v>
      </c>
      <c r="Y24" s="158"/>
    </row>
    <row r="25" spans="1:25" x14ac:dyDescent="0.2">
      <c r="A25" s="71" t="str">
        <f>Pricing!$A25</f>
        <v>#20141230</v>
      </c>
      <c r="B25" s="153" t="str">
        <f t="shared" ref="B25:B32" si="0">"USD_CURVE_DEP1M_"&amp;A25</f>
        <v>USD_CURVE_DEP1M_#20141230</v>
      </c>
      <c r="C25" s="154">
        <f>Pricing!$B25*100</f>
        <v>0.15885518700877957</v>
      </c>
      <c r="D25" s="154">
        <f>Pricing!$B25*100</f>
        <v>0.15885518700877957</v>
      </c>
      <c r="E25" s="155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3" t="str">
        <f t="shared" ref="F25:F32" si="1">"USD_CURVE_DEP3M_"&amp;A25</f>
        <v>USD_CURVE_DEP3M_#20141230</v>
      </c>
      <c r="G25" s="154">
        <f>Pricing!$C25*100</f>
        <v>0.23131681692243486</v>
      </c>
      <c r="H25" s="154">
        <f>Pricing!$C25*100</f>
        <v>0.23131681692243486</v>
      </c>
      <c r="I25" s="155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3" t="str">
        <f t="shared" ref="J25:J32" si="2">"USD_CURVE_DEP6M_"&amp;A25</f>
        <v>USD_CURVE_DEP6M_#20141230</v>
      </c>
      <c r="K25" s="154">
        <f>Pricing!$D25*100</f>
        <v>0.32493849747031606</v>
      </c>
      <c r="L25" s="154">
        <f>Pricing!$D25*100</f>
        <v>0.32493849747031606</v>
      </c>
      <c r="M25" s="155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3"/>
      <c r="O25" s="154">
        <f>Pricing!$E25*100</f>
        <v>0.51703521980145484</v>
      </c>
      <c r="P25" s="154">
        <f>Pricing!$E25*100</f>
        <v>0.51703521980145484</v>
      </c>
      <c r="Q25" s="155"/>
      <c r="R25" s="153"/>
      <c r="S25" s="154">
        <f>Pricing!$F25*100</f>
        <v>0.31707099865310961</v>
      </c>
      <c r="T25" s="154">
        <f>Pricing!$F25*100</f>
        <v>0.31707099865310961</v>
      </c>
      <c r="U25" s="155"/>
      <c r="V25" s="153"/>
      <c r="W25" s="154">
        <f>Pricing!$G25*100</f>
        <v>0.10567759293170643</v>
      </c>
      <c r="X25" s="154">
        <f>Pricing!$G25*100</f>
        <v>0.10567759293170643</v>
      </c>
      <c r="Y25" s="155"/>
    </row>
    <row r="26" spans="1:25" x14ac:dyDescent="0.2">
      <c r="A26" s="71" t="str">
        <f>Pricing!$A26</f>
        <v>#20141231</v>
      </c>
      <c r="B26" s="153" t="str">
        <f t="shared" si="0"/>
        <v>USD_CURVE_DEP1M_#20141231</v>
      </c>
      <c r="C26" s="154">
        <f>Pricing!$B26*100</f>
        <v>0.15889691206801795</v>
      </c>
      <c r="D26" s="154">
        <f>Pricing!$B26*100</f>
        <v>0.15889691206801795</v>
      </c>
      <c r="E26" s="155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3" t="str">
        <f t="shared" si="1"/>
        <v>USD_CURVE_DEP3M_#20141231</v>
      </c>
      <c r="G26" s="154">
        <f>Pricing!$C26*100</f>
        <v>0.23144172087936143</v>
      </c>
      <c r="H26" s="154">
        <f>Pricing!$C26*100</f>
        <v>0.23144172087936143</v>
      </c>
      <c r="I26" s="155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3" t="str">
        <f t="shared" si="2"/>
        <v>USD_CURVE_DEP6M_#20141231</v>
      </c>
      <c r="K26" s="154">
        <f>Pricing!$D26*100</f>
        <v>0.32502955699006647</v>
      </c>
      <c r="L26" s="154">
        <f>Pricing!$D26*100</f>
        <v>0.32502955699006647</v>
      </c>
      <c r="M26" s="155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3"/>
      <c r="O26" s="154">
        <f>Pricing!$E26*100</f>
        <v>0.51715916885296942</v>
      </c>
      <c r="P26" s="154">
        <f>Pricing!$E26*100</f>
        <v>0.51715916885296942</v>
      </c>
      <c r="Q26" s="155"/>
      <c r="R26" s="153"/>
      <c r="S26" s="154">
        <f>Pricing!$F26*100</f>
        <v>0.31695624511140069</v>
      </c>
      <c r="T26" s="154">
        <f>Pricing!$F26*100</f>
        <v>0.31695624511140069</v>
      </c>
      <c r="U26" s="155"/>
      <c r="V26" s="153"/>
      <c r="W26" s="154">
        <f>Pricing!$G26*100</f>
        <v>0.10582012419900461</v>
      </c>
      <c r="X26" s="154">
        <f>Pricing!$G26*100</f>
        <v>0.10582012419900461</v>
      </c>
      <c r="Y26" s="155"/>
    </row>
    <row r="27" spans="1:25" x14ac:dyDescent="0.2">
      <c r="A27" s="71" t="str">
        <f>Pricing!$A27</f>
        <v>#20150102</v>
      </c>
      <c r="B27" s="153" t="str">
        <f t="shared" si="0"/>
        <v>USD_CURVE_DEP1M_#20150102</v>
      </c>
      <c r="C27" s="154">
        <f>Pricing!$B27*100</f>
        <v>0.15900462087738765</v>
      </c>
      <c r="D27" s="154">
        <f>Pricing!$B27*100</f>
        <v>0.15900462087738765</v>
      </c>
      <c r="E27" s="155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3" t="str">
        <f t="shared" si="1"/>
        <v>USD_CURVE_DEP3M_#20150102</v>
      </c>
      <c r="G27" s="154">
        <f>Pricing!$C27*100</f>
        <v>0.23169558549442182</v>
      </c>
      <c r="H27" s="154">
        <f>Pricing!$C27*100</f>
        <v>0.23169558549442182</v>
      </c>
      <c r="I27" s="155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3" t="str">
        <f t="shared" si="2"/>
        <v>USD_CURVE_DEP6M_#20150102</v>
      </c>
      <c r="K27" s="154">
        <f>Pricing!$D27*100</f>
        <v>0.32521289989011604</v>
      </c>
      <c r="L27" s="154">
        <f>Pricing!$D27*100</f>
        <v>0.32521289989011604</v>
      </c>
      <c r="M27" s="155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3"/>
      <c r="O27" s="154">
        <f>Pricing!$E27*100</f>
        <v>0.51740884204849436</v>
      </c>
      <c r="P27" s="154">
        <f>Pricing!$E27*100</f>
        <v>0.51740884204849436</v>
      </c>
      <c r="Q27" s="155"/>
      <c r="R27" s="153"/>
      <c r="S27" s="154">
        <f>Pricing!$F27*100</f>
        <v>0.31672690408240922</v>
      </c>
      <c r="T27" s="154">
        <f>Pricing!$F27*100</f>
        <v>0.31672690408240922</v>
      </c>
      <c r="U27" s="155"/>
      <c r="V27" s="153"/>
      <c r="W27" s="154">
        <f>Pricing!$G27*100</f>
        <v>0.10610885799778456</v>
      </c>
      <c r="X27" s="154">
        <f>Pricing!$G27*100</f>
        <v>0.10610885799778456</v>
      </c>
      <c r="Y27" s="155"/>
    </row>
    <row r="28" spans="1:25" x14ac:dyDescent="0.2">
      <c r="A28" s="63" t="str">
        <f>Pricing!$A28</f>
        <v>#20150105</v>
      </c>
      <c r="B28" s="156" t="str">
        <f t="shared" si="0"/>
        <v>USD_CURVE_DEP1M_#20150105</v>
      </c>
      <c r="C28" s="157">
        <f>Pricing!$B28*100</f>
        <v>0.15923049629962821</v>
      </c>
      <c r="D28" s="157">
        <f>Pricing!$B28*100</f>
        <v>0.15923049629962821</v>
      </c>
      <c r="E28" s="158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6" t="str">
        <f t="shared" si="1"/>
        <v>USD_CURVE_DEP3M_#20150105</v>
      </c>
      <c r="G28" s="157">
        <f>Pricing!$C28*100</f>
        <v>0.23208657454784182</v>
      </c>
      <c r="H28" s="157">
        <f>Pricing!$C28*100</f>
        <v>0.23208657454784182</v>
      </c>
      <c r="I28" s="158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6" t="str">
        <f t="shared" si="2"/>
        <v>USD_CURVE_DEP6M_#20150105</v>
      </c>
      <c r="K28" s="157">
        <f>Pricing!$D28*100</f>
        <v>0.32548921864377589</v>
      </c>
      <c r="L28" s="157">
        <f>Pricing!$D28*100</f>
        <v>0.32548921864377589</v>
      </c>
      <c r="M28" s="158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6"/>
      <c r="O28" s="157">
        <f>Pricing!$E28*100</f>
        <v>0.51778778567010064</v>
      </c>
      <c r="P28" s="157">
        <f>Pricing!$E28*100</f>
        <v>0.51778778567010064</v>
      </c>
      <c r="Q28" s="158"/>
      <c r="R28" s="156"/>
      <c r="S28" s="157">
        <f>Pricing!$F28*100</f>
        <v>0.31638329705752732</v>
      </c>
      <c r="T28" s="157">
        <f>Pricing!$F28*100</f>
        <v>0.31638329705752732</v>
      </c>
      <c r="U28" s="158"/>
      <c r="V28" s="156"/>
      <c r="W28" s="157">
        <f>Pricing!$G28*100</f>
        <v>0.10655020260969486</v>
      </c>
      <c r="X28" s="157">
        <f>Pricing!$G28*100</f>
        <v>0.10655020260969486</v>
      </c>
      <c r="Y28" s="158"/>
    </row>
    <row r="29" spans="1:25" x14ac:dyDescent="0.2">
      <c r="A29" s="71" t="str">
        <f>Pricing!$A29</f>
        <v>#20151230</v>
      </c>
      <c r="B29" s="153" t="str">
        <f t="shared" si="0"/>
        <v>USD_CURVE_DEP1M_#20151230</v>
      </c>
      <c r="C29" s="154">
        <f>Pricing!$B29*100</f>
        <v>0.34442270510185419</v>
      </c>
      <c r="D29" s="154">
        <f>Pricing!$B29*100</f>
        <v>0.34442270510185419</v>
      </c>
      <c r="E29" s="155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3" t="str">
        <f t="shared" si="1"/>
        <v>USD_CURVE_DEP3M_#20151230</v>
      </c>
      <c r="G29" s="154">
        <f>Pricing!$C29*100</f>
        <v>0.41904392917651639</v>
      </c>
      <c r="H29" s="154">
        <f>Pricing!$C29*100</f>
        <v>0.41904392917651639</v>
      </c>
      <c r="I29" s="155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3" t="str">
        <f t="shared" si="2"/>
        <v>USD_CURVE_DEP6M_#20151230</v>
      </c>
      <c r="K29" s="154">
        <f>Pricing!$D29*100</f>
        <v>0.51477628653706953</v>
      </c>
      <c r="L29" s="154">
        <f>Pricing!$D29*100</f>
        <v>0.51477628653706953</v>
      </c>
      <c r="M29" s="155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3"/>
      <c r="O29" s="154">
        <f>Pricing!$E29*100</f>
        <v>0.71139992421832143</v>
      </c>
      <c r="P29" s="154">
        <f>Pricing!$E29*100</f>
        <v>0.71139992421832143</v>
      </c>
      <c r="Q29" s="155"/>
      <c r="R29" s="153"/>
      <c r="S29" s="154">
        <f>Pricing!$F29*100</f>
        <v>0.45948580708084263</v>
      </c>
      <c r="T29" s="154">
        <f>Pricing!$F29*100</f>
        <v>0.45948580708084263</v>
      </c>
      <c r="U29" s="155"/>
      <c r="V29" s="153"/>
      <c r="W29" s="154">
        <f>Pricing!$G29*100</f>
        <v>0.27575367190024586</v>
      </c>
      <c r="X29" s="154">
        <f>Pricing!$G29*100</f>
        <v>0.27575367190024586</v>
      </c>
      <c r="Y29" s="155"/>
    </row>
    <row r="30" spans="1:25" x14ac:dyDescent="0.2">
      <c r="A30" s="71" t="str">
        <f>Pricing!$A30</f>
        <v>#20151231</v>
      </c>
      <c r="B30" s="153" t="str">
        <f t="shared" si="0"/>
        <v>USD_CURVE_DEP1M_#20151231</v>
      </c>
      <c r="C30" s="154">
        <f>Pricing!$B30*100</f>
        <v>0.3453725663692202</v>
      </c>
      <c r="D30" s="154">
        <f>Pricing!$B30*100</f>
        <v>0.3453725663692202</v>
      </c>
      <c r="E30" s="155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3" t="str">
        <f t="shared" si="1"/>
        <v>USD_CURVE_DEP3M_#20151231</v>
      </c>
      <c r="G30" s="154">
        <f>Pricing!$C30*100</f>
        <v>0.41999996684791718</v>
      </c>
      <c r="H30" s="154">
        <f>Pricing!$C30*100</f>
        <v>0.41999996684791718</v>
      </c>
      <c r="I30" s="155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3" t="str">
        <f t="shared" si="2"/>
        <v>USD_CURVE_DEP6M_#20151231</v>
      </c>
      <c r="K30" s="154">
        <f>Pricing!$D30*100</f>
        <v>0.51572080138524456</v>
      </c>
      <c r="L30" s="154">
        <f>Pricing!$D30*100</f>
        <v>0.51572080138524456</v>
      </c>
      <c r="M30" s="155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3"/>
      <c r="O30" s="154">
        <f>Pricing!$E30*100</f>
        <v>0.71235565691139913</v>
      </c>
      <c r="P30" s="154">
        <f>Pricing!$E30*100</f>
        <v>0.71235565691139913</v>
      </c>
      <c r="Q30" s="155"/>
      <c r="R30" s="153"/>
      <c r="S30" s="154">
        <f>Pricing!$F30*100</f>
        <v>0.46044234371764087</v>
      </c>
      <c r="T30" s="154">
        <f>Pricing!$F30*100</f>
        <v>0.46044234371764087</v>
      </c>
      <c r="U30" s="155"/>
      <c r="V30" s="153"/>
      <c r="W30" s="154">
        <f>Pricing!$G30*100</f>
        <v>0.27661539415198749</v>
      </c>
      <c r="X30" s="154">
        <f>Pricing!$G30*100</f>
        <v>0.27661539415198749</v>
      </c>
      <c r="Y30" s="155"/>
    </row>
    <row r="31" spans="1:25" x14ac:dyDescent="0.2">
      <c r="A31" s="71" t="str">
        <f>Pricing!$A31</f>
        <v>#20160104</v>
      </c>
      <c r="B31" s="153" t="str">
        <f t="shared" si="0"/>
        <v>USD_CURVE_DEP1M_#20160104</v>
      </c>
      <c r="C31" s="154">
        <f>Pricing!$B31*100</f>
        <v>0.34918876324569736</v>
      </c>
      <c r="D31" s="154">
        <f>Pricing!$B31*100</f>
        <v>0.34918876324569736</v>
      </c>
      <c r="E31" s="155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3" t="str">
        <f t="shared" si="1"/>
        <v>USD_CURVE_DEP3M_#20160104</v>
      </c>
      <c r="G31" s="154">
        <f>Pricing!$C31*100</f>
        <v>0.4238441582197271</v>
      </c>
      <c r="H31" s="154">
        <f>Pricing!$C31*100</f>
        <v>0.4238441582197271</v>
      </c>
      <c r="I31" s="155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3" t="str">
        <f t="shared" si="2"/>
        <v>USD_CURVE_DEP6M_#20160104</v>
      </c>
      <c r="K31" s="154">
        <f>Pricing!$D31*100</f>
        <v>0.51951575856536958</v>
      </c>
      <c r="L31" s="154">
        <f>Pricing!$D31*100</f>
        <v>0.51951575856536958</v>
      </c>
      <c r="M31" s="155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3"/>
      <c r="O31" s="154">
        <f>Pricing!$E31*100</f>
        <v>0.71619472809957518</v>
      </c>
      <c r="P31" s="154">
        <f>Pricing!$E31*100</f>
        <v>0.71619472809957518</v>
      </c>
      <c r="Q31" s="155"/>
      <c r="R31" s="153"/>
      <c r="S31" s="154">
        <f>Pricing!$F31*100</f>
        <v>0.46426883717122874</v>
      </c>
      <c r="T31" s="154">
        <f>Pricing!$F31*100</f>
        <v>0.46426883717122874</v>
      </c>
      <c r="U31" s="155"/>
      <c r="V31" s="153"/>
      <c r="W31" s="154">
        <f>Pricing!$G31*100</f>
        <v>0.2800838385960136</v>
      </c>
      <c r="X31" s="154">
        <f>Pricing!$G31*100</f>
        <v>0.2800838385960136</v>
      </c>
      <c r="Y31" s="155"/>
    </row>
    <row r="32" spans="1:25" x14ac:dyDescent="0.2">
      <c r="A32" s="63" t="str">
        <f>Pricing!$A32</f>
        <v>#20160105</v>
      </c>
      <c r="B32" s="156" t="str">
        <f t="shared" si="0"/>
        <v>USD_CURVE_DEP1M_#20160105</v>
      </c>
      <c r="C32" s="157">
        <f>Pricing!$B32*100</f>
        <v>0.35014697760335478</v>
      </c>
      <c r="D32" s="157">
        <f>Pricing!$B32*100</f>
        <v>0.35014697760335478</v>
      </c>
      <c r="E32" s="158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6" t="str">
        <f t="shared" si="1"/>
        <v>USD_CURVE_DEP3M_#20160105</v>
      </c>
      <c r="G32" s="157">
        <f>Pricing!$C32*100</f>
        <v>0.42481020031596695</v>
      </c>
      <c r="H32" s="157">
        <f>Pricing!$C32*100</f>
        <v>0.42481020031596695</v>
      </c>
      <c r="I32" s="158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6" t="str">
        <f t="shared" si="2"/>
        <v>USD_CURVE_DEP6M_#20160105</v>
      </c>
      <c r="K32" s="157">
        <f>Pricing!$D32*100</f>
        <v>0.52046870431255032</v>
      </c>
      <c r="L32" s="157">
        <f>Pricing!$D32*100</f>
        <v>0.52046870431255032</v>
      </c>
      <c r="M32" s="158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6"/>
      <c r="O32" s="157">
        <f>Pricing!$E32*100</f>
        <v>0.71715851459331093</v>
      </c>
      <c r="P32" s="157">
        <f>Pricing!$E32*100</f>
        <v>0.71715851459331093</v>
      </c>
      <c r="Q32" s="158"/>
      <c r="R32" s="156"/>
      <c r="S32" s="157">
        <f>Pricing!$F32*100</f>
        <v>0.46522554776031144</v>
      </c>
      <c r="T32" s="157">
        <f>Pricing!$F32*100</f>
        <v>0.46522554776031144</v>
      </c>
      <c r="U32" s="158"/>
      <c r="V32" s="156"/>
      <c r="W32" s="157">
        <f>Pricing!$G32*100</f>
        <v>0.28095610678452243</v>
      </c>
      <c r="X32" s="157">
        <f>Pricing!$G32*100</f>
        <v>0.28095610678452243</v>
      </c>
      <c r="Y32" s="158"/>
    </row>
    <row r="33" spans="1:25" x14ac:dyDescent="0.2">
      <c r="A33" s="54" t="str">
        <f>Pricing!$A33</f>
        <v>K4</v>
      </c>
      <c r="B33" s="150" t="str">
        <f>"USD_CURVE_FUT"&amp;B$3&amp;"M_"&amp;$A33</f>
        <v>USD_CURVE_FUT1M_K4</v>
      </c>
      <c r="C33" s="151">
        <f>Pricing!$B33</f>
        <v>99.859868371845835</v>
      </c>
      <c r="D33" s="151">
        <f>Pricing!$B33</f>
        <v>99.859868371845835</v>
      </c>
      <c r="E33" s="152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50" t="str">
        <f>"USD_CURVE_FUT"&amp;F$3&amp;"M_"&amp;$A33</f>
        <v>USD_CURVE_FUT3M_K4</v>
      </c>
      <c r="G33" s="151">
        <f>Pricing!$C33</f>
        <v>99.777499999930981</v>
      </c>
      <c r="H33" s="151">
        <f>Pricing!$C33</f>
        <v>99.777499999930981</v>
      </c>
      <c r="I33" s="152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50" t="str">
        <f>"USD_CURVE_FUT"&amp;J$3&amp;"M_"&amp;$A33</f>
        <v>USD_CURVE_FUT6M_K4</v>
      </c>
      <c r="K33" s="151">
        <f>Pricing!$D33</f>
        <v>99.678425068743977</v>
      </c>
      <c r="L33" s="151">
        <f>Pricing!$D33</f>
        <v>99.678425068743977</v>
      </c>
      <c r="M33" s="152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50" t="str">
        <f>"USD_CURVE_FUT"&amp;N$3&amp;"M_"&amp;$A33</f>
        <v>USD_CURVE_FUT12M_K4</v>
      </c>
      <c r="O33" s="151">
        <f>Pricing!E33</f>
        <v>99.494505883841924</v>
      </c>
      <c r="P33" s="151">
        <f>Pricing!E33</f>
        <v>99.494505883841924</v>
      </c>
      <c r="Q33" s="152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50"/>
      <c r="S33" s="151">
        <f>Pricing!$F33</f>
        <v>99.746458700492724</v>
      </c>
      <c r="T33" s="151">
        <f>Pricing!$F33</f>
        <v>99.746458700492724</v>
      </c>
      <c r="U33" s="152"/>
      <c r="V33" s="150"/>
      <c r="W33" s="151">
        <f>Pricing!$G33</f>
        <v>99.904948095313443</v>
      </c>
      <c r="X33" s="151">
        <f>Pricing!$G33</f>
        <v>99.904948095313443</v>
      </c>
      <c r="Y33" s="152"/>
    </row>
    <row r="34" spans="1:25" x14ac:dyDescent="0.2">
      <c r="A34" s="71" t="str">
        <f>Pricing!$A34</f>
        <v>M4</v>
      </c>
      <c r="B34" s="153" t="str">
        <f t="shared" ref="B34:B52" si="3">"USD_CURVE_FUT"&amp;B$3&amp;"M_"&amp;$A34</f>
        <v>USD_CURVE_FUT1M_M4</v>
      </c>
      <c r="C34" s="154">
        <f>Pricing!$B34</f>
        <v>99.847945233289806</v>
      </c>
      <c r="D34" s="154">
        <f>Pricing!$B34</f>
        <v>99.847945233289806</v>
      </c>
      <c r="E34" s="155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3" t="str">
        <f t="shared" ref="F34:F52" si="4">"USD_CURVE_FUT"&amp;F$3&amp;"M_"&amp;$A34</f>
        <v>USD_CURVE_FUT3M_M4</v>
      </c>
      <c r="G34" s="154">
        <f>Pricing!$C34</f>
        <v>99.777499999720717</v>
      </c>
      <c r="H34" s="154">
        <f>Pricing!$C34</f>
        <v>99.777499999720717</v>
      </c>
      <c r="I34" s="155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3" t="str">
        <f t="shared" ref="J34:J52" si="5">"USD_CURVE_FUT"&amp;J$3&amp;"M_"&amp;$A34</f>
        <v>USD_CURVE_FUT6M_M4</v>
      </c>
      <c r="K34" s="154">
        <f>Pricing!$D34</f>
        <v>99.677928778416003</v>
      </c>
      <c r="L34" s="154">
        <f>Pricing!$D34</f>
        <v>99.677928778416003</v>
      </c>
      <c r="M34" s="155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3" t="str">
        <f t="shared" ref="N34:N52" si="6">"USD_CURVE_FUT"&amp;N$3&amp;"M_"&amp;$A34</f>
        <v>USD_CURVE_FUT12M_M4</v>
      </c>
      <c r="O34" s="154">
        <f>Pricing!E34</f>
        <v>99.489440320707999</v>
      </c>
      <c r="P34" s="154">
        <f>Pricing!E34</f>
        <v>99.489440320707999</v>
      </c>
      <c r="Q34" s="155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3"/>
      <c r="S34" s="154">
        <f>Pricing!$F34</f>
        <v>99.685658864823495</v>
      </c>
      <c r="T34" s="154">
        <f>Pricing!$F34</f>
        <v>99.685658864823495</v>
      </c>
      <c r="U34" s="155"/>
      <c r="V34" s="153"/>
      <c r="W34" s="154">
        <f>Pricing!$G34</f>
        <v>99.899832034104492</v>
      </c>
      <c r="X34" s="154">
        <f>Pricing!$G34</f>
        <v>99.899832034104492</v>
      </c>
      <c r="Y34" s="155"/>
    </row>
    <row r="35" spans="1:25" x14ac:dyDescent="0.2">
      <c r="A35" s="71" t="str">
        <f>Pricing!$A35</f>
        <v>N4</v>
      </c>
      <c r="B35" s="153" t="str">
        <f t="shared" si="3"/>
        <v>USD_CURVE_FUT1M_N4</v>
      </c>
      <c r="C35" s="154">
        <f>Pricing!$B35</f>
        <v>99.845979470159435</v>
      </c>
      <c r="D35" s="154">
        <f>Pricing!$B35</f>
        <v>99.845979470159435</v>
      </c>
      <c r="E35" s="155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3" t="str">
        <f t="shared" si="4"/>
        <v>USD_CURVE_FUT3M_N4</v>
      </c>
      <c r="G35" s="154">
        <f>Pricing!$C35</f>
        <v>99.775699818044131</v>
      </c>
      <c r="H35" s="154">
        <f>Pricing!$C35</f>
        <v>99.775699818044131</v>
      </c>
      <c r="I35" s="155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3" t="str">
        <f t="shared" si="5"/>
        <v>USD_CURVE_FUT6M_N4</v>
      </c>
      <c r="K35" s="154">
        <f>Pricing!$D35</f>
        <v>99.67741580784903</v>
      </c>
      <c r="L35" s="154">
        <f>Pricing!$D35</f>
        <v>99.67741580784903</v>
      </c>
      <c r="M35" s="155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3" t="str">
        <f t="shared" si="6"/>
        <v>USD_CURVE_FUT12M_N4</v>
      </c>
      <c r="O35" s="154">
        <f>Pricing!E35</f>
        <v>99.485376126349905</v>
      </c>
      <c r="P35" s="154">
        <f>Pricing!E35</f>
        <v>99.485376126349905</v>
      </c>
      <c r="Q35" s="155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3"/>
      <c r="S35" s="154">
        <f>Pricing!$F35</f>
        <v>99.629532223944906</v>
      </c>
      <c r="T35" s="154">
        <f>Pricing!$F35</f>
        <v>99.629532223944906</v>
      </c>
      <c r="U35" s="155"/>
      <c r="V35" s="153"/>
      <c r="W35" s="154">
        <f>Pricing!$G35</f>
        <v>99.895361192340303</v>
      </c>
      <c r="X35" s="154">
        <f>Pricing!$G35</f>
        <v>99.895361192340303</v>
      </c>
      <c r="Y35" s="155"/>
    </row>
    <row r="36" spans="1:25" x14ac:dyDescent="0.2">
      <c r="A36" s="71" t="str">
        <f>Pricing!$A36</f>
        <v>Q4</v>
      </c>
      <c r="B36" s="153" t="str">
        <f t="shared" si="3"/>
        <v>USD_CURVE_FUT1M_Q4</v>
      </c>
      <c r="C36" s="154">
        <f>Pricing!$B36</f>
        <v>99.827073750583764</v>
      </c>
      <c r="D36" s="154">
        <f>Pricing!$B36</f>
        <v>99.827073750583764</v>
      </c>
      <c r="E36" s="155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3" t="str">
        <f t="shared" si="4"/>
        <v>USD_CURVE_FUT3M_Q4</v>
      </c>
      <c r="G36" s="154">
        <f>Pricing!$C36</f>
        <v>99.769088830244584</v>
      </c>
      <c r="H36" s="154">
        <f>Pricing!$C36</f>
        <v>99.769088830244584</v>
      </c>
      <c r="I36" s="155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3" t="str">
        <f t="shared" si="5"/>
        <v>USD_CURVE_FUT6M_Q4</v>
      </c>
      <c r="K36" s="154">
        <f>Pricing!$D36</f>
        <v>99.675736549057177</v>
      </c>
      <c r="L36" s="154">
        <f>Pricing!$D36</f>
        <v>99.675736549057177</v>
      </c>
      <c r="M36" s="155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3" t="str">
        <f t="shared" si="6"/>
        <v>USD_CURVE_FUT12M_Q4</v>
      </c>
      <c r="O36" s="154">
        <f>Pricing!E36</f>
        <v>99.47883684820718</v>
      </c>
      <c r="P36" s="154">
        <f>Pricing!E36</f>
        <v>99.47883684820718</v>
      </c>
      <c r="Q36" s="155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3"/>
      <c r="S36" s="154">
        <f>Pricing!$F36</f>
        <v>99.583234450518489</v>
      </c>
      <c r="T36" s="154">
        <f>Pricing!$F36</f>
        <v>99.583234450518489</v>
      </c>
      <c r="U36" s="155"/>
      <c r="V36" s="153"/>
      <c r="W36" s="154">
        <f>Pricing!$G36</f>
        <v>99.889402613326283</v>
      </c>
      <c r="X36" s="154">
        <f>Pricing!$G36</f>
        <v>99.889402613326283</v>
      </c>
      <c r="Y36" s="155"/>
    </row>
    <row r="37" spans="1:25" x14ac:dyDescent="0.2">
      <c r="A37" s="71" t="str">
        <f>Pricing!$A37</f>
        <v>U4</v>
      </c>
      <c r="B37" s="153" t="str">
        <f t="shared" si="3"/>
        <v>USD_CURVE_FUT1M_U4</v>
      </c>
      <c r="C37" s="154">
        <f>Pricing!$B37</f>
        <v>99.825768934969247</v>
      </c>
      <c r="D37" s="154">
        <f>Pricing!$B37</f>
        <v>99.825768934969247</v>
      </c>
      <c r="E37" s="155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3" t="str">
        <f t="shared" si="4"/>
        <v>USD_CURVE_FUT3M_U4</v>
      </c>
      <c r="G37" s="154">
        <f>Pricing!$C37</f>
        <v>99.762499999963808</v>
      </c>
      <c r="H37" s="154">
        <f>Pricing!$C37</f>
        <v>99.762499999963808</v>
      </c>
      <c r="I37" s="155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3" t="str">
        <f t="shared" si="5"/>
        <v>USD_CURVE_FUT6M_U4</v>
      </c>
      <c r="K37" s="154">
        <f>Pricing!$D37</f>
        <v>99.673031737818064</v>
      </c>
      <c r="L37" s="154">
        <f>Pricing!$D37</f>
        <v>99.673031737818064</v>
      </c>
      <c r="M37" s="155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3" t="str">
        <f t="shared" si="6"/>
        <v>USD_CURVE_FUT12M_U4</v>
      </c>
      <c r="O37" s="154">
        <f>Pricing!E37</f>
        <v>99.472404661984868</v>
      </c>
      <c r="P37" s="154">
        <f>Pricing!E37</f>
        <v>99.472404661984868</v>
      </c>
      <c r="Q37" s="155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3"/>
      <c r="S37" s="154">
        <f>Pricing!$F37</f>
        <v>99.606426435509903</v>
      </c>
      <c r="T37" s="154">
        <f>Pricing!$F37</f>
        <v>99.606426435509903</v>
      </c>
      <c r="U37" s="155"/>
      <c r="V37" s="153"/>
      <c r="W37" s="154">
        <f>Pricing!$G37</f>
        <v>99.884253836309583</v>
      </c>
      <c r="X37" s="154">
        <f>Pricing!$G37</f>
        <v>99.884253836309583</v>
      </c>
      <c r="Y37" s="155"/>
    </row>
    <row r="38" spans="1:25" x14ac:dyDescent="0.2">
      <c r="A38" s="71" t="str">
        <f>Pricing!$A38</f>
        <v>V4</v>
      </c>
      <c r="B38" s="153" t="str">
        <f t="shared" si="3"/>
        <v>USD_CURVE_FUT1M_V4</v>
      </c>
      <c r="C38" s="154">
        <f>Pricing!$B38</f>
        <v>99.823248642703845</v>
      </c>
      <c r="D38" s="154">
        <f>Pricing!$B38</f>
        <v>99.823248642703845</v>
      </c>
      <c r="E38" s="155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3" t="str">
        <f t="shared" si="4"/>
        <v>USD_CURVE_FUT3M_V4</v>
      </c>
      <c r="G38" s="154">
        <f>Pricing!$C38</f>
        <v>99.752637112722809</v>
      </c>
      <c r="H38" s="154">
        <f>Pricing!$C38</f>
        <v>99.752637112722809</v>
      </c>
      <c r="I38" s="155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3" t="str">
        <f t="shared" si="5"/>
        <v>USD_CURVE_FUT6M_V4</v>
      </c>
      <c r="K38" s="154">
        <f>Pricing!$D38</f>
        <v>99.666997540470319</v>
      </c>
      <c r="L38" s="154">
        <f>Pricing!$D38</f>
        <v>99.666997540470319</v>
      </c>
      <c r="M38" s="155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3" t="str">
        <f t="shared" si="6"/>
        <v>USD_CURVE_FUT12M_V4</v>
      </c>
      <c r="O38" s="154">
        <f>Pricing!E38</f>
        <v>99.46502640689873</v>
      </c>
      <c r="P38" s="154">
        <f>Pricing!E38</f>
        <v>99.46502640689873</v>
      </c>
      <c r="Q38" s="155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3"/>
      <c r="S38" s="154">
        <f>Pricing!$F38</f>
        <v>99.651389507501989</v>
      </c>
      <c r="T38" s="154">
        <f>Pricing!$F38</f>
        <v>99.651389507501989</v>
      </c>
      <c r="U38" s="155"/>
      <c r="V38" s="153"/>
      <c r="W38" s="154">
        <f>Pricing!$G38</f>
        <v>99.875717685901193</v>
      </c>
      <c r="X38" s="154">
        <f>Pricing!$G38</f>
        <v>99.875717685901193</v>
      </c>
      <c r="Y38" s="155"/>
    </row>
    <row r="39" spans="1:25" x14ac:dyDescent="0.2">
      <c r="A39" s="71" t="str">
        <f>Pricing!$A39</f>
        <v>X4</v>
      </c>
      <c r="B39" s="153" t="str">
        <f t="shared" si="3"/>
        <v>USD_CURVE_FUT1M_X4</v>
      </c>
      <c r="C39" s="154">
        <f>Pricing!$B39</f>
        <v>99.813949159028454</v>
      </c>
      <c r="D39" s="154">
        <f>Pricing!$B39</f>
        <v>99.813949159028454</v>
      </c>
      <c r="E39" s="155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3" t="str">
        <f t="shared" si="4"/>
        <v>USD_CURVE_FUT3M_X4</v>
      </c>
      <c r="G39" s="154">
        <f>Pricing!$C39</f>
        <v>99.735074663095276</v>
      </c>
      <c r="H39" s="154">
        <f>Pricing!$C39</f>
        <v>99.735074663095276</v>
      </c>
      <c r="I39" s="155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3" t="str">
        <f t="shared" si="5"/>
        <v>USD_CURVE_FUT6M_X4</v>
      </c>
      <c r="K39" s="154">
        <f>Pricing!$D39</f>
        <v>99.651391382046157</v>
      </c>
      <c r="L39" s="154">
        <f>Pricing!$D39</f>
        <v>99.651391382046157</v>
      </c>
      <c r="M39" s="155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3" t="str">
        <f t="shared" si="6"/>
        <v>USD_CURVE_FUT12M_X4</v>
      </c>
      <c r="O39" s="154">
        <f>Pricing!E39</f>
        <v>99.452707977548499</v>
      </c>
      <c r="P39" s="154">
        <f>Pricing!E39</f>
        <v>99.452707977548499</v>
      </c>
      <c r="Q39" s="155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3"/>
      <c r="S39" s="154">
        <f>Pricing!$F39</f>
        <v>99.711603474235488</v>
      </c>
      <c r="T39" s="154">
        <f>Pricing!$F39</f>
        <v>99.711603474235488</v>
      </c>
      <c r="U39" s="155"/>
      <c r="V39" s="153"/>
      <c r="W39" s="154">
        <f>Pricing!$G39</f>
        <v>99.861106983731418</v>
      </c>
      <c r="X39" s="154">
        <f>Pricing!$G39</f>
        <v>99.861106983731418</v>
      </c>
      <c r="Y39" s="155"/>
    </row>
    <row r="40" spans="1:25" x14ac:dyDescent="0.2">
      <c r="A40" s="71" t="str">
        <f>Pricing!$A40</f>
        <v>Z4</v>
      </c>
      <c r="B40" s="153" t="str">
        <f t="shared" si="3"/>
        <v>USD_CURVE_FUT1M_Z4</v>
      </c>
      <c r="C40" s="154">
        <f>Pricing!$B40</f>
        <v>99.790068240011294</v>
      </c>
      <c r="D40" s="154">
        <f>Pricing!$B40</f>
        <v>99.790068240011294</v>
      </c>
      <c r="E40" s="155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3" t="str">
        <f t="shared" si="4"/>
        <v>USD_CURVE_FUT3M_Z4</v>
      </c>
      <c r="G40" s="154">
        <f>Pricing!$C40</f>
        <v>99.71750000000003</v>
      </c>
      <c r="H40" s="154">
        <f>Pricing!$C40</f>
        <v>99.71750000000003</v>
      </c>
      <c r="I40" s="155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3" t="str">
        <f t="shared" si="5"/>
        <v>USD_CURVE_FUT6M_Z4</v>
      </c>
      <c r="K40" s="154">
        <f>Pricing!$D40</f>
        <v>99.628284819806453</v>
      </c>
      <c r="L40" s="154">
        <f>Pricing!$D40</f>
        <v>99.628284819806453</v>
      </c>
      <c r="M40" s="155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3" t="str">
        <f t="shared" si="6"/>
        <v>USD_CURVE_FUT12M_Z4</v>
      </c>
      <c r="O40" s="154">
        <f>Pricing!E40</f>
        <v>99.440135059823916</v>
      </c>
      <c r="P40" s="154">
        <f>Pricing!E40</f>
        <v>99.440135059823916</v>
      </c>
      <c r="Q40" s="155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3"/>
      <c r="S40" s="154">
        <f>Pricing!$F40</f>
        <v>99.717500000034136</v>
      </c>
      <c r="T40" s="154">
        <f>Pricing!$F40</f>
        <v>99.717500000034136</v>
      </c>
      <c r="U40" s="155"/>
      <c r="V40" s="153"/>
      <c r="W40" s="154">
        <f>Pricing!$G40</f>
        <v>99.843933831358726</v>
      </c>
      <c r="X40" s="154">
        <f>Pricing!$G40</f>
        <v>99.843933831358726</v>
      </c>
      <c r="Y40" s="155"/>
    </row>
    <row r="41" spans="1:25" x14ac:dyDescent="0.2">
      <c r="A41" s="71" t="str">
        <f>Pricing!$A41</f>
        <v>F5</v>
      </c>
      <c r="B41" s="153" t="str">
        <f t="shared" si="3"/>
        <v>USD_CURVE_FUT1M_F5</v>
      </c>
      <c r="C41" s="154">
        <f>Pricing!$B41</f>
        <v>99.767040754667761</v>
      </c>
      <c r="D41" s="154">
        <f>Pricing!$B41</f>
        <v>99.767040754667761</v>
      </c>
      <c r="E41" s="155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3" t="str">
        <f t="shared" si="4"/>
        <v>USD_CURVE_FUT3M_F5</v>
      </c>
      <c r="G41" s="154">
        <f>Pricing!$C41</f>
        <v>99.688627510845947</v>
      </c>
      <c r="H41" s="154">
        <f>Pricing!$C41</f>
        <v>99.688627510845947</v>
      </c>
      <c r="I41" s="155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3" t="str">
        <f t="shared" si="5"/>
        <v>USD_CURVE_FUT6M_F5</v>
      </c>
      <c r="K41" s="154">
        <f>Pricing!$D41</f>
        <v>99.593838808856191</v>
      </c>
      <c r="L41" s="154">
        <f>Pricing!$D41</f>
        <v>99.593838808856191</v>
      </c>
      <c r="M41" s="155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3" t="str">
        <f t="shared" si="6"/>
        <v>USD_CURVE_FUT12M_F5</v>
      </c>
      <c r="O41" s="154">
        <f>Pricing!E41</f>
        <v>99.413372116770745</v>
      </c>
      <c r="P41" s="154">
        <f>Pricing!E41</f>
        <v>99.413372116770745</v>
      </c>
      <c r="Q41" s="155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3"/>
      <c r="S41" s="154">
        <f>Pricing!$F41</f>
        <v>99.099419007228477</v>
      </c>
      <c r="T41" s="154">
        <f>Pricing!$F41</f>
        <v>99.099419007228477</v>
      </c>
      <c r="U41" s="155"/>
      <c r="V41" s="153"/>
      <c r="W41" s="154">
        <f>Pricing!$G41</f>
        <v>99.816397414192878</v>
      </c>
      <c r="X41" s="154">
        <f>Pricing!$G41</f>
        <v>99.816397414192878</v>
      </c>
      <c r="Y41" s="155"/>
    </row>
    <row r="42" spans="1:25" x14ac:dyDescent="0.2">
      <c r="A42" s="71" t="str">
        <f>Pricing!$A42</f>
        <v>G5</v>
      </c>
      <c r="B42" s="153" t="str">
        <f t="shared" si="3"/>
        <v>USD_CURVE_FUT1M_G5</v>
      </c>
      <c r="C42" s="154">
        <f>Pricing!$B42</f>
        <v>99.750635060269019</v>
      </c>
      <c r="D42" s="154">
        <f>Pricing!$B42</f>
        <v>99.750635060269019</v>
      </c>
      <c r="E42" s="155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3" t="str">
        <f t="shared" si="4"/>
        <v>USD_CURVE_FUT3M_G5</v>
      </c>
      <c r="G42" s="154">
        <f>Pricing!$C42</f>
        <v>99.659051889731074</v>
      </c>
      <c r="H42" s="154">
        <f>Pricing!$C42</f>
        <v>99.659051889731074</v>
      </c>
      <c r="I42" s="155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3" t="str">
        <f t="shared" si="5"/>
        <v>USD_CURVE_FUT6M_G5</v>
      </c>
      <c r="K42" s="154">
        <f>Pricing!$D42</f>
        <v>99.563425021595592</v>
      </c>
      <c r="L42" s="154">
        <f>Pricing!$D42</f>
        <v>99.563425021595592</v>
      </c>
      <c r="M42" s="155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3" t="str">
        <f t="shared" si="6"/>
        <v>USD_CURVE_FUT12M_G5</v>
      </c>
      <c r="O42" s="154">
        <f>Pricing!E42</f>
        <v>99.379066493267658</v>
      </c>
      <c r="P42" s="154">
        <f>Pricing!E42</f>
        <v>99.379066493267658</v>
      </c>
      <c r="Q42" s="155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3"/>
      <c r="S42" s="154">
        <f>Pricing!$F42</f>
        <v>98.933696996544001</v>
      </c>
      <c r="T42" s="154">
        <f>Pricing!$F42</f>
        <v>98.933696996544001</v>
      </c>
      <c r="U42" s="155"/>
      <c r="V42" s="153"/>
      <c r="W42" s="154">
        <f>Pricing!$G42</f>
        <v>99.790594151123287</v>
      </c>
      <c r="X42" s="154">
        <f>Pricing!$G42</f>
        <v>99.790594151123287</v>
      </c>
      <c r="Y42" s="155"/>
    </row>
    <row r="43" spans="1:25" x14ac:dyDescent="0.2">
      <c r="A43" s="71" t="str">
        <f>Pricing!$A43</f>
        <v>H5</v>
      </c>
      <c r="B43" s="153" t="str">
        <f t="shared" si="3"/>
        <v>USD_CURVE_FUT1M_H5</v>
      </c>
      <c r="C43" s="154">
        <f>Pricing!$B43</f>
        <v>99.710951157711307</v>
      </c>
      <c r="D43" s="154">
        <f>Pricing!$B43</f>
        <v>99.710951157711307</v>
      </c>
      <c r="E43" s="155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3" t="str">
        <f t="shared" si="4"/>
        <v>USD_CURVE_FUT3M_H5</v>
      </c>
      <c r="G43" s="154">
        <f>Pricing!$C43</f>
        <v>99.617500000046107</v>
      </c>
      <c r="H43" s="154">
        <f>Pricing!$C43</f>
        <v>99.617500000046107</v>
      </c>
      <c r="I43" s="155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3" t="str">
        <f t="shared" si="5"/>
        <v>USD_CURVE_FUT6M_H5</v>
      </c>
      <c r="K43" s="154">
        <f>Pricing!$D43</f>
        <v>99.52304128017289</v>
      </c>
      <c r="L43" s="154">
        <f>Pricing!$D43</f>
        <v>99.52304128017289</v>
      </c>
      <c r="M43" s="155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3" t="str">
        <f t="shared" si="6"/>
        <v>USD_CURVE_FUT12M_H5</v>
      </c>
      <c r="O43" s="154">
        <f>Pricing!E43</f>
        <v>99.32711013898512</v>
      </c>
      <c r="P43" s="154">
        <f>Pricing!E43</f>
        <v>99.32711013898512</v>
      </c>
      <c r="Q43" s="155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3"/>
      <c r="S43" s="154">
        <f>Pricing!$F43</f>
        <v>99.617500000000064</v>
      </c>
      <c r="T43" s="154">
        <f>Pricing!$F43</f>
        <v>99.617500000000064</v>
      </c>
      <c r="U43" s="155"/>
      <c r="V43" s="153"/>
      <c r="W43" s="154">
        <f>Pricing!$G43</f>
        <v>99.753845637119539</v>
      </c>
      <c r="X43" s="154">
        <f>Pricing!$G43</f>
        <v>99.753845637119539</v>
      </c>
      <c r="Y43" s="155"/>
    </row>
    <row r="44" spans="1:25" x14ac:dyDescent="0.2">
      <c r="A44" s="71" t="str">
        <f>Pricing!$A44</f>
        <v>J5</v>
      </c>
      <c r="B44" s="153" t="str">
        <f t="shared" si="3"/>
        <v>USD_CURVE_FUT1M_J5</v>
      </c>
      <c r="C44" s="154">
        <f>Pricing!$B44</f>
        <v>99.655289124220658</v>
      </c>
      <c r="D44" s="154">
        <f>Pricing!$B44</f>
        <v>99.655289124220658</v>
      </c>
      <c r="E44" s="155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3" t="str">
        <f t="shared" si="4"/>
        <v>USD_CURVE_FUT3M_J5</v>
      </c>
      <c r="G44" s="154">
        <f>Pricing!$C44</f>
        <v>99.56890902870002</v>
      </c>
      <c r="H44" s="154">
        <f>Pricing!$C44</f>
        <v>99.56890902870002</v>
      </c>
      <c r="I44" s="155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3" t="str">
        <f t="shared" si="5"/>
        <v>USD_CURVE_FUT6M_J5</v>
      </c>
      <c r="K44" s="154">
        <f>Pricing!$D44</f>
        <v>99.473551986793041</v>
      </c>
      <c r="L44" s="154">
        <f>Pricing!$D44</f>
        <v>99.473551986793041</v>
      </c>
      <c r="M44" s="155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3" t="str">
        <f t="shared" si="6"/>
        <v>USD_CURVE_FUT12M_J5</v>
      </c>
      <c r="O44" s="154">
        <f>Pricing!E44</f>
        <v>99.269432868052704</v>
      </c>
      <c r="P44" s="154">
        <f>Pricing!E44</f>
        <v>99.269432868052704</v>
      </c>
      <c r="Q44" s="155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3"/>
      <c r="S44" s="154">
        <f>Pricing!$F44</f>
        <v>100.01651769157662</v>
      </c>
      <c r="T44" s="154">
        <f>Pricing!$F44</f>
        <v>100.01651769157662</v>
      </c>
      <c r="U44" s="155"/>
      <c r="V44" s="153"/>
      <c r="W44" s="154">
        <f>Pricing!$G44</f>
        <v>99.712563556142214</v>
      </c>
      <c r="X44" s="154">
        <f>Pricing!$G44</f>
        <v>99.712563556142214</v>
      </c>
      <c r="Y44" s="155"/>
    </row>
    <row r="45" spans="1:25" x14ac:dyDescent="0.2">
      <c r="A45" s="71" t="str">
        <f>Pricing!$A45</f>
        <v>M5</v>
      </c>
      <c r="B45" s="153" t="str">
        <f t="shared" si="3"/>
        <v>USD_CURVE_FUT1M_M5</v>
      </c>
      <c r="C45" s="154">
        <f>Pricing!$B45</f>
        <v>99.49727343471892</v>
      </c>
      <c r="D45" s="154">
        <f>Pricing!$B45</f>
        <v>99.49727343471892</v>
      </c>
      <c r="E45" s="155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3" t="str">
        <f t="shared" si="4"/>
        <v>USD_CURVE_FUT3M_M5</v>
      </c>
      <c r="G45" s="154">
        <f>Pricing!$C45</f>
        <v>99.427500000093175</v>
      </c>
      <c r="H45" s="154">
        <f>Pricing!$C45</f>
        <v>99.427500000093175</v>
      </c>
      <c r="I45" s="155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3" t="str">
        <f t="shared" si="5"/>
        <v>USD_CURVE_FUT6M_M5</v>
      </c>
      <c r="K45" s="154">
        <f>Pricing!$D45</f>
        <v>99.324112300936449</v>
      </c>
      <c r="L45" s="154">
        <f>Pricing!$D45</f>
        <v>99.324112300936449</v>
      </c>
      <c r="M45" s="155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3" t="str">
        <f t="shared" si="6"/>
        <v>USD_CURVE_FUT12M_M5</v>
      </c>
      <c r="O45" s="154">
        <f>Pricing!E45</f>
        <v>99.120388528525581</v>
      </c>
      <c r="P45" s="154">
        <f>Pricing!E45</f>
        <v>99.120388528525581</v>
      </c>
      <c r="Q45" s="155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3"/>
      <c r="S45" s="154">
        <f>Pricing!$F45</f>
        <v>99.427499999999952</v>
      </c>
      <c r="T45" s="154">
        <f>Pricing!$F45</f>
        <v>99.427499999999952</v>
      </c>
      <c r="U45" s="155"/>
      <c r="V45" s="153"/>
      <c r="W45" s="154">
        <f>Pricing!$G45</f>
        <v>99.581318317299008</v>
      </c>
      <c r="X45" s="154">
        <f>Pricing!$G45</f>
        <v>99.581318317299008</v>
      </c>
      <c r="Y45" s="155"/>
    </row>
    <row r="46" spans="1:25" x14ac:dyDescent="0.2">
      <c r="A46" s="71" t="str">
        <f>Pricing!$A46</f>
        <v>U5</v>
      </c>
      <c r="B46" s="153" t="str">
        <f t="shared" si="3"/>
        <v>USD_CURVE_FUT1M_U5</v>
      </c>
      <c r="C46" s="154">
        <f>Pricing!$B46</f>
        <v>99.256280565046467</v>
      </c>
      <c r="D46" s="154">
        <f>Pricing!$B46</f>
        <v>99.256280565046467</v>
      </c>
      <c r="E46" s="155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3" t="str">
        <f t="shared" si="4"/>
        <v>USD_CURVE_FUT3M_U5</v>
      </c>
      <c r="G46" s="154">
        <f>Pricing!$C46</f>
        <v>99.187499999794653</v>
      </c>
      <c r="H46" s="154">
        <f>Pricing!$C46</f>
        <v>99.187499999794653</v>
      </c>
      <c r="I46" s="155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3" t="str">
        <f t="shared" si="5"/>
        <v>USD_CURVE_FUT6M_U5</v>
      </c>
      <c r="K46" s="154">
        <f>Pricing!$D46</f>
        <v>99.090358733650746</v>
      </c>
      <c r="L46" s="154">
        <f>Pricing!$D46</f>
        <v>99.090358733650746</v>
      </c>
      <c r="M46" s="155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3" t="str">
        <f t="shared" si="6"/>
        <v>USD_CURVE_FUT12M_U5</v>
      </c>
      <c r="O46" s="154">
        <f>Pricing!E46</f>
        <v>98.8898122362978</v>
      </c>
      <c r="P46" s="154">
        <f>Pricing!E46</f>
        <v>98.8898122362978</v>
      </c>
      <c r="Q46" s="155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3"/>
      <c r="S46" s="154">
        <f>Pricing!$F46</f>
        <v>99.187500000000114</v>
      </c>
      <c r="T46" s="154">
        <f>Pricing!$F46</f>
        <v>99.187500000000114</v>
      </c>
      <c r="U46" s="155"/>
      <c r="V46" s="153"/>
      <c r="W46" s="154">
        <f>Pricing!$G46</f>
        <v>99.3744406057736</v>
      </c>
      <c r="X46" s="154">
        <f>Pricing!$G46</f>
        <v>99.3744406057736</v>
      </c>
      <c r="Y46" s="155"/>
    </row>
    <row r="47" spans="1:25" x14ac:dyDescent="0.2">
      <c r="A47" s="71" t="str">
        <f>Pricing!$A47</f>
        <v>Z5</v>
      </c>
      <c r="B47" s="153" t="str">
        <f t="shared" si="3"/>
        <v>USD_CURVE_FUT1M_Z5</v>
      </c>
      <c r="C47" s="154">
        <f>Pricing!$B47</f>
        <v>98.997047252554893</v>
      </c>
      <c r="D47" s="154">
        <f>Pricing!$B47</f>
        <v>98.997047252554893</v>
      </c>
      <c r="E47" s="155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3" t="str">
        <f t="shared" si="4"/>
        <v>USD_CURVE_FUT3M_Z5</v>
      </c>
      <c r="G47" s="154">
        <f>Pricing!$C47</f>
        <v>98.912500000000009</v>
      </c>
      <c r="H47" s="154">
        <f>Pricing!$C47</f>
        <v>98.912500000000009</v>
      </c>
      <c r="I47" s="155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3" t="str">
        <f t="shared" si="5"/>
        <v>USD_CURVE_FUT6M_Z5</v>
      </c>
      <c r="K47" s="154">
        <f>Pricing!$D47</f>
        <v>98.833602410148131</v>
      </c>
      <c r="L47" s="154">
        <f>Pricing!$D47</f>
        <v>98.833602410148131</v>
      </c>
      <c r="M47" s="155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3" t="str">
        <f t="shared" si="6"/>
        <v>USD_CURVE_FUT12M_Z5</v>
      </c>
      <c r="O47" s="154">
        <f>Pricing!E47</f>
        <v>98.636954475911836</v>
      </c>
      <c r="P47" s="154">
        <f>Pricing!E47</f>
        <v>98.636954475911836</v>
      </c>
      <c r="Q47" s="155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3"/>
      <c r="S47" s="154">
        <f>Pricing!$F47</f>
        <v>98.912500000034697</v>
      </c>
      <c r="T47" s="154">
        <f>Pricing!$F47</f>
        <v>98.912500000034697</v>
      </c>
      <c r="U47" s="155"/>
      <c r="V47" s="153"/>
      <c r="W47" s="154">
        <f>Pricing!$G47</f>
        <v>99.113139858497433</v>
      </c>
      <c r="X47" s="154">
        <f>Pricing!$G47</f>
        <v>99.113139858497433</v>
      </c>
      <c r="Y47" s="155"/>
    </row>
    <row r="48" spans="1:25" x14ac:dyDescent="0.2">
      <c r="A48" s="71" t="str">
        <f>Pricing!$A48</f>
        <v>H6</v>
      </c>
      <c r="B48" s="153" t="str">
        <f t="shared" si="3"/>
        <v>USD_CURVE_FUT1M_H6</v>
      </c>
      <c r="C48" s="154">
        <f>Pricing!$B48</f>
        <v>98.719714903791839</v>
      </c>
      <c r="D48" s="154">
        <f>Pricing!$B48</f>
        <v>98.719714903791839</v>
      </c>
      <c r="E48" s="155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3" t="str">
        <f t="shared" si="4"/>
        <v>USD_CURVE_FUT3M_H6</v>
      </c>
      <c r="G48" s="154">
        <f>Pricing!$C48</f>
        <v>98.617500000000021</v>
      </c>
      <c r="H48" s="154">
        <f>Pricing!$C48</f>
        <v>98.617500000000021</v>
      </c>
      <c r="I48" s="155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3" t="str">
        <f t="shared" si="5"/>
        <v>USD_CURVE_FUT6M_H6</v>
      </c>
      <c r="K48" s="154">
        <f>Pricing!$D48</f>
        <v>98.553987221044522</v>
      </c>
      <c r="L48" s="154">
        <f>Pricing!$D48</f>
        <v>98.553987221044522</v>
      </c>
      <c r="M48" s="155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3" t="str">
        <f t="shared" si="6"/>
        <v>USD_CURVE_FUT12M_H6</v>
      </c>
      <c r="O48" s="154">
        <f>Pricing!E48</f>
        <v>98.361949441258105</v>
      </c>
      <c r="P48" s="154">
        <f>Pricing!E48</f>
        <v>98.361949441258105</v>
      </c>
      <c r="Q48" s="155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3"/>
      <c r="S48" s="154">
        <f>Pricing!$F48</f>
        <v>98.617500000193786</v>
      </c>
      <c r="T48" s="154">
        <f>Pricing!$F48</f>
        <v>98.617500000193786</v>
      </c>
      <c r="U48" s="155"/>
      <c r="V48" s="153"/>
      <c r="W48" s="154">
        <f>Pricing!$G48</f>
        <v>98.824980181031833</v>
      </c>
      <c r="X48" s="154">
        <f>Pricing!$G48</f>
        <v>98.824980181031833</v>
      </c>
      <c r="Y48" s="155"/>
    </row>
    <row r="49" spans="1:25" x14ac:dyDescent="0.2">
      <c r="A49" s="71" t="str">
        <f>Pricing!$A49</f>
        <v>M6</v>
      </c>
      <c r="B49" s="153" t="str">
        <f t="shared" si="3"/>
        <v>USD_CURVE_FUT1M_M6</v>
      </c>
      <c r="C49" s="154">
        <f>Pricing!$B49</f>
        <v>98.444016682388565</v>
      </c>
      <c r="D49" s="154">
        <f>Pricing!$B49</f>
        <v>98.444016682388565</v>
      </c>
      <c r="E49" s="155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3" t="str">
        <f t="shared" si="4"/>
        <v>USD_CURVE_FUT3M_M6</v>
      </c>
      <c r="G49" s="154">
        <f>Pricing!$C49</f>
        <v>98.354430185827979</v>
      </c>
      <c r="H49" s="154">
        <f>Pricing!$C49</f>
        <v>98.354430185827979</v>
      </c>
      <c r="I49" s="155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3" t="str">
        <f t="shared" si="5"/>
        <v>USD_CURVE_FUT6M_M6</v>
      </c>
      <c r="K49" s="154">
        <f>Pricing!$D49</f>
        <v>98.274603076865105</v>
      </c>
      <c r="L49" s="154">
        <f>Pricing!$D49</f>
        <v>98.274603076865105</v>
      </c>
      <c r="M49" s="155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3" t="str">
        <f t="shared" si="6"/>
        <v>USD_CURVE_FUT12M_M6</v>
      </c>
      <c r="O49" s="154">
        <f>Pricing!E49</f>
        <v>98.087161492410843</v>
      </c>
      <c r="P49" s="154">
        <f>Pricing!E49</f>
        <v>98.087161492410843</v>
      </c>
      <c r="Q49" s="155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3"/>
      <c r="S49" s="154">
        <f>Pricing!$F49</f>
        <v>98.395952959076951</v>
      </c>
      <c r="T49" s="154">
        <f>Pricing!$F49</f>
        <v>98.395952959076951</v>
      </c>
      <c r="U49" s="155"/>
      <c r="V49" s="153"/>
      <c r="W49" s="154">
        <f>Pricing!$G49</f>
        <v>98.552762725444296</v>
      </c>
      <c r="X49" s="154">
        <f>Pricing!$G49</f>
        <v>98.552762725444296</v>
      </c>
      <c r="Y49" s="155"/>
    </row>
    <row r="50" spans="1:25" x14ac:dyDescent="0.2">
      <c r="A50" s="71" t="str">
        <f>Pricing!$A50</f>
        <v>U6</v>
      </c>
      <c r="B50" s="153" t="str">
        <f t="shared" si="3"/>
        <v>USD_CURVE_FUT1M_U6</v>
      </c>
      <c r="C50" s="154">
        <f>Pricing!$B50</f>
        <v>98.172112527938779</v>
      </c>
      <c r="D50" s="154">
        <f>Pricing!$B50</f>
        <v>98.172112527938779</v>
      </c>
      <c r="E50" s="155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3" t="str">
        <f t="shared" si="4"/>
        <v>USD_CURVE_FUT3M_U6</v>
      </c>
      <c r="G50" s="154">
        <f>Pricing!$C50</f>
        <v>98.097268738456947</v>
      </c>
      <c r="H50" s="154">
        <f>Pricing!$C50</f>
        <v>98.097268738456947</v>
      </c>
      <c r="I50" s="155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3" t="str">
        <f t="shared" si="5"/>
        <v>USD_CURVE_FUT6M_U6</v>
      </c>
      <c r="K50" s="154">
        <f>Pricing!$D50</f>
        <v>98.00183136329062</v>
      </c>
      <c r="L50" s="154">
        <f>Pricing!$D50</f>
        <v>98.00183136329062</v>
      </c>
      <c r="M50" s="155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3" t="str">
        <f t="shared" si="6"/>
        <v>USD_CURVE_FUT12M_U6</v>
      </c>
      <c r="O50" s="154">
        <f>Pricing!E50</f>
        <v>97.818362680577309</v>
      </c>
      <c r="P50" s="154">
        <f>Pricing!E50</f>
        <v>97.818362680577309</v>
      </c>
      <c r="Q50" s="155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3"/>
      <c r="S50" s="154">
        <f>Pricing!$F50</f>
        <v>98.175377310762997</v>
      </c>
      <c r="T50" s="154">
        <f>Pricing!$F50</f>
        <v>98.175377310762997</v>
      </c>
      <c r="U50" s="155"/>
      <c r="V50" s="153"/>
      <c r="W50" s="154">
        <f>Pricing!$G50</f>
        <v>98.286257718987983</v>
      </c>
      <c r="X50" s="154">
        <f>Pricing!$G50</f>
        <v>98.286257718987983</v>
      </c>
      <c r="Y50" s="155"/>
    </row>
    <row r="51" spans="1:25" x14ac:dyDescent="0.2">
      <c r="A51" s="71" t="str">
        <f>Pricing!$A51</f>
        <v>Z6</v>
      </c>
      <c r="B51" s="153" t="str">
        <f t="shared" si="3"/>
        <v>USD_CURVE_FUT1M_Z6</v>
      </c>
      <c r="C51" s="154">
        <f>Pricing!$B51</f>
        <v>97.942868297070888</v>
      </c>
      <c r="D51" s="154">
        <f>Pricing!$B51</f>
        <v>97.942868297070888</v>
      </c>
      <c r="E51" s="155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3" t="str">
        <f t="shared" si="4"/>
        <v>USD_CURVE_FUT3M_Z6</v>
      </c>
      <c r="G51" s="154">
        <f>Pricing!$C51</f>
        <v>97.876074451466351</v>
      </c>
      <c r="H51" s="154">
        <f>Pricing!$C51</f>
        <v>97.876074451466351</v>
      </c>
      <c r="I51" s="155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3" t="str">
        <f t="shared" si="5"/>
        <v>USD_CURVE_FUT6M_Z6</v>
      </c>
      <c r="K51" s="154">
        <f>Pricing!$D51</f>
        <v>97.774905940544613</v>
      </c>
      <c r="L51" s="154">
        <f>Pricing!$D51</f>
        <v>97.774905940544613</v>
      </c>
      <c r="M51" s="155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3" t="str">
        <f t="shared" si="6"/>
        <v>USD_CURVE_FUT12M_Z6</v>
      </c>
      <c r="O51" s="154">
        <f>Pricing!E51</f>
        <v>97.594177670396306</v>
      </c>
      <c r="P51" s="154">
        <f>Pricing!E51</f>
        <v>97.594177670396306</v>
      </c>
      <c r="Q51" s="155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3"/>
      <c r="S51" s="154">
        <f>Pricing!$F51</f>
        <v>97.970736988253208</v>
      </c>
      <c r="T51" s="154">
        <f>Pricing!$F51</f>
        <v>97.970736988253208</v>
      </c>
      <c r="U51" s="155"/>
      <c r="V51" s="153"/>
      <c r="W51" s="154">
        <f>Pricing!$G51</f>
        <v>98.068310685341856</v>
      </c>
      <c r="X51" s="154">
        <f>Pricing!$G51</f>
        <v>98.068310685341856</v>
      </c>
      <c r="Y51" s="155"/>
    </row>
    <row r="52" spans="1:25" x14ac:dyDescent="0.2">
      <c r="A52" s="63" t="str">
        <f>Pricing!$A52</f>
        <v>H7</v>
      </c>
      <c r="B52" s="153" t="str">
        <f t="shared" si="3"/>
        <v>USD_CURVE_FUT1M_H7</v>
      </c>
      <c r="C52" s="154">
        <f>Pricing!$B52</f>
        <v>97.74775341660289</v>
      </c>
      <c r="D52" s="154">
        <f>Pricing!$B52</f>
        <v>97.74775341660289</v>
      </c>
      <c r="E52" s="155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6" t="str">
        <f t="shared" si="4"/>
        <v>USD_CURVE_FUT3M_H7</v>
      </c>
      <c r="G52" s="157">
        <f>Pricing!$C52</f>
        <v>97.683586944572241</v>
      </c>
      <c r="H52" s="157">
        <f>Pricing!$C52</f>
        <v>97.683586944572241</v>
      </c>
      <c r="I52" s="158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3" t="str">
        <f t="shared" si="5"/>
        <v>USD_CURVE_FUT6M_H7</v>
      </c>
      <c r="K52" s="154">
        <f>Pricing!$D52</f>
        <v>97.584603216785098</v>
      </c>
      <c r="L52" s="154">
        <f>Pricing!$D52</f>
        <v>97.584603216785098</v>
      </c>
      <c r="M52" s="155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3" t="str">
        <f t="shared" si="6"/>
        <v>USD_CURVE_FUT12M_H7</v>
      </c>
      <c r="O52" s="157">
        <f>Pricing!E52</f>
        <v>97.405586492965185</v>
      </c>
      <c r="P52" s="157">
        <f>Pricing!E52</f>
        <v>97.405586492965185</v>
      </c>
      <c r="Q52" s="155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6"/>
      <c r="S52" s="157">
        <f>Pricing!$F52</f>
        <v>97.772791070478632</v>
      </c>
      <c r="T52" s="157">
        <f>Pricing!$F52</f>
        <v>97.772791070478632</v>
      </c>
      <c r="U52" s="158"/>
      <c r="V52" s="156"/>
      <c r="W52" s="157">
        <f>Pricing!$G52</f>
        <v>97.889191673161221</v>
      </c>
      <c r="X52" s="157">
        <f>Pricing!$G52</f>
        <v>97.889191673161221</v>
      </c>
      <c r="Y52" s="158"/>
    </row>
    <row r="53" spans="1:25" x14ac:dyDescent="0.2">
      <c r="A53" s="54" t="str">
        <f>Indexes!A53</f>
        <v>T</v>
      </c>
      <c r="B53" s="150"/>
      <c r="C53" s="151">
        <f>Pricing!$B53*100</f>
        <v>0.14341930540448522</v>
      </c>
      <c r="D53" s="151">
        <f>Pricing!$B53*100</f>
        <v>0.14341930540448522</v>
      </c>
      <c r="E53" s="152"/>
      <c r="F53" s="150" t="s">
        <v>194</v>
      </c>
      <c r="G53" s="151">
        <f>Pricing!$C53*100</f>
        <v>0.22490000000006408</v>
      </c>
      <c r="H53" s="151">
        <f>Pricing!$C53*100</f>
        <v>0.22490000000006408</v>
      </c>
      <c r="I53" s="152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50" t="s">
        <v>271</v>
      </c>
      <c r="K53" s="151">
        <f>Pricing!$D53*100</f>
        <v>0.3228999999559497</v>
      </c>
      <c r="L53" s="151">
        <f>Pricing!$D53*100</f>
        <v>0.3228999999559497</v>
      </c>
      <c r="M53" s="152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50"/>
      <c r="O53" s="151">
        <f>Pricing!$E53*100</f>
        <v>0.54359999999998931</v>
      </c>
      <c r="P53" s="151">
        <f>Pricing!$E53*100</f>
        <v>0.54359999999998931</v>
      </c>
      <c r="Q53" s="152"/>
      <c r="R53" s="150"/>
      <c r="S53" s="151">
        <f>Pricing!$F53*100</f>
        <v>0.22484999999888119</v>
      </c>
      <c r="T53" s="151">
        <f>Pricing!$F53*100</f>
        <v>0.22484999999888119</v>
      </c>
      <c r="U53" s="152"/>
      <c r="V53" s="150"/>
      <c r="W53" s="151">
        <f>Pricing!$G53*100</f>
        <v>0.14999999999698588</v>
      </c>
      <c r="X53" s="151">
        <f>Pricing!$G53*100</f>
        <v>0.14999999999698588</v>
      </c>
      <c r="Y53" s="152"/>
    </row>
    <row r="54" spans="1:25" x14ac:dyDescent="0.2">
      <c r="A54" s="63" t="str">
        <f>Indexes!A54</f>
        <v>TOM</v>
      </c>
      <c r="B54" s="156"/>
      <c r="C54" s="157">
        <f>Pricing!$B54*100</f>
        <v>0.13951639068677407</v>
      </c>
      <c r="D54" s="157">
        <f>Pricing!$B54*100</f>
        <v>0.13951639068677407</v>
      </c>
      <c r="E54" s="158"/>
      <c r="F54" s="156" t="s">
        <v>195</v>
      </c>
      <c r="G54" s="157">
        <f>Pricing!$C54*100</f>
        <v>0.2245181248634267</v>
      </c>
      <c r="H54" s="157">
        <f>Pricing!$C54*100</f>
        <v>0.2245181248634267</v>
      </c>
      <c r="I54" s="158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6" t="s">
        <v>272</v>
      </c>
      <c r="K54" s="157">
        <f>Pricing!$D54*100</f>
        <v>0.32290066195968636</v>
      </c>
      <c r="L54" s="157">
        <f>Pricing!$D54*100</f>
        <v>0.32290066195968636</v>
      </c>
      <c r="M54" s="158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6"/>
      <c r="O54" s="157">
        <f>Pricing!$E54*100</f>
        <v>0.54488187402199095</v>
      </c>
      <c r="P54" s="157">
        <f>Pricing!$E54*100</f>
        <v>0.54488187402199095</v>
      </c>
      <c r="Q54" s="158"/>
      <c r="R54" s="156"/>
      <c r="S54" s="157">
        <f>Pricing!$F54*100</f>
        <v>0.22881287144570894</v>
      </c>
      <c r="T54" s="157">
        <f>Pricing!$F54*100</f>
        <v>0.22881287144570894</v>
      </c>
      <c r="U54" s="158"/>
      <c r="V54" s="156"/>
      <c r="W54" s="157">
        <f>Pricing!$G54*100</f>
        <v>0.14999999999698588</v>
      </c>
      <c r="X54" s="157">
        <f>Pricing!$G54*100</f>
        <v>0.14999999999698588</v>
      </c>
      <c r="Y54" s="158"/>
    </row>
    <row r="55" spans="1:25" x14ac:dyDescent="0.2">
      <c r="A55" s="54">
        <f>Indexes!A55</f>
        <v>1</v>
      </c>
      <c r="B55" s="150"/>
      <c r="C55" s="151">
        <f>Pricing!$B55*100</f>
        <v>0.15114402113161063</v>
      </c>
      <c r="D55" s="151">
        <f>Pricing!$B55*100</f>
        <v>0.15114402113161063</v>
      </c>
      <c r="E55" s="152"/>
      <c r="F55" s="150" t="s">
        <v>196</v>
      </c>
      <c r="G55" s="151">
        <f>Pricing!$C55*100</f>
        <v>0.22219407567893096</v>
      </c>
      <c r="H55" s="151">
        <f>Pricing!$C55*100</f>
        <v>0.22219407567893096</v>
      </c>
      <c r="I55" s="152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50" t="s">
        <v>273</v>
      </c>
      <c r="K55" s="151">
        <f>Pricing!$D55*100</f>
        <v>0.3239999999534271</v>
      </c>
      <c r="L55" s="151">
        <f>Pricing!$D55*100</f>
        <v>0.3239999999534271</v>
      </c>
      <c r="M55" s="152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50" t="s">
        <v>356</v>
      </c>
      <c r="O55" s="151">
        <f>Pricing!$E55*100</f>
        <v>0.56286897987334328</v>
      </c>
      <c r="P55" s="151">
        <f>Pricing!$E55*100</f>
        <v>0.56286897987334328</v>
      </c>
      <c r="Q55" s="152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50"/>
      <c r="S55" s="151">
        <f>Pricing!$F55*100</f>
        <v>0.29569017044898649</v>
      </c>
      <c r="T55" s="151">
        <f>Pricing!$F55*100</f>
        <v>0.29569017044898649</v>
      </c>
      <c r="U55" s="152"/>
      <c r="V55" s="150"/>
      <c r="W55" s="151">
        <f>Pricing!$G55*100</f>
        <v>8.5729587029348409E-2</v>
      </c>
      <c r="X55" s="151">
        <f>Pricing!$G55*100</f>
        <v>8.5729587029348409E-2</v>
      </c>
      <c r="Y55" s="152"/>
    </row>
    <row r="56" spans="1:25" x14ac:dyDescent="0.2">
      <c r="A56" s="71">
        <f>Indexes!A56</f>
        <v>2</v>
      </c>
      <c r="B56" s="153"/>
      <c r="C56" s="154">
        <f>Pricing!$B56*100</f>
        <v>0.15076076326562524</v>
      </c>
      <c r="D56" s="154">
        <f>Pricing!$B56*100</f>
        <v>0.15076076326562524</v>
      </c>
      <c r="E56" s="155"/>
      <c r="F56" s="153" t="s">
        <v>197</v>
      </c>
      <c r="G56" s="154">
        <f>Pricing!$C56*100</f>
        <v>0.2235247427426853</v>
      </c>
      <c r="H56" s="154">
        <f>Pricing!$C56*100</f>
        <v>0.2235247427426853</v>
      </c>
      <c r="I56" s="155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3" t="s">
        <v>274</v>
      </c>
      <c r="K56" s="154">
        <f>Pricing!$D56*100</f>
        <v>0.32699999990525458</v>
      </c>
      <c r="L56" s="154">
        <f>Pricing!$D56*100</f>
        <v>0.32699999990525458</v>
      </c>
      <c r="M56" s="155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3" t="s">
        <v>357</v>
      </c>
      <c r="O56" s="154">
        <f>Pricing!$E56*100</f>
        <v>0.58509262456821809</v>
      </c>
      <c r="P56" s="154">
        <f>Pricing!$E56*100</f>
        <v>0.58509262456821809</v>
      </c>
      <c r="Q56" s="155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3"/>
      <c r="S56" s="154">
        <f>Pricing!$F56*100</f>
        <v>0.35418014277586951</v>
      </c>
      <c r="T56" s="154">
        <f>Pricing!$F56*100</f>
        <v>0.35418014277586951</v>
      </c>
      <c r="U56" s="155"/>
      <c r="V56" s="153"/>
      <c r="W56" s="154" t="e">
        <f>Pricing!$G56*100</f>
        <v>#NUM!</v>
      </c>
      <c r="X56" s="154" t="e">
        <f>Pricing!$G56*100</f>
        <v>#NUM!</v>
      </c>
      <c r="Y56" s="155"/>
    </row>
    <row r="57" spans="1:25" x14ac:dyDescent="0.2">
      <c r="A57" s="71">
        <f>Indexes!A57</f>
        <v>3</v>
      </c>
      <c r="B57" s="153"/>
      <c r="C57" s="154">
        <f>Pricing!$B57*100</f>
        <v>0.15076076326562524</v>
      </c>
      <c r="D57" s="154">
        <f>Pricing!$B57*100</f>
        <v>0.15076076326562524</v>
      </c>
      <c r="E57" s="155"/>
      <c r="F57" s="153" t="s">
        <v>198</v>
      </c>
      <c r="G57" s="154">
        <f>Pricing!$C57*100</f>
        <v>0.22831281470254658</v>
      </c>
      <c r="H57" s="154">
        <f>Pricing!$C57*100</f>
        <v>0.22831281470254658</v>
      </c>
      <c r="I57" s="155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3" t="s">
        <v>275</v>
      </c>
      <c r="K57" s="154">
        <f>Pricing!$D57*100</f>
        <v>0.33299999988313084</v>
      </c>
      <c r="L57" s="154">
        <f>Pricing!$D57*100</f>
        <v>0.33299999988313084</v>
      </c>
      <c r="M57" s="155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3" t="s">
        <v>358</v>
      </c>
      <c r="O57" s="154">
        <f>Pricing!$E57*100</f>
        <v>0.61620853390281016</v>
      </c>
      <c r="P57" s="154">
        <f>Pricing!$E57*100</f>
        <v>0.61620853390281016</v>
      </c>
      <c r="Q57" s="155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3"/>
      <c r="S57" s="154">
        <f>Pricing!$F57*100</f>
        <v>0.41862328187295617</v>
      </c>
      <c r="T57" s="154">
        <f>Pricing!$F57*100</f>
        <v>0.41862328187295617</v>
      </c>
      <c r="U57" s="155"/>
      <c r="V57" s="153"/>
      <c r="W57" s="154">
        <f>Pricing!$G57*100</f>
        <v>9.8767395062537844E-2</v>
      </c>
      <c r="X57" s="154">
        <f>Pricing!$G57*100</f>
        <v>9.8767395062537844E-2</v>
      </c>
      <c r="Y57" s="155"/>
    </row>
    <row r="58" spans="1:25" x14ac:dyDescent="0.2">
      <c r="A58" s="71">
        <f>Indexes!A58</f>
        <v>4</v>
      </c>
      <c r="B58" s="153"/>
      <c r="C58" s="154">
        <f>Pricing!$B58*100</f>
        <v>0.15076044760187202</v>
      </c>
      <c r="D58" s="154">
        <f>Pricing!$B58*100</f>
        <v>0.15076044760187202</v>
      </c>
      <c r="E58" s="155"/>
      <c r="F58" s="153" t="s">
        <v>199</v>
      </c>
      <c r="G58" s="154">
        <f>Pricing!$C58*100</f>
        <v>0.23519776095603095</v>
      </c>
      <c r="H58" s="154">
        <f>Pricing!$C58*100</f>
        <v>0.23519776095603095</v>
      </c>
      <c r="I58" s="155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3" t="s">
        <v>276</v>
      </c>
      <c r="K58" s="154">
        <f>Pricing!$D58*100</f>
        <v>0.34499999990947727</v>
      </c>
      <c r="L58" s="154">
        <f>Pricing!$D58*100</f>
        <v>0.34499999990947727</v>
      </c>
      <c r="M58" s="155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3" t="s">
        <v>359</v>
      </c>
      <c r="O58" s="154">
        <f>Pricing!$E58*100</f>
        <v>0.6505389124074763</v>
      </c>
      <c r="P58" s="154">
        <f>Pricing!$E58*100</f>
        <v>0.6505389124074763</v>
      </c>
      <c r="Q58" s="155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3"/>
      <c r="S58" s="154">
        <f>Pricing!$F58*100</f>
        <v>0.40360383573478564</v>
      </c>
      <c r="T58" s="154">
        <f>Pricing!$F58*100</f>
        <v>0.40360383573478564</v>
      </c>
      <c r="U58" s="155"/>
      <c r="V58" s="153"/>
      <c r="W58" s="154">
        <f>Pricing!$G58*100</f>
        <v>0.10385053535522104</v>
      </c>
      <c r="X58" s="154">
        <f>Pricing!$G58*100</f>
        <v>0.10385053535522104</v>
      </c>
      <c r="Y58" s="155"/>
    </row>
    <row r="59" spans="1:25" x14ac:dyDescent="0.2">
      <c r="A59" s="71">
        <f>Indexes!A59</f>
        <v>5</v>
      </c>
      <c r="B59" s="153"/>
      <c r="C59" s="154">
        <f>Pricing!$B59*100</f>
        <v>0.20536008332759018</v>
      </c>
      <c r="D59" s="154">
        <f>Pricing!$B59*100</f>
        <v>0.20536008332759018</v>
      </c>
      <c r="E59" s="155"/>
      <c r="F59" s="153" t="s">
        <v>200</v>
      </c>
      <c r="G59" s="154">
        <f>Pricing!$C59*100</f>
        <v>0.24457606091993936</v>
      </c>
      <c r="H59" s="154">
        <f>Pricing!$C59*100</f>
        <v>0.24457606091993936</v>
      </c>
      <c r="I59" s="155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3" t="s">
        <v>277</v>
      </c>
      <c r="K59" s="154">
        <f>Pricing!$D59*100</f>
        <v>0.3619999999231997</v>
      </c>
      <c r="L59" s="154">
        <f>Pricing!$D59*100</f>
        <v>0.3619999999231997</v>
      </c>
      <c r="M59" s="155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3" t="s">
        <v>360</v>
      </c>
      <c r="O59" s="154">
        <f>Pricing!$E59*100</f>
        <v>0.69088778171227383</v>
      </c>
      <c r="P59" s="154">
        <f>Pricing!$E59*100</f>
        <v>0.69088778171227383</v>
      </c>
      <c r="Q59" s="155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3"/>
      <c r="S59" s="154">
        <f>Pricing!$F59*100</f>
        <v>0.36141086470577244</v>
      </c>
      <c r="T59" s="154">
        <f>Pricing!$F59*100</f>
        <v>0.36141086470577244</v>
      </c>
      <c r="U59" s="155"/>
      <c r="V59" s="153"/>
      <c r="W59" s="154">
        <f>Pricing!$G59*100</f>
        <v>0.1137404386115648</v>
      </c>
      <c r="X59" s="154">
        <f>Pricing!$G59*100</f>
        <v>0.1137404386115648</v>
      </c>
      <c r="Y59" s="155"/>
    </row>
    <row r="60" spans="1:25" x14ac:dyDescent="0.2">
      <c r="A60" s="71">
        <f>Indexes!A60</f>
        <v>6</v>
      </c>
      <c r="B60" s="153"/>
      <c r="C60" s="154">
        <f>Pricing!$B60*100</f>
        <v>0.15939061855947401</v>
      </c>
      <c r="D60" s="154">
        <f>Pricing!$B60*100</f>
        <v>0.15939061855947401</v>
      </c>
      <c r="E60" s="155"/>
      <c r="F60" s="153" t="s">
        <v>201</v>
      </c>
      <c r="G60" s="154">
        <f>Pricing!$C60*100</f>
        <v>0.25983368586758654</v>
      </c>
      <c r="H60" s="154">
        <f>Pricing!$C60*100</f>
        <v>0.25983368586758654</v>
      </c>
      <c r="I60" s="155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3" t="s">
        <v>278</v>
      </c>
      <c r="K60" s="154">
        <f>Pricing!$D60*100</f>
        <v>0.38499999995488998</v>
      </c>
      <c r="L60" s="154">
        <f>Pricing!$D60*100</f>
        <v>0.38499999995488998</v>
      </c>
      <c r="M60" s="155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3" t="s">
        <v>361</v>
      </c>
      <c r="O60" s="154">
        <f>Pricing!$E60*100</f>
        <v>0.74235043518860355</v>
      </c>
      <c r="P60" s="154">
        <f>Pricing!$E60*100</f>
        <v>0.74235043518860355</v>
      </c>
      <c r="Q60" s="155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3"/>
      <c r="S60" s="154">
        <f>Pricing!$F60*100</f>
        <v>0.29036131530357784</v>
      </c>
      <c r="T60" s="154">
        <f>Pricing!$F60*100</f>
        <v>0.29036131530357784</v>
      </c>
      <c r="U60" s="155"/>
      <c r="V60" s="153"/>
      <c r="W60" s="154">
        <f>Pricing!$G60*100</f>
        <v>0.11441319466243272</v>
      </c>
      <c r="X60" s="154">
        <f>Pricing!$G60*100</f>
        <v>0.11441319466243272</v>
      </c>
      <c r="Y60" s="155"/>
    </row>
    <row r="61" spans="1:25" x14ac:dyDescent="0.2">
      <c r="A61" s="71">
        <f>Indexes!A61</f>
        <v>7</v>
      </c>
      <c r="B61" s="153"/>
      <c r="C61" s="154">
        <f>Pricing!$B61*100</f>
        <v>0.16034429513744897</v>
      </c>
      <c r="D61" s="154">
        <f>Pricing!$B61*100</f>
        <v>0.16034429513744897</v>
      </c>
      <c r="E61" s="155"/>
      <c r="F61" s="153"/>
      <c r="G61" s="154">
        <f>Pricing!$C61*100</f>
        <v>0.27659787962081689</v>
      </c>
      <c r="H61" s="154">
        <f>Pricing!$C61*100</f>
        <v>0.27659787962081689</v>
      </c>
      <c r="I61" s="155"/>
      <c r="J61" s="153" t="s">
        <v>279</v>
      </c>
      <c r="K61" s="154">
        <f>Pricing!$D61*100</f>
        <v>0.41358032334958167</v>
      </c>
      <c r="L61" s="154">
        <f>Pricing!$D61*100</f>
        <v>0.41358032334958167</v>
      </c>
      <c r="M61" s="155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3" t="s">
        <v>362</v>
      </c>
      <c r="O61" s="154">
        <f>Pricing!$E61*100</f>
        <v>0.79175201885770363</v>
      </c>
      <c r="P61" s="154">
        <f>Pricing!$E61*100</f>
        <v>0.79175201885770363</v>
      </c>
      <c r="Q61" s="155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3"/>
      <c r="S61" s="154">
        <f>Pricing!$F61*100</f>
        <v>0.28435669989885587</v>
      </c>
      <c r="T61" s="154">
        <f>Pricing!$F61*100</f>
        <v>0.28435669989885587</v>
      </c>
      <c r="U61" s="155"/>
      <c r="V61" s="153"/>
      <c r="W61" s="154">
        <f>Pricing!$G61*100</f>
        <v>0.12056271739346869</v>
      </c>
      <c r="X61" s="154">
        <f>Pricing!$G61*100</f>
        <v>0.12056271739346869</v>
      </c>
      <c r="Y61" s="155"/>
    </row>
    <row r="62" spans="1:25" x14ac:dyDescent="0.2">
      <c r="A62" s="71">
        <f>Indexes!A62</f>
        <v>8</v>
      </c>
      <c r="B62" s="153"/>
      <c r="C62" s="154">
        <f>Pricing!$B62*100</f>
        <v>0.21667543816061841</v>
      </c>
      <c r="D62" s="154">
        <f>Pricing!$B62*100</f>
        <v>0.21667543816061841</v>
      </c>
      <c r="E62" s="155"/>
      <c r="F62" s="153"/>
      <c r="G62" s="154">
        <f>Pricing!$C62*100</f>
        <v>0.29968105525055577</v>
      </c>
      <c r="H62" s="154">
        <f>Pricing!$C62*100</f>
        <v>0.29968105525055577</v>
      </c>
      <c r="I62" s="155"/>
      <c r="J62" s="153" t="s">
        <v>280</v>
      </c>
      <c r="K62" s="154">
        <f>Pricing!$D62*100</f>
        <v>0.45320717801073601</v>
      </c>
      <c r="L62" s="154">
        <f>Pricing!$D62*100</f>
        <v>0.45320717801073601</v>
      </c>
      <c r="M62" s="155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3" t="s">
        <v>363</v>
      </c>
      <c r="O62" s="154">
        <f>Pricing!$E62*100</f>
        <v>0.85256641159479651</v>
      </c>
      <c r="P62" s="154">
        <f>Pricing!$E62*100</f>
        <v>0.85256641159479651</v>
      </c>
      <c r="Q62" s="155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3"/>
      <c r="S62" s="154">
        <f>Pricing!$F62*100</f>
        <v>0.65628526945795684</v>
      </c>
      <c r="T62" s="154">
        <f>Pricing!$F62*100</f>
        <v>0.65628526945795684</v>
      </c>
      <c r="U62" s="155"/>
      <c r="V62" s="153"/>
      <c r="W62" s="154">
        <f>Pricing!$G62*100</f>
        <v>0.1431843325985227</v>
      </c>
      <c r="X62" s="154">
        <f>Pricing!$G62*100</f>
        <v>0.1431843325985227</v>
      </c>
      <c r="Y62" s="155"/>
    </row>
    <row r="63" spans="1:25" x14ac:dyDescent="0.2">
      <c r="A63" s="71">
        <f>Indexes!A63</f>
        <v>9</v>
      </c>
      <c r="B63" s="153"/>
      <c r="C63" s="154">
        <f>Pricing!$B63*100</f>
        <v>0.23119263576422611</v>
      </c>
      <c r="D63" s="154">
        <f>Pricing!$B63*100</f>
        <v>0.23119263576422611</v>
      </c>
      <c r="E63" s="155"/>
      <c r="F63" s="153"/>
      <c r="G63" s="154">
        <f>Pricing!$C63*100</f>
        <v>0.33171507589204097</v>
      </c>
      <c r="H63" s="154">
        <f>Pricing!$C63*100</f>
        <v>0.33171507589204097</v>
      </c>
      <c r="I63" s="155"/>
      <c r="J63" s="153" t="s">
        <v>281</v>
      </c>
      <c r="K63" s="154">
        <f>Pricing!$D63*100</f>
        <v>0.50662015759770029</v>
      </c>
      <c r="L63" s="154">
        <f>Pricing!$D63*100</f>
        <v>0.50662015759770029</v>
      </c>
      <c r="M63" s="155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3" t="s">
        <v>364</v>
      </c>
      <c r="O63" s="154">
        <f>Pricing!$E63*100</f>
        <v>0.92217002610846499</v>
      </c>
      <c r="P63" s="154">
        <f>Pricing!$E63*100</f>
        <v>0.92217002610846499</v>
      </c>
      <c r="Q63" s="155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3"/>
      <c r="S63" s="154">
        <f>Pricing!$F63*100</f>
        <v>1.18090225506767</v>
      </c>
      <c r="T63" s="154">
        <f>Pricing!$F63*100</f>
        <v>1.18090225506767</v>
      </c>
      <c r="U63" s="155"/>
      <c r="V63" s="153"/>
      <c r="W63" s="154">
        <f>Pricing!$G63*100</f>
        <v>0.1540743135155509</v>
      </c>
      <c r="X63" s="154">
        <f>Pricing!$G63*100</f>
        <v>0.1540743135155509</v>
      </c>
      <c r="Y63" s="155"/>
    </row>
    <row r="64" spans="1:25" x14ac:dyDescent="0.2">
      <c r="A64" s="71">
        <f>Indexes!A64</f>
        <v>10</v>
      </c>
      <c r="B64" s="153"/>
      <c r="C64" s="154">
        <f>Pricing!$B64*100</f>
        <v>0.23304068243006204</v>
      </c>
      <c r="D64" s="154">
        <f>Pricing!$B64*100</f>
        <v>0.23304068243006204</v>
      </c>
      <c r="E64" s="155"/>
      <c r="F64" s="153"/>
      <c r="G64" s="154">
        <f>Pricing!$C64*100</f>
        <v>0.36873092100844412</v>
      </c>
      <c r="H64" s="154">
        <f>Pricing!$C64*100</f>
        <v>0.36873092100844412</v>
      </c>
      <c r="I64" s="155"/>
      <c r="J64" s="153" t="s">
        <v>282</v>
      </c>
      <c r="K64" s="154">
        <f>Pricing!$D64*100</f>
        <v>0.56032283318824505</v>
      </c>
      <c r="L64" s="154">
        <f>Pricing!$D64*100</f>
        <v>0.56032283318824505</v>
      </c>
      <c r="M64" s="155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3" t="s">
        <v>365</v>
      </c>
      <c r="O64" s="154">
        <f>Pricing!$E64*100</f>
        <v>0.99000530445464519</v>
      </c>
      <c r="P64" s="154">
        <f>Pricing!$E64*100</f>
        <v>0.99000530445464519</v>
      </c>
      <c r="Q64" s="155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3"/>
      <c r="S64" s="154">
        <f>Pricing!$F64*100</f>
        <v>0.59560691467215898</v>
      </c>
      <c r="T64" s="154">
        <f>Pricing!$F64*100</f>
        <v>0.59560691467215898</v>
      </c>
      <c r="U64" s="155"/>
      <c r="V64" s="153"/>
      <c r="W64" s="154">
        <f>Pricing!$G64*100</f>
        <v>0.17979195059147912</v>
      </c>
      <c r="X64" s="154">
        <f>Pricing!$G64*100</f>
        <v>0.17979195059147912</v>
      </c>
      <c r="Y64" s="155"/>
    </row>
    <row r="65" spans="1:25" x14ac:dyDescent="0.2">
      <c r="A65" s="71">
        <f>Indexes!A65</f>
        <v>11</v>
      </c>
      <c r="B65" s="153"/>
      <c r="C65" s="154">
        <f>Pricing!$B65*100</f>
        <v>0.26038171435676105</v>
      </c>
      <c r="D65" s="154">
        <f>Pricing!$B65*100</f>
        <v>0.26038171435676105</v>
      </c>
      <c r="E65" s="155"/>
      <c r="F65" s="153"/>
      <c r="G65" s="154">
        <f>Pricing!$C65*100</f>
        <v>0.41780804737165606</v>
      </c>
      <c r="H65" s="154">
        <f>Pricing!$C65*100</f>
        <v>0.41780804737165606</v>
      </c>
      <c r="I65" s="155"/>
      <c r="J65" s="153" t="s">
        <v>283</v>
      </c>
      <c r="K65" s="154">
        <f>Pricing!$D65*100</f>
        <v>0.6213281890048985</v>
      </c>
      <c r="L65" s="154">
        <f>Pricing!$D65*100</f>
        <v>0.6213281890048985</v>
      </c>
      <c r="M65" s="155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3" t="s">
        <v>366</v>
      </c>
      <c r="O65" s="154">
        <f>Pricing!$E65*100</f>
        <v>1.0660438111871231</v>
      </c>
      <c r="P65" s="154">
        <f>Pricing!$E65*100</f>
        <v>1.0660438111871231</v>
      </c>
      <c r="Q65" s="155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3"/>
      <c r="S65" s="154">
        <f>Pricing!$F65*100</f>
        <v>8.9107624926578491E-2</v>
      </c>
      <c r="T65" s="154">
        <f>Pricing!$F65*100</f>
        <v>8.9107624926578491E-2</v>
      </c>
      <c r="U65" s="155"/>
      <c r="V65" s="153"/>
      <c r="W65" s="154">
        <f>Pricing!$G65*100</f>
        <v>0.21410729280404439</v>
      </c>
      <c r="X65" s="154">
        <f>Pricing!$G65*100</f>
        <v>0.21410729280404439</v>
      </c>
      <c r="Y65" s="155"/>
    </row>
    <row r="66" spans="1:25" x14ac:dyDescent="0.2">
      <c r="A66" s="71">
        <f>Indexes!A66</f>
        <v>12</v>
      </c>
      <c r="B66" s="153"/>
      <c r="C66" s="154">
        <f>Pricing!$B66*100</f>
        <v>0.3258398376980971</v>
      </c>
      <c r="D66" s="154">
        <f>Pricing!$B66*100</f>
        <v>0.3258398376980971</v>
      </c>
      <c r="E66" s="155"/>
      <c r="F66" s="153"/>
      <c r="G66" s="154">
        <f>Pricing!$C66*100</f>
        <v>0.48188686977718753</v>
      </c>
      <c r="H66" s="154">
        <f>Pricing!$C66*100</f>
        <v>0.48188686977718753</v>
      </c>
      <c r="I66" s="155"/>
      <c r="J66" s="153" t="s">
        <v>284</v>
      </c>
      <c r="K66" s="154">
        <f>Pricing!$D66*100</f>
        <v>0.69538487900238222</v>
      </c>
      <c r="L66" s="154">
        <f>Pricing!$D66*100</f>
        <v>0.69538487900238222</v>
      </c>
      <c r="M66" s="155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3" t="s">
        <v>367</v>
      </c>
      <c r="O66" s="154">
        <f>Pricing!$E66*100</f>
        <v>1.1471872976417916</v>
      </c>
      <c r="P66" s="154">
        <f>Pricing!$E66*100</f>
        <v>1.1471872976417916</v>
      </c>
      <c r="Q66" s="155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3"/>
      <c r="S66" s="154">
        <f>Pricing!$F66*100</f>
        <v>-0.36139135468595251</v>
      </c>
      <c r="T66" s="154">
        <f>Pricing!$F66*100</f>
        <v>-0.36139135468595251</v>
      </c>
      <c r="U66" s="155"/>
      <c r="V66" s="153"/>
      <c r="W66" s="154">
        <f>Pricing!$G66*100</f>
        <v>0.23988875876135296</v>
      </c>
      <c r="X66" s="154">
        <f>Pricing!$G66*100</f>
        <v>0.23988875876135296</v>
      </c>
      <c r="Y66" s="155"/>
    </row>
    <row r="67" spans="1:25" x14ac:dyDescent="0.2">
      <c r="A67" s="71">
        <f>Indexes!A67</f>
        <v>13</v>
      </c>
      <c r="B67" s="153"/>
      <c r="C67" s="154">
        <f>Pricing!$B67*100</f>
        <v>0.40075447639171813</v>
      </c>
      <c r="D67" s="154">
        <f>Pricing!$B67*100</f>
        <v>0.40075447639171813</v>
      </c>
      <c r="E67" s="155"/>
      <c r="F67" s="153"/>
      <c r="G67" s="154">
        <f>Pricing!$C67*100</f>
        <v>0.5506816255256286</v>
      </c>
      <c r="H67" s="154">
        <f>Pricing!$C67*100</f>
        <v>0.5506816255256286</v>
      </c>
      <c r="I67" s="155"/>
      <c r="J67" s="153" t="s">
        <v>285</v>
      </c>
      <c r="K67" s="154">
        <f>Pricing!$D67*100</f>
        <v>0.77105894906902228</v>
      </c>
      <c r="L67" s="154">
        <f>Pricing!$D67*100</f>
        <v>0.77105894906902228</v>
      </c>
      <c r="M67" s="155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3" t="s">
        <v>368</v>
      </c>
      <c r="O67" s="154">
        <f>Pricing!$E67*100</f>
        <v>1.2307240547128191</v>
      </c>
      <c r="P67" s="154">
        <f>Pricing!$E67*100</f>
        <v>1.2307240547128191</v>
      </c>
      <c r="Q67" s="155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3"/>
      <c r="S67" s="154">
        <f>Pricing!$F67*100</f>
        <v>0.34006507491638038</v>
      </c>
      <c r="T67" s="154">
        <f>Pricing!$F67*100</f>
        <v>0.34006507491638038</v>
      </c>
      <c r="U67" s="155"/>
      <c r="V67" s="153"/>
      <c r="W67" s="154">
        <f>Pricing!$G67*100</f>
        <v>0.2942872089777282</v>
      </c>
      <c r="X67" s="154">
        <f>Pricing!$G67*100</f>
        <v>0.2942872089777282</v>
      </c>
      <c r="Y67" s="155"/>
    </row>
    <row r="68" spans="1:25" x14ac:dyDescent="0.2">
      <c r="A68" s="71">
        <f>Indexes!A68</f>
        <v>14</v>
      </c>
      <c r="B68" s="153"/>
      <c r="C68" s="154">
        <f>Pricing!$B68*100</f>
        <v>0.48013810691668629</v>
      </c>
      <c r="D68" s="154">
        <f>Pricing!$B68*100</f>
        <v>0.48013810691668629</v>
      </c>
      <c r="E68" s="155"/>
      <c r="F68" s="153"/>
      <c r="G68" s="154">
        <f>Pricing!$C68*100</f>
        <v>0.62494694206144641</v>
      </c>
      <c r="H68" s="154">
        <f>Pricing!$C68*100</f>
        <v>0.62494694206144641</v>
      </c>
      <c r="I68" s="155"/>
      <c r="J68" s="153" t="s">
        <v>286</v>
      </c>
      <c r="K68" s="154">
        <f>Pricing!$D68*100</f>
        <v>0.85058096240966596</v>
      </c>
      <c r="L68" s="154">
        <f>Pricing!$D68*100</f>
        <v>0.85058096240966596</v>
      </c>
      <c r="M68" s="155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3" t="s">
        <v>369</v>
      </c>
      <c r="O68" s="154">
        <f>Pricing!$E68*100</f>
        <v>1.3149559158579354</v>
      </c>
      <c r="P68" s="154">
        <f>Pricing!$E68*100</f>
        <v>1.3149559158579354</v>
      </c>
      <c r="Q68" s="155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3"/>
      <c r="S68" s="154">
        <f>Pricing!$F68*100</f>
        <v>0.64437714620699138</v>
      </c>
      <c r="T68" s="154">
        <f>Pricing!$F68*100</f>
        <v>0.64437714620699138</v>
      </c>
      <c r="U68" s="155"/>
      <c r="V68" s="153"/>
      <c r="W68" s="154">
        <f>Pricing!$G68*100</f>
        <v>0.36227882728123717</v>
      </c>
      <c r="X68" s="154">
        <f>Pricing!$G68*100</f>
        <v>0.36227882728123717</v>
      </c>
      <c r="Y68" s="155"/>
    </row>
    <row r="69" spans="1:25" x14ac:dyDescent="0.2">
      <c r="A69" s="71">
        <f>Indexes!A69</f>
        <v>15</v>
      </c>
      <c r="B69" s="153"/>
      <c r="C69" s="154">
        <f>Pricing!$B69*100</f>
        <v>0.56280078029858149</v>
      </c>
      <c r="D69" s="154">
        <f>Pricing!$B69*100</f>
        <v>0.56280078029858149</v>
      </c>
      <c r="E69" s="155"/>
      <c r="F69" s="153"/>
      <c r="G69" s="154">
        <f>Pricing!$C69*100</f>
        <v>0.71143626053906872</v>
      </c>
      <c r="H69" s="154">
        <f>Pricing!$C69*100</f>
        <v>0.71143626053906872</v>
      </c>
      <c r="I69" s="155"/>
      <c r="J69" s="153" t="s">
        <v>287</v>
      </c>
      <c r="K69" s="154">
        <f>Pricing!$D69*100</f>
        <v>0.93934395679040605</v>
      </c>
      <c r="L69" s="154">
        <f>Pricing!$D69*100</f>
        <v>0.93934395679040605</v>
      </c>
      <c r="M69" s="155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3" t="s">
        <v>370</v>
      </c>
      <c r="O69" s="154">
        <f>Pricing!$E69*100</f>
        <v>1.409380787365127</v>
      </c>
      <c r="P69" s="154">
        <f>Pricing!$E69*100</f>
        <v>1.409380787365127</v>
      </c>
      <c r="Q69" s="155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3"/>
      <c r="S69" s="154">
        <f>Pricing!$F69*100</f>
        <v>0.72133586094727664</v>
      </c>
      <c r="T69" s="154">
        <f>Pricing!$F69*100</f>
        <v>0.72133586094727664</v>
      </c>
      <c r="U69" s="155"/>
      <c r="V69" s="153"/>
      <c r="W69" s="154">
        <f>Pricing!$G69*100</f>
        <v>0.43210764708767613</v>
      </c>
      <c r="X69" s="154">
        <f>Pricing!$G69*100</f>
        <v>0.43210764708767613</v>
      </c>
      <c r="Y69" s="155"/>
    </row>
    <row r="70" spans="1:25" x14ac:dyDescent="0.2">
      <c r="A70" s="71">
        <f>Indexes!A70</f>
        <v>16</v>
      </c>
      <c r="B70" s="153"/>
      <c r="C70" s="154">
        <f>Pricing!$B70*100</f>
        <v>0.63817606433476115</v>
      </c>
      <c r="D70" s="154">
        <f>Pricing!$B70*100</f>
        <v>0.63817606433476115</v>
      </c>
      <c r="E70" s="155"/>
      <c r="F70" s="153"/>
      <c r="G70" s="154">
        <f>Pricing!$C70*100</f>
        <v>0.78987364134085247</v>
      </c>
      <c r="H70" s="154">
        <f>Pricing!$C70*100</f>
        <v>0.78987364134085247</v>
      </c>
      <c r="I70" s="155"/>
      <c r="J70" s="153" t="s">
        <v>288</v>
      </c>
      <c r="K70" s="154">
        <f>Pricing!$D70*100</f>
        <v>1.0168141703505555</v>
      </c>
      <c r="L70" s="154">
        <f>Pricing!$D70*100</f>
        <v>1.0168141703505555</v>
      </c>
      <c r="M70" s="155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3" t="s">
        <v>371</v>
      </c>
      <c r="O70" s="154">
        <f>Pricing!$E70*100</f>
        <v>1.4934750612528964</v>
      </c>
      <c r="P70" s="154">
        <f>Pricing!$E70*100</f>
        <v>1.4934750612528964</v>
      </c>
      <c r="Q70" s="155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3"/>
      <c r="S70" s="154">
        <f>Pricing!$F70*100</f>
        <v>0.79202528267303363</v>
      </c>
      <c r="T70" s="154">
        <f>Pricing!$F70*100</f>
        <v>0.79202528267303363</v>
      </c>
      <c r="U70" s="155"/>
      <c r="V70" s="153"/>
      <c r="W70" s="154">
        <f>Pricing!$G70*100</f>
        <v>0.48982874337832882</v>
      </c>
      <c r="X70" s="154">
        <f>Pricing!$G70*100</f>
        <v>0.48982874337832882</v>
      </c>
      <c r="Y70" s="155"/>
    </row>
    <row r="71" spans="1:25" x14ac:dyDescent="0.2">
      <c r="A71" s="71">
        <f>Indexes!A71</f>
        <v>17</v>
      </c>
      <c r="B71" s="153"/>
      <c r="C71" s="154">
        <f>Pricing!$B71*100</f>
        <v>0.72207002519522612</v>
      </c>
      <c r="D71" s="154">
        <f>Pricing!$B71*100</f>
        <v>0.72207002519522612</v>
      </c>
      <c r="E71" s="155"/>
      <c r="F71" s="153"/>
      <c r="G71" s="154">
        <f>Pricing!$C71*100</f>
        <v>0.87753152627043451</v>
      </c>
      <c r="H71" s="154">
        <f>Pricing!$C71*100</f>
        <v>0.87753152627043451</v>
      </c>
      <c r="I71" s="155"/>
      <c r="J71" s="153" t="s">
        <v>289</v>
      </c>
      <c r="K71" s="154">
        <f>Pricing!$D71*100</f>
        <v>1.1037397109095122</v>
      </c>
      <c r="L71" s="154">
        <f>Pricing!$D71*100</f>
        <v>1.1037397109095122</v>
      </c>
      <c r="M71" s="155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3" t="s">
        <v>372</v>
      </c>
      <c r="O71" s="154">
        <f>Pricing!$E71*100</f>
        <v>1.5856950449947851</v>
      </c>
      <c r="P71" s="154">
        <f>Pricing!$E71*100</f>
        <v>1.5856950449947851</v>
      </c>
      <c r="Q71" s="155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3"/>
      <c r="S71" s="154">
        <f>Pricing!$F71*100</f>
        <v>0.87822614185174908</v>
      </c>
      <c r="T71" s="154">
        <f>Pricing!$F71*100</f>
        <v>0.87822614185174908</v>
      </c>
      <c r="U71" s="155"/>
      <c r="V71" s="153"/>
      <c r="W71" s="154">
        <f>Pricing!$G71*100</f>
        <v>0.57091132316067217</v>
      </c>
      <c r="X71" s="154">
        <f>Pricing!$G71*100</f>
        <v>0.57091132316067217</v>
      </c>
      <c r="Y71" s="155"/>
    </row>
    <row r="72" spans="1:25" x14ac:dyDescent="0.2">
      <c r="A72" s="63">
        <f>Indexes!A72</f>
        <v>18</v>
      </c>
      <c r="B72" s="156"/>
      <c r="C72" s="157">
        <f>Pricing!$B72*100</f>
        <v>0.80786464734634578</v>
      </c>
      <c r="D72" s="157">
        <f>Pricing!$B72*100</f>
        <v>0.80786464734634578</v>
      </c>
      <c r="E72" s="158"/>
      <c r="F72" s="156"/>
      <c r="G72" s="154">
        <f>Pricing!$C72*100</f>
        <v>0.97337709371425141</v>
      </c>
      <c r="H72" s="154">
        <f>Pricing!$C72*100</f>
        <v>0.97337709371425141</v>
      </c>
      <c r="I72" s="158"/>
      <c r="J72" s="156" t="s">
        <v>290</v>
      </c>
      <c r="K72" s="157">
        <f>Pricing!$D72*100</f>
        <v>1.1959955331448768</v>
      </c>
      <c r="L72" s="157">
        <f>Pricing!$D72*100</f>
        <v>1.1959955331448768</v>
      </c>
      <c r="M72" s="158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6" t="s">
        <v>373</v>
      </c>
      <c r="O72" s="157">
        <f>Pricing!$E72*100</f>
        <v>1.6749949469036967</v>
      </c>
      <c r="P72" s="157">
        <f>Pricing!$E72*100</f>
        <v>1.6749949469036967</v>
      </c>
      <c r="Q72" s="158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6"/>
      <c r="S72" s="157">
        <f>Pricing!$F72*100</f>
        <v>0.97308985386165248</v>
      </c>
      <c r="T72" s="157">
        <f>Pricing!$F72*100</f>
        <v>0.97308985386165248</v>
      </c>
      <c r="U72" s="158"/>
      <c r="V72" s="156"/>
      <c r="W72" s="157">
        <f>Pricing!$G72*100</f>
        <v>0.63213539172757294</v>
      </c>
      <c r="X72" s="157">
        <f>Pricing!$G72*100</f>
        <v>0.63213539172757294</v>
      </c>
      <c r="Y72" s="158"/>
    </row>
    <row r="73" spans="1:25" x14ac:dyDescent="0.2">
      <c r="A73" s="71" t="str">
        <f>Pricing!$A73</f>
        <v>1Y</v>
      </c>
      <c r="B73" s="150" t="s">
        <v>125</v>
      </c>
      <c r="C73" s="151">
        <f>Pricing!$B73*100</f>
        <v>0.18504583036702624</v>
      </c>
      <c r="D73" s="151">
        <f>Pricing!$B73*100</f>
        <v>0.18504583036702624</v>
      </c>
      <c r="E73" s="155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50" t="s">
        <v>202</v>
      </c>
      <c r="G73" s="151">
        <f>Pricing!$C73*100</f>
        <v>0.25982865668510313</v>
      </c>
      <c r="H73" s="151">
        <f>Pricing!$C73*100</f>
        <v>0.25982865668510313</v>
      </c>
      <c r="I73" s="155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50" t="s">
        <v>291</v>
      </c>
      <c r="K73" s="154">
        <f>Pricing!$D73*100</f>
        <v>0.35273612243206065</v>
      </c>
      <c r="L73" s="154">
        <f>Pricing!$D73*100</f>
        <v>0.35273612243206065</v>
      </c>
      <c r="M73" s="155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50" t="s">
        <v>374</v>
      </c>
      <c r="O73" s="154">
        <f>Pricing!$E73*100</f>
        <v>0.54360000000000008</v>
      </c>
      <c r="P73" s="154">
        <f>Pricing!$E73*100</f>
        <v>0.54360000000000008</v>
      </c>
      <c r="Q73" s="155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50" t="s">
        <v>202</v>
      </c>
      <c r="S73" s="151">
        <f>Pricing!$F73*100</f>
        <v>0.54360000000027331</v>
      </c>
      <c r="T73" s="151">
        <f>Pricing!$F73*100</f>
        <v>0.54360000000027331</v>
      </c>
      <c r="U73" s="155"/>
      <c r="V73" s="150" t="s">
        <v>589</v>
      </c>
      <c r="W73" s="151">
        <f>Pricing!$G73*100</f>
        <v>0.13300000000001172</v>
      </c>
      <c r="X73" s="151">
        <f>Pricing!$G73*100</f>
        <v>0.13300000000001172</v>
      </c>
      <c r="Y73" s="155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3" t="s">
        <v>126</v>
      </c>
      <c r="C74" s="154">
        <f>Pricing!$B74*100</f>
        <v>0.22993124174613983</v>
      </c>
      <c r="D74" s="154">
        <f>Pricing!$B74*100</f>
        <v>0.22993124174613983</v>
      </c>
      <c r="E74" s="155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3" t="s">
        <v>203</v>
      </c>
      <c r="G74" s="154">
        <f>Pricing!$C74*100</f>
        <v>0.30536501942647576</v>
      </c>
      <c r="H74" s="154">
        <f>Pricing!$C74*100</f>
        <v>0.30536501942647576</v>
      </c>
      <c r="I74" s="155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3"/>
      <c r="K74" s="154">
        <f>Pricing!$D74*100</f>
        <v>0.39997149324531067</v>
      </c>
      <c r="L74" s="154">
        <f>Pricing!$D74*100</f>
        <v>0.39997149324531067</v>
      </c>
      <c r="M74" s="155"/>
      <c r="N74" s="153"/>
      <c r="O74" s="154">
        <f>Pricing!$E74*100</f>
        <v>0.60163198797330242</v>
      </c>
      <c r="P74" s="154">
        <f>Pricing!$E74*100</f>
        <v>0.60163198797330242</v>
      </c>
      <c r="Q74" s="155"/>
      <c r="R74" s="153" t="s">
        <v>203</v>
      </c>
      <c r="S74" s="154">
        <f>Pricing!$F74*100</f>
        <v>0.35757051239168286</v>
      </c>
      <c r="T74" s="154">
        <f>Pricing!$F74*100</f>
        <v>0.35757051239168286</v>
      </c>
      <c r="U74" s="155"/>
      <c r="V74" s="153" t="s">
        <v>657</v>
      </c>
      <c r="W74" s="154">
        <f>Pricing!$G74*100</f>
        <v>0.17499999994924112</v>
      </c>
      <c r="X74" s="154">
        <f>Pricing!$G74*100</f>
        <v>0.17499999994924112</v>
      </c>
      <c r="Y74" s="155" t="str">
        <f>IF(Contribute="abcd",IF($A$2&lt;&gt;-1,_xll.RtContribute(SourceAlias,V74,Fields,W74:X74,"SCOPE:SERVER"),_xll.RtContribute(SourceAlias,"DDS_INSERT_S",$A$2:$C$2,V74:X74,"SCOPE:SERVER FTC:ALL")),"stopped")</f>
        <v>stopped</v>
      </c>
    </row>
    <row r="75" spans="1:25" x14ac:dyDescent="0.2">
      <c r="A75" s="71" t="str">
        <f>Pricing!$A75</f>
        <v>1Y6M</v>
      </c>
      <c r="B75" s="153" t="s">
        <v>127</v>
      </c>
      <c r="C75" s="154">
        <f>Pricing!$B75*100</f>
        <v>0.29832086396015223</v>
      </c>
      <c r="D75" s="154">
        <f>Pricing!$B75*100</f>
        <v>0.29832086396015223</v>
      </c>
      <c r="E75" s="155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3" t="s">
        <v>204</v>
      </c>
      <c r="G75" s="154">
        <f>Pricing!$C75*100</f>
        <v>0.37238375020948733</v>
      </c>
      <c r="H75" s="154">
        <f>Pricing!$C75*100</f>
        <v>0.37238375020948733</v>
      </c>
      <c r="I75" s="155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3" t="s">
        <v>292</v>
      </c>
      <c r="K75" s="154">
        <f>Pricing!$D75*100</f>
        <v>0.46802976503877053</v>
      </c>
      <c r="L75" s="154">
        <f>Pricing!$D75*100</f>
        <v>0.46802976503877053</v>
      </c>
      <c r="M75" s="155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3"/>
      <c r="O75" s="154">
        <f>Pricing!$E75*100</f>
        <v>0.67427739776536899</v>
      </c>
      <c r="P75" s="154">
        <f>Pricing!$E75*100</f>
        <v>0.67427739776536899</v>
      </c>
      <c r="Q75" s="155"/>
      <c r="R75" s="153" t="s">
        <v>204</v>
      </c>
      <c r="S75" s="154">
        <f>Pricing!$F75*100</f>
        <v>0.41767993005670739</v>
      </c>
      <c r="T75" s="154">
        <f>Pricing!$F75*100</f>
        <v>0.41767993005670739</v>
      </c>
      <c r="U75" s="155"/>
      <c r="V75" s="153" t="s">
        <v>658</v>
      </c>
      <c r="W75" s="154">
        <f>Pricing!$G75*100</f>
        <v>0.23500000000000887</v>
      </c>
      <c r="X75" s="154">
        <f>Pricing!$G75*100</f>
        <v>0.23500000000000887</v>
      </c>
      <c r="Y75" s="155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3" t="s">
        <v>128</v>
      </c>
      <c r="C76" s="154">
        <f>Pricing!$B76*100</f>
        <v>0.38307803189188844</v>
      </c>
      <c r="D76" s="154">
        <f>Pricing!$B76*100</f>
        <v>0.38307803189188844</v>
      </c>
      <c r="E76" s="155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3" t="s">
        <v>205</v>
      </c>
      <c r="G76" s="154">
        <f>Pricing!$C76*100</f>
        <v>0.45751002475882802</v>
      </c>
      <c r="H76" s="154">
        <f>Pricing!$C76*100</f>
        <v>0.45751002475882802</v>
      </c>
      <c r="I76" s="155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3"/>
      <c r="K76" s="154">
        <f>Pricing!$D76*100</f>
        <v>0.55225593690619079</v>
      </c>
      <c r="L76" s="154">
        <f>Pricing!$D76*100</f>
        <v>0.55225593690619079</v>
      </c>
      <c r="M76" s="155"/>
      <c r="N76" s="153"/>
      <c r="O76" s="154">
        <f>Pricing!$E76*100</f>
        <v>0.75739934168416789</v>
      </c>
      <c r="P76" s="154">
        <f>Pricing!$E76*100</f>
        <v>0.75739934168416789</v>
      </c>
      <c r="Q76" s="155"/>
      <c r="R76" s="153" t="s">
        <v>205</v>
      </c>
      <c r="S76" s="154">
        <f>Pricing!$F76*100</f>
        <v>0.49639295027081615</v>
      </c>
      <c r="T76" s="154">
        <f>Pricing!$F76*100</f>
        <v>0.49639295027081615</v>
      </c>
      <c r="U76" s="155"/>
      <c r="V76" s="153" t="s">
        <v>659</v>
      </c>
      <c r="W76" s="154">
        <f>Pricing!$G76*100</f>
        <v>0.310999999999998</v>
      </c>
      <c r="X76" s="154">
        <f>Pricing!$G76*100</f>
        <v>0.310999999999998</v>
      </c>
      <c r="Y76" s="155" t="str">
        <f>IF(Contribute="abcd",IF($A$2&lt;&gt;-1,_xll.RtContribute(SourceAlias,V76,Fields,W76:X76,"SCOPE:SERVER"),_xll.RtContribute(SourceAlias,"DDS_INSERT_S",$A$2:$C$2,V76:X76,"SCOPE:SERVER FTC:ALL")),"stopped")</f>
        <v>stopped</v>
      </c>
    </row>
    <row r="77" spans="1:25" x14ac:dyDescent="0.2">
      <c r="A77" s="71" t="str">
        <f>Pricing!$A77</f>
        <v>2Y</v>
      </c>
      <c r="B77" s="153" t="s">
        <v>129</v>
      </c>
      <c r="C77" s="154">
        <f>Pricing!$B77*100</f>
        <v>0.48017835512294399</v>
      </c>
      <c r="D77" s="154">
        <f>Pricing!$B77*100</f>
        <v>0.48017835512294399</v>
      </c>
      <c r="E77" s="155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3" t="s">
        <v>206</v>
      </c>
      <c r="G77" s="154">
        <f>Pricing!$C77*100</f>
        <v>0.55761458584080192</v>
      </c>
      <c r="H77" s="154">
        <f>Pricing!$C77*100</f>
        <v>0.55761458584080192</v>
      </c>
      <c r="I77" s="155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3" t="s">
        <v>293</v>
      </c>
      <c r="K77" s="154">
        <f>Pricing!$D77*100</f>
        <v>0.64879476475778297</v>
      </c>
      <c r="L77" s="154">
        <f>Pricing!$D77*100</f>
        <v>0.64879476475778297</v>
      </c>
      <c r="M77" s="155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3" t="s">
        <v>375</v>
      </c>
      <c r="O77" s="154">
        <f>Pricing!$E77*100</f>
        <v>0.84518284242636121</v>
      </c>
      <c r="P77" s="154">
        <f>Pricing!$E77*100</f>
        <v>0.84518284242636121</v>
      </c>
      <c r="Q77" s="155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3" t="s">
        <v>206</v>
      </c>
      <c r="S77" s="154">
        <f>Pricing!$F77*100</f>
        <v>0.59179499001091973</v>
      </c>
      <c r="T77" s="154">
        <f>Pricing!$F77*100</f>
        <v>0.59179499001091973</v>
      </c>
      <c r="U77" s="155"/>
      <c r="V77" s="153" t="s">
        <v>590</v>
      </c>
      <c r="W77" s="154">
        <f>Pricing!$G77*100</f>
        <v>0.40400000000000619</v>
      </c>
      <c r="X77" s="154">
        <f>Pricing!$G77*100</f>
        <v>0.40400000000000619</v>
      </c>
      <c r="Y77" s="155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3" t="s">
        <v>130</v>
      </c>
      <c r="C78" s="154">
        <f>Pricing!$B78*100</f>
        <v>0.58650153717844666</v>
      </c>
      <c r="D78" s="154">
        <f>Pricing!$B78*100</f>
        <v>0.58650153717844666</v>
      </c>
      <c r="E78" s="155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3" t="s">
        <v>207</v>
      </c>
      <c r="G78" s="154">
        <f>Pricing!$C78*100</f>
        <v>0.66609789068338277</v>
      </c>
      <c r="H78" s="154">
        <f>Pricing!$C78*100</f>
        <v>0.66609789068338277</v>
      </c>
      <c r="I78" s="155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3"/>
      <c r="K78" s="154">
        <f>Pricing!$D78*100</f>
        <v>0.75535402718496469</v>
      </c>
      <c r="L78" s="154">
        <f>Pricing!$D78*100</f>
        <v>0.75535402718496469</v>
      </c>
      <c r="M78" s="155"/>
      <c r="N78" s="153"/>
      <c r="O78" s="154">
        <f>Pricing!$E78*100</f>
        <v>0.95560771810306255</v>
      </c>
      <c r="P78" s="154">
        <f>Pricing!$E78*100</f>
        <v>0.95560771810306255</v>
      </c>
      <c r="Q78" s="155"/>
      <c r="R78" s="153" t="s">
        <v>207</v>
      </c>
      <c r="S78" s="154">
        <f>Pricing!$F78*100</f>
        <v>0.69260853966019098</v>
      </c>
      <c r="T78" s="154">
        <f>Pricing!$F78*100</f>
        <v>0.69260853966019098</v>
      </c>
      <c r="U78" s="155"/>
      <c r="V78" s="153" t="s">
        <v>662</v>
      </c>
      <c r="W78" s="154">
        <f>Pricing!$G78*100</f>
        <v>0.50643039957239333</v>
      </c>
      <c r="X78" s="154">
        <f>Pricing!$G78*100</f>
        <v>0.50643039957239333</v>
      </c>
      <c r="Y78" s="155"/>
    </row>
    <row r="79" spans="1:25" x14ac:dyDescent="0.2">
      <c r="A79" s="71" t="str">
        <f>Pricing!$A79</f>
        <v>2Y6M</v>
      </c>
      <c r="B79" s="153" t="s">
        <v>131</v>
      </c>
      <c r="C79" s="154">
        <f>Pricing!$B79*100</f>
        <v>0.69893407916030037</v>
      </c>
      <c r="D79" s="154">
        <f>Pricing!$B79*100</f>
        <v>0.69893407916030037</v>
      </c>
      <c r="E79" s="155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3" t="s">
        <v>208</v>
      </c>
      <c r="G79" s="154">
        <f>Pricing!$C79*100</f>
        <v>0.77870480201810366</v>
      </c>
      <c r="H79" s="154">
        <f>Pricing!$C79*100</f>
        <v>0.77870480201810366</v>
      </c>
      <c r="I79" s="155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3" t="s">
        <v>294</v>
      </c>
      <c r="K79" s="154">
        <f>Pricing!$D79*100</f>
        <v>0.86802195528460602</v>
      </c>
      <c r="L79" s="154">
        <f>Pricing!$D79*100</f>
        <v>0.86802195528460602</v>
      </c>
      <c r="M79" s="155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3"/>
      <c r="O79" s="154">
        <f>Pricing!$E79*100</f>
        <v>1.0697371066757346</v>
      </c>
      <c r="P79" s="154">
        <f>Pricing!$E79*100</f>
        <v>1.0697371066757346</v>
      </c>
      <c r="Q79" s="155"/>
      <c r="R79" s="153" t="s">
        <v>208</v>
      </c>
      <c r="S79" s="154">
        <f>Pricing!$F79*100</f>
        <v>0.79608120921687475</v>
      </c>
      <c r="T79" s="154">
        <f>Pricing!$F79*100</f>
        <v>0.79608120921687475</v>
      </c>
      <c r="U79" s="155"/>
      <c r="V79" s="153" t="s">
        <v>660</v>
      </c>
      <c r="W79" s="154">
        <f>Pricing!$G79*100</f>
        <v>0.61552605093018486</v>
      </c>
      <c r="X79" s="154">
        <f>Pricing!$G79*100</f>
        <v>0.61552605093018486</v>
      </c>
      <c r="Y79" s="155"/>
    </row>
    <row r="80" spans="1:25" x14ac:dyDescent="0.2">
      <c r="A80" s="71" t="str">
        <f>Pricing!$A80</f>
        <v>2Y9M</v>
      </c>
      <c r="B80" s="153" t="s">
        <v>132</v>
      </c>
      <c r="C80" s="154">
        <f>Pricing!$B80*100</f>
        <v>0.81279984772550595</v>
      </c>
      <c r="D80" s="154">
        <f>Pricing!$B80*100</f>
        <v>0.81279984772550595</v>
      </c>
      <c r="E80" s="155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3" t="s">
        <v>209</v>
      </c>
      <c r="G80" s="154">
        <f>Pricing!$C80*100</f>
        <v>0.89174861535426009</v>
      </c>
      <c r="H80" s="154">
        <f>Pricing!$C80*100</f>
        <v>0.89174861535426009</v>
      </c>
      <c r="I80" s="155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3"/>
      <c r="K80" s="154">
        <f>Pricing!$D80*100</f>
        <v>0.98221612309867001</v>
      </c>
      <c r="L80" s="154">
        <f>Pricing!$D80*100</f>
        <v>0.98221612309867001</v>
      </c>
      <c r="M80" s="155"/>
      <c r="N80" s="153"/>
      <c r="O80" s="154">
        <f>Pricing!$E80*100</f>
        <v>1.1823633375862816</v>
      </c>
      <c r="P80" s="154">
        <f>Pricing!$E80*100</f>
        <v>1.1823633375862816</v>
      </c>
      <c r="Q80" s="155"/>
      <c r="R80" s="153" t="s">
        <v>209</v>
      </c>
      <c r="S80" s="154">
        <f>Pricing!$F80*100</f>
        <v>0.89940640917453918</v>
      </c>
      <c r="T80" s="154">
        <f>Pricing!$F80*100</f>
        <v>0.89940640917453918</v>
      </c>
      <c r="U80" s="155"/>
      <c r="V80" s="153" t="s">
        <v>661</v>
      </c>
      <c r="W80" s="154">
        <f>Pricing!$G80*100</f>
        <v>0.72611974677612334</v>
      </c>
      <c r="X80" s="154">
        <f>Pricing!$G80*100</f>
        <v>0.72611974677612334</v>
      </c>
      <c r="Y80" s="155"/>
    </row>
    <row r="81" spans="1:25" x14ac:dyDescent="0.2">
      <c r="A81" s="71" t="str">
        <f>Pricing!$A81</f>
        <v>3Y</v>
      </c>
      <c r="B81" s="153" t="s">
        <v>133</v>
      </c>
      <c r="C81" s="154">
        <f>Pricing!$B81*100</f>
        <v>0.92211672235028663</v>
      </c>
      <c r="D81" s="154">
        <f>Pricing!$B81*100</f>
        <v>0.92211672235028663</v>
      </c>
      <c r="E81" s="155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3" t="s">
        <v>210</v>
      </c>
      <c r="G81" s="154">
        <f>Pricing!$C81*100</f>
        <v>0.99999999999734834</v>
      </c>
      <c r="H81" s="154">
        <f>Pricing!$C81*100</f>
        <v>0.99999999999734834</v>
      </c>
      <c r="I81" s="155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3" t="s">
        <v>295</v>
      </c>
      <c r="K81" s="154">
        <f>Pricing!$D81*100</f>
        <v>1.0913359009224906</v>
      </c>
      <c r="L81" s="154">
        <f>Pricing!$D81*100</f>
        <v>1.0913359009224906</v>
      </c>
      <c r="M81" s="155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3" t="s">
        <v>376</v>
      </c>
      <c r="O81" s="154">
        <f>Pricing!$E81*100</f>
        <v>1.2850483061864797</v>
      </c>
      <c r="P81" s="154">
        <f>Pricing!$E81*100</f>
        <v>1.2850483061864797</v>
      </c>
      <c r="Q81" s="155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3" t="s">
        <v>210</v>
      </c>
      <c r="S81" s="154">
        <f>Pricing!$F81*100</f>
        <v>1.0000000000000406</v>
      </c>
      <c r="T81" s="154">
        <f>Pricing!$F81*100</f>
        <v>1.0000000000000406</v>
      </c>
      <c r="U81" s="155"/>
      <c r="V81" s="153" t="s">
        <v>591</v>
      </c>
      <c r="W81" s="154">
        <f>Pricing!$G81*100</f>
        <v>0.83200000000001362</v>
      </c>
      <c r="X81" s="154">
        <f>Pricing!$G81*100</f>
        <v>0.83200000000001362</v>
      </c>
      <c r="Y81" s="155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3" t="s">
        <v>134</v>
      </c>
      <c r="C82" s="154">
        <f>Pricing!$B82*100</f>
        <v>1.3348711780567775</v>
      </c>
      <c r="D82" s="154">
        <f>Pricing!$B82*100</f>
        <v>1.3348711780567775</v>
      </c>
      <c r="E82" s="155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3" t="s">
        <v>211</v>
      </c>
      <c r="G82" s="154">
        <f>Pricing!$C82*100</f>
        <v>1.4110000000078795</v>
      </c>
      <c r="H82" s="154">
        <f>Pricing!$C82*100</f>
        <v>1.4110000000078795</v>
      </c>
      <c r="I82" s="155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3" t="s">
        <v>296</v>
      </c>
      <c r="K82" s="154">
        <f>Pricing!$D82*100</f>
        <v>1.5024700235103641</v>
      </c>
      <c r="L82" s="154">
        <f>Pricing!$D82*100</f>
        <v>1.5024700235103641</v>
      </c>
      <c r="M82" s="155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3" t="s">
        <v>377</v>
      </c>
      <c r="O82" s="154">
        <f>Pricing!$E82*100</f>
        <v>1.693451391261559</v>
      </c>
      <c r="P82" s="154">
        <f>Pricing!$E82*100</f>
        <v>1.693451391261559</v>
      </c>
      <c r="Q82" s="155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3" t="s">
        <v>211</v>
      </c>
      <c r="S82" s="154">
        <f>Pricing!$F82*100</f>
        <v>1.4110000000000309</v>
      </c>
      <c r="T82" s="154">
        <f>Pricing!$F82*100</f>
        <v>1.4110000000000309</v>
      </c>
      <c r="U82" s="155"/>
      <c r="V82" s="153" t="s">
        <v>592</v>
      </c>
      <c r="W82" s="154">
        <f>Pricing!$G82*100</f>
        <v>1.2270000000000019</v>
      </c>
      <c r="X82" s="154">
        <f>Pricing!$G82*100</f>
        <v>1.2270000000000019</v>
      </c>
      <c r="Y82" s="155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3" t="s">
        <v>135</v>
      </c>
      <c r="C83" s="154">
        <f>Pricing!$B83*100</f>
        <v>1.6701718828019581</v>
      </c>
      <c r="D83" s="154">
        <f>Pricing!$B83*100</f>
        <v>1.6701718828019581</v>
      </c>
      <c r="E83" s="155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3" t="s">
        <v>212</v>
      </c>
      <c r="G83" s="154">
        <f>Pricing!$C83*100</f>
        <v>1.7479999999927567</v>
      </c>
      <c r="H83" s="154">
        <f>Pricing!$C83*100</f>
        <v>1.7479999999927567</v>
      </c>
      <c r="I83" s="155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3" t="s">
        <v>297</v>
      </c>
      <c r="K83" s="154">
        <f>Pricing!$D83*100</f>
        <v>1.8395787399270895</v>
      </c>
      <c r="L83" s="154">
        <f>Pricing!$D83*100</f>
        <v>1.8395787399270895</v>
      </c>
      <c r="M83" s="155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3" t="s">
        <v>378</v>
      </c>
      <c r="O83" s="154">
        <f>Pricing!$E83*100</f>
        <v>2.0277680187046543</v>
      </c>
      <c r="P83" s="154">
        <f>Pricing!$E83*100</f>
        <v>2.0277680187046543</v>
      </c>
      <c r="Q83" s="155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3" t="s">
        <v>212</v>
      </c>
      <c r="S83" s="154">
        <f>Pricing!$F83*100</f>
        <v>1.748000000000038</v>
      </c>
      <c r="T83" s="154">
        <f>Pricing!$F83*100</f>
        <v>1.748000000000038</v>
      </c>
      <c r="U83" s="155"/>
      <c r="V83" s="153" t="s">
        <v>593</v>
      </c>
      <c r="W83" s="154">
        <f>Pricing!$G83*100</f>
        <v>1.5539999999999976</v>
      </c>
      <c r="X83" s="154">
        <f>Pricing!$G83*100</f>
        <v>1.5539999999999976</v>
      </c>
      <c r="Y83" s="155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3" t="s">
        <v>136</v>
      </c>
      <c r="C84" s="154">
        <f>Pricing!$B84*100</f>
        <v>1.9481959500973816</v>
      </c>
      <c r="D84" s="154">
        <f>Pricing!$B84*100</f>
        <v>1.9481959500973816</v>
      </c>
      <c r="E84" s="155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3" t="s">
        <v>213</v>
      </c>
      <c r="G84" s="154">
        <f>Pricing!$C84*100</f>
        <v>2.0239999999951865</v>
      </c>
      <c r="H84" s="154">
        <f>Pricing!$C84*100</f>
        <v>2.0239999999951865</v>
      </c>
      <c r="I84" s="155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3" t="s">
        <v>298</v>
      </c>
      <c r="K84" s="154">
        <f>Pricing!$D84*100</f>
        <v>2.1166742723722325</v>
      </c>
      <c r="L84" s="154">
        <f>Pricing!$D84*100</f>
        <v>2.1166742723722325</v>
      </c>
      <c r="M84" s="155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3" t="s">
        <v>379</v>
      </c>
      <c r="O84" s="154">
        <f>Pricing!$E84*100</f>
        <v>2.3000081590435961</v>
      </c>
      <c r="P84" s="154">
        <f>Pricing!$E84*100</f>
        <v>2.3000081590435961</v>
      </c>
      <c r="Q84" s="155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3" t="s">
        <v>213</v>
      </c>
      <c r="S84" s="154">
        <f>Pricing!$F84*100</f>
        <v>2.0239999999997647</v>
      </c>
      <c r="T84" s="154">
        <f>Pricing!$F84*100</f>
        <v>2.0239999999997647</v>
      </c>
      <c r="U84" s="155"/>
      <c r="V84" s="153" t="s">
        <v>594</v>
      </c>
      <c r="W84" s="154">
        <f>Pricing!$G84*100</f>
        <v>1.8220000000000027</v>
      </c>
      <c r="X84" s="154">
        <f>Pricing!$G84*100</f>
        <v>1.8220000000000027</v>
      </c>
      <c r="Y84" s="155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3" t="s">
        <v>137</v>
      </c>
      <c r="C85" s="154">
        <f>Pricing!$B85*100</f>
        <v>2.1691544201264712</v>
      </c>
      <c r="D85" s="154">
        <f>Pricing!$B85*100</f>
        <v>2.1691544201264712</v>
      </c>
      <c r="E85" s="155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3" t="s">
        <v>214</v>
      </c>
      <c r="G85" s="154">
        <f>Pricing!$C85*100</f>
        <v>2.2449999999892709</v>
      </c>
      <c r="H85" s="154">
        <f>Pricing!$C85*100</f>
        <v>2.2449999999892709</v>
      </c>
      <c r="I85" s="155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3" t="s">
        <v>299</v>
      </c>
      <c r="K85" s="154">
        <f>Pricing!$D85*100</f>
        <v>2.3397612504529635</v>
      </c>
      <c r="L85" s="154">
        <f>Pricing!$D85*100</f>
        <v>2.3397612504529635</v>
      </c>
      <c r="M85" s="155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3" t="s">
        <v>380</v>
      </c>
      <c r="O85" s="154">
        <f>Pricing!$E85*100</f>
        <v>2.516178472083257</v>
      </c>
      <c r="P85" s="154">
        <f>Pricing!$E85*100</f>
        <v>2.516178472083257</v>
      </c>
      <c r="Q85" s="155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3" t="s">
        <v>214</v>
      </c>
      <c r="S85" s="154">
        <f>Pricing!$F85*100</f>
        <v>2.2449999999996106</v>
      </c>
      <c r="T85" s="154">
        <f>Pricing!$F85*100</f>
        <v>2.2449999999996106</v>
      </c>
      <c r="U85" s="155"/>
      <c r="V85" s="153" t="s">
        <v>595</v>
      </c>
      <c r="W85" s="154">
        <f>Pricing!$G85*100</f>
        <v>2.0350000000000921</v>
      </c>
      <c r="X85" s="154">
        <f>Pricing!$G85*100</f>
        <v>2.0350000000000921</v>
      </c>
      <c r="Y85" s="155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3" t="s">
        <v>138</v>
      </c>
      <c r="C86" s="154">
        <f>Pricing!$B86*100</f>
        <v>2.3472267394144581</v>
      </c>
      <c r="D86" s="154">
        <f>Pricing!$B86*100</f>
        <v>2.3472267394144581</v>
      </c>
      <c r="E86" s="155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3" t="s">
        <v>215</v>
      </c>
      <c r="G86" s="154">
        <f>Pricing!$C86*100</f>
        <v>2.4230000000041252</v>
      </c>
      <c r="H86" s="154">
        <f>Pricing!$C86*100</f>
        <v>2.4230000000041252</v>
      </c>
      <c r="I86" s="155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3" t="s">
        <v>300</v>
      </c>
      <c r="K86" s="154">
        <f>Pricing!$D86*100</f>
        <v>2.5208448179792664</v>
      </c>
      <c r="L86" s="154">
        <f>Pricing!$D86*100</f>
        <v>2.5208448179792664</v>
      </c>
      <c r="M86" s="155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3" t="s">
        <v>381</v>
      </c>
      <c r="O86" s="154">
        <f>Pricing!$E86*100</f>
        <v>2.6903080078680275</v>
      </c>
      <c r="P86" s="154">
        <f>Pricing!$E86*100</f>
        <v>2.6903080078680275</v>
      </c>
      <c r="Q86" s="155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3" t="s">
        <v>215</v>
      </c>
      <c r="S86" s="154">
        <f>Pricing!$F86*100</f>
        <v>2.4230000000000098</v>
      </c>
      <c r="T86" s="154">
        <f>Pricing!$F86*100</f>
        <v>2.4230000000000098</v>
      </c>
      <c r="U86" s="155"/>
      <c r="V86" s="153" t="s">
        <v>596</v>
      </c>
      <c r="W86" s="154">
        <f>Pricing!$G86*100</f>
        <v>2.2080000000000632</v>
      </c>
      <c r="X86" s="154">
        <f>Pricing!$G86*100</f>
        <v>2.2080000000000632</v>
      </c>
      <c r="Y86" s="155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3" t="s">
        <v>139</v>
      </c>
      <c r="C87" s="154">
        <f>Pricing!$B87*100</f>
        <v>2.4972174506003144</v>
      </c>
      <c r="D87" s="154">
        <f>Pricing!$B87*100</f>
        <v>2.4972174506003144</v>
      </c>
      <c r="E87" s="155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3" t="s">
        <v>216</v>
      </c>
      <c r="G87" s="154">
        <f>Pricing!$C87*100</f>
        <v>2.5689999999891722</v>
      </c>
      <c r="H87" s="154">
        <f>Pricing!$C87*100</f>
        <v>2.5689999999891722</v>
      </c>
      <c r="I87" s="155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3" t="s">
        <v>301</v>
      </c>
      <c r="K87" s="154">
        <f>Pricing!$D87*100</f>
        <v>2.6689108554513625</v>
      </c>
      <c r="L87" s="154">
        <f>Pricing!$D87*100</f>
        <v>2.6689108554513625</v>
      </c>
      <c r="M87" s="155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3" t="s">
        <v>382</v>
      </c>
      <c r="O87" s="154">
        <f>Pricing!$E87*100</f>
        <v>2.8334105467893274</v>
      </c>
      <c r="P87" s="154">
        <f>Pricing!$E87*100</f>
        <v>2.8334105467893274</v>
      </c>
      <c r="Q87" s="155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3" t="s">
        <v>216</v>
      </c>
      <c r="S87" s="154">
        <f>Pricing!$F87*100</f>
        <v>2.5690000000000013</v>
      </c>
      <c r="T87" s="154">
        <f>Pricing!$F87*100</f>
        <v>2.5690000000000013</v>
      </c>
      <c r="U87" s="155"/>
      <c r="V87" s="153" t="s">
        <v>597</v>
      </c>
      <c r="W87" s="154">
        <f>Pricing!$G87*100</f>
        <v>2.3480000000000509</v>
      </c>
      <c r="X87" s="154">
        <f>Pricing!$G87*100</f>
        <v>2.3480000000000509</v>
      </c>
      <c r="Y87" s="155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3" t="s">
        <v>140</v>
      </c>
      <c r="C88" s="154">
        <f>Pricing!$B88*100</f>
        <v>2.6249386862352493</v>
      </c>
      <c r="D88" s="154">
        <f>Pricing!$B88*100</f>
        <v>2.6249386862352493</v>
      </c>
      <c r="E88" s="155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3" t="s">
        <v>217</v>
      </c>
      <c r="G88" s="154">
        <f>Pricing!$C88*100</f>
        <v>2.6920000000176749</v>
      </c>
      <c r="H88" s="154">
        <f>Pricing!$C88*100</f>
        <v>2.6920000000176749</v>
      </c>
      <c r="I88" s="155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3" t="s">
        <v>302</v>
      </c>
      <c r="K88" s="154">
        <f>Pricing!$D88*100</f>
        <v>2.7929621496655996</v>
      </c>
      <c r="L88" s="154">
        <f>Pricing!$D88*100</f>
        <v>2.7929621496655996</v>
      </c>
      <c r="M88" s="155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3" t="s">
        <v>383</v>
      </c>
      <c r="O88" s="154">
        <f>Pricing!$E88*100</f>
        <v>2.9534919675692226</v>
      </c>
      <c r="P88" s="154">
        <f>Pricing!$E88*100</f>
        <v>2.9534919675692226</v>
      </c>
      <c r="Q88" s="155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3" t="s">
        <v>217</v>
      </c>
      <c r="S88" s="154">
        <f>Pricing!$F88*100</f>
        <v>2.6919999999999904</v>
      </c>
      <c r="T88" s="154">
        <f>Pricing!$F88*100</f>
        <v>2.6919999999999904</v>
      </c>
      <c r="U88" s="155"/>
      <c r="V88" s="153" t="s">
        <v>598</v>
      </c>
      <c r="W88" s="154">
        <f>Pricing!$G88*100</f>
        <v>2.465000000000042</v>
      </c>
      <c r="X88" s="154">
        <f>Pricing!$G88*100</f>
        <v>2.465000000000042</v>
      </c>
      <c r="Y88" s="155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3" t="s">
        <v>141</v>
      </c>
      <c r="C89" s="154">
        <f>Pricing!$B89*100</f>
        <v>2.7330421820246085</v>
      </c>
      <c r="D89" s="154">
        <f>Pricing!$B89*100</f>
        <v>2.7330421820246085</v>
      </c>
      <c r="E89" s="155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3" t="s">
        <v>218</v>
      </c>
      <c r="G89" s="154">
        <f>Pricing!$C89*100</f>
        <v>2.7981134064207183</v>
      </c>
      <c r="H89" s="154">
        <f>Pricing!$C89*100</f>
        <v>2.7981134064207183</v>
      </c>
      <c r="I89" s="155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3" t="s">
        <v>303</v>
      </c>
      <c r="K89" s="154">
        <f>Pricing!$D89*100</f>
        <v>2.9001777904617501</v>
      </c>
      <c r="L89" s="154">
        <f>Pricing!$D89*100</f>
        <v>2.9001777904617501</v>
      </c>
      <c r="M89" s="155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3" t="s">
        <v>384</v>
      </c>
      <c r="O89" s="154">
        <f>Pricing!$E89*100</f>
        <v>3.0569771217981678</v>
      </c>
      <c r="P89" s="154">
        <f>Pricing!$E89*100</f>
        <v>3.0569771217981678</v>
      </c>
      <c r="Q89" s="155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3" t="s">
        <v>218</v>
      </c>
      <c r="S89" s="154">
        <f>Pricing!$F89*100</f>
        <v>2.7915588173241588</v>
      </c>
      <c r="T89" s="154">
        <f>Pricing!$F89*100</f>
        <v>2.7915588173241588</v>
      </c>
      <c r="U89" s="155"/>
      <c r="V89" s="153" t="s">
        <v>599</v>
      </c>
      <c r="W89" s="154">
        <f>Pricing!$G89*100</f>
        <v>2.5676980505990938</v>
      </c>
      <c r="X89" s="154">
        <f>Pricing!$G89*100</f>
        <v>2.5676980505990938</v>
      </c>
      <c r="Y89" s="155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3" t="s">
        <v>142</v>
      </c>
      <c r="C90" s="154">
        <f>Pricing!$B90*100</f>
        <v>2.8249218716162523</v>
      </c>
      <c r="D90" s="154">
        <f>Pricing!$B90*100</f>
        <v>2.8249218716162523</v>
      </c>
      <c r="E90" s="155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3" t="s">
        <v>219</v>
      </c>
      <c r="G90" s="154">
        <f>Pricing!$C90*100</f>
        <v>2.8889999999970524</v>
      </c>
      <c r="H90" s="154">
        <f>Pricing!$C90*100</f>
        <v>2.8889999999970524</v>
      </c>
      <c r="I90" s="155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3" t="s">
        <v>304</v>
      </c>
      <c r="K90" s="154">
        <f>Pricing!$D90*100</f>
        <v>2.9920518347890948</v>
      </c>
      <c r="L90" s="154">
        <f>Pricing!$D90*100</f>
        <v>2.9920518347890948</v>
      </c>
      <c r="M90" s="155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3" t="s">
        <v>385</v>
      </c>
      <c r="O90" s="154">
        <f>Pricing!$E90*100</f>
        <v>3.1456192748750618</v>
      </c>
      <c r="P90" s="154">
        <f>Pricing!$E90*100</f>
        <v>3.1456192748750618</v>
      </c>
      <c r="Q90" s="155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3" t="s">
        <v>219</v>
      </c>
      <c r="S90" s="154">
        <f>Pricing!$F90*100</f>
        <v>2.8889999999999669</v>
      </c>
      <c r="T90" s="154">
        <f>Pricing!$F90*100</f>
        <v>2.8889999999999669</v>
      </c>
      <c r="U90" s="155"/>
      <c r="V90" s="153" t="s">
        <v>600</v>
      </c>
      <c r="W90" s="154">
        <f>Pricing!$G90*100</f>
        <v>2.6580000000057402</v>
      </c>
      <c r="X90" s="154">
        <f>Pricing!$G90*100</f>
        <v>2.6580000000057402</v>
      </c>
      <c r="Y90" s="155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3" t="s">
        <v>143</v>
      </c>
      <c r="C91" s="154">
        <f>Pricing!$B91*100</f>
        <v>2.9033072019504185</v>
      </c>
      <c r="D91" s="154">
        <f>Pricing!$B91*100</f>
        <v>2.9033072019504185</v>
      </c>
      <c r="E91" s="155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3" t="s">
        <v>220</v>
      </c>
      <c r="G91" s="154">
        <f>Pricing!$C91*100</f>
        <v>2.965655456531481</v>
      </c>
      <c r="H91" s="154">
        <f>Pricing!$C91*100</f>
        <v>2.965655456531481</v>
      </c>
      <c r="I91" s="155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3" t="s">
        <v>305</v>
      </c>
      <c r="K91" s="154">
        <f>Pricing!$D91*100</f>
        <v>3.0693054096411121</v>
      </c>
      <c r="L91" s="154">
        <f>Pricing!$D91*100</f>
        <v>3.0693054096411121</v>
      </c>
      <c r="M91" s="155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3" t="s">
        <v>386</v>
      </c>
      <c r="O91" s="154">
        <f>Pricing!$E91*100</f>
        <v>3.2203571435091409</v>
      </c>
      <c r="P91" s="154">
        <f>Pricing!$E91*100</f>
        <v>3.2203571435091409</v>
      </c>
      <c r="Q91" s="155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3" t="s">
        <v>220</v>
      </c>
      <c r="S91" s="154">
        <f>Pricing!$F91*100</f>
        <v>2.9555191370902363</v>
      </c>
      <c r="T91" s="154">
        <f>Pricing!$F91*100</f>
        <v>2.9555191370902363</v>
      </c>
      <c r="U91" s="155"/>
      <c r="V91" s="153" t="s">
        <v>601</v>
      </c>
      <c r="W91" s="154">
        <f>Pricing!$G91*100</f>
        <v>2.7363730092764342</v>
      </c>
      <c r="X91" s="154">
        <f>Pricing!$G91*100</f>
        <v>2.7363730092764342</v>
      </c>
      <c r="Y91" s="155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3" t="s">
        <v>144</v>
      </c>
      <c r="C92" s="154">
        <f>Pricing!$B92*100</f>
        <v>2.9692393746333172</v>
      </c>
      <c r="D92" s="154">
        <f>Pricing!$B92*100</f>
        <v>2.9692393746333172</v>
      </c>
      <c r="E92" s="155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3" t="s">
        <v>221</v>
      </c>
      <c r="G92" s="154">
        <f>Pricing!$C92*100</f>
        <v>3.0293361362204463</v>
      </c>
      <c r="H92" s="154">
        <f>Pricing!$C92*100</f>
        <v>3.0293361362204463</v>
      </c>
      <c r="I92" s="155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3" t="s">
        <v>306</v>
      </c>
      <c r="K92" s="154">
        <f>Pricing!$D92*100</f>
        <v>3.1332954386305811</v>
      </c>
      <c r="L92" s="154">
        <f>Pricing!$D92*100</f>
        <v>3.1332954386305811</v>
      </c>
      <c r="M92" s="155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3" t="s">
        <v>387</v>
      </c>
      <c r="O92" s="154">
        <f>Pricing!$E92*100</f>
        <v>3.2824175113833753</v>
      </c>
      <c r="P92" s="154">
        <f>Pricing!$E92*100</f>
        <v>3.2824175113833753</v>
      </c>
      <c r="Q92" s="155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3" t="s">
        <v>221</v>
      </c>
      <c r="S92" s="154">
        <f>Pricing!$F92*100</f>
        <v>3.0199188297760533</v>
      </c>
      <c r="T92" s="154">
        <f>Pricing!$F92*100</f>
        <v>3.0199188297760533</v>
      </c>
      <c r="U92" s="155"/>
      <c r="V92" s="153" t="s">
        <v>602</v>
      </c>
      <c r="W92" s="154">
        <f>Pricing!$G92*100</f>
        <v>2.8024979135698214</v>
      </c>
      <c r="X92" s="154">
        <f>Pricing!$G92*100</f>
        <v>2.8024979135698214</v>
      </c>
      <c r="Y92" s="155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3" t="s">
        <v>145</v>
      </c>
      <c r="C93" s="154">
        <f>Pricing!$B93*100</f>
        <v>3.0252482776562357</v>
      </c>
      <c r="D93" s="154">
        <f>Pricing!$B93*100</f>
        <v>3.0252482776562357</v>
      </c>
      <c r="E93" s="155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3" t="s">
        <v>222</v>
      </c>
      <c r="G93" s="154">
        <f>Pricing!$C93*100</f>
        <v>3.0830000000071274</v>
      </c>
      <c r="H93" s="154">
        <f>Pricing!$C93*100</f>
        <v>3.0830000000071274</v>
      </c>
      <c r="I93" s="155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3" t="s">
        <v>307</v>
      </c>
      <c r="K93" s="154">
        <f>Pricing!$D93*100</f>
        <v>3.1871351144968951</v>
      </c>
      <c r="L93" s="154">
        <f>Pricing!$D93*100</f>
        <v>3.1871351144968951</v>
      </c>
      <c r="M93" s="155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3" t="s">
        <v>388</v>
      </c>
      <c r="O93" s="154">
        <f>Pricing!$E93*100</f>
        <v>3.3347441117338872</v>
      </c>
      <c r="P93" s="154">
        <f>Pricing!$E93*100</f>
        <v>3.3347441117338872</v>
      </c>
      <c r="Q93" s="155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3" t="s">
        <v>222</v>
      </c>
      <c r="S93" s="154">
        <f>Pricing!$F93*100</f>
        <v>3.0829999999999012</v>
      </c>
      <c r="T93" s="154">
        <f>Pricing!$F93*100</f>
        <v>3.0829999999999012</v>
      </c>
      <c r="U93" s="155"/>
      <c r="V93" s="153" t="s">
        <v>603</v>
      </c>
      <c r="W93" s="154">
        <f>Pricing!$G93*100</f>
        <v>2.8579999999967369</v>
      </c>
      <c r="X93" s="154">
        <f>Pricing!$G93*100</f>
        <v>2.8579999999967369</v>
      </c>
      <c r="Y93" s="155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3" t="s">
        <v>146</v>
      </c>
      <c r="C94" s="154">
        <f>Pricing!$B94*100</f>
        <v>3.072521951768918</v>
      </c>
      <c r="D94" s="154">
        <f>Pricing!$B94*100</f>
        <v>3.072521951768918</v>
      </c>
      <c r="E94" s="155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3" t="s">
        <v>223</v>
      </c>
      <c r="G94" s="154">
        <f>Pricing!$C94*100</f>
        <v>3.1281250276606052</v>
      </c>
      <c r="H94" s="154">
        <f>Pricing!$C94*100</f>
        <v>3.1281250276606052</v>
      </c>
      <c r="I94" s="155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3" t="s">
        <v>308</v>
      </c>
      <c r="K94" s="154">
        <f>Pricing!$D94*100</f>
        <v>3.232388658001057</v>
      </c>
      <c r="L94" s="154">
        <f>Pricing!$D94*100</f>
        <v>3.232388658001057</v>
      </c>
      <c r="M94" s="155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3" t="s">
        <v>389</v>
      </c>
      <c r="O94" s="154">
        <f>Pricing!$E94*100</f>
        <v>3.3787900949559893</v>
      </c>
      <c r="P94" s="154">
        <f>Pricing!$E94*100</f>
        <v>3.3787900949559893</v>
      </c>
      <c r="Q94" s="155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3" t="s">
        <v>223</v>
      </c>
      <c r="S94" s="154">
        <f>Pricing!$F94*100</f>
        <v>3.1182610728063374</v>
      </c>
      <c r="T94" s="154">
        <f>Pricing!$F94*100</f>
        <v>3.1182610728063374</v>
      </c>
      <c r="U94" s="155"/>
      <c r="V94" s="153" t="s">
        <v>604</v>
      </c>
      <c r="W94" s="154">
        <f>Pricing!$G94*100</f>
        <v>2.9036400280286783</v>
      </c>
      <c r="X94" s="154">
        <f>Pricing!$G94*100</f>
        <v>2.9036400280286783</v>
      </c>
      <c r="Y94" s="155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3" t="s">
        <v>147</v>
      </c>
      <c r="C95" s="154">
        <f>Pricing!$B95*100</f>
        <v>3.112530920190137</v>
      </c>
      <c r="D95" s="154">
        <f>Pricing!$B95*100</f>
        <v>3.112530920190137</v>
      </c>
      <c r="E95" s="155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3" t="s">
        <v>224</v>
      </c>
      <c r="G95" s="154">
        <f>Pricing!$C95*100</f>
        <v>3.1662588640122795</v>
      </c>
      <c r="H95" s="154">
        <f>Pricing!$C95*100</f>
        <v>3.1662588640122795</v>
      </c>
      <c r="I95" s="155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3" t="s">
        <v>309</v>
      </c>
      <c r="K95" s="154">
        <f>Pricing!$D95*100</f>
        <v>3.2706044091190352</v>
      </c>
      <c r="L95" s="154">
        <f>Pricing!$D95*100</f>
        <v>3.2706044091190352</v>
      </c>
      <c r="M95" s="155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3" t="s">
        <v>390</v>
      </c>
      <c r="O95" s="154">
        <f>Pricing!$E95*100</f>
        <v>3.4160522840871357</v>
      </c>
      <c r="P95" s="154">
        <f>Pricing!$E95*100</f>
        <v>3.4160522840871357</v>
      </c>
      <c r="Q95" s="155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3" t="s">
        <v>224</v>
      </c>
      <c r="S95" s="154">
        <f>Pricing!$F95*100</f>
        <v>3.1525229082521449</v>
      </c>
      <c r="T95" s="154">
        <f>Pricing!$F95*100</f>
        <v>3.1525229082521449</v>
      </c>
      <c r="U95" s="155"/>
      <c r="V95" s="153" t="s">
        <v>605</v>
      </c>
      <c r="W95" s="154">
        <f>Pricing!$G95*100</f>
        <v>2.9413709445668856</v>
      </c>
      <c r="X95" s="154">
        <f>Pricing!$G95*100</f>
        <v>2.9413709445668856</v>
      </c>
      <c r="Y95" s="155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3" t="s">
        <v>148</v>
      </c>
      <c r="C96" s="154">
        <f>Pricing!$B96*100</f>
        <v>3.1467777897314781</v>
      </c>
      <c r="D96" s="154">
        <f>Pricing!$B96*100</f>
        <v>3.1467777897314781</v>
      </c>
      <c r="E96" s="155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3" t="s">
        <v>225</v>
      </c>
      <c r="G96" s="154">
        <f>Pricing!$C96*100</f>
        <v>3.1989185260804387</v>
      </c>
      <c r="H96" s="154">
        <f>Pricing!$C96*100</f>
        <v>3.1989185260804387</v>
      </c>
      <c r="I96" s="155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3" t="s">
        <v>310</v>
      </c>
      <c r="K96" s="154">
        <f>Pricing!$D96*100</f>
        <v>3.3032871953250469</v>
      </c>
      <c r="L96" s="154">
        <f>Pricing!$D96*100</f>
        <v>3.3032871953250469</v>
      </c>
      <c r="M96" s="155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3" t="s">
        <v>391</v>
      </c>
      <c r="O96" s="154">
        <f>Pricing!$E96*100</f>
        <v>3.4479910074492297</v>
      </c>
      <c r="P96" s="154">
        <f>Pricing!$E96*100</f>
        <v>3.4479910074492297</v>
      </c>
      <c r="Q96" s="155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3" t="s">
        <v>225</v>
      </c>
      <c r="S96" s="154">
        <f>Pricing!$F96*100</f>
        <v>3.1861432231568134</v>
      </c>
      <c r="T96" s="154">
        <f>Pricing!$F96*100</f>
        <v>3.1861432231568134</v>
      </c>
      <c r="U96" s="155"/>
      <c r="V96" s="153" t="s">
        <v>606</v>
      </c>
      <c r="W96" s="154">
        <f>Pricing!$G96*100</f>
        <v>2.9732210223346889</v>
      </c>
      <c r="X96" s="154">
        <f>Pricing!$G96*100</f>
        <v>2.9732210223346889</v>
      </c>
      <c r="Y96" s="155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3" t="s">
        <v>149</v>
      </c>
      <c r="C97" s="154">
        <f>Pricing!$B97*100</f>
        <v>3.1755525860182243</v>
      </c>
      <c r="D97" s="154">
        <f>Pricing!$B97*100</f>
        <v>3.1755525860182243</v>
      </c>
      <c r="E97" s="155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3" t="s">
        <v>226</v>
      </c>
      <c r="G97" s="154">
        <f>Pricing!$C97*100</f>
        <v>3.2264390440694868</v>
      </c>
      <c r="H97" s="154">
        <f>Pricing!$C97*100</f>
        <v>3.2264390440694868</v>
      </c>
      <c r="I97" s="155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3" t="s">
        <v>311</v>
      </c>
      <c r="K97" s="154">
        <f>Pricing!$D97*100</f>
        <v>3.3307586953416166</v>
      </c>
      <c r="L97" s="154">
        <f>Pricing!$D97*100</f>
        <v>3.3307586953416166</v>
      </c>
      <c r="M97" s="155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3" t="s">
        <v>392</v>
      </c>
      <c r="O97" s="154">
        <f>Pricing!$E97*100</f>
        <v>3.4748795374765629</v>
      </c>
      <c r="P97" s="154">
        <f>Pricing!$E97*100</f>
        <v>3.4748795374765629</v>
      </c>
      <c r="Q97" s="155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3" t="s">
        <v>226</v>
      </c>
      <c r="S97" s="154">
        <f>Pricing!$F97*100</f>
        <v>3.2184894451859125</v>
      </c>
      <c r="T97" s="154">
        <f>Pricing!$F97*100</f>
        <v>3.2184894451859125</v>
      </c>
      <c r="U97" s="155"/>
      <c r="V97" s="153" t="s">
        <v>607</v>
      </c>
      <c r="W97" s="154">
        <f>Pricing!$G97*100</f>
        <v>2.9999413318078476</v>
      </c>
      <c r="X97" s="154">
        <f>Pricing!$G97*100</f>
        <v>2.9999413318078476</v>
      </c>
      <c r="Y97" s="155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3" t="s">
        <v>150</v>
      </c>
      <c r="C98" s="154">
        <f>Pricing!$B98*100</f>
        <v>3.2000417385485695</v>
      </c>
      <c r="D98" s="154">
        <f>Pricing!$B98*100</f>
        <v>3.2000417385485695</v>
      </c>
      <c r="E98" s="155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3" t="s">
        <v>227</v>
      </c>
      <c r="G98" s="154">
        <f>Pricing!$C98*100</f>
        <v>3.2499999999845173</v>
      </c>
      <c r="H98" s="154">
        <f>Pricing!$C98*100</f>
        <v>3.2499999999845173</v>
      </c>
      <c r="I98" s="155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3" t="s">
        <v>312</v>
      </c>
      <c r="K98" s="154">
        <f>Pricing!$D98*100</f>
        <v>3.3541941708467076</v>
      </c>
      <c r="L98" s="154">
        <f>Pricing!$D98*100</f>
        <v>3.3541941708467076</v>
      </c>
      <c r="M98" s="155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3" t="s">
        <v>393</v>
      </c>
      <c r="O98" s="154">
        <f>Pricing!$E98*100</f>
        <v>3.4978405035128293</v>
      </c>
      <c r="P98" s="154">
        <f>Pricing!$E98*100</f>
        <v>3.4978405035128293</v>
      </c>
      <c r="Q98" s="155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3" t="s">
        <v>227</v>
      </c>
      <c r="S98" s="154">
        <f>Pricing!$F98*100</f>
        <v>3.250000000000016</v>
      </c>
      <c r="T98" s="154">
        <f>Pricing!$F98*100</f>
        <v>3.250000000000016</v>
      </c>
      <c r="U98" s="155"/>
      <c r="V98" s="153" t="s">
        <v>608</v>
      </c>
      <c r="W98" s="154">
        <f>Pricing!$G98*100</f>
        <v>3.0229999999964394</v>
      </c>
      <c r="X98" s="154">
        <f>Pricing!$G98*100</f>
        <v>3.0229999999964394</v>
      </c>
      <c r="Y98" s="155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3" t="s">
        <v>151</v>
      </c>
      <c r="C99" s="154">
        <f>Pricing!$B99*100</f>
        <v>3.2209319955332889</v>
      </c>
      <c r="D99" s="154">
        <f>Pricing!$B99*100</f>
        <v>3.2209319955332889</v>
      </c>
      <c r="E99" s="155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3" t="s">
        <v>228</v>
      </c>
      <c r="G99" s="154">
        <f>Pricing!$C99*100</f>
        <v>3.2702674254202901</v>
      </c>
      <c r="H99" s="154">
        <f>Pricing!$C99*100</f>
        <v>3.2702674254202901</v>
      </c>
      <c r="I99" s="155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3" t="s">
        <v>313</v>
      </c>
      <c r="K99" s="154">
        <f>Pricing!$D99*100</f>
        <v>3.3742637727729945</v>
      </c>
      <c r="L99" s="154">
        <f>Pricing!$D99*100</f>
        <v>3.3742637727729945</v>
      </c>
      <c r="M99" s="155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3" t="s">
        <v>394</v>
      </c>
      <c r="O99" s="154">
        <f>Pricing!$E99*100</f>
        <v>3.5174940915992949</v>
      </c>
      <c r="P99" s="154">
        <f>Pricing!$E99*100</f>
        <v>3.5174940915992949</v>
      </c>
      <c r="Q99" s="155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3" t="s">
        <v>228</v>
      </c>
      <c r="S99" s="154">
        <f>Pricing!$F99*100</f>
        <v>3.2662436751315922</v>
      </c>
      <c r="T99" s="154">
        <f>Pricing!$F99*100</f>
        <v>3.2662436751315922</v>
      </c>
      <c r="U99" s="155"/>
      <c r="V99" s="153" t="s">
        <v>609</v>
      </c>
      <c r="W99" s="154">
        <f>Pricing!$G99*100</f>
        <v>3.0432091249952666</v>
      </c>
      <c r="X99" s="154">
        <f>Pricing!$G99*100</f>
        <v>3.0432091249952666</v>
      </c>
      <c r="Y99" s="155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3" t="s">
        <v>152</v>
      </c>
      <c r="C100" s="154">
        <f>Pricing!$B100*100</f>
        <v>3.23878598724689</v>
      </c>
      <c r="D100" s="154">
        <f>Pricing!$B100*100</f>
        <v>3.23878598724689</v>
      </c>
      <c r="E100" s="155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3" t="s">
        <v>229</v>
      </c>
      <c r="G100" s="154">
        <f>Pricing!$C100*100</f>
        <v>3.2876884493604499</v>
      </c>
      <c r="H100" s="154">
        <f>Pricing!$C100*100</f>
        <v>3.2876884493604499</v>
      </c>
      <c r="I100" s="155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3" t="s">
        <v>314</v>
      </c>
      <c r="K100" s="154">
        <f>Pricing!$D100*100</f>
        <v>3.3914524146000562</v>
      </c>
      <c r="L100" s="154">
        <f>Pricing!$D100*100</f>
        <v>3.3914524146000562</v>
      </c>
      <c r="M100" s="155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3" t="s">
        <v>395</v>
      </c>
      <c r="O100" s="154">
        <f>Pricing!$E100*100</f>
        <v>3.5342928327003094</v>
      </c>
      <c r="P100" s="154">
        <f>Pricing!$E100*100</f>
        <v>3.5342928327003094</v>
      </c>
      <c r="Q100" s="155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3" t="s">
        <v>229</v>
      </c>
      <c r="S100" s="154">
        <f>Pricing!$F100*100</f>
        <v>3.2819619565234959</v>
      </c>
      <c r="T100" s="154">
        <f>Pricing!$F100*100</f>
        <v>3.2819619565234959</v>
      </c>
      <c r="U100" s="155"/>
      <c r="V100" s="153" t="s">
        <v>610</v>
      </c>
      <c r="W100" s="154">
        <f>Pricing!$G100*100</f>
        <v>3.0608152145372607</v>
      </c>
      <c r="X100" s="154">
        <f>Pricing!$G100*100</f>
        <v>3.0608152145372607</v>
      </c>
      <c r="Y100" s="155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3" t="s">
        <v>153</v>
      </c>
      <c r="C101" s="154">
        <f>Pricing!$B101*100</f>
        <v>3.2540010043544543</v>
      </c>
      <c r="D101" s="154">
        <f>Pricing!$B101*100</f>
        <v>3.2540010043544543</v>
      </c>
      <c r="E101" s="155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3" t="s">
        <v>230</v>
      </c>
      <c r="G101" s="154">
        <f>Pricing!$C101*100</f>
        <v>3.3025446519850941</v>
      </c>
      <c r="H101" s="154">
        <f>Pricing!$C101*100</f>
        <v>3.3025446519850941</v>
      </c>
      <c r="I101" s="155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3" t="s">
        <v>315</v>
      </c>
      <c r="K101" s="154">
        <f>Pricing!$D101*100</f>
        <v>3.4060807840819924</v>
      </c>
      <c r="L101" s="154">
        <f>Pricing!$D101*100</f>
        <v>3.4060807840819924</v>
      </c>
      <c r="M101" s="155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3" t="s">
        <v>396</v>
      </c>
      <c r="O101" s="154">
        <f>Pricing!$E101*100</f>
        <v>3.5485360854660919</v>
      </c>
      <c r="P101" s="154">
        <f>Pricing!$E101*100</f>
        <v>3.5485360854660919</v>
      </c>
      <c r="Q101" s="155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3" t="s">
        <v>230</v>
      </c>
      <c r="S101" s="154">
        <f>Pricing!$F101*100</f>
        <v>3.297104637218963</v>
      </c>
      <c r="T101" s="154">
        <f>Pricing!$F101*100</f>
        <v>3.297104637218963</v>
      </c>
      <c r="U101" s="155"/>
      <c r="V101" s="153" t="s">
        <v>611</v>
      </c>
      <c r="W101" s="154">
        <f>Pricing!$G101*100</f>
        <v>3.0758625517368432</v>
      </c>
      <c r="X101" s="154">
        <f>Pricing!$G101*100</f>
        <v>3.0758625517368432</v>
      </c>
      <c r="Y101" s="155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3" t="s">
        <v>154</v>
      </c>
      <c r="C102" s="154">
        <f>Pricing!$B102*100</f>
        <v>3.2671255740731966</v>
      </c>
      <c r="D102" s="154">
        <f>Pricing!$B102*100</f>
        <v>3.2671255740731966</v>
      </c>
      <c r="E102" s="155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3" t="s">
        <v>231</v>
      </c>
      <c r="G102" s="154">
        <f>Pricing!$C102*100</f>
        <v>3.3152871470401539</v>
      </c>
      <c r="H102" s="154">
        <f>Pricing!$C102*100</f>
        <v>3.3152871470401539</v>
      </c>
      <c r="I102" s="155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3" t="s">
        <v>316</v>
      </c>
      <c r="K102" s="154">
        <f>Pricing!$D102*100</f>
        <v>3.4186298528833099</v>
      </c>
      <c r="L102" s="154">
        <f>Pricing!$D102*100</f>
        <v>3.4186298528833099</v>
      </c>
      <c r="M102" s="155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3" t="s">
        <v>397</v>
      </c>
      <c r="O102" s="154">
        <f>Pricing!$E102*100</f>
        <v>3.5606942928917156</v>
      </c>
      <c r="P102" s="154">
        <f>Pricing!$E102*100</f>
        <v>3.5606942928917156</v>
      </c>
      <c r="Q102" s="155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3" t="s">
        <v>231</v>
      </c>
      <c r="S102" s="154">
        <f>Pricing!$F102*100</f>
        <v>3.3118470174757637</v>
      </c>
      <c r="T102" s="154">
        <f>Pricing!$F102*100</f>
        <v>3.3118470174757637</v>
      </c>
      <c r="U102" s="155"/>
      <c r="V102" s="153" t="s">
        <v>612</v>
      </c>
      <c r="W102" s="154">
        <f>Pricing!$G102*100</f>
        <v>3.088612117000705</v>
      </c>
      <c r="X102" s="154">
        <f>Pricing!$G102*100</f>
        <v>3.088612117000705</v>
      </c>
      <c r="Y102" s="155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3" t="s">
        <v>155</v>
      </c>
      <c r="C103" s="154">
        <f>Pricing!$B103*100</f>
        <v>3.2783145760021477</v>
      </c>
      <c r="D103" s="154">
        <f>Pricing!$B103*100</f>
        <v>3.2783145760021477</v>
      </c>
      <c r="E103" s="155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3" t="s">
        <v>232</v>
      </c>
      <c r="G103" s="154">
        <f>Pricing!$C103*100</f>
        <v>3.326000000007006</v>
      </c>
      <c r="H103" s="154">
        <f>Pricing!$C103*100</f>
        <v>3.326000000007006</v>
      </c>
      <c r="I103" s="155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3" t="s">
        <v>317</v>
      </c>
      <c r="K103" s="154">
        <f>Pricing!$D103*100</f>
        <v>3.4292090876472878</v>
      </c>
      <c r="L103" s="154">
        <f>Pricing!$D103*100</f>
        <v>3.4292090876472878</v>
      </c>
      <c r="M103" s="155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3" t="s">
        <v>398</v>
      </c>
      <c r="O103" s="154">
        <f>Pricing!$E103*100</f>
        <v>3.5708686196881954</v>
      </c>
      <c r="P103" s="154">
        <f>Pricing!$E103*100</f>
        <v>3.5708686196881954</v>
      </c>
      <c r="Q103" s="155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3" t="s">
        <v>232</v>
      </c>
      <c r="S103" s="154">
        <f>Pricing!$F103*100</f>
        <v>3.3259999999986087</v>
      </c>
      <c r="T103" s="154">
        <f>Pricing!$F103*100</f>
        <v>3.3259999999986087</v>
      </c>
      <c r="U103" s="155"/>
      <c r="V103" s="153" t="s">
        <v>613</v>
      </c>
      <c r="W103" s="154">
        <f>Pricing!$G103*100</f>
        <v>3.0990000000029343</v>
      </c>
      <c r="X103" s="154">
        <f>Pricing!$G103*100</f>
        <v>3.0990000000029343</v>
      </c>
      <c r="Y103" s="155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3" t="s">
        <v>156</v>
      </c>
      <c r="C104" s="154">
        <f>Pricing!$B104*100</f>
        <v>3.2880076888446963</v>
      </c>
      <c r="D104" s="154">
        <f>Pricing!$B104*100</f>
        <v>3.2880076888446963</v>
      </c>
      <c r="E104" s="155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3" t="s">
        <v>233</v>
      </c>
      <c r="G104" s="154">
        <f>Pricing!$C104*100</f>
        <v>3.335082367419071</v>
      </c>
      <c r="H104" s="154">
        <f>Pricing!$C104*100</f>
        <v>3.335082367419071</v>
      </c>
      <c r="I104" s="155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3" t="s">
        <v>318</v>
      </c>
      <c r="K104" s="154">
        <f>Pricing!$D104*100</f>
        <v>3.4382287804710074</v>
      </c>
      <c r="L104" s="154">
        <f>Pricing!$D104*100</f>
        <v>3.4382287804710074</v>
      </c>
      <c r="M104" s="155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3" t="s">
        <v>399</v>
      </c>
      <c r="O104" s="154">
        <f>Pricing!$E104*100</f>
        <v>3.5794724710717025</v>
      </c>
      <c r="P104" s="154">
        <f>Pricing!$E104*100</f>
        <v>3.5794724710717025</v>
      </c>
      <c r="Q104" s="155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3" t="s">
        <v>233</v>
      </c>
      <c r="S104" s="154">
        <f>Pricing!$F104*100</f>
        <v>3.333408770479334</v>
      </c>
      <c r="T104" s="154">
        <f>Pricing!$F104*100</f>
        <v>3.333408770479334</v>
      </c>
      <c r="U104" s="155"/>
      <c r="V104" s="153" t="s">
        <v>614</v>
      </c>
      <c r="W104" s="154">
        <f>Pricing!$G104*100</f>
        <v>3.1073357797999592</v>
      </c>
      <c r="X104" s="154">
        <f>Pricing!$G104*100</f>
        <v>3.1073357797999592</v>
      </c>
      <c r="Y104" s="155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3" t="s">
        <v>157</v>
      </c>
      <c r="C105" s="154">
        <f>Pricing!$B105*100</f>
        <v>3.2963898403713068</v>
      </c>
      <c r="D105" s="154">
        <f>Pricing!$B105*100</f>
        <v>3.2963898403713068</v>
      </c>
      <c r="E105" s="155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3" t="s">
        <v>234</v>
      </c>
      <c r="G105" s="154">
        <f>Pricing!$C105*100</f>
        <v>3.3427829138518077</v>
      </c>
      <c r="H105" s="154">
        <f>Pricing!$C105*100</f>
        <v>3.3427829138518077</v>
      </c>
      <c r="I105" s="155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3" t="s">
        <v>319</v>
      </c>
      <c r="K105" s="154">
        <f>Pricing!$D105*100</f>
        <v>3.4459191664690323</v>
      </c>
      <c r="L105" s="154">
        <f>Pricing!$D105*100</f>
        <v>3.4459191664690323</v>
      </c>
      <c r="M105" s="155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3" t="s">
        <v>400</v>
      </c>
      <c r="O105" s="154">
        <f>Pricing!$E105*100</f>
        <v>3.5867465038167587</v>
      </c>
      <c r="P105" s="154">
        <f>Pricing!$E105*100</f>
        <v>3.5867465038167587</v>
      </c>
      <c r="Q105" s="155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3" t="s">
        <v>234</v>
      </c>
      <c r="S105" s="154">
        <f>Pricing!$F105*100</f>
        <v>3.3404825092545685</v>
      </c>
      <c r="T105" s="154">
        <f>Pricing!$F105*100</f>
        <v>3.3404825092545685</v>
      </c>
      <c r="U105" s="155"/>
      <c r="V105" s="153" t="s">
        <v>615</v>
      </c>
      <c r="W105" s="154">
        <f>Pricing!$G105*100</f>
        <v>3.1139255490480395</v>
      </c>
      <c r="X105" s="154">
        <f>Pricing!$G105*100</f>
        <v>3.1139255490480395</v>
      </c>
      <c r="Y105" s="155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3" t="s">
        <v>158</v>
      </c>
      <c r="C106" s="154">
        <f>Pricing!$B106*100</f>
        <v>3.3036439896926479</v>
      </c>
      <c r="D106" s="154">
        <f>Pricing!$B106*100</f>
        <v>3.3036439896926479</v>
      </c>
      <c r="E106" s="155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3" t="s">
        <v>235</v>
      </c>
      <c r="G106" s="154">
        <f>Pricing!$C106*100</f>
        <v>3.3493585172304337</v>
      </c>
      <c r="H106" s="154">
        <f>Pricing!$C106*100</f>
        <v>3.3493585172304337</v>
      </c>
      <c r="I106" s="155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3" t="s">
        <v>320</v>
      </c>
      <c r="K106" s="154">
        <f>Pricing!$D106*100</f>
        <v>3.4525149572255267</v>
      </c>
      <c r="L106" s="154">
        <f>Pricing!$D106*100</f>
        <v>3.4525149572255267</v>
      </c>
      <c r="M106" s="155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3" t="s">
        <v>401</v>
      </c>
      <c r="O106" s="154">
        <f>Pricing!$E106*100</f>
        <v>3.5929345122930294</v>
      </c>
      <c r="P106" s="154">
        <f>Pricing!$E106*100</f>
        <v>3.5929345122930294</v>
      </c>
      <c r="Q106" s="155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3" t="s">
        <v>235</v>
      </c>
      <c r="S106" s="154">
        <f>Pricing!$F106*100</f>
        <v>3.3472497200218041</v>
      </c>
      <c r="T106" s="154">
        <f>Pricing!$F106*100</f>
        <v>3.3472497200218041</v>
      </c>
      <c r="U106" s="155"/>
      <c r="V106" s="153" t="s">
        <v>616</v>
      </c>
      <c r="W106" s="154">
        <f>Pricing!$G106*100</f>
        <v>3.1191044347775221</v>
      </c>
      <c r="X106" s="154">
        <f>Pricing!$G106*100</f>
        <v>3.1191044347775221</v>
      </c>
      <c r="Y106" s="155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3" t="s">
        <v>159</v>
      </c>
      <c r="C107" s="154">
        <f>Pricing!$B107*100</f>
        <v>3.3099256583622156</v>
      </c>
      <c r="D107" s="154">
        <f>Pricing!$B107*100</f>
        <v>3.3099256583622156</v>
      </c>
      <c r="E107" s="155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3" t="s">
        <v>236</v>
      </c>
      <c r="G107" s="154">
        <f>Pricing!$C107*100</f>
        <v>3.3550258791876302</v>
      </c>
      <c r="H107" s="154">
        <f>Pricing!$C107*100</f>
        <v>3.3550258791876302</v>
      </c>
      <c r="I107" s="155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3" t="s">
        <v>321</v>
      </c>
      <c r="K107" s="154">
        <f>Pricing!$D107*100</f>
        <v>3.4582144596495024</v>
      </c>
      <c r="L107" s="154">
        <f>Pricing!$D107*100</f>
        <v>3.4582144596495024</v>
      </c>
      <c r="M107" s="155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3" t="s">
        <v>402</v>
      </c>
      <c r="O107" s="154">
        <f>Pricing!$E107*100</f>
        <v>3.5982400929624312</v>
      </c>
      <c r="P107" s="154">
        <f>Pricing!$E107*100</f>
        <v>3.5982400929624312</v>
      </c>
      <c r="Q107" s="155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3" t="s">
        <v>236</v>
      </c>
      <c r="S107" s="154">
        <f>Pricing!$F107*100</f>
        <v>3.3537351380257858</v>
      </c>
      <c r="T107" s="154">
        <f>Pricing!$F107*100</f>
        <v>3.3537351380257858</v>
      </c>
      <c r="U107" s="155"/>
      <c r="V107" s="153" t="s">
        <v>617</v>
      </c>
      <c r="W107" s="154">
        <f>Pricing!$G107*100</f>
        <v>3.123155134377444</v>
      </c>
      <c r="X107" s="154">
        <f>Pricing!$G107*100</f>
        <v>3.123155134377444</v>
      </c>
      <c r="Y107" s="155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3" t="s">
        <v>160</v>
      </c>
      <c r="C108" s="154">
        <f>Pricing!$B108*100</f>
        <v>3.3154012694299126</v>
      </c>
      <c r="D108" s="154">
        <f>Pricing!$B108*100</f>
        <v>3.3154012694299126</v>
      </c>
      <c r="E108" s="155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3" t="s">
        <v>237</v>
      </c>
      <c r="G108" s="154">
        <f>Pricing!$C108*100</f>
        <v>3.3599999999982249</v>
      </c>
      <c r="H108" s="154">
        <f>Pricing!$C108*100</f>
        <v>3.3599999999982249</v>
      </c>
      <c r="I108" s="155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3" t="s">
        <v>322</v>
      </c>
      <c r="K108" s="154">
        <f>Pricing!$D108*100</f>
        <v>3.4632177987552604</v>
      </c>
      <c r="L108" s="154">
        <f>Pricing!$D108*100</f>
        <v>3.4632177987552604</v>
      </c>
      <c r="M108" s="155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3" t="s">
        <v>403</v>
      </c>
      <c r="O108" s="154">
        <f>Pricing!$E108*100</f>
        <v>3.60286540883178</v>
      </c>
      <c r="P108" s="154">
        <f>Pricing!$E108*100</f>
        <v>3.60286540883178</v>
      </c>
      <c r="Q108" s="155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3" t="s">
        <v>237</v>
      </c>
      <c r="S108" s="154">
        <f>Pricing!$F108*100</f>
        <v>3.3600000000019343</v>
      </c>
      <c r="T108" s="154">
        <f>Pricing!$F108*100</f>
        <v>3.3600000000019343</v>
      </c>
      <c r="U108" s="155"/>
      <c r="V108" s="153" t="s">
        <v>618</v>
      </c>
      <c r="W108" s="154">
        <f>Pricing!$G108*100</f>
        <v>3.1263378476690127</v>
      </c>
      <c r="X108" s="154">
        <f>Pricing!$G108*100</f>
        <v>3.1263378476690127</v>
      </c>
      <c r="Y108" s="155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3" t="s">
        <v>161</v>
      </c>
      <c r="C109" s="154">
        <f>Pricing!$B109*100</f>
        <v>3.3200887081462649</v>
      </c>
      <c r="D109" s="154">
        <f>Pricing!$B109*100</f>
        <v>3.3200887081462649</v>
      </c>
      <c r="E109" s="155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3" t="s">
        <v>238</v>
      </c>
      <c r="G109" s="154">
        <f>Pricing!$C109*100</f>
        <v>3.3643353005748891</v>
      </c>
      <c r="H109" s="154">
        <f>Pricing!$C109*100</f>
        <v>3.3643353005748891</v>
      </c>
      <c r="I109" s="155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3" t="s">
        <v>323</v>
      </c>
      <c r="K109" s="154">
        <f>Pricing!$D109*100</f>
        <v>3.4675677942006051</v>
      </c>
      <c r="L109" s="154">
        <f>Pricing!$D109*100</f>
        <v>3.4675677942006051</v>
      </c>
      <c r="M109" s="155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3" t="s">
        <v>404</v>
      </c>
      <c r="O109" s="154">
        <f>Pricing!$E109*100</f>
        <v>3.6070173773703353</v>
      </c>
      <c r="P109" s="154">
        <f>Pricing!$E109*100</f>
        <v>3.6070173773703353</v>
      </c>
      <c r="Q109" s="155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3" t="s">
        <v>238</v>
      </c>
      <c r="S109" s="154">
        <f>Pricing!$F109*100</f>
        <v>3.3625921131301779</v>
      </c>
      <c r="T109" s="154">
        <f>Pricing!$F109*100</f>
        <v>3.3625921131301779</v>
      </c>
      <c r="U109" s="155"/>
      <c r="V109" s="153" t="s">
        <v>622</v>
      </c>
      <c r="W109" s="154">
        <f>Pricing!$G109*100</f>
        <v>3.1288031759940891</v>
      </c>
      <c r="X109" s="154">
        <f>Pricing!$G109*100</f>
        <v>3.1288031759940891</v>
      </c>
      <c r="Y109" s="155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3" t="s">
        <v>162</v>
      </c>
      <c r="C110" s="154">
        <f>Pricing!$B110*100</f>
        <v>3.32410409749866</v>
      </c>
      <c r="D110" s="154">
        <f>Pricing!$B110*100</f>
        <v>3.32410409749866</v>
      </c>
      <c r="E110" s="155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3" t="s">
        <v>239</v>
      </c>
      <c r="G110" s="154">
        <f>Pricing!$C110*100</f>
        <v>3.3681245588115041</v>
      </c>
      <c r="H110" s="154">
        <f>Pricing!$C110*100</f>
        <v>3.3681245588115041</v>
      </c>
      <c r="I110" s="155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3" t="s">
        <v>324</v>
      </c>
      <c r="K110" s="154">
        <f>Pricing!$D110*100</f>
        <v>3.4713605607840039</v>
      </c>
      <c r="L110" s="154">
        <f>Pricing!$D110*100</f>
        <v>3.4713605607840039</v>
      </c>
      <c r="M110" s="155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3" t="s">
        <v>405</v>
      </c>
      <c r="O110" s="154">
        <f>Pricing!$E110*100</f>
        <v>3.6107721335753205</v>
      </c>
      <c r="P110" s="154">
        <f>Pricing!$E110*100</f>
        <v>3.6107721335753205</v>
      </c>
      <c r="Q110" s="155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3" t="s">
        <v>239</v>
      </c>
      <c r="S110" s="154">
        <f>Pricing!$F110*100</f>
        <v>3.3649985613612934</v>
      </c>
      <c r="T110" s="154">
        <f>Pricing!$F110*100</f>
        <v>3.3649985613612934</v>
      </c>
      <c r="U110" s="155"/>
      <c r="V110" s="153" t="s">
        <v>623</v>
      </c>
      <c r="W110" s="154">
        <f>Pricing!$G110*100</f>
        <v>3.130768171203953</v>
      </c>
      <c r="X110" s="154">
        <f>Pricing!$G110*100</f>
        <v>3.130768171203953</v>
      </c>
      <c r="Y110" s="155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3" t="s">
        <v>163</v>
      </c>
      <c r="C111" s="154">
        <f>Pricing!$B111*100</f>
        <v>3.3274630103491005</v>
      </c>
      <c r="D111" s="154">
        <f>Pricing!$B111*100</f>
        <v>3.3274630103491005</v>
      </c>
      <c r="E111" s="155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3" t="s">
        <v>240</v>
      </c>
      <c r="G111" s="154">
        <f>Pricing!$C111*100</f>
        <v>3.3713575109505163</v>
      </c>
      <c r="H111" s="154">
        <f>Pricing!$C111*100</f>
        <v>3.3713575109505163</v>
      </c>
      <c r="I111" s="155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3" t="s">
        <v>325</v>
      </c>
      <c r="K111" s="154">
        <f>Pricing!$D111*100</f>
        <v>3.4745900585683396</v>
      </c>
      <c r="L111" s="154">
        <f>Pricing!$D111*100</f>
        <v>3.4745900585683396</v>
      </c>
      <c r="M111" s="155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3" t="s">
        <v>406</v>
      </c>
      <c r="O111" s="154">
        <f>Pricing!$E111*100</f>
        <v>3.6140582553990024</v>
      </c>
      <c r="P111" s="154">
        <f>Pricing!$E111*100</f>
        <v>3.6140582553990024</v>
      </c>
      <c r="Q111" s="155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3" t="s">
        <v>240</v>
      </c>
      <c r="S111" s="154">
        <f>Pricing!$F111*100</f>
        <v>3.3672271092829118</v>
      </c>
      <c r="T111" s="154">
        <f>Pricing!$F111*100</f>
        <v>3.3672271092829118</v>
      </c>
      <c r="U111" s="155"/>
      <c r="V111" s="153" t="s">
        <v>624</v>
      </c>
      <c r="W111" s="154">
        <f>Pricing!$G111*100</f>
        <v>3.1323713356496405</v>
      </c>
      <c r="X111" s="154">
        <f>Pricing!$G111*100</f>
        <v>3.1323713356496405</v>
      </c>
      <c r="Y111" s="155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3" t="s">
        <v>164</v>
      </c>
      <c r="C112" s="154">
        <f>Pricing!$B112*100</f>
        <v>3.3302040275469436</v>
      </c>
      <c r="D112" s="154">
        <f>Pricing!$B112*100</f>
        <v>3.3302040275469436</v>
      </c>
      <c r="E112" s="155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3" t="s">
        <v>241</v>
      </c>
      <c r="G112" s="154">
        <f>Pricing!$C112*100</f>
        <v>3.3740495847483141</v>
      </c>
      <c r="H112" s="154">
        <f>Pricing!$C112*100</f>
        <v>3.3740495847483141</v>
      </c>
      <c r="I112" s="155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3" t="s">
        <v>326</v>
      </c>
      <c r="K112" s="154">
        <f>Pricing!$D112*100</f>
        <v>3.4772757134525594</v>
      </c>
      <c r="L112" s="154">
        <f>Pricing!$D112*100</f>
        <v>3.4772757134525594</v>
      </c>
      <c r="M112" s="155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3" t="s">
        <v>407</v>
      </c>
      <c r="O112" s="154">
        <f>Pricing!$E112*100</f>
        <v>3.6168396935324019</v>
      </c>
      <c r="P112" s="154">
        <f>Pricing!$E112*100</f>
        <v>3.6168396935324019</v>
      </c>
      <c r="Q112" s="155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3" t="s">
        <v>241</v>
      </c>
      <c r="S112" s="154">
        <f>Pricing!$F112*100</f>
        <v>3.3693015611636574</v>
      </c>
      <c r="T112" s="154">
        <f>Pricing!$F112*100</f>
        <v>3.3693015611636574</v>
      </c>
      <c r="U112" s="155"/>
      <c r="V112" s="153" t="s">
        <v>625</v>
      </c>
      <c r="W112" s="154">
        <f>Pricing!$G112*100</f>
        <v>3.1337457961970356</v>
      </c>
      <c r="X112" s="154">
        <f>Pricing!$G112*100</f>
        <v>3.1337457961970356</v>
      </c>
      <c r="Y112" s="155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3" t="s">
        <v>165</v>
      </c>
      <c r="C113" s="154">
        <f>Pricing!$B113*100</f>
        <v>3.3323495725021681</v>
      </c>
      <c r="D113" s="154">
        <f>Pricing!$B113*100</f>
        <v>3.3323495725021681</v>
      </c>
      <c r="E113" s="155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3" t="s">
        <v>242</v>
      </c>
      <c r="G113" s="154">
        <f>Pricing!$C113*100</f>
        <v>3.3762035400237327</v>
      </c>
      <c r="H113" s="154">
        <f>Pricing!$C113*100</f>
        <v>3.3762035400237327</v>
      </c>
      <c r="I113" s="155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3" t="s">
        <v>327</v>
      </c>
      <c r="K113" s="154">
        <f>Pricing!$D113*100</f>
        <v>3.4794236085483079</v>
      </c>
      <c r="L113" s="154">
        <f>Pricing!$D113*100</f>
        <v>3.4794236085483079</v>
      </c>
      <c r="M113" s="155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3" t="s">
        <v>408</v>
      </c>
      <c r="O113" s="154">
        <f>Pricing!$E113*100</f>
        <v>3.6190742894875267</v>
      </c>
      <c r="P113" s="154">
        <f>Pricing!$E113*100</f>
        <v>3.6190742894875267</v>
      </c>
      <c r="Q113" s="155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3" t="s">
        <v>242</v>
      </c>
      <c r="S113" s="154">
        <f>Pricing!$F113*100</f>
        <v>3.3712346697257596</v>
      </c>
      <c r="T113" s="154">
        <f>Pricing!$F113*100</f>
        <v>3.3712346697257596</v>
      </c>
      <c r="U113" s="155"/>
      <c r="V113" s="153" t="s">
        <v>626</v>
      </c>
      <c r="W113" s="154">
        <f>Pricing!$G113*100</f>
        <v>3.1349999999994043</v>
      </c>
      <c r="X113" s="154">
        <f>Pricing!$G113*100</f>
        <v>3.1349999999994043</v>
      </c>
      <c r="Y113" s="155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3" t="s">
        <v>166</v>
      </c>
      <c r="C114" s="154">
        <f>Pricing!$B114*100</f>
        <v>3.3338972390815416</v>
      </c>
      <c r="D114" s="154">
        <f>Pricing!$B114*100</f>
        <v>3.3338972390815416</v>
      </c>
      <c r="E114" s="155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3" t="s">
        <v>243</v>
      </c>
      <c r="G114" s="154">
        <f>Pricing!$C114*100</f>
        <v>3.3777989479686354</v>
      </c>
      <c r="H114" s="154">
        <f>Pricing!$C114*100</f>
        <v>3.3777989479686354</v>
      </c>
      <c r="I114" s="155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3" t="s">
        <v>328</v>
      </c>
      <c r="K114" s="154">
        <f>Pricing!$D114*100</f>
        <v>3.4810151051718066</v>
      </c>
      <c r="L114" s="154">
        <f>Pricing!$D114*100</f>
        <v>3.4810151051718066</v>
      </c>
      <c r="M114" s="155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3" t="s">
        <v>409</v>
      </c>
      <c r="O114" s="154">
        <f>Pricing!$E114*100</f>
        <v>3.620709430749887</v>
      </c>
      <c r="P114" s="154">
        <f>Pricing!$E114*100</f>
        <v>3.620709430749887</v>
      </c>
      <c r="Q114" s="155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3" t="s">
        <v>243</v>
      </c>
      <c r="S114" s="154">
        <f>Pricing!$F114*100</f>
        <v>3.373010285108629</v>
      </c>
      <c r="T114" s="154">
        <f>Pricing!$F114*100</f>
        <v>3.373010285108629</v>
      </c>
      <c r="U114" s="155"/>
      <c r="V114" s="153" t="s">
        <v>627</v>
      </c>
      <c r="W114" s="154">
        <f>Pricing!$G114*100</f>
        <v>3.136158909092067</v>
      </c>
      <c r="X114" s="154">
        <f>Pricing!$G114*100</f>
        <v>3.136158909092067</v>
      </c>
      <c r="Y114" s="155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3" t="s">
        <v>167</v>
      </c>
      <c r="C115" s="154">
        <f>Pricing!$B115*100</f>
        <v>3.3348941457646233</v>
      </c>
      <c r="D115" s="154">
        <f>Pricing!$B115*100</f>
        <v>3.3348941457646233</v>
      </c>
      <c r="E115" s="155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3" t="s">
        <v>244</v>
      </c>
      <c r="G115" s="154">
        <f>Pricing!$C115*100</f>
        <v>3.3788687699087614</v>
      </c>
      <c r="H115" s="154">
        <f>Pricing!$C115*100</f>
        <v>3.3788687699087614</v>
      </c>
      <c r="I115" s="155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3" t="s">
        <v>329</v>
      </c>
      <c r="K115" s="154">
        <f>Pricing!$D115*100</f>
        <v>3.4820835233471383</v>
      </c>
      <c r="L115" s="154">
        <f>Pricing!$D115*100</f>
        <v>3.4820835233471383</v>
      </c>
      <c r="M115" s="155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3" t="s">
        <v>410</v>
      </c>
      <c r="O115" s="154">
        <f>Pricing!$E115*100</f>
        <v>3.6217869516456558</v>
      </c>
      <c r="P115" s="154">
        <f>Pricing!$E115*100</f>
        <v>3.6217869516456558</v>
      </c>
      <c r="Q115" s="155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3" t="s">
        <v>244</v>
      </c>
      <c r="S115" s="154">
        <f>Pricing!$F115*100</f>
        <v>3.3746629064544815</v>
      </c>
      <c r="T115" s="154">
        <f>Pricing!$F115*100</f>
        <v>3.3746629064544815</v>
      </c>
      <c r="U115" s="155"/>
      <c r="V115" s="153" t="s">
        <v>628</v>
      </c>
      <c r="W115" s="154">
        <f>Pricing!$G115*100</f>
        <v>3.1370944572647099</v>
      </c>
      <c r="X115" s="154">
        <f>Pricing!$G115*100</f>
        <v>3.1370944572647099</v>
      </c>
      <c r="Y115" s="155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3" t="s">
        <v>168</v>
      </c>
      <c r="C116" s="154">
        <f>Pricing!$B116*100</f>
        <v>3.3353646953974856</v>
      </c>
      <c r="D116" s="154">
        <f>Pricing!$B116*100</f>
        <v>3.3353646953974856</v>
      </c>
      <c r="E116" s="155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3" t="s">
        <v>245</v>
      </c>
      <c r="G116" s="154">
        <f>Pricing!$C116*100</f>
        <v>3.3794257462282609</v>
      </c>
      <c r="H116" s="154">
        <f>Pricing!$C116*100</f>
        <v>3.3794257462282609</v>
      </c>
      <c r="I116" s="155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3" t="s">
        <v>330</v>
      </c>
      <c r="K116" s="154">
        <f>Pricing!$D116*100</f>
        <v>3.4826412085041838</v>
      </c>
      <c r="L116" s="154">
        <f>Pricing!$D116*100</f>
        <v>3.4826412085041838</v>
      </c>
      <c r="M116" s="155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3" t="s">
        <v>411</v>
      </c>
      <c r="O116" s="154">
        <f>Pricing!$E116*100</f>
        <v>3.6223331626555111</v>
      </c>
      <c r="P116" s="154">
        <f>Pricing!$E116*100</f>
        <v>3.6223331626555111</v>
      </c>
      <c r="Q116" s="155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3" t="s">
        <v>245</v>
      </c>
      <c r="S116" s="154">
        <f>Pricing!$F116*100</f>
        <v>3.3762147019701669</v>
      </c>
      <c r="T116" s="154">
        <f>Pricing!$F116*100</f>
        <v>3.3762147019701669</v>
      </c>
      <c r="U116" s="155"/>
      <c r="V116" s="153" t="s">
        <v>629</v>
      </c>
      <c r="W116" s="154">
        <f>Pricing!$G116*100</f>
        <v>3.137644306056437</v>
      </c>
      <c r="X116" s="154">
        <f>Pricing!$G116*100</f>
        <v>3.137644306056437</v>
      </c>
      <c r="Y116" s="155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3" t="s">
        <v>169</v>
      </c>
      <c r="C117" s="154">
        <f>Pricing!$B117*100</f>
        <v>3.3353158045289244</v>
      </c>
      <c r="D117" s="154">
        <f>Pricing!$B117*100</f>
        <v>3.3353158045289244</v>
      </c>
      <c r="E117" s="155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3" t="s">
        <v>246</v>
      </c>
      <c r="G117" s="154">
        <f>Pricing!$C117*100</f>
        <v>3.3794652816045128</v>
      </c>
      <c r="H117" s="154">
        <f>Pricing!$C117*100</f>
        <v>3.3794652816045128</v>
      </c>
      <c r="I117" s="155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3" t="s">
        <v>331</v>
      </c>
      <c r="K117" s="154">
        <f>Pricing!$D117*100</f>
        <v>3.4826825662692804</v>
      </c>
      <c r="L117" s="154">
        <f>Pricing!$D117*100</f>
        <v>3.4826825662692804</v>
      </c>
      <c r="M117" s="155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3" t="s">
        <v>412</v>
      </c>
      <c r="O117" s="154">
        <f>Pricing!$E117*100</f>
        <v>3.6223533645550923</v>
      </c>
      <c r="P117" s="154">
        <f>Pricing!$E117*100</f>
        <v>3.6223533645550923</v>
      </c>
      <c r="Q117" s="155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3" t="s">
        <v>246</v>
      </c>
      <c r="S117" s="154">
        <f>Pricing!$F117*100</f>
        <v>3.3776555309629557</v>
      </c>
      <c r="T117" s="154">
        <f>Pricing!$F117*100</f>
        <v>3.3776555309629557</v>
      </c>
      <c r="U117" s="155"/>
      <c r="V117" s="153" t="s">
        <v>630</v>
      </c>
      <c r="W117" s="154">
        <f>Pricing!$G117*100</f>
        <v>3.1376525375188451</v>
      </c>
      <c r="X117" s="154">
        <f>Pricing!$G117*100</f>
        <v>3.1376525375188451</v>
      </c>
      <c r="Y117" s="155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3" t="s">
        <v>170</v>
      </c>
      <c r="C118" s="154">
        <f>Pricing!$B118*100</f>
        <v>3.3347690628214917</v>
      </c>
      <c r="D118" s="154">
        <f>Pricing!$B118*100</f>
        <v>3.3347690628214917</v>
      </c>
      <c r="E118" s="155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3" t="s">
        <v>247</v>
      </c>
      <c r="G118" s="154">
        <f>Pricing!$C118*100</f>
        <v>3.3790000000000089</v>
      </c>
      <c r="H118" s="154">
        <f>Pricing!$C118*100</f>
        <v>3.3790000000000089</v>
      </c>
      <c r="I118" s="155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3" t="s">
        <v>332</v>
      </c>
      <c r="K118" s="154">
        <f>Pricing!$D118*100</f>
        <v>3.4822198376559435</v>
      </c>
      <c r="L118" s="154">
        <f>Pricing!$D118*100</f>
        <v>3.4822198376559435</v>
      </c>
      <c r="M118" s="155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3" t="s">
        <v>413</v>
      </c>
      <c r="O118" s="154">
        <f>Pricing!$E118*100</f>
        <v>3.6218702062499899</v>
      </c>
      <c r="P118" s="154">
        <f>Pricing!$E118*100</f>
        <v>3.6218702062499899</v>
      </c>
      <c r="Q118" s="155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3" t="s">
        <v>247</v>
      </c>
      <c r="S118" s="154">
        <f>Pricing!$F118*100</f>
        <v>3.3790000000017959</v>
      </c>
      <c r="T118" s="154">
        <f>Pricing!$F118*100</f>
        <v>3.3790000000017959</v>
      </c>
      <c r="U118" s="155"/>
      <c r="V118" s="153" t="s">
        <v>619</v>
      </c>
      <c r="W118" s="154">
        <f>Pricing!$G118*100</f>
        <v>3.1369999999980749</v>
      </c>
      <c r="X118" s="154">
        <f>Pricing!$G118*100</f>
        <v>3.1369999999980749</v>
      </c>
      <c r="Y118" s="155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3" t="s">
        <v>171</v>
      </c>
      <c r="C119" s="154">
        <f>Pricing!$B119*100</f>
        <v>3.3337515098279336</v>
      </c>
      <c r="D119" s="154">
        <f>Pricing!$B119*100</f>
        <v>3.3337515098279336</v>
      </c>
      <c r="E119" s="155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3" t="s">
        <v>248</v>
      </c>
      <c r="G119" s="154">
        <f>Pricing!$C119*100</f>
        <v>3.3780509113282724</v>
      </c>
      <c r="H119" s="154">
        <f>Pricing!$C119*100</f>
        <v>3.3780509113282724</v>
      </c>
      <c r="I119" s="155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3" t="s">
        <v>333</v>
      </c>
      <c r="K119" s="154">
        <f>Pricing!$D119*100</f>
        <v>3.4812737121053017</v>
      </c>
      <c r="L119" s="154">
        <f>Pricing!$D119*100</f>
        <v>3.4812737121053017</v>
      </c>
      <c r="M119" s="155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3" t="s">
        <v>414</v>
      </c>
      <c r="O119" s="154">
        <f>Pricing!$E119*100</f>
        <v>3.6209115577467954</v>
      </c>
      <c r="P119" s="154">
        <f>Pricing!$E119*100</f>
        <v>3.6209115577467954</v>
      </c>
      <c r="Q119" s="155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3" t="s">
        <v>248</v>
      </c>
      <c r="S119" s="154">
        <f>Pricing!$F119*100</f>
        <v>3.3773056059780662</v>
      </c>
      <c r="T119" s="154">
        <f>Pricing!$F119*100</f>
        <v>3.3773056059780662</v>
      </c>
      <c r="U119" s="155"/>
      <c r="V119" s="153" t="s">
        <v>631</v>
      </c>
      <c r="W119" s="154">
        <f>Pricing!$G119*100</f>
        <v>3.1356336035093779</v>
      </c>
      <c r="X119" s="154">
        <f>Pricing!$G119*100</f>
        <v>3.1356336035093779</v>
      </c>
      <c r="Y119" s="155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3" t="s">
        <v>172</v>
      </c>
      <c r="C120" s="154">
        <f>Pricing!$B120*100</f>
        <v>3.3323515299022457</v>
      </c>
      <c r="D120" s="154">
        <f>Pricing!$B120*100</f>
        <v>3.3323515299022457</v>
      </c>
      <c r="E120" s="155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3" t="s">
        <v>249</v>
      </c>
      <c r="G120" s="154">
        <f>Pricing!$C120*100</f>
        <v>3.3767057047830091</v>
      </c>
      <c r="H120" s="154">
        <f>Pricing!$C120*100</f>
        <v>3.3767057047830091</v>
      </c>
      <c r="I120" s="155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3" t="s">
        <v>334</v>
      </c>
      <c r="K120" s="154">
        <f>Pricing!$D120*100</f>
        <v>3.4799307788281433</v>
      </c>
      <c r="L120" s="154">
        <f>Pricing!$D120*100</f>
        <v>3.4799307788281433</v>
      </c>
      <c r="M120" s="155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3" t="s">
        <v>415</v>
      </c>
      <c r="O120" s="154">
        <f>Pricing!$E120*100</f>
        <v>3.6195619689941902</v>
      </c>
      <c r="P120" s="154">
        <f>Pricing!$E120*100</f>
        <v>3.6195619689941902</v>
      </c>
      <c r="Q120" s="155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3" t="s">
        <v>249</v>
      </c>
      <c r="S120" s="154">
        <f>Pricing!$F120*100</f>
        <v>3.3755558517022339</v>
      </c>
      <c r="T120" s="154">
        <f>Pricing!$F120*100</f>
        <v>3.3755558517022339</v>
      </c>
      <c r="U120" s="155"/>
      <c r="V120" s="153" t="s">
        <v>632</v>
      </c>
      <c r="W120" s="154">
        <f>Pricing!$G120*100</f>
        <v>3.1337521636884178</v>
      </c>
      <c r="X120" s="154">
        <f>Pricing!$G120*100</f>
        <v>3.1337521636884178</v>
      </c>
      <c r="Y120" s="155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3" t="s">
        <v>173</v>
      </c>
      <c r="C121" s="154">
        <f>Pricing!$B121*100</f>
        <v>3.3306466304476201</v>
      </c>
      <c r="D121" s="154">
        <f>Pricing!$B121*100</f>
        <v>3.3306466304476201</v>
      </c>
      <c r="E121" s="155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3" t="s">
        <v>250</v>
      </c>
      <c r="G121" s="154">
        <f>Pricing!$C121*100</f>
        <v>3.3750446518624759</v>
      </c>
      <c r="H121" s="154">
        <f>Pricing!$C121*100</f>
        <v>3.3750446518624759</v>
      </c>
      <c r="I121" s="155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3" t="s">
        <v>335</v>
      </c>
      <c r="K121" s="154">
        <f>Pricing!$D121*100</f>
        <v>3.4782714334695326</v>
      </c>
      <c r="L121" s="154">
        <f>Pricing!$D121*100</f>
        <v>3.4782714334695326</v>
      </c>
      <c r="M121" s="155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3" t="s">
        <v>416</v>
      </c>
      <c r="O121" s="154">
        <f>Pricing!$E121*100</f>
        <v>3.6179005905290933</v>
      </c>
      <c r="P121" s="154">
        <f>Pricing!$E121*100</f>
        <v>3.6179005905290933</v>
      </c>
      <c r="Q121" s="155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3" t="s">
        <v>250</v>
      </c>
      <c r="S121" s="154">
        <f>Pricing!$F121*100</f>
        <v>3.3737461887218538</v>
      </c>
      <c r="T121" s="154">
        <f>Pricing!$F121*100</f>
        <v>3.3737461887218538</v>
      </c>
      <c r="U121" s="155"/>
      <c r="V121" s="153" t="s">
        <v>633</v>
      </c>
      <c r="W121" s="154">
        <f>Pricing!$G121*100</f>
        <v>3.1315612302400853</v>
      </c>
      <c r="X121" s="154">
        <f>Pricing!$G121*100</f>
        <v>3.1315612302400853</v>
      </c>
      <c r="Y121" s="155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3" t="s">
        <v>174</v>
      </c>
      <c r="C122" s="154">
        <f>Pricing!$B122*100</f>
        <v>3.3287128156103005</v>
      </c>
      <c r="D122" s="154">
        <f>Pricing!$B122*100</f>
        <v>3.3287128156103005</v>
      </c>
      <c r="E122" s="155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3" t="s">
        <v>251</v>
      </c>
      <c r="G122" s="154">
        <f>Pricing!$C122*100</f>
        <v>3.3731451925484026</v>
      </c>
      <c r="H122" s="154">
        <f>Pricing!$C122*100</f>
        <v>3.3731451925484026</v>
      </c>
      <c r="I122" s="155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3" t="s">
        <v>336</v>
      </c>
      <c r="K122" s="154">
        <f>Pricing!$D122*100</f>
        <v>3.4763726950219036</v>
      </c>
      <c r="L122" s="154">
        <f>Pricing!$D122*100</f>
        <v>3.4763726950219036</v>
      </c>
      <c r="M122" s="155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3" t="s">
        <v>417</v>
      </c>
      <c r="O122" s="154">
        <f>Pricing!$E122*100</f>
        <v>3.6160023927668705</v>
      </c>
      <c r="P122" s="154">
        <f>Pricing!$E122*100</f>
        <v>3.6160023927668705</v>
      </c>
      <c r="Q122" s="155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3" t="s">
        <v>251</v>
      </c>
      <c r="S122" s="154">
        <f>Pricing!$F122*100</f>
        <v>3.3718869013935908</v>
      </c>
      <c r="T122" s="154">
        <f>Pricing!$F122*100</f>
        <v>3.3718869013935908</v>
      </c>
      <c r="U122" s="155"/>
      <c r="V122" s="153" t="s">
        <v>634</v>
      </c>
      <c r="W122" s="154">
        <f>Pricing!$G122*100</f>
        <v>3.1292544756710949</v>
      </c>
      <c r="X122" s="154">
        <f>Pricing!$G122*100</f>
        <v>3.1292544756710949</v>
      </c>
      <c r="Y122" s="155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3" t="s">
        <v>175</v>
      </c>
      <c r="C123" s="154">
        <f>Pricing!$B123*100</f>
        <v>3.3266161438621102</v>
      </c>
      <c r="D123" s="154">
        <f>Pricing!$B123*100</f>
        <v>3.3266161438621102</v>
      </c>
      <c r="E123" s="155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3" t="s">
        <v>252</v>
      </c>
      <c r="G123" s="154">
        <f>Pricing!$C123*100</f>
        <v>3.3710748773631698</v>
      </c>
      <c r="H123" s="154">
        <f>Pricing!$C123*100</f>
        <v>3.3710748773631698</v>
      </c>
      <c r="I123" s="155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3" t="s">
        <v>337</v>
      </c>
      <c r="K123" s="154">
        <f>Pricing!$D123*100</f>
        <v>3.4743018555990641</v>
      </c>
      <c r="L123" s="154">
        <f>Pricing!$D123*100</f>
        <v>3.4743018555990641</v>
      </c>
      <c r="M123" s="155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3" t="s">
        <v>418</v>
      </c>
      <c r="O123" s="154">
        <f>Pricing!$E123*100</f>
        <v>3.6139330727933836</v>
      </c>
      <c r="P123" s="154">
        <f>Pricing!$E123*100</f>
        <v>3.6139330727933836</v>
      </c>
      <c r="Q123" s="155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3" t="s">
        <v>252</v>
      </c>
      <c r="S123" s="154">
        <f>Pricing!$F123*100</f>
        <v>3.369984401613916</v>
      </c>
      <c r="T123" s="154">
        <f>Pricing!$F123*100</f>
        <v>3.369984401613916</v>
      </c>
      <c r="U123" s="155"/>
      <c r="V123" s="153" t="s">
        <v>635</v>
      </c>
      <c r="W123" s="154">
        <f>Pricing!$G123*100</f>
        <v>3.1269999999999736</v>
      </c>
      <c r="X123" s="154">
        <f>Pricing!$G123*100</f>
        <v>3.1269999999999736</v>
      </c>
      <c r="Y123" s="155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3" t="s">
        <v>176</v>
      </c>
      <c r="C124" s="154">
        <f>Pricing!$B124*100</f>
        <v>3.3244003576723102</v>
      </c>
      <c r="D124" s="154">
        <f>Pricing!$B124*100</f>
        <v>3.3244003576723102</v>
      </c>
      <c r="E124" s="155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3" t="s">
        <v>253</v>
      </c>
      <c r="G124" s="154">
        <f>Pricing!$C124*100</f>
        <v>3.3688790839071343</v>
      </c>
      <c r="H124" s="154">
        <f>Pricing!$C124*100</f>
        <v>3.3688790839071343</v>
      </c>
      <c r="I124" s="155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3" t="s">
        <v>338</v>
      </c>
      <c r="K124" s="154">
        <f>Pricing!$D124*100</f>
        <v>3.4721044754053376</v>
      </c>
      <c r="L124" s="154">
        <f>Pricing!$D124*100</f>
        <v>3.4721044754053376</v>
      </c>
      <c r="M124" s="155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3" t="s">
        <v>419</v>
      </c>
      <c r="O124" s="154">
        <f>Pricing!$E124*100</f>
        <v>3.611737765022017</v>
      </c>
      <c r="P124" s="154">
        <f>Pricing!$E124*100</f>
        <v>3.611737765022017</v>
      </c>
      <c r="Q124" s="155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3" t="s">
        <v>253</v>
      </c>
      <c r="S124" s="154">
        <f>Pricing!$F124*100</f>
        <v>3.3680322205049364</v>
      </c>
      <c r="T124" s="154">
        <f>Pricing!$F124*100</f>
        <v>3.3680322205049364</v>
      </c>
      <c r="U124" s="155"/>
      <c r="V124" s="153" t="s">
        <v>636</v>
      </c>
      <c r="W124" s="154">
        <f>Pricing!$G124*100</f>
        <v>3.1249050417229172</v>
      </c>
      <c r="X124" s="154">
        <f>Pricing!$G124*100</f>
        <v>3.1249050417229172</v>
      </c>
      <c r="Y124" s="155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3" t="s">
        <v>177</v>
      </c>
      <c r="C125" s="154">
        <f>Pricing!$B125*100</f>
        <v>3.3221497351997824</v>
      </c>
      <c r="D125" s="154">
        <f>Pricing!$B125*100</f>
        <v>3.3221497351997824</v>
      </c>
      <c r="E125" s="155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3" t="s">
        <v>254</v>
      </c>
      <c r="G125" s="154">
        <f>Pricing!$C125*100</f>
        <v>3.366643023099873</v>
      </c>
      <c r="H125" s="154">
        <f>Pricing!$C125*100</f>
        <v>3.366643023099873</v>
      </c>
      <c r="I125" s="155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3" t="s">
        <v>339</v>
      </c>
      <c r="K125" s="154">
        <f>Pricing!$D125*100</f>
        <v>3.469865527510501</v>
      </c>
      <c r="L125" s="154">
        <f>Pricing!$D125*100</f>
        <v>3.469865527510501</v>
      </c>
      <c r="M125" s="155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3" t="s">
        <v>420</v>
      </c>
      <c r="O125" s="154">
        <f>Pricing!$E125*100</f>
        <v>3.6095001215026081</v>
      </c>
      <c r="P125" s="154">
        <f>Pricing!$E125*100</f>
        <v>3.6095001215026081</v>
      </c>
      <c r="Q125" s="155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3" t="s">
        <v>254</v>
      </c>
      <c r="S125" s="154">
        <f>Pricing!$F125*100</f>
        <v>3.3660641177836257</v>
      </c>
      <c r="T125" s="154">
        <f>Pricing!$F125*100</f>
        <v>3.3660641177836257</v>
      </c>
      <c r="U125" s="155"/>
      <c r="V125" s="153" t="s">
        <v>637</v>
      </c>
      <c r="W125" s="154">
        <f>Pricing!$G125*100</f>
        <v>3.1229974700449143</v>
      </c>
      <c r="X125" s="154">
        <f>Pricing!$G125*100</f>
        <v>3.1229974700449143</v>
      </c>
      <c r="Y125" s="155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3" t="s">
        <v>178</v>
      </c>
      <c r="C126" s="154">
        <f>Pricing!$B126*100</f>
        <v>3.3198898398636656</v>
      </c>
      <c r="D126" s="154">
        <f>Pricing!$B126*100</f>
        <v>3.3198898398636656</v>
      </c>
      <c r="E126" s="155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3" t="s">
        <v>255</v>
      </c>
      <c r="G126" s="154">
        <f>Pricing!$C126*100</f>
        <v>3.3643940494507336</v>
      </c>
      <c r="H126" s="154">
        <f>Pricing!$C126*100</f>
        <v>3.3643940494507336</v>
      </c>
      <c r="I126" s="155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3" t="s">
        <v>340</v>
      </c>
      <c r="K126" s="154">
        <f>Pricing!$D126*100</f>
        <v>3.4676130522828523</v>
      </c>
      <c r="L126" s="154">
        <f>Pricing!$D126*100</f>
        <v>3.4676130522828523</v>
      </c>
      <c r="M126" s="155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3" t="s">
        <v>421</v>
      </c>
      <c r="O126" s="154">
        <f>Pricing!$E126*100</f>
        <v>3.607248962503474</v>
      </c>
      <c r="P126" s="154">
        <f>Pricing!$E126*100</f>
        <v>3.607248962503474</v>
      </c>
      <c r="Q126" s="155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3" t="s">
        <v>255</v>
      </c>
      <c r="S126" s="154">
        <f>Pricing!$F126*100</f>
        <v>3.3640688639553886</v>
      </c>
      <c r="T126" s="154">
        <f>Pricing!$F126*100</f>
        <v>3.3640688639553886</v>
      </c>
      <c r="U126" s="155"/>
      <c r="V126" s="153" t="s">
        <v>638</v>
      </c>
      <c r="W126" s="154">
        <f>Pricing!$G126*100</f>
        <v>3.1212292626262217</v>
      </c>
      <c r="X126" s="154">
        <f>Pricing!$G126*100</f>
        <v>3.1212292626262217</v>
      </c>
      <c r="Y126" s="155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3" t="s">
        <v>179</v>
      </c>
      <c r="C127" s="154">
        <f>Pricing!$B127*100</f>
        <v>3.3176548518817648</v>
      </c>
      <c r="D127" s="154">
        <f>Pricing!$B127*100</f>
        <v>3.3176548518817648</v>
      </c>
      <c r="E127" s="155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3" t="s">
        <v>256</v>
      </c>
      <c r="G127" s="154">
        <f>Pricing!$C127*100</f>
        <v>3.3621676270042755</v>
      </c>
      <c r="H127" s="154">
        <f>Pricing!$C127*100</f>
        <v>3.3621676270042755</v>
      </c>
      <c r="I127" s="155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3" t="s">
        <v>341</v>
      </c>
      <c r="K127" s="154">
        <f>Pricing!$D127*100</f>
        <v>3.4653828759938934</v>
      </c>
      <c r="L127" s="154">
        <f>Pricing!$D127*100</f>
        <v>3.4653828759938934</v>
      </c>
      <c r="M127" s="155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3" t="s">
        <v>422</v>
      </c>
      <c r="O127" s="154">
        <f>Pricing!$E127*100</f>
        <v>3.6050202873638368</v>
      </c>
      <c r="P127" s="154">
        <f>Pricing!$E127*100</f>
        <v>3.6050202873638368</v>
      </c>
      <c r="Q127" s="155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3" t="s">
        <v>256</v>
      </c>
      <c r="S127" s="154">
        <f>Pricing!$F127*100</f>
        <v>3.3620462740076391</v>
      </c>
      <c r="T127" s="154">
        <f>Pricing!$F127*100</f>
        <v>3.3620462740076391</v>
      </c>
      <c r="U127" s="155"/>
      <c r="V127" s="153" t="s">
        <v>639</v>
      </c>
      <c r="W127" s="154">
        <f>Pricing!$G127*100</f>
        <v>3.1195710405630779</v>
      </c>
      <c r="X127" s="154">
        <f>Pricing!$G127*100</f>
        <v>3.1195710405630779</v>
      </c>
      <c r="Y127" s="155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3" t="s">
        <v>180</v>
      </c>
      <c r="C128" s="154">
        <f>Pricing!$B128*100</f>
        <v>3.3154799244092885</v>
      </c>
      <c r="D128" s="154">
        <f>Pricing!$B128*100</f>
        <v>3.3154799244092885</v>
      </c>
      <c r="E128" s="155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3" t="s">
        <v>257</v>
      </c>
      <c r="G128" s="154">
        <f>Pricing!$C128*100</f>
        <v>3.3599999999958303</v>
      </c>
      <c r="H128" s="154">
        <f>Pricing!$C128*100</f>
        <v>3.3599999999958303</v>
      </c>
      <c r="I128" s="155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3" t="s">
        <v>342</v>
      </c>
      <c r="K128" s="154">
        <f>Pricing!$D128*100</f>
        <v>3.4632115026334445</v>
      </c>
      <c r="L128" s="154">
        <f>Pricing!$D128*100</f>
        <v>3.4632115026334445</v>
      </c>
      <c r="M128" s="155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3" t="s">
        <v>423</v>
      </c>
      <c r="O128" s="154">
        <f>Pricing!$E128*100</f>
        <v>3.6028505944423821</v>
      </c>
      <c r="P128" s="154">
        <f>Pricing!$E128*100</f>
        <v>3.6028505944423821</v>
      </c>
      <c r="Q128" s="155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3" t="s">
        <v>257</v>
      </c>
      <c r="S128" s="154">
        <f>Pricing!$F128*100</f>
        <v>3.3600000000015902</v>
      </c>
      <c r="T128" s="154">
        <f>Pricing!$F128*100</f>
        <v>3.3600000000015902</v>
      </c>
      <c r="U128" s="155"/>
      <c r="V128" s="153" t="s">
        <v>620</v>
      </c>
      <c r="W128" s="154">
        <f>Pricing!$G128*100</f>
        <v>3.118000000000448</v>
      </c>
      <c r="X128" s="154">
        <f>Pricing!$G128*100</f>
        <v>3.118000000000448</v>
      </c>
      <c r="Y128" s="155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3" t="s">
        <v>181</v>
      </c>
      <c r="C129" s="154">
        <f>Pricing!$B129*100</f>
        <v>3.3134000300998756</v>
      </c>
      <c r="D129" s="154">
        <f>Pricing!$B129*100</f>
        <v>3.3134000300998756</v>
      </c>
      <c r="E129" s="155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3" t="s">
        <v>258</v>
      </c>
      <c r="G129" s="154">
        <f>Pricing!$C129*100</f>
        <v>3.357926894752894</v>
      </c>
      <c r="H129" s="154">
        <f>Pricing!$C129*100</f>
        <v>3.357926894752894</v>
      </c>
      <c r="I129" s="155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3" t="s">
        <v>343</v>
      </c>
      <c r="K129" s="154">
        <f>Pricing!$D129*100</f>
        <v>3.46113473899775</v>
      </c>
      <c r="L129" s="154">
        <f>Pricing!$D129*100</f>
        <v>3.46113473899775</v>
      </c>
      <c r="M129" s="155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3" t="s">
        <v>424</v>
      </c>
      <c r="O129" s="154">
        <f>Pricing!$E129*100</f>
        <v>3.6007753296354355</v>
      </c>
      <c r="P129" s="154">
        <f>Pricing!$E129*100</f>
        <v>3.6007753296354355</v>
      </c>
      <c r="Q129" s="155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3" t="s">
        <v>258</v>
      </c>
      <c r="S129" s="154">
        <f>Pricing!$F129*100</f>
        <v>3.3579958031478849</v>
      </c>
      <c r="T129" s="154">
        <f>Pricing!$F129*100</f>
        <v>3.3579958031478849</v>
      </c>
      <c r="U129" s="155"/>
      <c r="V129" s="153" t="s">
        <v>640</v>
      </c>
      <c r="W129" s="154">
        <f>Pricing!$G129*100</f>
        <v>3.1165041085294201</v>
      </c>
      <c r="X129" s="154">
        <f>Pricing!$G129*100</f>
        <v>3.1165041085294201</v>
      </c>
      <c r="Y129" s="155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3" t="s">
        <v>182</v>
      </c>
      <c r="C130" s="154">
        <f>Pricing!$B130*100</f>
        <v>3.3114020983508707</v>
      </c>
      <c r="D130" s="154">
        <f>Pricing!$B130*100</f>
        <v>3.3114020983508707</v>
      </c>
      <c r="E130" s="155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3" t="s">
        <v>259</v>
      </c>
      <c r="G130" s="154">
        <f>Pricing!$C130*100</f>
        <v>3.3559355368652808</v>
      </c>
      <c r="H130" s="154">
        <f>Pricing!$C130*100</f>
        <v>3.3559355368652808</v>
      </c>
      <c r="I130" s="155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3" t="s">
        <v>344</v>
      </c>
      <c r="K130" s="154">
        <f>Pricing!$D130*100</f>
        <v>3.4591399838155756</v>
      </c>
      <c r="L130" s="154">
        <f>Pricing!$D130*100</f>
        <v>3.4591399838155756</v>
      </c>
      <c r="M130" s="155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3" t="s">
        <v>425</v>
      </c>
      <c r="O130" s="154">
        <f>Pricing!$E130*100</f>
        <v>3.5987822978855806</v>
      </c>
      <c r="P130" s="154">
        <f>Pricing!$E130*100</f>
        <v>3.5987822978855806</v>
      </c>
      <c r="Q130" s="155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3" t="s">
        <v>259</v>
      </c>
      <c r="S130" s="154">
        <f>Pricing!$F130*100</f>
        <v>3.3560711505929244</v>
      </c>
      <c r="T130" s="154">
        <f>Pricing!$F130*100</f>
        <v>3.3560711505929244</v>
      </c>
      <c r="U130" s="155"/>
      <c r="V130" s="153" t="s">
        <v>641</v>
      </c>
      <c r="W130" s="154">
        <f>Pricing!$G130*100</f>
        <v>3.1150676058254905</v>
      </c>
      <c r="X130" s="154">
        <f>Pricing!$G130*100</f>
        <v>3.1150676058254905</v>
      </c>
      <c r="Y130" s="155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3" t="s">
        <v>183</v>
      </c>
      <c r="C131" s="154">
        <f>Pricing!$B131*100</f>
        <v>3.3095030063893178</v>
      </c>
      <c r="D131" s="154">
        <f>Pricing!$B131*100</f>
        <v>3.3095030063893178</v>
      </c>
      <c r="E131" s="155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3" t="s">
        <v>260</v>
      </c>
      <c r="G131" s="154">
        <f>Pricing!$C131*100</f>
        <v>3.3540426155131109</v>
      </c>
      <c r="H131" s="154">
        <f>Pricing!$C131*100</f>
        <v>3.3540426155131109</v>
      </c>
      <c r="I131" s="155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3" t="s">
        <v>345</v>
      </c>
      <c r="K131" s="154">
        <f>Pricing!$D131*100</f>
        <v>3.4572436584109587</v>
      </c>
      <c r="L131" s="154">
        <f>Pricing!$D131*100</f>
        <v>3.4572436584109587</v>
      </c>
      <c r="M131" s="155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3" t="s">
        <v>426</v>
      </c>
      <c r="O131" s="154">
        <f>Pricing!$E131*100</f>
        <v>3.5968872141854615</v>
      </c>
      <c r="P131" s="154">
        <f>Pricing!$E131*100</f>
        <v>3.5968872141854615</v>
      </c>
      <c r="Q131" s="155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3" t="s">
        <v>260</v>
      </c>
      <c r="S131" s="154">
        <f>Pricing!$F131*100</f>
        <v>3.3542422445900835</v>
      </c>
      <c r="T131" s="154">
        <f>Pricing!$F131*100</f>
        <v>3.3542422445900835</v>
      </c>
      <c r="U131" s="155"/>
      <c r="V131" s="153" t="s">
        <v>642</v>
      </c>
      <c r="W131" s="154">
        <f>Pricing!$G131*100</f>
        <v>3.1137015372896983</v>
      </c>
      <c r="X131" s="154">
        <f>Pricing!$G131*100</f>
        <v>3.1137015372896983</v>
      </c>
      <c r="Y131" s="155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3" t="s">
        <v>184</v>
      </c>
      <c r="C132" s="154">
        <f>Pricing!$B132*100</f>
        <v>3.3076805052995248</v>
      </c>
      <c r="D132" s="154">
        <f>Pricing!$B132*100</f>
        <v>3.3076805052995248</v>
      </c>
      <c r="E132" s="155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3" t="s">
        <v>261</v>
      </c>
      <c r="G132" s="154">
        <f>Pricing!$C132*100</f>
        <v>3.3522260616980679</v>
      </c>
      <c r="H132" s="154">
        <f>Pricing!$C132*100</f>
        <v>3.3522260616980679</v>
      </c>
      <c r="I132" s="155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3" t="s">
        <v>346</v>
      </c>
      <c r="K132" s="154">
        <f>Pricing!$D132*100</f>
        <v>3.4554238940555018</v>
      </c>
      <c r="L132" s="154">
        <f>Pricing!$D132*100</f>
        <v>3.4554238940555018</v>
      </c>
      <c r="M132" s="155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3" t="s">
        <v>427</v>
      </c>
      <c r="O132" s="154">
        <f>Pricing!$E132*100</f>
        <v>3.5950687692951315</v>
      </c>
      <c r="P132" s="154">
        <f>Pricing!$E132*100</f>
        <v>3.5950687692951315</v>
      </c>
      <c r="Q132" s="155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3" t="s">
        <v>261</v>
      </c>
      <c r="S132" s="154">
        <f>Pricing!$F132*100</f>
        <v>3.3524877098232175</v>
      </c>
      <c r="T132" s="154">
        <f>Pricing!$F132*100</f>
        <v>3.3524877098232175</v>
      </c>
      <c r="U132" s="155"/>
      <c r="V132" s="153" t="s">
        <v>643</v>
      </c>
      <c r="W132" s="154">
        <f>Pricing!$G132*100</f>
        <v>3.1123907662318722</v>
      </c>
      <c r="X132" s="154">
        <f>Pricing!$G132*100</f>
        <v>3.1123907662318722</v>
      </c>
      <c r="Y132" s="155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3" t="s">
        <v>185</v>
      </c>
      <c r="C133" s="154">
        <f>Pricing!$B133*100</f>
        <v>3.3059346308106856</v>
      </c>
      <c r="D133" s="154">
        <f>Pricing!$B133*100</f>
        <v>3.3059346308106856</v>
      </c>
      <c r="E133" s="155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3" t="s">
        <v>262</v>
      </c>
      <c r="G133" s="154">
        <f>Pricing!$C133*100</f>
        <v>3.3504858842003764</v>
      </c>
      <c r="H133" s="154">
        <f>Pricing!$C133*100</f>
        <v>3.3504858842003764</v>
      </c>
      <c r="I133" s="155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3" t="s">
        <v>347</v>
      </c>
      <c r="K133" s="154">
        <f>Pricing!$D133*100</f>
        <v>3.4536806416722325</v>
      </c>
      <c r="L133" s="154">
        <f>Pricing!$D133*100</f>
        <v>3.4536806416722325</v>
      </c>
      <c r="M133" s="155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3" t="s">
        <v>428</v>
      </c>
      <c r="O133" s="154">
        <f>Pricing!$E133*100</f>
        <v>3.5933267794518615</v>
      </c>
      <c r="P133" s="154">
        <f>Pricing!$E133*100</f>
        <v>3.5933267794518615</v>
      </c>
      <c r="Q133" s="155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3" t="s">
        <v>262</v>
      </c>
      <c r="S133" s="154">
        <f>Pricing!$F133*100</f>
        <v>3.3508075678181157</v>
      </c>
      <c r="T133" s="154">
        <f>Pricing!$F133*100</f>
        <v>3.3508075678181157</v>
      </c>
      <c r="U133" s="155"/>
      <c r="V133" s="153" t="s">
        <v>644</v>
      </c>
      <c r="W133" s="154">
        <f>Pricing!$G133*100</f>
        <v>3.1111351054847574</v>
      </c>
      <c r="X133" s="154">
        <f>Pricing!$G133*100</f>
        <v>3.1111351054847574</v>
      </c>
      <c r="Y133" s="155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3" t="s">
        <v>186</v>
      </c>
      <c r="C134" s="154">
        <f>Pricing!$B134*100</f>
        <v>3.3042613497335087</v>
      </c>
      <c r="D134" s="154">
        <f>Pricing!$B134*100</f>
        <v>3.3042613497335087</v>
      </c>
      <c r="E134" s="155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3" t="s">
        <v>263</v>
      </c>
      <c r="G134" s="154">
        <f>Pricing!$C134*100</f>
        <v>3.3488180651517068</v>
      </c>
      <c r="H134" s="154">
        <f>Pricing!$C134*100</f>
        <v>3.3488180651517068</v>
      </c>
      <c r="I134" s="155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3" t="s">
        <v>348</v>
      </c>
      <c r="K134" s="154">
        <f>Pricing!$D134*100</f>
        <v>3.452009872924823</v>
      </c>
      <c r="L134" s="154">
        <f>Pricing!$D134*100</f>
        <v>3.452009872924823</v>
      </c>
      <c r="M134" s="155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3" t="s">
        <v>429</v>
      </c>
      <c r="O134" s="154">
        <f>Pricing!$E134*100</f>
        <v>3.5916572207486155</v>
      </c>
      <c r="P134" s="154">
        <f>Pricing!$E134*100</f>
        <v>3.5916572207486155</v>
      </c>
      <c r="Q134" s="155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3" t="s">
        <v>263</v>
      </c>
      <c r="S134" s="154">
        <f>Pricing!$F134*100</f>
        <v>3.3491979304216692</v>
      </c>
      <c r="T134" s="154">
        <f>Pricing!$F134*100</f>
        <v>3.3491979304216692</v>
      </c>
      <c r="U134" s="155"/>
      <c r="V134" s="153" t="s">
        <v>645</v>
      </c>
      <c r="W134" s="154">
        <f>Pricing!$G134*100</f>
        <v>3.1099316545365316</v>
      </c>
      <c r="X134" s="154">
        <f>Pricing!$G134*100</f>
        <v>3.1099316545365316</v>
      </c>
      <c r="Y134" s="155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3" t="s">
        <v>187</v>
      </c>
      <c r="C135" s="154">
        <f>Pricing!$B135*100</f>
        <v>3.302656896857767</v>
      </c>
      <c r="D135" s="154">
        <f>Pricing!$B135*100</f>
        <v>3.302656896857767</v>
      </c>
      <c r="E135" s="155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3" t="s">
        <v>264</v>
      </c>
      <c r="G135" s="154">
        <f>Pricing!$C135*100</f>
        <v>3.3472188493046948</v>
      </c>
      <c r="H135" s="154">
        <f>Pricing!$C135*100</f>
        <v>3.3472188493046948</v>
      </c>
      <c r="I135" s="155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3" t="s">
        <v>349</v>
      </c>
      <c r="K135" s="154">
        <f>Pricing!$D135*100</f>
        <v>3.4504078347175371</v>
      </c>
      <c r="L135" s="154">
        <f>Pricing!$D135*100</f>
        <v>3.4504078347175371</v>
      </c>
      <c r="M135" s="155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3" t="s">
        <v>430</v>
      </c>
      <c r="O135" s="154">
        <f>Pricing!$E135*100</f>
        <v>3.5900563376807622</v>
      </c>
      <c r="P135" s="154">
        <f>Pricing!$E135*100</f>
        <v>3.5900563376807622</v>
      </c>
      <c r="Q135" s="155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3" t="s">
        <v>264</v>
      </c>
      <c r="S135" s="154">
        <f>Pricing!$F135*100</f>
        <v>3.3476551651412798</v>
      </c>
      <c r="T135" s="154">
        <f>Pricing!$F135*100</f>
        <v>3.3476551651412798</v>
      </c>
      <c r="U135" s="155"/>
      <c r="V135" s="153" t="s">
        <v>646</v>
      </c>
      <c r="W135" s="154">
        <f>Pricing!$G135*100</f>
        <v>3.1087777063451574</v>
      </c>
      <c r="X135" s="154">
        <f>Pricing!$G135*100</f>
        <v>3.1087777063451574</v>
      </c>
      <c r="Y135" s="155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3" t="s">
        <v>188</v>
      </c>
      <c r="C136" s="154">
        <f>Pricing!$B136*100</f>
        <v>3.3011111151376218</v>
      </c>
      <c r="D136" s="154">
        <f>Pricing!$B136*100</f>
        <v>3.3011111151376218</v>
      </c>
      <c r="E136" s="155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3" t="s">
        <v>265</v>
      </c>
      <c r="G136" s="154">
        <f>Pricing!$C136*100</f>
        <v>3.3456781531075133</v>
      </c>
      <c r="H136" s="154">
        <f>Pricing!$C136*100</f>
        <v>3.3456781531075133</v>
      </c>
      <c r="I136" s="155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3" t="s">
        <v>350</v>
      </c>
      <c r="K136" s="154">
        <f>Pricing!$D136*100</f>
        <v>3.4488645136482816</v>
      </c>
      <c r="L136" s="154">
        <f>Pricing!$D136*100</f>
        <v>3.4488645136482816</v>
      </c>
      <c r="M136" s="155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3" t="s">
        <v>431</v>
      </c>
      <c r="O136" s="154">
        <f>Pricing!$E136*100</f>
        <v>3.588514358239784</v>
      </c>
      <c r="P136" s="154">
        <f>Pricing!$E136*100</f>
        <v>3.588514358239784</v>
      </c>
      <c r="Q136" s="155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3" t="s">
        <v>265</v>
      </c>
      <c r="S136" s="154">
        <f>Pricing!$F136*100</f>
        <v>3.3461695088777064</v>
      </c>
      <c r="T136" s="154">
        <f>Pricing!$F136*100</f>
        <v>3.3461695088777064</v>
      </c>
      <c r="U136" s="155"/>
      <c r="V136" s="153" t="s">
        <v>647</v>
      </c>
      <c r="W136" s="154">
        <f>Pricing!$G136*100</f>
        <v>3.1076663086282945</v>
      </c>
      <c r="X136" s="154">
        <f>Pricing!$G136*100</f>
        <v>3.1076663086282945</v>
      </c>
      <c r="Y136" s="155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3" t="s">
        <v>189</v>
      </c>
      <c r="C137" s="154">
        <f>Pricing!$B137*100</f>
        <v>3.2996375069592196</v>
      </c>
      <c r="D137" s="154">
        <f>Pricing!$B137*100</f>
        <v>3.2996375069592196</v>
      </c>
      <c r="E137" s="155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3" t="s">
        <v>266</v>
      </c>
      <c r="G137" s="154">
        <f>Pricing!$C137*100</f>
        <v>3.3442093321462187</v>
      </c>
      <c r="H137" s="154">
        <f>Pricing!$C137*100</f>
        <v>3.3442093321462187</v>
      </c>
      <c r="I137" s="155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3" t="s">
        <v>351</v>
      </c>
      <c r="K137" s="154">
        <f>Pricing!$D137*100</f>
        <v>3.447393049483833</v>
      </c>
      <c r="L137" s="154">
        <f>Pricing!$D137*100</f>
        <v>3.447393049483833</v>
      </c>
      <c r="M137" s="155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3" t="s">
        <v>432</v>
      </c>
      <c r="O137" s="154">
        <f>Pricing!$E137*100</f>
        <v>3.5870438520432466</v>
      </c>
      <c r="P137" s="154">
        <f>Pricing!$E137*100</f>
        <v>3.5870438520432466</v>
      </c>
      <c r="Q137" s="155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3" t="s">
        <v>266</v>
      </c>
      <c r="S137" s="154">
        <f>Pricing!$F137*100</f>
        <v>3.3447538805794976</v>
      </c>
      <c r="T137" s="154">
        <f>Pricing!$F137*100</f>
        <v>3.3447538805794976</v>
      </c>
      <c r="U137" s="155"/>
      <c r="V137" s="153" t="s">
        <v>648</v>
      </c>
      <c r="W137" s="154">
        <f>Pricing!$G137*100</f>
        <v>3.1066062942775416</v>
      </c>
      <c r="X137" s="154">
        <f>Pricing!$G137*100</f>
        <v>3.1066062942775416</v>
      </c>
      <c r="Y137" s="155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6" t="s">
        <v>190</v>
      </c>
      <c r="C138" s="157">
        <f>Pricing!$B138*100</f>
        <v>3.2982194802876839</v>
      </c>
      <c r="D138" s="157">
        <f>Pricing!$B138*100</f>
        <v>3.2982194802876839</v>
      </c>
      <c r="E138" s="158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6" t="s">
        <v>267</v>
      </c>
      <c r="G138" s="157">
        <f>Pricing!$C138*100</f>
        <v>3.3427959331653234</v>
      </c>
      <c r="H138" s="157">
        <f>Pricing!$C138*100</f>
        <v>3.3427959331653234</v>
      </c>
      <c r="I138" s="158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6" t="s">
        <v>352</v>
      </c>
      <c r="K138" s="157">
        <f>Pricing!$D138*100</f>
        <v>3.4459771527492071</v>
      </c>
      <c r="L138" s="157">
        <f>Pricing!$D138*100</f>
        <v>3.4459771527492071</v>
      </c>
      <c r="M138" s="158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6" t="s">
        <v>433</v>
      </c>
      <c r="O138" s="157">
        <f>Pricing!$E138*100</f>
        <v>3.5856289801383086</v>
      </c>
      <c r="P138" s="157">
        <f>Pricing!$E138*100</f>
        <v>3.5856289801383086</v>
      </c>
      <c r="Q138" s="158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6" t="s">
        <v>267</v>
      </c>
      <c r="S138" s="157">
        <f>Pricing!$F138*100</f>
        <v>3.343392343604247</v>
      </c>
      <c r="T138" s="157">
        <f>Pricing!$F138*100</f>
        <v>3.343392343604247</v>
      </c>
      <c r="U138" s="158"/>
      <c r="V138" s="156" t="s">
        <v>621</v>
      </c>
      <c r="W138" s="157">
        <f>Pricing!$G138*100</f>
        <v>3.1055864263473265</v>
      </c>
      <c r="X138" s="157">
        <f>Pricing!$G138*100</f>
        <v>3.1055864263473265</v>
      </c>
      <c r="Y138" s="158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Y138"/>
  <sheetViews>
    <sheetView workbookViewId="0">
      <pane xSplit="1" ySplit="4" topLeftCell="B113" activePane="bottomRight" state="frozen"/>
      <selection pane="topRight" activeCell="B1" sqref="B1"/>
      <selection pane="bottomLeft" activeCell="A5" sqref="A5"/>
      <selection pane="bottomRight" activeCell="K3" sqref="K3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25" x14ac:dyDescent="0.2">
      <c r="A1" s="4" t="s">
        <v>107</v>
      </c>
      <c r="B1" s="129" t="s">
        <v>97</v>
      </c>
      <c r="C1" s="131">
        <f>Contribution!Contribute</f>
        <v>0</v>
      </c>
      <c r="D1" s="3" t="s">
        <v>116</v>
      </c>
    </row>
    <row r="2" spans="1:25" x14ac:dyDescent="0.2">
      <c r="A2" s="3">
        <v>0</v>
      </c>
      <c r="B2" s="129" t="s">
        <v>98</v>
      </c>
      <c r="C2" s="130" t="s">
        <v>99</v>
      </c>
      <c r="D2" s="1" t="s">
        <v>115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</row>
    <row r="4" spans="1:25" x14ac:dyDescent="0.2">
      <c r="A4" s="136" t="s">
        <v>66</v>
      </c>
      <c r="B4" s="159" t="str">
        <f>UPPER(Currency)&amp;"YC"&amp;_xll.qlPeriodEquivalent(B3&amp;"M")</f>
        <v>USDYC1M</v>
      </c>
      <c r="C4" s="160"/>
      <c r="D4" s="160"/>
      <c r="E4" s="161"/>
      <c r="F4" s="159" t="str">
        <f>UPPER(Currency)&amp;"YC"&amp;_xll.qlPeriodEquivalent(F3&amp;"M")</f>
        <v>USDYC3M</v>
      </c>
      <c r="G4" s="160"/>
      <c r="H4" s="160"/>
      <c r="I4" s="161"/>
      <c r="J4" s="159" t="str">
        <f>UPPER(Currency)&amp;"YC"&amp;_xll.qlPeriodEquivalent(J3&amp;"M")</f>
        <v>USDYC6M</v>
      </c>
      <c r="K4" s="160"/>
      <c r="L4" s="160"/>
      <c r="M4" s="161"/>
      <c r="N4" s="159" t="str">
        <f>UPPER(Currency)&amp;"YC"&amp;_xll.qlPeriodEquivalent(N3&amp;"M")</f>
        <v>USDYC1Y</v>
      </c>
      <c r="O4" s="160"/>
      <c r="P4" s="160"/>
      <c r="Q4" s="161"/>
      <c r="R4" s="159" t="str">
        <f>Pricing!F4</f>
        <v>USDSTD</v>
      </c>
      <c r="S4" s="160"/>
      <c r="T4" s="160"/>
      <c r="U4" s="161"/>
      <c r="V4" s="159" t="str">
        <f>Pricing!G4</f>
        <v>USDON</v>
      </c>
      <c r="W4" s="160"/>
      <c r="X4" s="160"/>
      <c r="Y4" s="161"/>
    </row>
    <row r="5" spans="1:25" x14ac:dyDescent="0.2">
      <c r="A5" s="133" t="str">
        <f>Pricing!$A5</f>
        <v>ON</v>
      </c>
      <c r="B5" s="148" t="s">
        <v>122</v>
      </c>
      <c r="C5" s="149">
        <f>Pricing!$B5*100</f>
        <v>0.26437789952460378</v>
      </c>
      <c r="D5" s="149">
        <f>Pricing!$B5*100</f>
        <v>0.26437789952460378</v>
      </c>
      <c r="E5" s="147" t="str">
        <f>IF(Contribute="abcd",IF($A$2&lt;&gt;-1,_xll.RtContribute(SourceAlias,B5,Fields,C5:D5,"SCOPE:SERVER"),_xll.RtContribute(SourceAlias,"DDS_INSERT_S",$A$2:$C$2,B5:D5,"SCOPE:SERVER FTC:ALL")),"stopped")</f>
        <v>stopped</v>
      </c>
      <c r="F5" s="148" t="s">
        <v>191</v>
      </c>
      <c r="G5" s="149">
        <f>Pricing!$C5*100</f>
        <v>0.23864738846679501</v>
      </c>
      <c r="H5" s="149">
        <f>Pricing!$C5*100</f>
        <v>0.23864738846679501</v>
      </c>
      <c r="I5" s="147" t="str">
        <f>IF(Contribute="abcd",IF($A$2&lt;&gt;-1,_xll.RtContribute(SourceAlias,F5,Fields,G5:H5,"SCOPE:SERVER"),_xll.RtContribute(SourceAlias,"DDS_INSERT_S",$A$2:$C$2,F5:H5,"SCOPE:SERVER FTC:ALL")),"stopped")</f>
        <v>stopped</v>
      </c>
      <c r="J5" s="148" t="s">
        <v>268</v>
      </c>
      <c r="K5" s="149">
        <f>Pricing!$D5*100</f>
        <v>0.32224281544745992</v>
      </c>
      <c r="L5" s="149">
        <f>Pricing!$D5*100</f>
        <v>0.32224281544745992</v>
      </c>
      <c r="M5" s="147" t="str">
        <f>IF(Contribute="abcd",IF($A$2&lt;&gt;-1,_xll.RtContribute(SourceAlias,J5,Fields,K5:L5,"SCOPE:SERVER"),_xll.RtContribute(SourceAlias,"DDS_INSERT_S",$A$2:$C$2,J5:L5,"SCOPE:SERVER FTC:ALL")),"stopped")</f>
        <v>stopped</v>
      </c>
      <c r="N5" s="148" t="s">
        <v>353</v>
      </c>
      <c r="O5" s="149">
        <f>Pricing!$E5*100</f>
        <v>0.49559999999893023</v>
      </c>
      <c r="P5" s="149">
        <f>Pricing!$E5*100</f>
        <v>0.49559999999893023</v>
      </c>
      <c r="Q5" s="147" t="str">
        <f>IF(Contribute="abcd",IF($A$2&lt;&gt;-1,_xll.RtContribute(SourceAlias,N5,Fields,O5:P5,"SCOPE:SERVER"),_xll.RtContribute(SourceAlias,"DDS_INSERT_S",$A$2:$C$2,N5:P5,"SCOPE:SERVER FTC:ALL")),"stopped")</f>
        <v>stopped</v>
      </c>
      <c r="R5" s="148"/>
      <c r="S5" s="149">
        <f>Pricing!$F5*100</f>
        <v>0.14999999999698588</v>
      </c>
      <c r="T5" s="149">
        <f>Pricing!$F5*100</f>
        <v>0.14999999999698588</v>
      </c>
      <c r="U5" s="147"/>
      <c r="V5" s="148" t="str">
        <f>"USD_CURVE_OIS_"&amp;A5</f>
        <v>USD_CURVE_OIS_ON</v>
      </c>
      <c r="W5" s="149">
        <f>Pricing!$G5*100</f>
        <v>0.14999999999698588</v>
      </c>
      <c r="X5" s="149">
        <f>Pricing!$G5*100</f>
        <v>0.14999999999698588</v>
      </c>
      <c r="Y5" s="147" t="str">
        <f>IF(Contribute="abcd",IF($A$2&lt;&gt;-1,_xll.RtContribute(SourceAlias,V5,Fields,W5:X5,"SCOPE:SERVER"),_xll.RtContribute(SourceAlias,"DDS_INSERT_S",$A$2:$C$2,V5:X5,"SCOPE:SERVER FTC:ALL")),"stopped")</f>
        <v>stopped</v>
      </c>
    </row>
    <row r="6" spans="1:25" x14ac:dyDescent="0.2">
      <c r="A6" s="133" t="str">
        <f>Pricing!$A6</f>
        <v>TN</v>
      </c>
      <c r="B6" s="148" t="s">
        <v>123</v>
      </c>
      <c r="C6" s="149">
        <f>Pricing!$B6*100</f>
        <v>0.26437789952460378</v>
      </c>
      <c r="D6" s="149">
        <f>Pricing!$B6*100</f>
        <v>0.26437789952460378</v>
      </c>
      <c r="E6" s="147" t="str">
        <f>IF(Contribute="abcd",IF($A$2&lt;&gt;-1,_xll.RtContribute(SourceAlias,B6,Fields,C6:D6,"SCOPE:SERVER"),_xll.RtContribute(SourceAlias,"DDS_INSERT_S",$A$2:$C$2,B6:D6,"SCOPE:SERVER FTC:ALL")),"stopped")</f>
        <v>stopped</v>
      </c>
      <c r="F6" s="148" t="s">
        <v>192</v>
      </c>
      <c r="G6" s="149">
        <f>Pricing!$C6*100</f>
        <v>0.23864738846679501</v>
      </c>
      <c r="H6" s="149">
        <f>Pricing!$C6*100</f>
        <v>0.23864738846679501</v>
      </c>
      <c r="I6" s="147" t="str">
        <f>IF(Contribute="abcd",IF($A$2&lt;&gt;-1,_xll.RtContribute(SourceAlias,F6,Fields,G6:H6,"SCOPE:SERVER"),_xll.RtContribute(SourceAlias,"DDS_INSERT_S",$A$2:$C$2,F6:H6,"SCOPE:SERVER FTC:ALL")),"stopped")</f>
        <v>stopped</v>
      </c>
      <c r="J6" s="148" t="s">
        <v>269</v>
      </c>
      <c r="K6" s="149">
        <f>Pricing!$D6*100</f>
        <v>0.32224281544745992</v>
      </c>
      <c r="L6" s="149">
        <f>Pricing!$D6*100</f>
        <v>0.32224281544745992</v>
      </c>
      <c r="M6" s="147" t="str">
        <f>IF(Contribute="abcd",IF($A$2&lt;&gt;-1,_xll.RtContribute(SourceAlias,J6,Fields,K6:L6,"SCOPE:SERVER"),_xll.RtContribute(SourceAlias,"DDS_INSERT_S",$A$2:$C$2,J6:L6,"SCOPE:SERVER FTC:ALL")),"stopped")</f>
        <v>stopped</v>
      </c>
      <c r="N6" s="148" t="s">
        <v>354</v>
      </c>
      <c r="O6" s="149">
        <f>Pricing!$E6*100</f>
        <v>0.49559999999893023</v>
      </c>
      <c r="P6" s="149">
        <f>Pricing!$E6*100</f>
        <v>0.49559999999893023</v>
      </c>
      <c r="Q6" s="147" t="str">
        <f>IF(Contribute="abcd",IF($A$2&lt;&gt;-1,_xll.RtContribute(SourceAlias,N6,Fields,O6:P6,"SCOPE:SERVER"),_xll.RtContribute(SourceAlias,"DDS_INSERT_S",$A$2:$C$2,N6:P6,"SCOPE:SERVER FTC:ALL")),"stopped")</f>
        <v>stopped</v>
      </c>
      <c r="R6" s="148"/>
      <c r="S6" s="149">
        <f>Pricing!$F6*100</f>
        <v>0.15000000000497948</v>
      </c>
      <c r="T6" s="149">
        <f>Pricing!$F6*100</f>
        <v>0.15000000000497948</v>
      </c>
      <c r="U6" s="147"/>
      <c r="V6" s="148" t="str">
        <f>"USD_CURVE_OIS_"&amp;A6</f>
        <v>USD_CURVE_OIS_TN</v>
      </c>
      <c r="W6" s="149">
        <f>Pricing!$G6*100</f>
        <v>0.14999999999698588</v>
      </c>
      <c r="X6" s="149">
        <f>Pricing!$G6*100</f>
        <v>0.14999999999698588</v>
      </c>
      <c r="Y6" s="147" t="str">
        <f>IF(Contribute="abcd",IF($A$2&lt;&gt;-1,_xll.RtContribute(SourceAlias,V6,Fields,W6:X6,"SCOPE:SERVER"),_xll.RtContribute(SourceAlias,"DDS_INSERT_S",$A$2:$C$2,V6:X6,"SCOPE:SERVER FTC:ALL")),"stopped")</f>
        <v>stopped</v>
      </c>
    </row>
    <row r="7" spans="1:25" x14ac:dyDescent="0.2">
      <c r="A7" s="54" t="str">
        <f>Pricing!$A7</f>
        <v>SN</v>
      </c>
      <c r="B7" s="150" t="s">
        <v>124</v>
      </c>
      <c r="C7" s="151">
        <f>Pricing!$B7*100</f>
        <v>0.26437789952460378</v>
      </c>
      <c r="D7" s="151">
        <f>Pricing!$B7*100</f>
        <v>0.26437789952460378</v>
      </c>
      <c r="E7" s="152" t="str">
        <f>IF(Contribute="abcd",IF($A$2&lt;&gt;-1,_xll.RtContribute(SourceAlias,B7,Fields,C7:D7,"SCOPE:SERVER"),_xll.RtContribute(SourceAlias,"DDS_INSERT_S",$A$2:$C$2,B7:D7,"SCOPE:SERVER FTC:ALL")),"stopped")</f>
        <v>stopped</v>
      </c>
      <c r="F7" s="150" t="s">
        <v>193</v>
      </c>
      <c r="G7" s="151">
        <f>Pricing!$C7*100</f>
        <v>0.23864738846679501</v>
      </c>
      <c r="H7" s="151">
        <f>Pricing!$C7*100</f>
        <v>0.23864738846679501</v>
      </c>
      <c r="I7" s="152" t="str">
        <f>IF(Contribute="abcd",IF($A$2&lt;&gt;-1,_xll.RtContribute(SourceAlias,F7,Fields,G7:H7,"SCOPE:SERVER"),_xll.RtContribute(SourceAlias,"DDS_INSERT_S",$A$2:$C$2,F7:H7,"SCOPE:SERVER FTC:ALL")),"stopped")</f>
        <v>stopped</v>
      </c>
      <c r="J7" s="150" t="s">
        <v>270</v>
      </c>
      <c r="K7" s="151">
        <f>Pricing!$D7*100</f>
        <v>0.32224281544745992</v>
      </c>
      <c r="L7" s="151">
        <f>Pricing!$D7*100</f>
        <v>0.32224281544745992</v>
      </c>
      <c r="M7" s="152" t="str">
        <f>IF(Contribute="abcd",IF($A$2&lt;&gt;-1,_xll.RtContribute(SourceAlias,J7,Fields,K7:L7,"SCOPE:SERVER"),_xll.RtContribute(SourceAlias,"DDS_INSERT_S",$A$2:$C$2,J7:L7,"SCOPE:SERVER FTC:ALL")),"stopped")</f>
        <v>stopped</v>
      </c>
      <c r="N7" s="150" t="s">
        <v>355</v>
      </c>
      <c r="O7" s="151">
        <f>Pricing!$E7*100</f>
        <v>0.49559999999893023</v>
      </c>
      <c r="P7" s="151">
        <f>Pricing!$E7*100</f>
        <v>0.49559999999893023</v>
      </c>
      <c r="Q7" s="152" t="str">
        <f>IF(Contribute="abcd",IF($A$2&lt;&gt;-1,_xll.RtContribute(SourceAlias,N7,Fields,O7:P7,"SCOPE:SERVER"),_xll.RtContribute(SourceAlias,"DDS_INSERT_S",$A$2:$C$2,N7:P7,"SCOPE:SERVER FTC:ALL")),"stopped")</f>
        <v>stopped</v>
      </c>
      <c r="R7" s="150" t="s">
        <v>495</v>
      </c>
      <c r="S7" s="151">
        <f>Pricing!$F7*100</f>
        <v>0.15000000000497948</v>
      </c>
      <c r="T7" s="151">
        <f>Pricing!$F7*100</f>
        <v>0.15000000000497948</v>
      </c>
      <c r="U7" s="152" t="str">
        <f>IF(Contribute="abcd",IF($A$2&lt;&gt;-1,_xll.RtContribute(SourceAlias,R7,Fields,S7:T7,"SCOPE:SERVER"),_xll.RtContribute(SourceAlias,"DDS_INSERT_S",$A$2:$C$2,R7:T7,"SCOPE:SERVER FTC:ALL")),"stopped")</f>
        <v>stopped</v>
      </c>
      <c r="V7" s="150" t="str">
        <f>"USD_CURVE_OIS_"&amp;A7</f>
        <v>USD_CURVE_OIS_SN</v>
      </c>
      <c r="W7" s="151">
        <f>Pricing!$G7*100</f>
        <v>0.12860496855449099</v>
      </c>
      <c r="X7" s="151">
        <f>Pricing!$G7*100</f>
        <v>0.12860496855449099</v>
      </c>
      <c r="Y7" s="152" t="str">
        <f>IF(Contribute="abcd",IF($A$2&lt;&gt;-1,_xll.RtContribute(SourceAlias,V7,Fields,W7:X7,"SCOPE:SERVER"),_xll.RtContribute(SourceAlias,"DDS_INSERT_S",$A$2:$C$2,V7:X7,"SCOPE:SERVER FTC:ALL")),"stopped")</f>
        <v>stopped</v>
      </c>
    </row>
    <row r="8" spans="1:25" x14ac:dyDescent="0.2">
      <c r="A8" s="71" t="str">
        <f>Pricing!$A8</f>
        <v>SW</v>
      </c>
      <c r="B8" s="153" t="s">
        <v>434</v>
      </c>
      <c r="C8" s="154">
        <f>Pricing!$B8*100</f>
        <v>0.24295107993399512</v>
      </c>
      <c r="D8" s="154">
        <f>Pricing!$B8*100</f>
        <v>0.24295107993399512</v>
      </c>
      <c r="E8" s="155" t="str">
        <f>IF(Contribute="abcd",IF($A$2&lt;&gt;-1,_xll.RtContribute(SourceAlias,B8,Fields,C8:D8,"SCOPE:SERVER"),_xll.RtContribute(SourceAlias,"DDS_INSERT_S",$A$2:$C$2,B8:D8,"SCOPE:SERVER FTC:ALL")),"stopped")</f>
        <v>stopped</v>
      </c>
      <c r="F8" s="153" t="s">
        <v>449</v>
      </c>
      <c r="G8" s="154">
        <f>Pricing!$C8*100</f>
        <v>0.23749999998999372</v>
      </c>
      <c r="H8" s="154">
        <f>Pricing!$C8*100</f>
        <v>0.23749999998999372</v>
      </c>
      <c r="I8" s="155" t="str">
        <f>IF(Contribute="abcd",IF($A$2&lt;&gt;-1,_xll.RtContribute(SourceAlias,F8,Fields,G8:H8,"SCOPE:SERVER"),_xll.RtContribute(SourceAlias,"DDS_INSERT_S",$A$2:$C$2,F8:H8,"SCOPE:SERVER FTC:ALL")),"stopped")</f>
        <v>stopped</v>
      </c>
      <c r="J8" s="153" t="s">
        <v>464</v>
      </c>
      <c r="K8" s="154">
        <f>Pricing!$D8*100</f>
        <v>0.32169999997945709</v>
      </c>
      <c r="L8" s="154">
        <f>Pricing!$D8*100</f>
        <v>0.32169999997945709</v>
      </c>
      <c r="M8" s="155" t="str">
        <f>IF(Contribute="abcd",IF($A$2&lt;&gt;-1,_xll.RtContribute(SourceAlias,J8,Fields,K8:L8,"SCOPE:SERVER"),_xll.RtContribute(SourceAlias,"DDS_INSERT_S",$A$2:$C$2,J8:L8,"SCOPE:SERVER FTC:ALL")),"stopped")</f>
        <v>stopped</v>
      </c>
      <c r="N8" s="153" t="s">
        <v>479</v>
      </c>
      <c r="O8" s="154">
        <f>Pricing!$E8*100</f>
        <v>0.4956000000000722</v>
      </c>
      <c r="P8" s="154">
        <f>Pricing!$E8*100</f>
        <v>0.4956000000000722</v>
      </c>
      <c r="Q8" s="155" t="str">
        <f>IF(Contribute="abcd",IF($A$2&lt;&gt;-1,_xll.RtContribute(SourceAlias,N8,Fields,O8:P8,"SCOPE:SERVER"),_xll.RtContribute(SourceAlias,"DDS_INSERT_S",$A$2:$C$2,N8:P8,"SCOPE:SERVER FTC:ALL")),"stopped")</f>
        <v>stopped</v>
      </c>
      <c r="R8" s="153" t="s">
        <v>510</v>
      </c>
      <c r="S8" s="154">
        <f>Pricing!$F8*100</f>
        <v>0.12249999999866137</v>
      </c>
      <c r="T8" s="154">
        <f>Pricing!$F8*100</f>
        <v>0.12249999999866137</v>
      </c>
      <c r="U8" s="155" t="str">
        <f>IF(Contribute="abcd",IF($A$2&lt;&gt;-1,_xll.RtContribute(SourceAlias,R8,Fields,S8:T8,"SCOPE:SERVER"),_xll.RtContribute(SourceAlias,"DDS_INSERT_S",$A$2:$C$2,R8:T8,"SCOPE:SERVER FTC:ALL")),"stopped")</f>
        <v>stopped</v>
      </c>
      <c r="V8" s="153" t="str">
        <f>"USD_CURVE_OIS_1W"</f>
        <v>USD_CURVE_OIS_1W</v>
      </c>
      <c r="W8" s="154">
        <f>Pricing!$G8*100</f>
        <v>8.4999999996274556E-2</v>
      </c>
      <c r="X8" s="154">
        <f>Pricing!$G8*100</f>
        <v>8.4999999996274556E-2</v>
      </c>
      <c r="Y8" s="155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3" t="s">
        <v>435</v>
      </c>
      <c r="C9" s="154">
        <f>Pricing!$B9*100</f>
        <v>0.20414012258492975</v>
      </c>
      <c r="D9" s="154">
        <f>Pricing!$B9*100</f>
        <v>0.20414012258492975</v>
      </c>
      <c r="E9" s="155" t="str">
        <f>IF(Contribute="abcd",IF($A$2&lt;&gt;-1,_xll.RtContribute(SourceAlias,B9,Fields,C9:D9,"SCOPE:SERVER"),_xll.RtContribute(SourceAlias,"DDS_INSERT_S",$A$2:$C$2,B9:D9,"SCOPE:SERVER FTC:ALL")),"stopped")</f>
        <v>stopped</v>
      </c>
      <c r="F9" s="153" t="s">
        <v>450</v>
      </c>
      <c r="G9" s="154">
        <f>Pricing!$C9*100</f>
        <v>0.23475389298591559</v>
      </c>
      <c r="H9" s="154">
        <f>Pricing!$C9*100</f>
        <v>0.23475389298591559</v>
      </c>
      <c r="I9" s="155" t="str">
        <f>IF(Contribute="abcd",IF($A$2&lt;&gt;-1,_xll.RtContribute(SourceAlias,F9,Fields,G9:H9,"SCOPE:SERVER"),_xll.RtContribute(SourceAlias,"DDS_INSERT_S",$A$2:$C$2,F9:H9,"SCOPE:SERVER FTC:ALL")),"stopped")</f>
        <v>stopped</v>
      </c>
      <c r="J9" s="153" t="s">
        <v>465</v>
      </c>
      <c r="K9" s="154">
        <f>Pricing!$D9*100</f>
        <v>0.32045595211473354</v>
      </c>
      <c r="L9" s="154">
        <f>Pricing!$D9*100</f>
        <v>0.32045595211473354</v>
      </c>
      <c r="M9" s="155" t="str">
        <f>IF(Contribute="abcd",IF($A$2&lt;&gt;-1,_xll.RtContribute(SourceAlias,J9,Fields,K9:L9,"SCOPE:SERVER"),_xll.RtContribute(SourceAlias,"DDS_INSERT_S",$A$2:$C$2,J9:L9,"SCOPE:SERVER FTC:ALL")),"stopped")</f>
        <v>stopped</v>
      </c>
      <c r="N9" s="153" t="s">
        <v>480</v>
      </c>
      <c r="O9" s="154">
        <f>Pricing!$E9*100</f>
        <v>0.49559999999950122</v>
      </c>
      <c r="P9" s="154">
        <f>Pricing!$E9*100</f>
        <v>0.49559999999950122</v>
      </c>
      <c r="Q9" s="155" t="str">
        <f>IF(Contribute="abcd",IF($A$2&lt;&gt;-1,_xll.RtContribute(SourceAlias,N9,Fields,O9:P9,"SCOPE:SERVER"),_xll.RtContribute(SourceAlias,"DDS_INSERT_S",$A$2:$C$2,N9:P9,"SCOPE:SERVER FTC:ALL")),"stopped")</f>
        <v>stopped</v>
      </c>
      <c r="R9" s="153" t="s">
        <v>496</v>
      </c>
      <c r="S9" s="154">
        <f>Pricing!$F9*100</f>
        <v>0.13255002071486743</v>
      </c>
      <c r="T9" s="154">
        <f>Pricing!$F9*100</f>
        <v>0.13255002071486743</v>
      </c>
      <c r="U9" s="155" t="str">
        <f>IF(Contribute="abcd",IF($A$2&lt;&gt;-1,_xll.RtContribute(SourceAlias,R9,Fields,S9:T9,"SCOPE:SERVER"),_xll.RtContribute(SourceAlias,"DDS_INSERT_S",$A$2:$C$2,R9:T9,"SCOPE:SERVER FTC:ALL")),"stopped")</f>
        <v>stopped</v>
      </c>
      <c r="V9" s="153" t="str">
        <f t="shared" ref="V9:V22" si="0">"USD_CURVE_OIS_"&amp;A9</f>
        <v>USD_CURVE_OIS_2W</v>
      </c>
      <c r="W9" s="154">
        <f>Pricing!$G9*100</f>
        <v>8.4999999992848727E-2</v>
      </c>
      <c r="X9" s="154">
        <f>Pricing!$G9*100</f>
        <v>8.4999999992848727E-2</v>
      </c>
      <c r="Y9" s="155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6" t="s">
        <v>436</v>
      </c>
      <c r="C10" s="157">
        <f>Pricing!$B10*100</f>
        <v>0.17168294130914014</v>
      </c>
      <c r="D10" s="157">
        <f>Pricing!$B10*100</f>
        <v>0.17168294130914014</v>
      </c>
      <c r="E10" s="158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6" t="s">
        <v>451</v>
      </c>
      <c r="G10" s="157">
        <f>Pricing!$C10*100</f>
        <v>0.23224510591087921</v>
      </c>
      <c r="H10" s="157">
        <f>Pricing!$C10*100</f>
        <v>0.23224510591087921</v>
      </c>
      <c r="I10" s="158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6" t="s">
        <v>466</v>
      </c>
      <c r="K10" s="157">
        <f>Pricing!$D10*100</f>
        <v>0.31953534752103352</v>
      </c>
      <c r="L10" s="157">
        <f>Pricing!$D10*100</f>
        <v>0.31953534752103352</v>
      </c>
      <c r="M10" s="158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6" t="s">
        <v>481</v>
      </c>
      <c r="O10" s="157">
        <f>Pricing!$E10*100</f>
        <v>0.49559999999893023</v>
      </c>
      <c r="P10" s="157">
        <f>Pricing!$E10*100</f>
        <v>0.49559999999893023</v>
      </c>
      <c r="Q10" s="158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6" t="s">
        <v>497</v>
      </c>
      <c r="S10" s="157">
        <f>Pricing!$F10*100</f>
        <v>0.13998056243088744</v>
      </c>
      <c r="T10" s="157">
        <f>Pricing!$F10*100</f>
        <v>0.13998056243088744</v>
      </c>
      <c r="U10" s="158" t="str">
        <f>IF(Contribute="abcd",IF($A$2&lt;&gt;-1,_xll.RtContribute(SourceAlias,R10,Fields,S10:T10,"SCOPE:SERVER"),_xll.RtContribute(SourceAlias,"DDS_INSERT_S",$A$2:$C$2,R10:T10,"SCOPE:SERVER FTC:ALL")),"stopped")</f>
        <v>stopped</v>
      </c>
      <c r="V10" s="156" t="str">
        <f t="shared" si="0"/>
        <v>USD_CURVE_OIS_3W</v>
      </c>
      <c r="W10" s="157">
        <f>Pricing!$G10*100</f>
        <v>8.4999999988661604E-2</v>
      </c>
      <c r="X10" s="157">
        <f>Pricing!$G10*100</f>
        <v>8.4999999988661604E-2</v>
      </c>
      <c r="Y10" s="158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3" t="s">
        <v>437</v>
      </c>
      <c r="C11" s="154">
        <f>Pricing!$B11*100</f>
        <v>0.14341930540448522</v>
      </c>
      <c r="D11" s="154">
        <f>Pricing!$B11*100</f>
        <v>0.14341930540448522</v>
      </c>
      <c r="E11" s="155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3" t="s">
        <v>452</v>
      </c>
      <c r="G11" s="154">
        <f>Pricing!$C11*100</f>
        <v>0.22959999983826473</v>
      </c>
      <c r="H11" s="154">
        <f>Pricing!$C11*100</f>
        <v>0.22959999983826473</v>
      </c>
      <c r="I11" s="155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3" t="s">
        <v>467</v>
      </c>
      <c r="K11" s="154">
        <f>Pricing!$D11*100</f>
        <v>0.31919999977178537</v>
      </c>
      <c r="L11" s="154">
        <f>Pricing!$D11*100</f>
        <v>0.31919999977178537</v>
      </c>
      <c r="M11" s="155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3" t="s">
        <v>482</v>
      </c>
      <c r="O11" s="154">
        <f>Pricing!$E11*100</f>
        <v>0.49559999999743143</v>
      </c>
      <c r="P11" s="154">
        <f>Pricing!$E11*100</f>
        <v>0.49559999999743143</v>
      </c>
      <c r="Q11" s="155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3" t="s">
        <v>498</v>
      </c>
      <c r="S11" s="154">
        <f>Pricing!$F11*100</f>
        <v>0.15050000000013664</v>
      </c>
      <c r="T11" s="154">
        <f>Pricing!$F11*100</f>
        <v>0.15050000000013664</v>
      </c>
      <c r="U11" s="155" t="str">
        <f>IF(Contribute="abcd",IF($A$2&lt;&gt;-1,_xll.RtContribute(SourceAlias,R11,Fields,S11:T11,"SCOPE:SERVER"),_xll.RtContribute(SourceAlias,"DDS_INSERT_S",$A$2:$C$2,R11:T11,"SCOPE:SERVER FTC:ALL")),"stopped")</f>
        <v>stopped</v>
      </c>
      <c r="V11" s="153" t="str">
        <f t="shared" si="0"/>
        <v>USD_CURVE_OIS_1M</v>
      </c>
      <c r="W11" s="154">
        <f>Pricing!$G11*100</f>
        <v>8.4999999972579232E-2</v>
      </c>
      <c r="X11" s="154">
        <f>Pricing!$G11*100</f>
        <v>8.4999999972579232E-2</v>
      </c>
      <c r="Y11" s="155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3" t="s">
        <v>438</v>
      </c>
      <c r="C12" s="154">
        <f>Pricing!$B12*100</f>
        <v>0.14691834367289658</v>
      </c>
      <c r="D12" s="154">
        <f>Pricing!$B12*100</f>
        <v>0.14691834367289658</v>
      </c>
      <c r="E12" s="155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3" t="s">
        <v>453</v>
      </c>
      <c r="G12" s="154">
        <f>Pricing!$C12*100</f>
        <v>0.22730000000002862</v>
      </c>
      <c r="H12" s="154">
        <f>Pricing!$C12*100</f>
        <v>0.22730000000002862</v>
      </c>
      <c r="I12" s="155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3" t="s">
        <v>468</v>
      </c>
      <c r="K12" s="154">
        <f>Pricing!$D12*100</f>
        <v>0.321499999724561</v>
      </c>
      <c r="L12" s="154">
        <f>Pricing!$D12*100</f>
        <v>0.321499999724561</v>
      </c>
      <c r="M12" s="155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3" t="s">
        <v>483</v>
      </c>
      <c r="O12" s="154">
        <f>Pricing!$E12*100</f>
        <v>0.50059999998739846</v>
      </c>
      <c r="P12" s="154">
        <f>Pricing!$E12*100</f>
        <v>0.50059999998739846</v>
      </c>
      <c r="Q12" s="155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3" t="s">
        <v>499</v>
      </c>
      <c r="S12" s="154">
        <f>Pricing!$F12*100</f>
        <v>0.18924999999992773</v>
      </c>
      <c r="T12" s="154">
        <f>Pricing!$F12*100</f>
        <v>0.18924999999992773</v>
      </c>
      <c r="U12" s="155" t="str">
        <f>IF(Contribute="abcd",IF($A$2&lt;&gt;-1,_xll.RtContribute(SourceAlias,R12,Fields,S12:T12,"SCOPE:SERVER"),_xll.RtContribute(SourceAlias,"DDS_INSERT_S",$A$2:$C$2,R12:T12,"SCOPE:SERVER FTC:ALL")),"stopped")</f>
        <v>stopped</v>
      </c>
      <c r="V12" s="153" t="str">
        <f t="shared" si="0"/>
        <v>USD_CURVE_OIS_2M</v>
      </c>
      <c r="W12" s="154">
        <f>Pricing!$G12*100</f>
        <v>9.0000000048092596E-2</v>
      </c>
      <c r="X12" s="154">
        <f>Pricing!$G12*100</f>
        <v>9.0000000048092596E-2</v>
      </c>
      <c r="Y12" s="155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3" t="s">
        <v>439</v>
      </c>
      <c r="C13" s="154">
        <f>Pricing!$B13*100</f>
        <v>0.14822571837423151</v>
      </c>
      <c r="D13" s="154">
        <f>Pricing!$B13*100</f>
        <v>0.14822571837423151</v>
      </c>
      <c r="E13" s="155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3" t="s">
        <v>454</v>
      </c>
      <c r="G13" s="154">
        <f>Pricing!$C13*100</f>
        <v>0.22490000000006408</v>
      </c>
      <c r="H13" s="154">
        <f>Pricing!$C13*100</f>
        <v>0.22490000000006408</v>
      </c>
      <c r="I13" s="155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3" t="s">
        <v>469</v>
      </c>
      <c r="K13" s="154">
        <f>Pricing!$D13*100</f>
        <v>0.32179999977289675</v>
      </c>
      <c r="L13" s="154">
        <f>Pricing!$D13*100</f>
        <v>0.32179999977289675</v>
      </c>
      <c r="M13" s="155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3" t="s">
        <v>484</v>
      </c>
      <c r="O13" s="154">
        <f>Pricing!$E13*100</f>
        <v>0.50359999997948524</v>
      </c>
      <c r="P13" s="154">
        <f>Pricing!$E13*100</f>
        <v>0.50359999997948524</v>
      </c>
      <c r="Q13" s="155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3" t="s">
        <v>500</v>
      </c>
      <c r="S13" s="154">
        <f>Pricing!$F13*100</f>
        <v>0.22484999999888119</v>
      </c>
      <c r="T13" s="154">
        <f>Pricing!$F13*100</f>
        <v>0.22484999999888119</v>
      </c>
      <c r="U13" s="155" t="str">
        <f>IF(Contribute="abcd",IF($A$2&lt;&gt;-1,_xll.RtContribute(SourceAlias,R13,Fields,S13:T13,"SCOPE:SERVER"),_xll.RtContribute(SourceAlias,"DDS_INSERT_S",$A$2:$C$2,R13:T13,"SCOPE:SERVER FTC:ALL")),"stopped")</f>
        <v>stopped</v>
      </c>
      <c r="V13" s="153" t="str">
        <f t="shared" si="0"/>
        <v>USD_CURVE_OIS_3M</v>
      </c>
      <c r="W13" s="154">
        <f>Pricing!$G13*100</f>
        <v>9.3000000093804283E-2</v>
      </c>
      <c r="X13" s="154">
        <f>Pricing!$G13*100</f>
        <v>9.3000000093804283E-2</v>
      </c>
      <c r="Y13" s="155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3" t="s">
        <v>440</v>
      </c>
      <c r="C14" s="154">
        <f>Pricing!$B14*100</f>
        <v>0.14887902520939025</v>
      </c>
      <c r="D14" s="154">
        <f>Pricing!$B14*100</f>
        <v>0.14887902520939025</v>
      </c>
      <c r="E14" s="155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3" t="s">
        <v>455</v>
      </c>
      <c r="G14" s="154">
        <f>Pricing!$C14*100</f>
        <v>0.22411260337662497</v>
      </c>
      <c r="H14" s="154">
        <f>Pricing!$C14*100</f>
        <v>0.22411260337662497</v>
      </c>
      <c r="I14" s="155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3" t="s">
        <v>470</v>
      </c>
      <c r="K14" s="154">
        <f>Pricing!$D14*100</f>
        <v>0.3212999998512639</v>
      </c>
      <c r="L14" s="154">
        <f>Pricing!$D14*100</f>
        <v>0.3212999998512639</v>
      </c>
      <c r="M14" s="155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3" t="s">
        <v>485</v>
      </c>
      <c r="O14" s="154">
        <f>Pricing!$E14*100</f>
        <v>0.50559999997264282</v>
      </c>
      <c r="P14" s="154">
        <f>Pricing!$E14*100</f>
        <v>0.50559999997264282</v>
      </c>
      <c r="Q14" s="155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3" t="s">
        <v>501</v>
      </c>
      <c r="S14" s="154">
        <f>Pricing!$F14*100</f>
        <v>0.25720801692321549</v>
      </c>
      <c r="T14" s="154">
        <f>Pricing!$F14*100</f>
        <v>0.25720801692321549</v>
      </c>
      <c r="U14" s="155" t="str">
        <f>IF(Contribute="abcd",IF($A$2&lt;&gt;-1,_xll.RtContribute(SourceAlias,R14,Fields,S14:T14,"SCOPE:SERVER"),_xll.RtContribute(SourceAlias,"DDS_INSERT_S",$A$2:$C$2,R14:T14,"SCOPE:SERVER FTC:ALL")),"stopped")</f>
        <v>stopped</v>
      </c>
      <c r="V14" s="153" t="str">
        <f t="shared" si="0"/>
        <v>USD_CURVE_OIS_4M</v>
      </c>
      <c r="W14" s="154">
        <f>Pricing!$G14*100</f>
        <v>9.500000000002122E-2</v>
      </c>
      <c r="X14" s="154">
        <f>Pricing!$G14*100</f>
        <v>9.500000000002122E-2</v>
      </c>
      <c r="Y14" s="155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3" t="s">
        <v>441</v>
      </c>
      <c r="C15" s="154">
        <f>Pricing!$B15*100</f>
        <v>0.14926296828973892</v>
      </c>
      <c r="D15" s="154">
        <f>Pricing!$B15*100</f>
        <v>0.14926296828973892</v>
      </c>
      <c r="E15" s="155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3" t="s">
        <v>456</v>
      </c>
      <c r="G15" s="154">
        <f>Pricing!$C15*100</f>
        <v>0.22508167716495109</v>
      </c>
      <c r="H15" s="154">
        <f>Pricing!$C15*100</f>
        <v>0.22508167716495109</v>
      </c>
      <c r="I15" s="155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3" t="s">
        <v>471</v>
      </c>
      <c r="K15" s="154">
        <f>Pricing!$D15*100</f>
        <v>0.3220999999087707</v>
      </c>
      <c r="L15" s="154">
        <f>Pricing!$D15*100</f>
        <v>0.3220999999087707</v>
      </c>
      <c r="M15" s="155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3" t="s">
        <v>486</v>
      </c>
      <c r="O15" s="154">
        <f>Pricing!$E15*100</f>
        <v>0.50859999996710104</v>
      </c>
      <c r="P15" s="154">
        <f>Pricing!$E15*100</f>
        <v>0.50859999996710104</v>
      </c>
      <c r="Q15" s="155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3" t="s">
        <v>502</v>
      </c>
      <c r="S15" s="154">
        <f>Pricing!$F15*100</f>
        <v>0.28849197482425259</v>
      </c>
      <c r="T15" s="154">
        <f>Pricing!$F15*100</f>
        <v>0.28849197482425259</v>
      </c>
      <c r="U15" s="155" t="str">
        <f>IF(Contribute="abcd",IF($A$2&lt;&gt;-1,_xll.RtContribute(SourceAlias,R15,Fields,S15:T15,"SCOPE:SERVER"),_xll.RtContribute(SourceAlias,"DDS_INSERT_S",$A$2:$C$2,R15:T15,"SCOPE:SERVER FTC:ALL")),"stopped")</f>
        <v>stopped</v>
      </c>
      <c r="V15" s="153" t="str">
        <f t="shared" si="0"/>
        <v>USD_CURVE_OIS_5M</v>
      </c>
      <c r="W15" s="154">
        <f>Pricing!$G15*100</f>
        <v>9.7999999970177498E-2</v>
      </c>
      <c r="X15" s="154">
        <f>Pricing!$G15*100</f>
        <v>9.7999999970177498E-2</v>
      </c>
      <c r="Y15" s="155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3" t="s">
        <v>442</v>
      </c>
      <c r="C16" s="154">
        <f>Pricing!$B16*100</f>
        <v>0.1592387953391643</v>
      </c>
      <c r="D16" s="154">
        <f>Pricing!$B16*100</f>
        <v>0.1592387953391643</v>
      </c>
      <c r="E16" s="155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3" t="s">
        <v>457</v>
      </c>
      <c r="G16" s="154">
        <f>Pricing!$C16*100</f>
        <v>0.22669107207040984</v>
      </c>
      <c r="H16" s="154">
        <f>Pricing!$C16*100</f>
        <v>0.22669107207040984</v>
      </c>
      <c r="I16" s="155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3" t="s">
        <v>472</v>
      </c>
      <c r="K16" s="154">
        <f>Pricing!$D16*100</f>
        <v>0.3228999999559497</v>
      </c>
      <c r="L16" s="154">
        <f>Pricing!$D16*100</f>
        <v>0.3228999999559497</v>
      </c>
      <c r="M16" s="155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3" t="s">
        <v>487</v>
      </c>
      <c r="O16" s="154">
        <f>Pricing!$E16*100</f>
        <v>0.51159999995586947</v>
      </c>
      <c r="P16" s="154">
        <f>Pricing!$E16*100</f>
        <v>0.51159999995586947</v>
      </c>
      <c r="Q16" s="155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3" t="s">
        <v>503</v>
      </c>
      <c r="S16" s="154">
        <f>Pricing!$F16*100</f>
        <v>0.32289999999974262</v>
      </c>
      <c r="T16" s="154">
        <f>Pricing!$F16*100</f>
        <v>0.32289999999974262</v>
      </c>
      <c r="U16" s="155" t="str">
        <f>IF(Contribute="abcd",IF($A$2&lt;&gt;-1,_xll.RtContribute(SourceAlias,R16,Fields,S16:T16,"SCOPE:SERVER"),_xll.RtContribute(SourceAlias,"DDS_INSERT_S",$A$2:$C$2,R16:T16,"SCOPE:SERVER FTC:ALL")),"stopped")</f>
        <v>stopped</v>
      </c>
      <c r="V16" s="153" t="str">
        <f t="shared" si="0"/>
        <v>USD_CURVE_OIS_6M</v>
      </c>
      <c r="W16" s="154">
        <f>Pricing!$G16*100</f>
        <v>0.10100000000002132</v>
      </c>
      <c r="X16" s="154">
        <f>Pricing!$G16*100</f>
        <v>0.10100000000002132</v>
      </c>
      <c r="Y16" s="155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3" t="s">
        <v>443</v>
      </c>
      <c r="C17" s="154">
        <f>Pricing!$B17*100</f>
        <v>0.15940056054727275</v>
      </c>
      <c r="D17" s="154">
        <f>Pricing!$B17*100</f>
        <v>0.15940056054727275</v>
      </c>
      <c r="E17" s="155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3" t="s">
        <v>458</v>
      </c>
      <c r="G17" s="154">
        <f>Pricing!$C17*100</f>
        <v>0.22890296786504741</v>
      </c>
      <c r="H17" s="154">
        <f>Pricing!$C17*100</f>
        <v>0.22890296786504741</v>
      </c>
      <c r="I17" s="155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3" t="s">
        <v>473</v>
      </c>
      <c r="K17" s="154">
        <f>Pricing!$D17*100</f>
        <v>0.32331726811429817</v>
      </c>
      <c r="L17" s="154">
        <f>Pricing!$D17*100</f>
        <v>0.32331726811429817</v>
      </c>
      <c r="M17" s="155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3" t="s">
        <v>488</v>
      </c>
      <c r="O17" s="154">
        <f>Pricing!$E17*100</f>
        <v>0.51445866842891042</v>
      </c>
      <c r="P17" s="154">
        <f>Pricing!$E17*100</f>
        <v>0.51445866842891042</v>
      </c>
      <c r="Q17" s="155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3" t="s">
        <v>504</v>
      </c>
      <c r="S17" s="154">
        <f>Pricing!$F17*100</f>
        <v>0.31961126839627563</v>
      </c>
      <c r="T17" s="154">
        <f>Pricing!$F17*100</f>
        <v>0.31961126839627563</v>
      </c>
      <c r="U17" s="155" t="str">
        <f>IF(Contribute="abcd",IF($A$2&lt;&gt;-1,_xll.RtContribute(SourceAlias,R17,Fields,S17:T17,"SCOPE:SERVER"),_xll.RtContribute(SourceAlias,"DDS_INSERT_S",$A$2:$C$2,R17:T17,"SCOPE:SERVER FTC:ALL")),"stopped")</f>
        <v>stopped</v>
      </c>
      <c r="V17" s="153" t="str">
        <f t="shared" si="0"/>
        <v>USD_CURVE_OIS_7M</v>
      </c>
      <c r="W17" s="154">
        <f>Pricing!$G17*100</f>
        <v>0.10299999999999121</v>
      </c>
      <c r="X17" s="154">
        <f>Pricing!$G17*100</f>
        <v>0.10299999999999121</v>
      </c>
      <c r="Y17" s="155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3" t="s">
        <v>444</v>
      </c>
      <c r="C18" s="154">
        <f>Pricing!$B18*100</f>
        <v>0.15953919614964521</v>
      </c>
      <c r="D18" s="154">
        <f>Pricing!$B18*100</f>
        <v>0.15953919614964521</v>
      </c>
      <c r="E18" s="155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3" t="s">
        <v>459</v>
      </c>
      <c r="G18" s="154">
        <f>Pricing!$C18*100</f>
        <v>0.23248987183901448</v>
      </c>
      <c r="H18" s="154">
        <f>Pricing!$C18*100</f>
        <v>0.23248987183901448</v>
      </c>
      <c r="I18" s="155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3" t="s">
        <v>474</v>
      </c>
      <c r="K18" s="154">
        <f>Pricing!$D18*100</f>
        <v>0.32576439722202583</v>
      </c>
      <c r="L18" s="154">
        <f>Pricing!$D18*100</f>
        <v>0.32576439722202583</v>
      </c>
      <c r="M18" s="155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3" t="s">
        <v>489</v>
      </c>
      <c r="O18" s="154">
        <f>Pricing!$E18*100</f>
        <v>0.51817204389545679</v>
      </c>
      <c r="P18" s="154">
        <f>Pricing!$E18*100</f>
        <v>0.51817204389545679</v>
      </c>
      <c r="Q18" s="155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3" t="s">
        <v>505</v>
      </c>
      <c r="S18" s="154">
        <f>Pricing!$F18*100</f>
        <v>0.31604015909170757</v>
      </c>
      <c r="T18" s="154">
        <f>Pricing!$F18*100</f>
        <v>0.31604015909170757</v>
      </c>
      <c r="U18" s="155" t="str">
        <f>IF(Contribute="abcd",IF($A$2&lt;&gt;-1,_xll.RtContribute(SourceAlias,R18,Fields,S18:T18,"SCOPE:SERVER"),_xll.RtContribute(SourceAlias,"DDS_INSERT_S",$A$2:$C$2,R18:T18,"SCOPE:SERVER FTC:ALL")),"stopped")</f>
        <v>stopped</v>
      </c>
      <c r="V18" s="153" t="str">
        <f t="shared" si="0"/>
        <v>USD_CURVE_OIS_8M</v>
      </c>
      <c r="W18" s="154">
        <f>Pricing!$G18*100</f>
        <v>0.10699999999999135</v>
      </c>
      <c r="X18" s="154">
        <f>Pricing!$G18*100</f>
        <v>0.10699999999999135</v>
      </c>
      <c r="Y18" s="155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3" t="s">
        <v>445</v>
      </c>
      <c r="C19" s="154">
        <f>Pricing!$B19*100</f>
        <v>0.1661669504298961</v>
      </c>
      <c r="D19" s="154">
        <f>Pricing!$B19*100</f>
        <v>0.1661669504298961</v>
      </c>
      <c r="E19" s="155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3" t="s">
        <v>460</v>
      </c>
      <c r="G19" s="154">
        <f>Pricing!$C19*100</f>
        <v>0.23757724442485043</v>
      </c>
      <c r="H19" s="154">
        <f>Pricing!$C19*100</f>
        <v>0.23757724442485043</v>
      </c>
      <c r="I19" s="155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3" t="s">
        <v>475</v>
      </c>
      <c r="K19" s="154">
        <f>Pricing!$D19*100</f>
        <v>0.32946304166217527</v>
      </c>
      <c r="L19" s="154">
        <f>Pricing!$D19*100</f>
        <v>0.32946304166217527</v>
      </c>
      <c r="M19" s="155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3" t="s">
        <v>490</v>
      </c>
      <c r="O19" s="154">
        <f>Pricing!$E19*100</f>
        <v>0.52259999999999152</v>
      </c>
      <c r="P19" s="154">
        <f>Pricing!$E19*100</f>
        <v>0.52259999999999152</v>
      </c>
      <c r="Q19" s="155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3" t="s">
        <v>506</v>
      </c>
      <c r="S19" s="154">
        <f>Pricing!$F19*100</f>
        <v>0.31240506979896621</v>
      </c>
      <c r="T19" s="154">
        <f>Pricing!$F19*100</f>
        <v>0.31240506979896621</v>
      </c>
      <c r="U19" s="155" t="str">
        <f>IF(Contribute="abcd",IF($A$2&lt;&gt;-1,_xll.RtContribute(SourceAlias,R19,Fields,S19:T19,"SCOPE:SERVER"),_xll.RtContribute(SourceAlias,"DDS_INSERT_S",$A$2:$C$2,R19:T19,"SCOPE:SERVER FTC:ALL")),"stopped")</f>
        <v>stopped</v>
      </c>
      <c r="V19" s="153" t="str">
        <f t="shared" si="0"/>
        <v>USD_CURVE_OIS_9M</v>
      </c>
      <c r="W19" s="154">
        <f>Pricing!$G19*100</f>
        <v>0.11200000000002382</v>
      </c>
      <c r="X19" s="154">
        <f>Pricing!$G19*100</f>
        <v>0.11200000000002382</v>
      </c>
      <c r="Y19" s="155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3" t="s">
        <v>446</v>
      </c>
      <c r="C20" s="154">
        <f>Pricing!$B20*100</f>
        <v>0.17216365805961559</v>
      </c>
      <c r="D20" s="154">
        <f>Pricing!$B20*100</f>
        <v>0.17216365805961559</v>
      </c>
      <c r="E20" s="155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3" t="s">
        <v>461</v>
      </c>
      <c r="G20" s="154">
        <f>Pricing!$C20*100</f>
        <v>0.24324554611812663</v>
      </c>
      <c r="H20" s="154">
        <f>Pricing!$C20*100</f>
        <v>0.24324554611812663</v>
      </c>
      <c r="I20" s="155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3" t="s">
        <v>476</v>
      </c>
      <c r="K20" s="154">
        <f>Pricing!$D20*100</f>
        <v>0.33566829264729303</v>
      </c>
      <c r="L20" s="154">
        <f>Pricing!$D20*100</f>
        <v>0.33566829264729303</v>
      </c>
      <c r="M20" s="155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3" t="s">
        <v>491</v>
      </c>
      <c r="O20" s="154">
        <f>Pricing!$E20*100</f>
        <v>0.52718678994951396</v>
      </c>
      <c r="P20" s="154">
        <f>Pricing!$E20*100</f>
        <v>0.52718678994951396</v>
      </c>
      <c r="Q20" s="155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3" t="s">
        <v>507</v>
      </c>
      <c r="S20" s="154">
        <f>Pricing!$F20*100</f>
        <v>0.30925388232492029</v>
      </c>
      <c r="T20" s="154">
        <f>Pricing!$F20*100</f>
        <v>0.30925388232492029</v>
      </c>
      <c r="U20" s="155" t="str">
        <f>IF(Contribute="abcd",IF($A$2&lt;&gt;-1,_xll.RtContribute(SourceAlias,R20,Fields,S20:T20,"SCOPE:SERVER"),_xll.RtContribute(SourceAlias,"DDS_INSERT_S",$A$2:$C$2,R20:T20,"SCOPE:SERVER FTC:ALL")),"stopped")</f>
        <v>stopped</v>
      </c>
      <c r="V20" s="153" t="str">
        <f t="shared" si="0"/>
        <v>USD_CURVE_OIS_10M</v>
      </c>
      <c r="W20" s="154">
        <f>Pricing!$G20*100</f>
        <v>0.11699999999997368</v>
      </c>
      <c r="X20" s="154">
        <f>Pricing!$G20*100</f>
        <v>0.11699999999997368</v>
      </c>
      <c r="Y20" s="155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3" t="s">
        <v>447</v>
      </c>
      <c r="C21" s="154">
        <f>Pricing!$B21*100</f>
        <v>0.17762291765514937</v>
      </c>
      <c r="D21" s="154">
        <f>Pricing!$B21*100</f>
        <v>0.17762291765514937</v>
      </c>
      <c r="E21" s="155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3" t="s">
        <v>462</v>
      </c>
      <c r="G21" s="154">
        <f>Pricing!$C21*100</f>
        <v>0.25066862140092339</v>
      </c>
      <c r="H21" s="154">
        <f>Pricing!$C21*100</f>
        <v>0.25066862140092339</v>
      </c>
      <c r="I21" s="155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3" t="s">
        <v>477</v>
      </c>
      <c r="K21" s="154">
        <f>Pricing!$D21*100</f>
        <v>0.34404623948274887</v>
      </c>
      <c r="L21" s="154">
        <f>Pricing!$D21*100</f>
        <v>0.34404623948274887</v>
      </c>
      <c r="M21" s="155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3" t="s">
        <v>492</v>
      </c>
      <c r="O21" s="154">
        <f>Pricing!$E21*100</f>
        <v>0.53394032266583569</v>
      </c>
      <c r="P21" s="154">
        <f>Pricing!$E21*100</f>
        <v>0.53394032266583569</v>
      </c>
      <c r="Q21" s="155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3" t="s">
        <v>508</v>
      </c>
      <c r="S21" s="154">
        <f>Pricing!$F21*100</f>
        <v>0.40782851756873656</v>
      </c>
      <c r="T21" s="154">
        <f>Pricing!$F21*100</f>
        <v>0.40782851756873656</v>
      </c>
      <c r="U21" s="155" t="str">
        <f>IF(Contribute="abcd",IF($A$2&lt;&gt;-1,_xll.RtContribute(SourceAlias,R21,Fields,S21:T21,"SCOPE:SERVER"),_xll.RtContribute(SourceAlias,"DDS_INSERT_S",$A$2:$C$2,R21:T21,"SCOPE:SERVER FTC:ALL")),"stopped")</f>
        <v>stopped</v>
      </c>
      <c r="V21" s="153" t="str">
        <f t="shared" si="0"/>
        <v>USD_CURVE_OIS_11M</v>
      </c>
      <c r="W21" s="154">
        <f>Pricing!$G21*100</f>
        <v>0.12500000000001357</v>
      </c>
      <c r="X21" s="154">
        <f>Pricing!$G21*100</f>
        <v>0.12500000000001357</v>
      </c>
      <c r="Y21" s="155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6" t="s">
        <v>448</v>
      </c>
      <c r="C22" s="157">
        <f>Pricing!$B22*100</f>
        <v>0.18446038420948493</v>
      </c>
      <c r="D22" s="157">
        <f>Pricing!$B22*100</f>
        <v>0.18446038420948493</v>
      </c>
      <c r="E22" s="155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6" t="s">
        <v>463</v>
      </c>
      <c r="G22" s="157">
        <f>Pricing!$C22*100</f>
        <v>0.25995319901297503</v>
      </c>
      <c r="H22" s="157">
        <f>Pricing!$C22*100</f>
        <v>0.25995319901297503</v>
      </c>
      <c r="I22" s="155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6" t="s">
        <v>478</v>
      </c>
      <c r="K22" s="157">
        <f>Pricing!$D22*100</f>
        <v>0.35291390638903847</v>
      </c>
      <c r="L22" s="157">
        <f>Pricing!$D22*100</f>
        <v>0.35291390638903847</v>
      </c>
      <c r="M22" s="155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6" t="s">
        <v>493</v>
      </c>
      <c r="O22" s="157">
        <f>Pricing!$E22*100</f>
        <v>0.54359999999998931</v>
      </c>
      <c r="P22" s="157">
        <f>Pricing!$E22*100</f>
        <v>0.54359999999998931</v>
      </c>
      <c r="Q22" s="155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6" t="s">
        <v>509</v>
      </c>
      <c r="S22" s="157">
        <f>Pricing!$F22*100</f>
        <v>0.5436000000000113</v>
      </c>
      <c r="T22" s="157">
        <f>Pricing!$F22*100</f>
        <v>0.5436000000000113</v>
      </c>
      <c r="U22" s="155" t="str">
        <f>IF(Contribute="abcd",IF($A$2&lt;&gt;-1,_xll.RtContribute(SourceAlias,R22,Fields,S22:T22,"SCOPE:SERVER"),_xll.RtContribute(SourceAlias,"DDS_INSERT_S",$A$2:$C$2,R22:T22,"SCOPE:SERVER FTC:ALL")),"stopped")</f>
        <v>stopped</v>
      </c>
      <c r="V22" s="156" t="str">
        <f t="shared" si="0"/>
        <v>USD_CURVE_OIS_1Y</v>
      </c>
      <c r="W22" s="157">
        <f>Pricing!$G22*100</f>
        <v>0.13300000000001172</v>
      </c>
      <c r="X22" s="157">
        <f>Pricing!$G22*100</f>
        <v>0.13300000000001172</v>
      </c>
      <c r="Y22" s="155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#20141217</v>
      </c>
      <c r="B23" s="150" t="str">
        <f>"USD_CURVE_DEP1M_"&amp;A23</f>
        <v>USD_CURVE_DEP1M_#20141217</v>
      </c>
      <c r="C23" s="151">
        <f>Pricing!$B23*100</f>
        <v>0.15891992368244146</v>
      </c>
      <c r="D23" s="151">
        <f>Pricing!$B23*100</f>
        <v>0.15891992368244146</v>
      </c>
      <c r="E23" s="152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50" t="str">
        <f>"USD_CURVEDEP3M_"&amp;A23</f>
        <v>USD_CURVEDEP3M_#20141217</v>
      </c>
      <c r="G23" s="151">
        <f>Pricing!$C23*100</f>
        <v>0.22981435160158922</v>
      </c>
      <c r="H23" s="151">
        <f>Pricing!$C23*100</f>
        <v>0.22981435160158922</v>
      </c>
      <c r="I23" s="152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50" t="str">
        <f>"USD_CURVEDEP6M_"&amp;A23</f>
        <v>USD_CURVEDEP6M_#20141217</v>
      </c>
      <c r="K23" s="151">
        <f>Pricing!$D23*100</f>
        <v>0.32385346762357586</v>
      </c>
      <c r="L23" s="151">
        <f>Pricing!$D23*100</f>
        <v>0.32385346762357586</v>
      </c>
      <c r="M23" s="152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50" t="str">
        <f>"USD_CURVEDEP12M_"&amp;A23</f>
        <v>USD_CURVEDEP12M_#20141217</v>
      </c>
      <c r="O23" s="151">
        <f>Pricing!$E23*100</f>
        <v>0.51547786484229274</v>
      </c>
      <c r="P23" s="151">
        <f>Pricing!$E23*100</f>
        <v>0.51547786484229274</v>
      </c>
      <c r="Q23" s="152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50" t="str">
        <f>"USD_CURVE_DEPSTD_"&amp;A23</f>
        <v>USD_CURVE_DEPSTD_#20141217</v>
      </c>
      <c r="S23" s="151">
        <f>Pricing!$F23*100</f>
        <v>0.3185682045311039</v>
      </c>
      <c r="T23" s="151">
        <f>Pricing!$F23*100</f>
        <v>0.3185682045311039</v>
      </c>
      <c r="U23" s="152" t="str">
        <f>IF(Contribute="abcd",IF($A$2&lt;&gt;-1,_xll.RtContribute(SourceAlias,R23,Fields,S23:T23,"SCOPE:SERVER"),_xll.RtContribute(SourceAlias,"DDS_INSERT_S",$A$2:$C$2,R23:T23,"SCOPE:SERVER FTC:ALL")),"stopped")</f>
        <v>stopped</v>
      </c>
      <c r="V23" s="150"/>
      <c r="W23" s="151">
        <f>Pricing!$G23*100</f>
        <v>0.10396885019293287</v>
      </c>
      <c r="X23" s="151">
        <f>Pricing!$G23*100</f>
        <v>0.10396885019293287</v>
      </c>
      <c r="Y23" s="152" t="str">
        <f>IF(Contribute="abcd",IF($A$2&lt;&gt;-1,_xll.RtContribute(SourceAlias,V23,Fields,W23:X23,"SCOPE:SERVER"),_xll.RtContribute(SourceAlias,"DDS_INSERT_S",$A$2:$C$2,V23:X23,"SCOPE:SERVER FTC:ALL")),"stopped")</f>
        <v>stopped</v>
      </c>
    </row>
    <row r="24" spans="1:25" x14ac:dyDescent="0.2">
      <c r="A24" s="63" t="str">
        <f>Pricing!$A24</f>
        <v>#20150318</v>
      </c>
      <c r="B24" s="156" t="str">
        <f>"USD_CURVE_DEP1M_"&amp;A24</f>
        <v>USD_CURVE_DEP1M_#20150318</v>
      </c>
      <c r="C24" s="157">
        <f>Pricing!$B24*100</f>
        <v>0.173828014503872</v>
      </c>
      <c r="D24" s="157">
        <f>Pricing!$B24*100</f>
        <v>0.173828014503872</v>
      </c>
      <c r="E24" s="158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6" t="str">
        <f>"USD_CURVEDEP3M_"&amp;A24</f>
        <v>USD_CURVEDEP3M_#20150318</v>
      </c>
      <c r="G24" s="157">
        <f>Pricing!$C24*100</f>
        <v>0.24531519668168617</v>
      </c>
      <c r="H24" s="157">
        <f>Pricing!$C24*100</f>
        <v>0.24531519668168617</v>
      </c>
      <c r="I24" s="158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6" t="str">
        <f>"USD_CURVEDEP6M_"&amp;A24</f>
        <v>USD_CURVEDEP6M_#20150318</v>
      </c>
      <c r="K24" s="157">
        <f>Pricing!$D24*100</f>
        <v>0.33810706999964801</v>
      </c>
      <c r="L24" s="157">
        <f>Pricing!$D24*100</f>
        <v>0.33810706999964801</v>
      </c>
      <c r="M24" s="158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6" t="str">
        <f>"USD_CURVEDEP12M_"&amp;A24</f>
        <v>USD_CURVEDEP12M_#20150318</v>
      </c>
      <c r="O24" s="157">
        <f>Pricing!$E24*100</f>
        <v>0.5289616507317354</v>
      </c>
      <c r="P24" s="157">
        <f>Pricing!$E24*100</f>
        <v>0.5289616507317354</v>
      </c>
      <c r="Q24" s="158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6" t="str">
        <f>"USD_CURVE_DEPSTD_"&amp;A24</f>
        <v>USD_CURVE_DEPSTD_#20150318</v>
      </c>
      <c r="S24" s="157">
        <f>Pricing!$F24*100</f>
        <v>0.31287764943145074</v>
      </c>
      <c r="T24" s="157">
        <f>Pricing!$F24*100</f>
        <v>0.31287764943145074</v>
      </c>
      <c r="U24" s="158" t="str">
        <f>IF(Contribute="abcd",IF($A$2&lt;&gt;-1,_xll.RtContribute(SourceAlias,R24,Fields,S24:T24,"SCOPE:SERVER"),_xll.RtContribute(SourceAlias,"DDS_INSERT_S",$A$2:$C$2,R24:T24,"SCOPE:SERVER FTC:ALL")),"stopped")</f>
        <v>stopped</v>
      </c>
      <c r="V24" s="156"/>
      <c r="W24" s="157">
        <f>Pricing!$G24*100</f>
        <v>0.119241474646488</v>
      </c>
      <c r="X24" s="157">
        <f>Pricing!$G24*100</f>
        <v>0.119241474646488</v>
      </c>
      <c r="Y24" s="158" t="str">
        <f>IF(Contribute="abcd",IF($A$2&lt;&gt;-1,_xll.RtContribute(SourceAlias,V24,Fields,W24:X24,"SCOPE:SERVER"),_xll.RtContribute(SourceAlias,"DDS_INSERT_S",$A$2:$C$2,V24:X24,"SCOPE:SERVER FTC:ALL")),"stopped")</f>
        <v>stopped</v>
      </c>
    </row>
    <row r="25" spans="1:25" x14ac:dyDescent="0.2">
      <c r="A25" s="71" t="str">
        <f>Pricing!$A25</f>
        <v>#20141230</v>
      </c>
      <c r="B25" s="153" t="str">
        <f t="shared" ref="B25:B32" si="1">"USD_CURVE_DEP1M_"&amp;A25</f>
        <v>USD_CURVE_DEP1M_#20141230</v>
      </c>
      <c r="C25" s="154">
        <f>Pricing!$B25*100</f>
        <v>0.15885518700877957</v>
      </c>
      <c r="D25" s="154">
        <f>Pricing!$B25*100</f>
        <v>0.15885518700877957</v>
      </c>
      <c r="E25" s="155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3" t="str">
        <f t="shared" ref="F25:F32" si="2">"USD_CURVEDEP3M_"&amp;A25</f>
        <v>USD_CURVEDEP3M_#20141230</v>
      </c>
      <c r="G25" s="154">
        <f>Pricing!$C25*100</f>
        <v>0.23131681692243486</v>
      </c>
      <c r="H25" s="154">
        <f>Pricing!$C25*100</f>
        <v>0.23131681692243486</v>
      </c>
      <c r="I25" s="155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3" t="str">
        <f t="shared" ref="J25:J32" si="3">"USD_CURVEDEP6M_"&amp;A25</f>
        <v>USD_CURVEDEP6M_#20141230</v>
      </c>
      <c r="K25" s="154">
        <f>Pricing!$D25*100</f>
        <v>0.32493849747031606</v>
      </c>
      <c r="L25" s="154">
        <f>Pricing!$D25*100</f>
        <v>0.32493849747031606</v>
      </c>
      <c r="M25" s="155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3"/>
      <c r="O25" s="154">
        <f>Pricing!$E25*100</f>
        <v>0.51703521980145484</v>
      </c>
      <c r="P25" s="154">
        <f>Pricing!$E25*100</f>
        <v>0.51703521980145484</v>
      </c>
      <c r="Q25" s="155"/>
      <c r="R25" s="153"/>
      <c r="S25" s="154">
        <f>Pricing!$F25*100</f>
        <v>0.31707099865310961</v>
      </c>
      <c r="T25" s="154">
        <f>Pricing!$F25*100</f>
        <v>0.31707099865310961</v>
      </c>
      <c r="U25" s="155"/>
      <c r="V25" s="153"/>
      <c r="W25" s="154">
        <f>Pricing!$G25*100</f>
        <v>0.10567759293170643</v>
      </c>
      <c r="X25" s="154">
        <f>Pricing!$G25*100</f>
        <v>0.10567759293170643</v>
      </c>
      <c r="Y25" s="155" t="str">
        <f>IF(Contribute="abcd",IF($A$2&lt;&gt;-1,_xll.RtContribute(SourceAlias,V25,Fields,W25:X25,"SCOPE:SERVER"),_xll.RtContribute(SourceAlias,"DDS_INSERT_S",$A$2:$C$2,V25:X25,"SCOPE:SERVER FTC:ALL")),"stopped")</f>
        <v>stopped</v>
      </c>
    </row>
    <row r="26" spans="1:25" x14ac:dyDescent="0.2">
      <c r="A26" s="71" t="str">
        <f>Pricing!$A26</f>
        <v>#20141231</v>
      </c>
      <c r="B26" s="153" t="str">
        <f t="shared" si="1"/>
        <v>USD_CURVE_DEP1M_#20141231</v>
      </c>
      <c r="C26" s="154">
        <f>Pricing!$B26*100</f>
        <v>0.15889691206801795</v>
      </c>
      <c r="D26" s="154">
        <f>Pricing!$B26*100</f>
        <v>0.15889691206801795</v>
      </c>
      <c r="E26" s="155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3" t="str">
        <f t="shared" si="2"/>
        <v>USD_CURVEDEP3M_#20141231</v>
      </c>
      <c r="G26" s="154">
        <f>Pricing!$C26*100</f>
        <v>0.23144172087936143</v>
      </c>
      <c r="H26" s="154">
        <f>Pricing!$C26*100</f>
        <v>0.23144172087936143</v>
      </c>
      <c r="I26" s="155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3" t="str">
        <f t="shared" si="3"/>
        <v>USD_CURVEDEP6M_#20141231</v>
      </c>
      <c r="K26" s="154">
        <f>Pricing!$D26*100</f>
        <v>0.32502955699006647</v>
      </c>
      <c r="L26" s="154">
        <f>Pricing!$D26*100</f>
        <v>0.32502955699006647</v>
      </c>
      <c r="M26" s="155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3"/>
      <c r="O26" s="154">
        <f>Pricing!$E26*100</f>
        <v>0.51715916885296942</v>
      </c>
      <c r="P26" s="154">
        <f>Pricing!$E26*100</f>
        <v>0.51715916885296942</v>
      </c>
      <c r="Q26" s="155"/>
      <c r="R26" s="153"/>
      <c r="S26" s="154">
        <f>Pricing!$F26*100</f>
        <v>0.31695624511140069</v>
      </c>
      <c r="T26" s="154">
        <f>Pricing!$F26*100</f>
        <v>0.31695624511140069</v>
      </c>
      <c r="U26" s="155"/>
      <c r="V26" s="153"/>
      <c r="W26" s="154">
        <f>Pricing!$G26*100</f>
        <v>0.10582012419900461</v>
      </c>
      <c r="X26" s="154">
        <f>Pricing!$G26*100</f>
        <v>0.10582012419900461</v>
      </c>
      <c r="Y26" s="155" t="str">
        <f>IF(Contribute="abcd",IF($A$2&lt;&gt;-1,_xll.RtContribute(SourceAlias,V26,Fields,W26:X26,"SCOPE:SERVER"),_xll.RtContribute(SourceAlias,"DDS_INSERT_S",$A$2:$C$2,V26:X26,"SCOPE:SERVER FTC:ALL")),"stopped")</f>
        <v>stopped</v>
      </c>
    </row>
    <row r="27" spans="1:25" x14ac:dyDescent="0.2">
      <c r="A27" s="71" t="str">
        <f>Pricing!$A27</f>
        <v>#20150102</v>
      </c>
      <c r="B27" s="153" t="str">
        <f t="shared" si="1"/>
        <v>USD_CURVE_DEP1M_#20150102</v>
      </c>
      <c r="C27" s="154">
        <f>Pricing!$B27*100</f>
        <v>0.15900462087738765</v>
      </c>
      <c r="D27" s="154">
        <f>Pricing!$B27*100</f>
        <v>0.15900462087738765</v>
      </c>
      <c r="E27" s="155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3" t="str">
        <f t="shared" si="2"/>
        <v>USD_CURVEDEP3M_#20150102</v>
      </c>
      <c r="G27" s="154">
        <f>Pricing!$C27*100</f>
        <v>0.23169558549442182</v>
      </c>
      <c r="H27" s="154">
        <f>Pricing!$C27*100</f>
        <v>0.23169558549442182</v>
      </c>
      <c r="I27" s="155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3" t="str">
        <f t="shared" si="3"/>
        <v>USD_CURVEDEP6M_#20150102</v>
      </c>
      <c r="K27" s="154">
        <f>Pricing!$D27*100</f>
        <v>0.32521289989011604</v>
      </c>
      <c r="L27" s="154">
        <f>Pricing!$D27*100</f>
        <v>0.32521289989011604</v>
      </c>
      <c r="M27" s="155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3"/>
      <c r="O27" s="154">
        <f>Pricing!$E27*100</f>
        <v>0.51740884204849436</v>
      </c>
      <c r="P27" s="154">
        <f>Pricing!$E27*100</f>
        <v>0.51740884204849436</v>
      </c>
      <c r="Q27" s="155"/>
      <c r="R27" s="153"/>
      <c r="S27" s="154">
        <f>Pricing!$F27*100</f>
        <v>0.31672690408240922</v>
      </c>
      <c r="T27" s="154">
        <f>Pricing!$F27*100</f>
        <v>0.31672690408240922</v>
      </c>
      <c r="U27" s="155"/>
      <c r="V27" s="153"/>
      <c r="W27" s="154">
        <f>Pricing!$G27*100</f>
        <v>0.10610885799778456</v>
      </c>
      <c r="X27" s="154">
        <f>Pricing!$G27*100</f>
        <v>0.10610885799778456</v>
      </c>
      <c r="Y27" s="155" t="str">
        <f>IF(Contribute="abcd",IF($A$2&lt;&gt;-1,_xll.RtContribute(SourceAlias,V27,Fields,W27:X27,"SCOPE:SERVER"),_xll.RtContribute(SourceAlias,"DDS_INSERT_S",$A$2:$C$2,V27:X27,"SCOPE:SERVER FTC:ALL")),"stopped")</f>
        <v>stopped</v>
      </c>
    </row>
    <row r="28" spans="1:25" x14ac:dyDescent="0.2">
      <c r="A28" s="63" t="str">
        <f>Pricing!$A28</f>
        <v>#20150105</v>
      </c>
      <c r="B28" s="156" t="str">
        <f t="shared" si="1"/>
        <v>USD_CURVE_DEP1M_#20150105</v>
      </c>
      <c r="C28" s="157">
        <f>Pricing!$B28*100</f>
        <v>0.15923049629962821</v>
      </c>
      <c r="D28" s="157">
        <f>Pricing!$B28*100</f>
        <v>0.15923049629962821</v>
      </c>
      <c r="E28" s="158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6" t="str">
        <f t="shared" si="2"/>
        <v>USD_CURVEDEP3M_#20150105</v>
      </c>
      <c r="G28" s="157">
        <f>Pricing!$C28*100</f>
        <v>0.23208657454784182</v>
      </c>
      <c r="H28" s="157">
        <f>Pricing!$C28*100</f>
        <v>0.23208657454784182</v>
      </c>
      <c r="I28" s="158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6" t="str">
        <f t="shared" si="3"/>
        <v>USD_CURVEDEP6M_#20150105</v>
      </c>
      <c r="K28" s="157">
        <f>Pricing!$D28*100</f>
        <v>0.32548921864377589</v>
      </c>
      <c r="L28" s="157">
        <f>Pricing!$D28*100</f>
        <v>0.32548921864377589</v>
      </c>
      <c r="M28" s="158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6"/>
      <c r="O28" s="157">
        <f>Pricing!$E28*100</f>
        <v>0.51778778567010064</v>
      </c>
      <c r="P28" s="157">
        <f>Pricing!$E28*100</f>
        <v>0.51778778567010064</v>
      </c>
      <c r="Q28" s="158"/>
      <c r="R28" s="156"/>
      <c r="S28" s="157">
        <f>Pricing!$F28*100</f>
        <v>0.31638329705752732</v>
      </c>
      <c r="T28" s="157">
        <f>Pricing!$F28*100</f>
        <v>0.31638329705752732</v>
      </c>
      <c r="U28" s="158"/>
      <c r="V28" s="156"/>
      <c r="W28" s="157">
        <f>Pricing!$G28*100</f>
        <v>0.10655020260969486</v>
      </c>
      <c r="X28" s="157">
        <f>Pricing!$G28*100</f>
        <v>0.10655020260969486</v>
      </c>
      <c r="Y28" s="158" t="str">
        <f>IF(Contribute="abcd",IF($A$2&lt;&gt;-1,_xll.RtContribute(SourceAlias,V28,Fields,W28:X28,"SCOPE:SERVER"),_xll.RtContribute(SourceAlias,"DDS_INSERT_S",$A$2:$C$2,V28:X28,"SCOPE:SERVER FTC:ALL")),"stopped")</f>
        <v>stopped</v>
      </c>
    </row>
    <row r="29" spans="1:25" x14ac:dyDescent="0.2">
      <c r="A29" s="71" t="str">
        <f>Pricing!$A29</f>
        <v>#20151230</v>
      </c>
      <c r="B29" s="153" t="str">
        <f t="shared" si="1"/>
        <v>USD_CURVE_DEP1M_#20151230</v>
      </c>
      <c r="C29" s="154">
        <f>Pricing!$B29*100</f>
        <v>0.34442270510185419</v>
      </c>
      <c r="D29" s="154">
        <f>Pricing!$B29*100</f>
        <v>0.34442270510185419</v>
      </c>
      <c r="E29" s="155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3" t="str">
        <f t="shared" si="2"/>
        <v>USD_CURVEDEP3M_#20151230</v>
      </c>
      <c r="G29" s="154">
        <f>Pricing!$C29*100</f>
        <v>0.41904392917651639</v>
      </c>
      <c r="H29" s="154">
        <f>Pricing!$C29*100</f>
        <v>0.41904392917651639</v>
      </c>
      <c r="I29" s="155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3" t="str">
        <f t="shared" si="3"/>
        <v>USD_CURVEDEP6M_#20151230</v>
      </c>
      <c r="K29" s="154">
        <f>Pricing!$D29*100</f>
        <v>0.51477628653706953</v>
      </c>
      <c r="L29" s="154">
        <f>Pricing!$D29*100</f>
        <v>0.51477628653706953</v>
      </c>
      <c r="M29" s="155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3"/>
      <c r="O29" s="154">
        <f>Pricing!$E29*100</f>
        <v>0.71139992421832143</v>
      </c>
      <c r="P29" s="154">
        <f>Pricing!$E29*100</f>
        <v>0.71139992421832143</v>
      </c>
      <c r="Q29" s="155"/>
      <c r="R29" s="153"/>
      <c r="S29" s="154">
        <f>Pricing!$F29*100</f>
        <v>0.45948580708084263</v>
      </c>
      <c r="T29" s="154">
        <f>Pricing!$F29*100</f>
        <v>0.45948580708084263</v>
      </c>
      <c r="U29" s="155"/>
      <c r="V29" s="153"/>
      <c r="W29" s="154">
        <f>Pricing!$G29*100</f>
        <v>0.27575367190024586</v>
      </c>
      <c r="X29" s="154">
        <f>Pricing!$G29*100</f>
        <v>0.27575367190024586</v>
      </c>
      <c r="Y29" s="155" t="str">
        <f>IF(Contribute="abcd",IF($A$2&lt;&gt;-1,_xll.RtContribute(SourceAlias,V29,Fields,W29:X29,"SCOPE:SERVER"),_xll.RtContribute(SourceAlias,"DDS_INSERT_S",$A$2:$C$2,V29:X29,"SCOPE:SERVER FTC:ALL")),"stopped")</f>
        <v>stopped</v>
      </c>
    </row>
    <row r="30" spans="1:25" x14ac:dyDescent="0.2">
      <c r="A30" s="71" t="str">
        <f>Pricing!$A30</f>
        <v>#20151231</v>
      </c>
      <c r="B30" s="153" t="str">
        <f t="shared" si="1"/>
        <v>USD_CURVE_DEP1M_#20151231</v>
      </c>
      <c r="C30" s="154">
        <f>Pricing!$B30*100</f>
        <v>0.3453725663692202</v>
      </c>
      <c r="D30" s="154">
        <f>Pricing!$B30*100</f>
        <v>0.3453725663692202</v>
      </c>
      <c r="E30" s="155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3" t="str">
        <f t="shared" si="2"/>
        <v>USD_CURVEDEP3M_#20151231</v>
      </c>
      <c r="G30" s="154">
        <f>Pricing!$C30*100</f>
        <v>0.41999996684791718</v>
      </c>
      <c r="H30" s="154">
        <f>Pricing!$C30*100</f>
        <v>0.41999996684791718</v>
      </c>
      <c r="I30" s="155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3" t="str">
        <f t="shared" si="3"/>
        <v>USD_CURVEDEP6M_#20151231</v>
      </c>
      <c r="K30" s="154">
        <f>Pricing!$D30*100</f>
        <v>0.51572080138524456</v>
      </c>
      <c r="L30" s="154">
        <f>Pricing!$D30*100</f>
        <v>0.51572080138524456</v>
      </c>
      <c r="M30" s="155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3"/>
      <c r="O30" s="154">
        <f>Pricing!$E30*100</f>
        <v>0.71235565691139913</v>
      </c>
      <c r="P30" s="154">
        <f>Pricing!$E30*100</f>
        <v>0.71235565691139913</v>
      </c>
      <c r="Q30" s="155"/>
      <c r="R30" s="153"/>
      <c r="S30" s="154">
        <f>Pricing!$F30*100</f>
        <v>0.46044234371764087</v>
      </c>
      <c r="T30" s="154">
        <f>Pricing!$F30*100</f>
        <v>0.46044234371764087</v>
      </c>
      <c r="U30" s="155"/>
      <c r="V30" s="153"/>
      <c r="W30" s="154">
        <f>Pricing!$G30*100</f>
        <v>0.27661539415198749</v>
      </c>
      <c r="X30" s="154">
        <f>Pricing!$G30*100</f>
        <v>0.27661539415198749</v>
      </c>
      <c r="Y30" s="155" t="str">
        <f>IF(Contribute="abcd",IF($A$2&lt;&gt;-1,_xll.RtContribute(SourceAlias,V30,Fields,W30:X30,"SCOPE:SERVER"),_xll.RtContribute(SourceAlias,"DDS_INSERT_S",$A$2:$C$2,V30:X30,"SCOPE:SERVER FTC:ALL")),"stopped")</f>
        <v>stopped</v>
      </c>
    </row>
    <row r="31" spans="1:25" x14ac:dyDescent="0.2">
      <c r="A31" s="71" t="str">
        <f>Pricing!$A31</f>
        <v>#20160104</v>
      </c>
      <c r="B31" s="153" t="str">
        <f t="shared" si="1"/>
        <v>USD_CURVE_DEP1M_#20160104</v>
      </c>
      <c r="C31" s="154">
        <f>Pricing!$B31*100</f>
        <v>0.34918876324569736</v>
      </c>
      <c r="D31" s="154">
        <f>Pricing!$B31*100</f>
        <v>0.34918876324569736</v>
      </c>
      <c r="E31" s="155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3" t="str">
        <f t="shared" si="2"/>
        <v>USD_CURVEDEP3M_#20160104</v>
      </c>
      <c r="G31" s="154">
        <f>Pricing!$C31*100</f>
        <v>0.4238441582197271</v>
      </c>
      <c r="H31" s="154">
        <f>Pricing!$C31*100</f>
        <v>0.4238441582197271</v>
      </c>
      <c r="I31" s="155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3" t="str">
        <f t="shared" si="3"/>
        <v>USD_CURVEDEP6M_#20160104</v>
      </c>
      <c r="K31" s="154">
        <f>Pricing!$D31*100</f>
        <v>0.51951575856536958</v>
      </c>
      <c r="L31" s="154">
        <f>Pricing!$D31*100</f>
        <v>0.51951575856536958</v>
      </c>
      <c r="M31" s="155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3"/>
      <c r="O31" s="154">
        <f>Pricing!$E31*100</f>
        <v>0.71619472809957518</v>
      </c>
      <c r="P31" s="154">
        <f>Pricing!$E31*100</f>
        <v>0.71619472809957518</v>
      </c>
      <c r="Q31" s="155"/>
      <c r="R31" s="153"/>
      <c r="S31" s="154">
        <f>Pricing!$F31*100</f>
        <v>0.46426883717122874</v>
      </c>
      <c r="T31" s="154">
        <f>Pricing!$F31*100</f>
        <v>0.46426883717122874</v>
      </c>
      <c r="U31" s="155"/>
      <c r="V31" s="153"/>
      <c r="W31" s="154">
        <f>Pricing!$G31*100</f>
        <v>0.2800838385960136</v>
      </c>
      <c r="X31" s="154">
        <f>Pricing!$G31*100</f>
        <v>0.2800838385960136</v>
      </c>
      <c r="Y31" s="155" t="str">
        <f>IF(Contribute="abcd",IF($A$2&lt;&gt;-1,_xll.RtContribute(SourceAlias,V31,Fields,W31:X31,"SCOPE:SERVER"),_xll.RtContribute(SourceAlias,"DDS_INSERT_S",$A$2:$C$2,V31:X31,"SCOPE:SERVER FTC:ALL")),"stopped")</f>
        <v>stopped</v>
      </c>
    </row>
    <row r="32" spans="1:25" x14ac:dyDescent="0.2">
      <c r="A32" s="63" t="str">
        <f>Pricing!$A32</f>
        <v>#20160105</v>
      </c>
      <c r="B32" s="156" t="str">
        <f t="shared" si="1"/>
        <v>USD_CURVE_DEP1M_#20160105</v>
      </c>
      <c r="C32" s="157">
        <f>Pricing!$B32*100</f>
        <v>0.35014697760335478</v>
      </c>
      <c r="D32" s="157">
        <f>Pricing!$B32*100</f>
        <v>0.35014697760335478</v>
      </c>
      <c r="E32" s="158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6" t="str">
        <f t="shared" si="2"/>
        <v>USD_CURVEDEP3M_#20160105</v>
      </c>
      <c r="G32" s="157">
        <f>Pricing!$C32*100</f>
        <v>0.42481020031596695</v>
      </c>
      <c r="H32" s="157">
        <f>Pricing!$C32*100</f>
        <v>0.42481020031596695</v>
      </c>
      <c r="I32" s="158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6" t="str">
        <f t="shared" si="3"/>
        <v>USD_CURVEDEP6M_#20160105</v>
      </c>
      <c r="K32" s="157">
        <f>Pricing!$D32*100</f>
        <v>0.52046870431255032</v>
      </c>
      <c r="L32" s="157">
        <f>Pricing!$D32*100</f>
        <v>0.52046870431255032</v>
      </c>
      <c r="M32" s="158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6"/>
      <c r="O32" s="157">
        <f>Pricing!$E32*100</f>
        <v>0.71715851459331093</v>
      </c>
      <c r="P32" s="157">
        <f>Pricing!$E32*100</f>
        <v>0.71715851459331093</v>
      </c>
      <c r="Q32" s="158"/>
      <c r="R32" s="156"/>
      <c r="S32" s="157">
        <f>Pricing!$F32*100</f>
        <v>0.46522554776031144</v>
      </c>
      <c r="T32" s="157">
        <f>Pricing!$F32*100</f>
        <v>0.46522554776031144</v>
      </c>
      <c r="U32" s="158"/>
      <c r="V32" s="156"/>
      <c r="W32" s="157">
        <f>Pricing!$G32*100</f>
        <v>0.28095610678452243</v>
      </c>
      <c r="X32" s="157">
        <f>Pricing!$G32*100</f>
        <v>0.28095610678452243</v>
      </c>
      <c r="Y32" s="158" t="str">
        <f>IF(Contribute="abcd",IF($A$2&lt;&gt;-1,_xll.RtContribute(SourceAlias,V32,Fields,W32:X32,"SCOPE:SERVER"),_xll.RtContribute(SourceAlias,"DDS_INSERT_S",$A$2:$C$2,V32:X32,"SCOPE:SERVER FTC:ALL")),"stopped")</f>
        <v>stopped</v>
      </c>
    </row>
    <row r="33" spans="1:25" x14ac:dyDescent="0.2">
      <c r="A33" s="54" t="str">
        <f>Pricing!$A33</f>
        <v>K4</v>
      </c>
      <c r="B33" s="150" t="str">
        <f>"USD_CURVE_FUT"&amp;B$3&amp;"M_"&amp;$A33</f>
        <v>USD_CURVE_FUT1M_K4</v>
      </c>
      <c r="C33" s="151">
        <f>Pricing!$B33</f>
        <v>99.859868371845835</v>
      </c>
      <c r="D33" s="151">
        <f>Pricing!$B33</f>
        <v>99.859868371845835</v>
      </c>
      <c r="E33" s="152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50" t="str">
        <f>"USD_CURVE_FUT"&amp;F$3&amp;"M_"&amp;$A33</f>
        <v>USD_CURVE_FUT3M_K4</v>
      </c>
      <c r="G33" s="151">
        <f>Pricing!$C33</f>
        <v>99.777499999930981</v>
      </c>
      <c r="H33" s="151">
        <f>Pricing!$C33</f>
        <v>99.777499999930981</v>
      </c>
      <c r="I33" s="152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50" t="str">
        <f>"USD_CURVE_FUT"&amp;J$3&amp;"M_"&amp;$A33</f>
        <v>USD_CURVE_FUT6M_K4</v>
      </c>
      <c r="K33" s="151">
        <f>Pricing!$D33</f>
        <v>99.678425068743977</v>
      </c>
      <c r="L33" s="151">
        <f>Pricing!$D33</f>
        <v>99.678425068743977</v>
      </c>
      <c r="M33" s="152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50" t="str">
        <f>"USD_CURVE_FUT"&amp;N$3&amp;"M_"&amp;$A33</f>
        <v>USD_CURVE_FUT12M_K4</v>
      </c>
      <c r="O33" s="151">
        <f>Pricing!E33</f>
        <v>99.494505883841924</v>
      </c>
      <c r="P33" s="151">
        <f>Pricing!E33</f>
        <v>99.494505883841924</v>
      </c>
      <c r="Q33" s="152"/>
      <c r="R33" s="150"/>
      <c r="S33" s="151">
        <f>Pricing!$F33</f>
        <v>99.746458700492724</v>
      </c>
      <c r="T33" s="151">
        <f>Pricing!$F33</f>
        <v>99.746458700492724</v>
      </c>
      <c r="U33" s="152"/>
      <c r="V33" s="150"/>
      <c r="W33" s="151">
        <f>Pricing!$G33</f>
        <v>99.904948095313443</v>
      </c>
      <c r="X33" s="151">
        <f>Pricing!$G33</f>
        <v>99.904948095313443</v>
      </c>
      <c r="Y33" s="152" t="str">
        <f>IF(Contribute="abcd",IF($A$2&lt;&gt;-1,_xll.RtContribute(SourceAlias,V33,Fields,W33:X33,"SCOPE:SERVER"),_xll.RtContribute(SourceAlias,"DDS_INSERT_S",$A$2:$C$2,V33:X33,"SCOPE:SERVER FTC:ALL")),"stopped")</f>
        <v>stopped</v>
      </c>
    </row>
    <row r="34" spans="1:25" x14ac:dyDescent="0.2">
      <c r="A34" s="71" t="str">
        <f>Pricing!$A34</f>
        <v>M4</v>
      </c>
      <c r="B34" s="153" t="str">
        <f t="shared" ref="B34:B52" si="4">"USD_CURVE_FUT"&amp;B$3&amp;"M_"&amp;$A34</f>
        <v>USD_CURVE_FUT1M_M4</v>
      </c>
      <c r="C34" s="154">
        <f>Pricing!$B34</f>
        <v>99.847945233289806</v>
      </c>
      <c r="D34" s="154">
        <f>Pricing!$B34</f>
        <v>99.847945233289806</v>
      </c>
      <c r="E34" s="155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3" t="str">
        <f t="shared" ref="F34:F52" si="5">"USD_CURVE_FUT"&amp;F$3&amp;"M_"&amp;$A34</f>
        <v>USD_CURVE_FUT3M_M4</v>
      </c>
      <c r="G34" s="154">
        <f>Pricing!$C34</f>
        <v>99.777499999720717</v>
      </c>
      <c r="H34" s="154">
        <f>Pricing!$C34</f>
        <v>99.777499999720717</v>
      </c>
      <c r="I34" s="155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3" t="str">
        <f t="shared" ref="J34:J52" si="6">"USD_CURVE_FUT"&amp;J$3&amp;"M_"&amp;$A34</f>
        <v>USD_CURVE_FUT6M_M4</v>
      </c>
      <c r="K34" s="154">
        <f>Pricing!$D34</f>
        <v>99.677928778416003</v>
      </c>
      <c r="L34" s="154">
        <f>Pricing!$D34</f>
        <v>99.677928778416003</v>
      </c>
      <c r="M34" s="155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3" t="str">
        <f t="shared" ref="N34:N52" si="7">"USD_CURVE_FUT"&amp;N$3&amp;"M_"&amp;$A34</f>
        <v>USD_CURVE_FUT12M_M4</v>
      </c>
      <c r="O34" s="154">
        <f>Pricing!E34</f>
        <v>99.489440320707999</v>
      </c>
      <c r="P34" s="154">
        <f>Pricing!E34</f>
        <v>99.489440320707999</v>
      </c>
      <c r="Q34" s="155"/>
      <c r="R34" s="153"/>
      <c r="S34" s="154">
        <f>Pricing!$F34</f>
        <v>99.685658864823495</v>
      </c>
      <c r="T34" s="154">
        <f>Pricing!$F34</f>
        <v>99.685658864823495</v>
      </c>
      <c r="U34" s="155"/>
      <c r="V34" s="153"/>
      <c r="W34" s="154">
        <f>Pricing!$G34</f>
        <v>99.899832034104492</v>
      </c>
      <c r="X34" s="154">
        <f>Pricing!$G34</f>
        <v>99.899832034104492</v>
      </c>
      <c r="Y34" s="155" t="str">
        <f>IF(Contribute="abcd",IF($A$2&lt;&gt;-1,_xll.RtContribute(SourceAlias,V34,Fields,W34:X34,"SCOPE:SERVER"),_xll.RtContribute(SourceAlias,"DDS_INSERT_S",$A$2:$C$2,V34:X34,"SCOPE:SERVER FTC:ALL")),"stopped")</f>
        <v>stopped</v>
      </c>
    </row>
    <row r="35" spans="1:25" x14ac:dyDescent="0.2">
      <c r="A35" s="71" t="str">
        <f>Pricing!$A35</f>
        <v>N4</v>
      </c>
      <c r="B35" s="153" t="str">
        <f t="shared" si="4"/>
        <v>USD_CURVE_FUT1M_N4</v>
      </c>
      <c r="C35" s="154">
        <f>Pricing!$B35</f>
        <v>99.845979470159435</v>
      </c>
      <c r="D35" s="154">
        <f>Pricing!$B35</f>
        <v>99.845979470159435</v>
      </c>
      <c r="E35" s="155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3" t="str">
        <f t="shared" si="5"/>
        <v>USD_CURVE_FUT3M_N4</v>
      </c>
      <c r="G35" s="154">
        <f>Pricing!$C35</f>
        <v>99.775699818044131</v>
      </c>
      <c r="H35" s="154">
        <f>Pricing!$C35</f>
        <v>99.775699818044131</v>
      </c>
      <c r="I35" s="155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3" t="str">
        <f t="shared" si="6"/>
        <v>USD_CURVE_FUT6M_N4</v>
      </c>
      <c r="K35" s="154">
        <f>Pricing!$D35</f>
        <v>99.67741580784903</v>
      </c>
      <c r="L35" s="154">
        <f>Pricing!$D35</f>
        <v>99.67741580784903</v>
      </c>
      <c r="M35" s="155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3" t="str">
        <f t="shared" si="7"/>
        <v>USD_CURVE_FUT12M_N4</v>
      </c>
      <c r="O35" s="154">
        <f>Pricing!E35</f>
        <v>99.485376126349905</v>
      </c>
      <c r="P35" s="154">
        <f>Pricing!E35</f>
        <v>99.485376126349905</v>
      </c>
      <c r="Q35" s="155"/>
      <c r="R35" s="153"/>
      <c r="S35" s="154">
        <f>Pricing!$F35</f>
        <v>99.629532223944906</v>
      </c>
      <c r="T35" s="154">
        <f>Pricing!$F35</f>
        <v>99.629532223944906</v>
      </c>
      <c r="U35" s="155"/>
      <c r="V35" s="153"/>
      <c r="W35" s="154">
        <f>Pricing!$G35</f>
        <v>99.895361192340303</v>
      </c>
      <c r="X35" s="154">
        <f>Pricing!$G35</f>
        <v>99.895361192340303</v>
      </c>
      <c r="Y35" s="155" t="str">
        <f>IF(Contribute="abcd",IF($A$2&lt;&gt;-1,_xll.RtContribute(SourceAlias,V35,Fields,W35:X35,"SCOPE:SERVER"),_xll.RtContribute(SourceAlias,"DDS_INSERT_S",$A$2:$C$2,V35:X35,"SCOPE:SERVER FTC:ALL")),"stopped")</f>
        <v>stopped</v>
      </c>
    </row>
    <row r="36" spans="1:25" x14ac:dyDescent="0.2">
      <c r="A36" s="71" t="str">
        <f>Pricing!$A36</f>
        <v>Q4</v>
      </c>
      <c r="B36" s="153" t="str">
        <f t="shared" si="4"/>
        <v>USD_CURVE_FUT1M_Q4</v>
      </c>
      <c r="C36" s="154">
        <f>Pricing!$B36</f>
        <v>99.827073750583764</v>
      </c>
      <c r="D36" s="154">
        <f>Pricing!$B36</f>
        <v>99.827073750583764</v>
      </c>
      <c r="E36" s="155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3" t="str">
        <f t="shared" si="5"/>
        <v>USD_CURVE_FUT3M_Q4</v>
      </c>
      <c r="G36" s="154">
        <f>Pricing!$C36</f>
        <v>99.769088830244584</v>
      </c>
      <c r="H36" s="154">
        <f>Pricing!$C36</f>
        <v>99.769088830244584</v>
      </c>
      <c r="I36" s="155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3" t="str">
        <f t="shared" si="6"/>
        <v>USD_CURVE_FUT6M_Q4</v>
      </c>
      <c r="K36" s="154">
        <f>Pricing!$D36</f>
        <v>99.675736549057177</v>
      </c>
      <c r="L36" s="154">
        <f>Pricing!$D36</f>
        <v>99.675736549057177</v>
      </c>
      <c r="M36" s="155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3" t="str">
        <f t="shared" si="7"/>
        <v>USD_CURVE_FUT12M_Q4</v>
      </c>
      <c r="O36" s="154">
        <f>Pricing!E36</f>
        <v>99.47883684820718</v>
      </c>
      <c r="P36" s="154">
        <f>Pricing!E36</f>
        <v>99.47883684820718</v>
      </c>
      <c r="Q36" s="155"/>
      <c r="R36" s="153"/>
      <c r="S36" s="154">
        <f>Pricing!$F36</f>
        <v>99.583234450518489</v>
      </c>
      <c r="T36" s="154">
        <f>Pricing!$F36</f>
        <v>99.583234450518489</v>
      </c>
      <c r="U36" s="155"/>
      <c r="V36" s="153"/>
      <c r="W36" s="154">
        <f>Pricing!$G36</f>
        <v>99.889402613326283</v>
      </c>
      <c r="X36" s="154">
        <f>Pricing!$G36</f>
        <v>99.889402613326283</v>
      </c>
      <c r="Y36" s="155" t="str">
        <f>IF(Contribute="abcd",IF($A$2&lt;&gt;-1,_xll.RtContribute(SourceAlias,V36,Fields,W36:X36,"SCOPE:SERVER"),_xll.RtContribute(SourceAlias,"DDS_INSERT_S",$A$2:$C$2,V36:X36,"SCOPE:SERVER FTC:ALL")),"stopped")</f>
        <v>stopped</v>
      </c>
    </row>
    <row r="37" spans="1:25" x14ac:dyDescent="0.2">
      <c r="A37" s="71" t="str">
        <f>Pricing!$A37</f>
        <v>U4</v>
      </c>
      <c r="B37" s="153" t="str">
        <f t="shared" si="4"/>
        <v>USD_CURVE_FUT1M_U4</v>
      </c>
      <c r="C37" s="154">
        <f>Pricing!$B37</f>
        <v>99.825768934969247</v>
      </c>
      <c r="D37" s="154">
        <f>Pricing!$B37</f>
        <v>99.825768934969247</v>
      </c>
      <c r="E37" s="155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3" t="str">
        <f t="shared" si="5"/>
        <v>USD_CURVE_FUT3M_U4</v>
      </c>
      <c r="G37" s="154">
        <f>Pricing!$C37</f>
        <v>99.762499999963808</v>
      </c>
      <c r="H37" s="154">
        <f>Pricing!$C37</f>
        <v>99.762499999963808</v>
      </c>
      <c r="I37" s="155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3" t="str">
        <f t="shared" si="6"/>
        <v>USD_CURVE_FUT6M_U4</v>
      </c>
      <c r="K37" s="154">
        <f>Pricing!$D37</f>
        <v>99.673031737818064</v>
      </c>
      <c r="L37" s="154">
        <f>Pricing!$D37</f>
        <v>99.673031737818064</v>
      </c>
      <c r="M37" s="155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3" t="str">
        <f t="shared" si="7"/>
        <v>USD_CURVE_FUT12M_U4</v>
      </c>
      <c r="O37" s="154">
        <f>Pricing!E37</f>
        <v>99.472404661984868</v>
      </c>
      <c r="P37" s="154">
        <f>Pricing!E37</f>
        <v>99.472404661984868</v>
      </c>
      <c r="Q37" s="155"/>
      <c r="R37" s="153"/>
      <c r="S37" s="154">
        <f>Pricing!$F37</f>
        <v>99.606426435509903</v>
      </c>
      <c r="T37" s="154">
        <f>Pricing!$F37</f>
        <v>99.606426435509903</v>
      </c>
      <c r="U37" s="155"/>
      <c r="V37" s="153"/>
      <c r="W37" s="154">
        <f>Pricing!$G37</f>
        <v>99.884253836309583</v>
      </c>
      <c r="X37" s="154">
        <f>Pricing!$G37</f>
        <v>99.884253836309583</v>
      </c>
      <c r="Y37" s="155" t="str">
        <f>IF(Contribute="abcd",IF($A$2&lt;&gt;-1,_xll.RtContribute(SourceAlias,V37,Fields,W37:X37,"SCOPE:SERVER"),_xll.RtContribute(SourceAlias,"DDS_INSERT_S",$A$2:$C$2,V37:X37,"SCOPE:SERVER FTC:ALL")),"stopped")</f>
        <v>stopped</v>
      </c>
    </row>
    <row r="38" spans="1:25" x14ac:dyDescent="0.2">
      <c r="A38" s="71" t="str">
        <f>Pricing!$A38</f>
        <v>V4</v>
      </c>
      <c r="B38" s="153" t="str">
        <f t="shared" si="4"/>
        <v>USD_CURVE_FUT1M_V4</v>
      </c>
      <c r="C38" s="154">
        <f>Pricing!$B38</f>
        <v>99.823248642703845</v>
      </c>
      <c r="D38" s="154">
        <f>Pricing!$B38</f>
        <v>99.823248642703845</v>
      </c>
      <c r="E38" s="155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3" t="str">
        <f t="shared" si="5"/>
        <v>USD_CURVE_FUT3M_V4</v>
      </c>
      <c r="G38" s="154">
        <f>Pricing!$C38</f>
        <v>99.752637112722809</v>
      </c>
      <c r="H38" s="154">
        <f>Pricing!$C38</f>
        <v>99.752637112722809</v>
      </c>
      <c r="I38" s="155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3" t="str">
        <f t="shared" si="6"/>
        <v>USD_CURVE_FUT6M_V4</v>
      </c>
      <c r="K38" s="154">
        <f>Pricing!$D38</f>
        <v>99.666997540470319</v>
      </c>
      <c r="L38" s="154">
        <f>Pricing!$D38</f>
        <v>99.666997540470319</v>
      </c>
      <c r="M38" s="155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3" t="str">
        <f t="shared" si="7"/>
        <v>USD_CURVE_FUT12M_V4</v>
      </c>
      <c r="O38" s="154">
        <f>Pricing!E38</f>
        <v>99.46502640689873</v>
      </c>
      <c r="P38" s="154">
        <f>Pricing!E38</f>
        <v>99.46502640689873</v>
      </c>
      <c r="Q38" s="155"/>
      <c r="R38" s="153"/>
      <c r="S38" s="154">
        <f>Pricing!$F38</f>
        <v>99.651389507501989</v>
      </c>
      <c r="T38" s="154">
        <f>Pricing!$F38</f>
        <v>99.651389507501989</v>
      </c>
      <c r="U38" s="155"/>
      <c r="V38" s="153"/>
      <c r="W38" s="154">
        <f>Pricing!$G38</f>
        <v>99.875717685901193</v>
      </c>
      <c r="X38" s="154">
        <f>Pricing!$G38</f>
        <v>99.875717685901193</v>
      </c>
      <c r="Y38" s="155" t="str">
        <f>IF(Contribute="abcd",IF($A$2&lt;&gt;-1,_xll.RtContribute(SourceAlias,V38,Fields,W38:X38,"SCOPE:SERVER"),_xll.RtContribute(SourceAlias,"DDS_INSERT_S",$A$2:$C$2,V38:X38,"SCOPE:SERVER FTC:ALL")),"stopped")</f>
        <v>stopped</v>
      </c>
    </row>
    <row r="39" spans="1:25" x14ac:dyDescent="0.2">
      <c r="A39" s="71" t="str">
        <f>Pricing!$A39</f>
        <v>X4</v>
      </c>
      <c r="B39" s="153" t="str">
        <f t="shared" si="4"/>
        <v>USD_CURVE_FUT1M_X4</v>
      </c>
      <c r="C39" s="154">
        <f>Pricing!$B39</f>
        <v>99.813949159028454</v>
      </c>
      <c r="D39" s="154">
        <f>Pricing!$B39</f>
        <v>99.813949159028454</v>
      </c>
      <c r="E39" s="155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3" t="str">
        <f t="shared" si="5"/>
        <v>USD_CURVE_FUT3M_X4</v>
      </c>
      <c r="G39" s="154">
        <f>Pricing!$C39</f>
        <v>99.735074663095276</v>
      </c>
      <c r="H39" s="154">
        <f>Pricing!$C39</f>
        <v>99.735074663095276</v>
      </c>
      <c r="I39" s="155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3" t="str">
        <f t="shared" si="6"/>
        <v>USD_CURVE_FUT6M_X4</v>
      </c>
      <c r="K39" s="154">
        <f>Pricing!$D39</f>
        <v>99.651391382046157</v>
      </c>
      <c r="L39" s="154">
        <f>Pricing!$D39</f>
        <v>99.651391382046157</v>
      </c>
      <c r="M39" s="155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3" t="str">
        <f t="shared" si="7"/>
        <v>USD_CURVE_FUT12M_X4</v>
      </c>
      <c r="O39" s="154">
        <f>Pricing!E39</f>
        <v>99.452707977548499</v>
      </c>
      <c r="P39" s="154">
        <f>Pricing!E39</f>
        <v>99.452707977548499</v>
      </c>
      <c r="Q39" s="155"/>
      <c r="R39" s="153"/>
      <c r="S39" s="154">
        <f>Pricing!$F39</f>
        <v>99.711603474235488</v>
      </c>
      <c r="T39" s="154">
        <f>Pricing!$F39</f>
        <v>99.711603474235488</v>
      </c>
      <c r="U39" s="155"/>
      <c r="V39" s="153"/>
      <c r="W39" s="154">
        <f>Pricing!$G39</f>
        <v>99.861106983731418</v>
      </c>
      <c r="X39" s="154">
        <f>Pricing!$G39</f>
        <v>99.861106983731418</v>
      </c>
      <c r="Y39" s="155" t="str">
        <f>IF(Contribute="abcd",IF($A$2&lt;&gt;-1,_xll.RtContribute(SourceAlias,V39,Fields,W39:X39,"SCOPE:SERVER"),_xll.RtContribute(SourceAlias,"DDS_INSERT_S",$A$2:$C$2,V39:X39,"SCOPE:SERVER FTC:ALL")),"stopped")</f>
        <v>stopped</v>
      </c>
    </row>
    <row r="40" spans="1:25" x14ac:dyDescent="0.2">
      <c r="A40" s="71" t="str">
        <f>Pricing!$A40</f>
        <v>Z4</v>
      </c>
      <c r="B40" s="153" t="str">
        <f t="shared" si="4"/>
        <v>USD_CURVE_FUT1M_Z4</v>
      </c>
      <c r="C40" s="154">
        <f>Pricing!$B40</f>
        <v>99.790068240011294</v>
      </c>
      <c r="D40" s="154">
        <f>Pricing!$B40</f>
        <v>99.790068240011294</v>
      </c>
      <c r="E40" s="155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3" t="str">
        <f t="shared" si="5"/>
        <v>USD_CURVE_FUT3M_Z4</v>
      </c>
      <c r="G40" s="154">
        <f>Pricing!$C40</f>
        <v>99.71750000000003</v>
      </c>
      <c r="H40" s="154">
        <f>Pricing!$C40</f>
        <v>99.71750000000003</v>
      </c>
      <c r="I40" s="155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3" t="str">
        <f t="shared" si="6"/>
        <v>USD_CURVE_FUT6M_Z4</v>
      </c>
      <c r="K40" s="154">
        <f>Pricing!$D40</f>
        <v>99.628284819806453</v>
      </c>
      <c r="L40" s="154">
        <f>Pricing!$D40</f>
        <v>99.628284819806453</v>
      </c>
      <c r="M40" s="155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3" t="str">
        <f t="shared" si="7"/>
        <v>USD_CURVE_FUT12M_Z4</v>
      </c>
      <c r="O40" s="154">
        <f>Pricing!E40</f>
        <v>99.440135059823916</v>
      </c>
      <c r="P40" s="154">
        <f>Pricing!E40</f>
        <v>99.440135059823916</v>
      </c>
      <c r="Q40" s="155"/>
      <c r="R40" s="153"/>
      <c r="S40" s="154">
        <f>Pricing!$F40</f>
        <v>99.717500000034136</v>
      </c>
      <c r="T40" s="154">
        <f>Pricing!$F40</f>
        <v>99.717500000034136</v>
      </c>
      <c r="U40" s="155"/>
      <c r="V40" s="153"/>
      <c r="W40" s="154">
        <f>Pricing!$G40</f>
        <v>99.843933831358726</v>
      </c>
      <c r="X40" s="154">
        <f>Pricing!$G40</f>
        <v>99.843933831358726</v>
      </c>
      <c r="Y40" s="155" t="str">
        <f>IF(Contribute="abcd",IF($A$2&lt;&gt;-1,_xll.RtContribute(SourceAlias,V40,Fields,W40:X40,"SCOPE:SERVER"),_xll.RtContribute(SourceAlias,"DDS_INSERT_S",$A$2:$C$2,V40:X40,"SCOPE:SERVER FTC:ALL")),"stopped")</f>
        <v>stopped</v>
      </c>
    </row>
    <row r="41" spans="1:25" x14ac:dyDescent="0.2">
      <c r="A41" s="71" t="str">
        <f>Pricing!$A41</f>
        <v>F5</v>
      </c>
      <c r="B41" s="153" t="str">
        <f t="shared" si="4"/>
        <v>USD_CURVE_FUT1M_F5</v>
      </c>
      <c r="C41" s="154">
        <f>Pricing!$B41</f>
        <v>99.767040754667761</v>
      </c>
      <c r="D41" s="154">
        <f>Pricing!$B41</f>
        <v>99.767040754667761</v>
      </c>
      <c r="E41" s="155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3" t="str">
        <f t="shared" si="5"/>
        <v>USD_CURVE_FUT3M_F5</v>
      </c>
      <c r="G41" s="154">
        <f>Pricing!$C41</f>
        <v>99.688627510845947</v>
      </c>
      <c r="H41" s="154">
        <f>Pricing!$C41</f>
        <v>99.688627510845947</v>
      </c>
      <c r="I41" s="155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3" t="str">
        <f t="shared" si="6"/>
        <v>USD_CURVE_FUT6M_F5</v>
      </c>
      <c r="K41" s="154">
        <f>Pricing!$D41</f>
        <v>99.593838808856191</v>
      </c>
      <c r="L41" s="154">
        <f>Pricing!$D41</f>
        <v>99.593838808856191</v>
      </c>
      <c r="M41" s="155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3" t="str">
        <f t="shared" si="7"/>
        <v>USD_CURVE_FUT12M_F5</v>
      </c>
      <c r="O41" s="154">
        <f>Pricing!E41</f>
        <v>99.413372116770745</v>
      </c>
      <c r="P41" s="154">
        <f>Pricing!E41</f>
        <v>99.413372116770745</v>
      </c>
      <c r="Q41" s="155"/>
      <c r="R41" s="153"/>
      <c r="S41" s="154">
        <f>Pricing!$F41</f>
        <v>99.099419007228477</v>
      </c>
      <c r="T41" s="154">
        <f>Pricing!$F41</f>
        <v>99.099419007228477</v>
      </c>
      <c r="U41" s="155"/>
      <c r="V41" s="153"/>
      <c r="W41" s="154">
        <f>Pricing!$G41</f>
        <v>99.816397414192878</v>
      </c>
      <c r="X41" s="154">
        <f>Pricing!$G41</f>
        <v>99.816397414192878</v>
      </c>
      <c r="Y41" s="155" t="str">
        <f>IF(Contribute="abcd",IF($A$2&lt;&gt;-1,_xll.RtContribute(SourceAlias,V41,Fields,W41:X41,"SCOPE:SERVER"),_xll.RtContribute(SourceAlias,"DDS_INSERT_S",$A$2:$C$2,V41:X41,"SCOPE:SERVER FTC:ALL")),"stopped")</f>
        <v>stopped</v>
      </c>
    </row>
    <row r="42" spans="1:25" x14ac:dyDescent="0.2">
      <c r="A42" s="71" t="str">
        <f>Pricing!$A42</f>
        <v>G5</v>
      </c>
      <c r="B42" s="153" t="str">
        <f t="shared" si="4"/>
        <v>USD_CURVE_FUT1M_G5</v>
      </c>
      <c r="C42" s="154">
        <f>Pricing!$B42</f>
        <v>99.750635060269019</v>
      </c>
      <c r="D42" s="154">
        <f>Pricing!$B42</f>
        <v>99.750635060269019</v>
      </c>
      <c r="E42" s="155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3" t="str">
        <f t="shared" si="5"/>
        <v>USD_CURVE_FUT3M_G5</v>
      </c>
      <c r="G42" s="154">
        <f>Pricing!$C42</f>
        <v>99.659051889731074</v>
      </c>
      <c r="H42" s="154">
        <f>Pricing!$C42</f>
        <v>99.659051889731074</v>
      </c>
      <c r="I42" s="155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3" t="str">
        <f t="shared" si="6"/>
        <v>USD_CURVE_FUT6M_G5</v>
      </c>
      <c r="K42" s="154">
        <f>Pricing!$D42</f>
        <v>99.563425021595592</v>
      </c>
      <c r="L42" s="154">
        <f>Pricing!$D42</f>
        <v>99.563425021595592</v>
      </c>
      <c r="M42" s="155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3" t="str">
        <f t="shared" si="7"/>
        <v>USD_CURVE_FUT12M_G5</v>
      </c>
      <c r="O42" s="154">
        <f>Pricing!E42</f>
        <v>99.379066493267658</v>
      </c>
      <c r="P42" s="154">
        <f>Pricing!E42</f>
        <v>99.379066493267658</v>
      </c>
      <c r="Q42" s="155"/>
      <c r="R42" s="153"/>
      <c r="S42" s="154">
        <f>Pricing!$F42</f>
        <v>98.933696996544001</v>
      </c>
      <c r="T42" s="154">
        <f>Pricing!$F42</f>
        <v>98.933696996544001</v>
      </c>
      <c r="U42" s="155"/>
      <c r="V42" s="153"/>
      <c r="W42" s="154">
        <f>Pricing!$G42</f>
        <v>99.790594151123287</v>
      </c>
      <c r="X42" s="154">
        <f>Pricing!$G42</f>
        <v>99.790594151123287</v>
      </c>
      <c r="Y42" s="155" t="str">
        <f>IF(Contribute="abcd",IF($A$2&lt;&gt;-1,_xll.RtContribute(SourceAlias,V42,Fields,W42:X42,"SCOPE:SERVER"),_xll.RtContribute(SourceAlias,"DDS_INSERT_S",$A$2:$C$2,V42:X42,"SCOPE:SERVER FTC:ALL")),"stopped")</f>
        <v>stopped</v>
      </c>
    </row>
    <row r="43" spans="1:25" x14ac:dyDescent="0.2">
      <c r="A43" s="71" t="str">
        <f>Pricing!$A43</f>
        <v>H5</v>
      </c>
      <c r="B43" s="153" t="str">
        <f t="shared" si="4"/>
        <v>USD_CURVE_FUT1M_H5</v>
      </c>
      <c r="C43" s="154">
        <f>Pricing!$B43</f>
        <v>99.710951157711307</v>
      </c>
      <c r="D43" s="154">
        <f>Pricing!$B43</f>
        <v>99.710951157711307</v>
      </c>
      <c r="E43" s="155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3" t="str">
        <f t="shared" si="5"/>
        <v>USD_CURVE_FUT3M_H5</v>
      </c>
      <c r="G43" s="154">
        <f>Pricing!$C43</f>
        <v>99.617500000046107</v>
      </c>
      <c r="H43" s="154">
        <f>Pricing!$C43</f>
        <v>99.617500000046107</v>
      </c>
      <c r="I43" s="155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3" t="str">
        <f t="shared" si="6"/>
        <v>USD_CURVE_FUT6M_H5</v>
      </c>
      <c r="K43" s="154">
        <f>Pricing!$D43</f>
        <v>99.52304128017289</v>
      </c>
      <c r="L43" s="154">
        <f>Pricing!$D43</f>
        <v>99.52304128017289</v>
      </c>
      <c r="M43" s="155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3" t="str">
        <f t="shared" si="7"/>
        <v>USD_CURVE_FUT12M_H5</v>
      </c>
      <c r="O43" s="154">
        <f>Pricing!E43</f>
        <v>99.32711013898512</v>
      </c>
      <c r="P43" s="154">
        <f>Pricing!E43</f>
        <v>99.32711013898512</v>
      </c>
      <c r="Q43" s="155"/>
      <c r="R43" s="153"/>
      <c r="S43" s="154">
        <f>Pricing!$F43</f>
        <v>99.617500000000064</v>
      </c>
      <c r="T43" s="154">
        <f>Pricing!$F43</f>
        <v>99.617500000000064</v>
      </c>
      <c r="U43" s="155"/>
      <c r="V43" s="153"/>
      <c r="W43" s="154">
        <f>Pricing!$G43</f>
        <v>99.753845637119539</v>
      </c>
      <c r="X43" s="154">
        <f>Pricing!$G43</f>
        <v>99.753845637119539</v>
      </c>
      <c r="Y43" s="155" t="str">
        <f>IF(Contribute="abcd",IF($A$2&lt;&gt;-1,_xll.RtContribute(SourceAlias,V43,Fields,W43:X43,"SCOPE:SERVER"),_xll.RtContribute(SourceAlias,"DDS_INSERT_S",$A$2:$C$2,V43:X43,"SCOPE:SERVER FTC:ALL")),"stopped")</f>
        <v>stopped</v>
      </c>
    </row>
    <row r="44" spans="1:25" x14ac:dyDescent="0.2">
      <c r="A44" s="71" t="str">
        <f>Pricing!$A44</f>
        <v>J5</v>
      </c>
      <c r="B44" s="153" t="str">
        <f t="shared" si="4"/>
        <v>USD_CURVE_FUT1M_J5</v>
      </c>
      <c r="C44" s="154">
        <f>Pricing!$B44</f>
        <v>99.655289124220658</v>
      </c>
      <c r="D44" s="154">
        <f>Pricing!$B44</f>
        <v>99.655289124220658</v>
      </c>
      <c r="E44" s="155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3" t="str">
        <f t="shared" si="5"/>
        <v>USD_CURVE_FUT3M_J5</v>
      </c>
      <c r="G44" s="154">
        <f>Pricing!$C44</f>
        <v>99.56890902870002</v>
      </c>
      <c r="H44" s="154">
        <f>Pricing!$C44</f>
        <v>99.56890902870002</v>
      </c>
      <c r="I44" s="155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3" t="str">
        <f t="shared" si="6"/>
        <v>USD_CURVE_FUT6M_J5</v>
      </c>
      <c r="K44" s="154">
        <f>Pricing!$D44</f>
        <v>99.473551986793041</v>
      </c>
      <c r="L44" s="154">
        <f>Pricing!$D44</f>
        <v>99.473551986793041</v>
      </c>
      <c r="M44" s="155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3" t="str">
        <f t="shared" si="7"/>
        <v>USD_CURVE_FUT12M_J5</v>
      </c>
      <c r="O44" s="154">
        <f>Pricing!E44</f>
        <v>99.269432868052704</v>
      </c>
      <c r="P44" s="154">
        <f>Pricing!E44</f>
        <v>99.269432868052704</v>
      </c>
      <c r="Q44" s="155"/>
      <c r="R44" s="153"/>
      <c r="S44" s="154">
        <f>Pricing!$F44</f>
        <v>100.01651769157662</v>
      </c>
      <c r="T44" s="154">
        <f>Pricing!$F44</f>
        <v>100.01651769157662</v>
      </c>
      <c r="U44" s="155"/>
      <c r="V44" s="153"/>
      <c r="W44" s="154">
        <f>Pricing!$G44</f>
        <v>99.712563556142214</v>
      </c>
      <c r="X44" s="154">
        <f>Pricing!$G44</f>
        <v>99.712563556142214</v>
      </c>
      <c r="Y44" s="155" t="str">
        <f>IF(Contribute="abcd",IF($A$2&lt;&gt;-1,_xll.RtContribute(SourceAlias,V44,Fields,W44:X44,"SCOPE:SERVER"),_xll.RtContribute(SourceAlias,"DDS_INSERT_S",$A$2:$C$2,V44:X44,"SCOPE:SERVER FTC:ALL")),"stopped")</f>
        <v>stopped</v>
      </c>
    </row>
    <row r="45" spans="1:25" x14ac:dyDescent="0.2">
      <c r="A45" s="71" t="str">
        <f>Pricing!$A45</f>
        <v>M5</v>
      </c>
      <c r="B45" s="153" t="str">
        <f t="shared" si="4"/>
        <v>USD_CURVE_FUT1M_M5</v>
      </c>
      <c r="C45" s="154">
        <f>Pricing!$B45</f>
        <v>99.49727343471892</v>
      </c>
      <c r="D45" s="154">
        <f>Pricing!$B45</f>
        <v>99.49727343471892</v>
      </c>
      <c r="E45" s="155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3" t="str">
        <f t="shared" si="5"/>
        <v>USD_CURVE_FUT3M_M5</v>
      </c>
      <c r="G45" s="154">
        <f>Pricing!$C45</f>
        <v>99.427500000093175</v>
      </c>
      <c r="H45" s="154">
        <f>Pricing!$C45</f>
        <v>99.427500000093175</v>
      </c>
      <c r="I45" s="155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3" t="str">
        <f t="shared" si="6"/>
        <v>USD_CURVE_FUT6M_M5</v>
      </c>
      <c r="K45" s="154">
        <f>Pricing!$D45</f>
        <v>99.324112300936449</v>
      </c>
      <c r="L45" s="154">
        <f>Pricing!$D45</f>
        <v>99.324112300936449</v>
      </c>
      <c r="M45" s="155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3" t="str">
        <f t="shared" si="7"/>
        <v>USD_CURVE_FUT12M_M5</v>
      </c>
      <c r="O45" s="154">
        <f>Pricing!E45</f>
        <v>99.120388528525581</v>
      </c>
      <c r="P45" s="154">
        <f>Pricing!E45</f>
        <v>99.120388528525581</v>
      </c>
      <c r="Q45" s="155"/>
      <c r="R45" s="153"/>
      <c r="S45" s="154">
        <f>Pricing!$F45</f>
        <v>99.427499999999952</v>
      </c>
      <c r="T45" s="154">
        <f>Pricing!$F45</f>
        <v>99.427499999999952</v>
      </c>
      <c r="U45" s="155"/>
      <c r="V45" s="153"/>
      <c r="W45" s="154">
        <f>Pricing!$G45</f>
        <v>99.581318317299008</v>
      </c>
      <c r="X45" s="154">
        <f>Pricing!$G45</f>
        <v>99.581318317299008</v>
      </c>
      <c r="Y45" s="155" t="str">
        <f>IF(Contribute="abcd",IF($A$2&lt;&gt;-1,_xll.RtContribute(SourceAlias,V45,Fields,W45:X45,"SCOPE:SERVER"),_xll.RtContribute(SourceAlias,"DDS_INSERT_S",$A$2:$C$2,V45:X45,"SCOPE:SERVER FTC:ALL")),"stopped")</f>
        <v>stopped</v>
      </c>
    </row>
    <row r="46" spans="1:25" x14ac:dyDescent="0.2">
      <c r="A46" s="71" t="str">
        <f>Pricing!$A46</f>
        <v>U5</v>
      </c>
      <c r="B46" s="153" t="str">
        <f t="shared" si="4"/>
        <v>USD_CURVE_FUT1M_U5</v>
      </c>
      <c r="C46" s="154">
        <f>Pricing!$B46</f>
        <v>99.256280565046467</v>
      </c>
      <c r="D46" s="154">
        <f>Pricing!$B46</f>
        <v>99.256280565046467</v>
      </c>
      <c r="E46" s="155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3" t="str">
        <f t="shared" si="5"/>
        <v>USD_CURVE_FUT3M_U5</v>
      </c>
      <c r="G46" s="154">
        <f>Pricing!$C46</f>
        <v>99.187499999794653</v>
      </c>
      <c r="H46" s="154">
        <f>Pricing!$C46</f>
        <v>99.187499999794653</v>
      </c>
      <c r="I46" s="155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3" t="str">
        <f t="shared" si="6"/>
        <v>USD_CURVE_FUT6M_U5</v>
      </c>
      <c r="K46" s="154">
        <f>Pricing!$D46</f>
        <v>99.090358733650746</v>
      </c>
      <c r="L46" s="154">
        <f>Pricing!$D46</f>
        <v>99.090358733650746</v>
      </c>
      <c r="M46" s="155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3" t="str">
        <f t="shared" si="7"/>
        <v>USD_CURVE_FUT12M_U5</v>
      </c>
      <c r="O46" s="154">
        <f>Pricing!E46</f>
        <v>98.8898122362978</v>
      </c>
      <c r="P46" s="154">
        <f>Pricing!E46</f>
        <v>98.8898122362978</v>
      </c>
      <c r="Q46" s="155"/>
      <c r="R46" s="153"/>
      <c r="S46" s="154">
        <f>Pricing!$F46</f>
        <v>99.187500000000114</v>
      </c>
      <c r="T46" s="154">
        <f>Pricing!$F46</f>
        <v>99.187500000000114</v>
      </c>
      <c r="U46" s="155"/>
      <c r="V46" s="153"/>
      <c r="W46" s="154">
        <f>Pricing!$G46</f>
        <v>99.3744406057736</v>
      </c>
      <c r="X46" s="154">
        <f>Pricing!$G46</f>
        <v>99.3744406057736</v>
      </c>
      <c r="Y46" s="155" t="str">
        <f>IF(Contribute="abcd",IF($A$2&lt;&gt;-1,_xll.RtContribute(SourceAlias,V46,Fields,W46:X46,"SCOPE:SERVER"),_xll.RtContribute(SourceAlias,"DDS_INSERT_S",$A$2:$C$2,V46:X46,"SCOPE:SERVER FTC:ALL")),"stopped")</f>
        <v>stopped</v>
      </c>
    </row>
    <row r="47" spans="1:25" x14ac:dyDescent="0.2">
      <c r="A47" s="71" t="str">
        <f>Pricing!$A47</f>
        <v>Z5</v>
      </c>
      <c r="B47" s="153" t="str">
        <f t="shared" si="4"/>
        <v>USD_CURVE_FUT1M_Z5</v>
      </c>
      <c r="C47" s="154">
        <f>Pricing!$B47</f>
        <v>98.997047252554893</v>
      </c>
      <c r="D47" s="154">
        <f>Pricing!$B47</f>
        <v>98.997047252554893</v>
      </c>
      <c r="E47" s="155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3" t="str">
        <f t="shared" si="5"/>
        <v>USD_CURVE_FUT3M_Z5</v>
      </c>
      <c r="G47" s="154">
        <f>Pricing!$C47</f>
        <v>98.912500000000009</v>
      </c>
      <c r="H47" s="154">
        <f>Pricing!$C47</f>
        <v>98.912500000000009</v>
      </c>
      <c r="I47" s="155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3" t="str">
        <f t="shared" si="6"/>
        <v>USD_CURVE_FUT6M_Z5</v>
      </c>
      <c r="K47" s="154">
        <f>Pricing!$D47</f>
        <v>98.833602410148131</v>
      </c>
      <c r="L47" s="154">
        <f>Pricing!$D47</f>
        <v>98.833602410148131</v>
      </c>
      <c r="M47" s="155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3" t="str">
        <f t="shared" si="7"/>
        <v>USD_CURVE_FUT12M_Z5</v>
      </c>
      <c r="O47" s="154">
        <f>Pricing!E47</f>
        <v>98.636954475911836</v>
      </c>
      <c r="P47" s="154">
        <f>Pricing!E47</f>
        <v>98.636954475911836</v>
      </c>
      <c r="Q47" s="155"/>
      <c r="R47" s="153"/>
      <c r="S47" s="154">
        <f>Pricing!$F47</f>
        <v>98.912500000034697</v>
      </c>
      <c r="T47" s="154">
        <f>Pricing!$F47</f>
        <v>98.912500000034697</v>
      </c>
      <c r="U47" s="155"/>
      <c r="V47" s="153"/>
      <c r="W47" s="154">
        <f>Pricing!$G47</f>
        <v>99.113139858497433</v>
      </c>
      <c r="X47" s="154">
        <f>Pricing!$G47</f>
        <v>99.113139858497433</v>
      </c>
      <c r="Y47" s="155" t="str">
        <f>IF(Contribute="abcd",IF($A$2&lt;&gt;-1,_xll.RtContribute(SourceAlias,V47,Fields,W47:X47,"SCOPE:SERVER"),_xll.RtContribute(SourceAlias,"DDS_INSERT_S",$A$2:$C$2,V47:X47,"SCOPE:SERVER FTC:ALL")),"stopped")</f>
        <v>stopped</v>
      </c>
    </row>
    <row r="48" spans="1:25" x14ac:dyDescent="0.2">
      <c r="A48" s="71" t="str">
        <f>Pricing!$A48</f>
        <v>H6</v>
      </c>
      <c r="B48" s="153" t="str">
        <f t="shared" si="4"/>
        <v>USD_CURVE_FUT1M_H6</v>
      </c>
      <c r="C48" s="154">
        <f>Pricing!$B48</f>
        <v>98.719714903791839</v>
      </c>
      <c r="D48" s="154">
        <f>Pricing!$B48</f>
        <v>98.719714903791839</v>
      </c>
      <c r="E48" s="155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3" t="str">
        <f t="shared" si="5"/>
        <v>USD_CURVE_FUT3M_H6</v>
      </c>
      <c r="G48" s="154">
        <f>Pricing!$C48</f>
        <v>98.617500000000021</v>
      </c>
      <c r="H48" s="154">
        <f>Pricing!$C48</f>
        <v>98.617500000000021</v>
      </c>
      <c r="I48" s="155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3" t="str">
        <f t="shared" si="6"/>
        <v>USD_CURVE_FUT6M_H6</v>
      </c>
      <c r="K48" s="154">
        <f>Pricing!$D48</f>
        <v>98.553987221044522</v>
      </c>
      <c r="L48" s="154">
        <f>Pricing!$D48</f>
        <v>98.553987221044522</v>
      </c>
      <c r="M48" s="155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3" t="str">
        <f t="shared" si="7"/>
        <v>USD_CURVE_FUT12M_H6</v>
      </c>
      <c r="O48" s="154">
        <f>Pricing!E48</f>
        <v>98.361949441258105</v>
      </c>
      <c r="P48" s="154">
        <f>Pricing!E48</f>
        <v>98.361949441258105</v>
      </c>
      <c r="Q48" s="155"/>
      <c r="R48" s="153"/>
      <c r="S48" s="154">
        <f>Pricing!$F48</f>
        <v>98.617500000193786</v>
      </c>
      <c r="T48" s="154">
        <f>Pricing!$F48</f>
        <v>98.617500000193786</v>
      </c>
      <c r="U48" s="155"/>
      <c r="V48" s="153"/>
      <c r="W48" s="154">
        <f>Pricing!$G48</f>
        <v>98.824980181031833</v>
      </c>
      <c r="X48" s="154">
        <f>Pricing!$G48</f>
        <v>98.824980181031833</v>
      </c>
      <c r="Y48" s="155" t="str">
        <f>IF(Contribute="abcd",IF($A$2&lt;&gt;-1,_xll.RtContribute(SourceAlias,V48,Fields,W48:X48,"SCOPE:SERVER"),_xll.RtContribute(SourceAlias,"DDS_INSERT_S",$A$2:$C$2,V48:X48,"SCOPE:SERVER FTC:ALL")),"stopped")</f>
        <v>stopped</v>
      </c>
    </row>
    <row r="49" spans="1:25" x14ac:dyDescent="0.2">
      <c r="A49" s="71" t="str">
        <f>Pricing!$A49</f>
        <v>M6</v>
      </c>
      <c r="B49" s="153" t="str">
        <f t="shared" si="4"/>
        <v>USD_CURVE_FUT1M_M6</v>
      </c>
      <c r="C49" s="154">
        <f>Pricing!$B49</f>
        <v>98.444016682388565</v>
      </c>
      <c r="D49" s="154">
        <f>Pricing!$B49</f>
        <v>98.444016682388565</v>
      </c>
      <c r="E49" s="155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3" t="str">
        <f t="shared" si="5"/>
        <v>USD_CURVE_FUT3M_M6</v>
      </c>
      <c r="G49" s="154">
        <f>Pricing!$C49</f>
        <v>98.354430185827979</v>
      </c>
      <c r="H49" s="154">
        <f>Pricing!$C49</f>
        <v>98.354430185827979</v>
      </c>
      <c r="I49" s="155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3" t="str">
        <f t="shared" si="6"/>
        <v>USD_CURVE_FUT6M_M6</v>
      </c>
      <c r="K49" s="154">
        <f>Pricing!$D49</f>
        <v>98.274603076865105</v>
      </c>
      <c r="L49" s="154">
        <f>Pricing!$D49</f>
        <v>98.274603076865105</v>
      </c>
      <c r="M49" s="155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3" t="str">
        <f t="shared" si="7"/>
        <v>USD_CURVE_FUT12M_M6</v>
      </c>
      <c r="O49" s="154">
        <f>Pricing!E49</f>
        <v>98.087161492410843</v>
      </c>
      <c r="P49" s="154">
        <f>Pricing!E49</f>
        <v>98.087161492410843</v>
      </c>
      <c r="Q49" s="155"/>
      <c r="R49" s="153"/>
      <c r="S49" s="154">
        <f>Pricing!$F49</f>
        <v>98.395952959076951</v>
      </c>
      <c r="T49" s="154">
        <f>Pricing!$F49</f>
        <v>98.395952959076951</v>
      </c>
      <c r="U49" s="155"/>
      <c r="V49" s="153"/>
      <c r="W49" s="154">
        <f>Pricing!$G49</f>
        <v>98.552762725444296</v>
      </c>
      <c r="X49" s="154">
        <f>Pricing!$G49</f>
        <v>98.552762725444296</v>
      </c>
      <c r="Y49" s="155"/>
    </row>
    <row r="50" spans="1:25" x14ac:dyDescent="0.2">
      <c r="A50" s="71" t="str">
        <f>Pricing!$A50</f>
        <v>U6</v>
      </c>
      <c r="B50" s="153" t="str">
        <f t="shared" si="4"/>
        <v>USD_CURVE_FUT1M_U6</v>
      </c>
      <c r="C50" s="154">
        <f>Pricing!$B50</f>
        <v>98.172112527938779</v>
      </c>
      <c r="D50" s="154">
        <f>Pricing!$B50</f>
        <v>98.172112527938779</v>
      </c>
      <c r="E50" s="155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3" t="str">
        <f t="shared" si="5"/>
        <v>USD_CURVE_FUT3M_U6</v>
      </c>
      <c r="G50" s="154">
        <f>Pricing!$C50</f>
        <v>98.097268738456947</v>
      </c>
      <c r="H50" s="154">
        <f>Pricing!$C50</f>
        <v>98.097268738456947</v>
      </c>
      <c r="I50" s="155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3" t="str">
        <f t="shared" si="6"/>
        <v>USD_CURVE_FUT6M_U6</v>
      </c>
      <c r="K50" s="154">
        <f>Pricing!$D50</f>
        <v>98.00183136329062</v>
      </c>
      <c r="L50" s="154">
        <f>Pricing!$D50</f>
        <v>98.00183136329062</v>
      </c>
      <c r="M50" s="155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3" t="str">
        <f t="shared" si="7"/>
        <v>USD_CURVE_FUT12M_U6</v>
      </c>
      <c r="O50" s="154">
        <f>Pricing!E50</f>
        <v>97.818362680577309</v>
      </c>
      <c r="P50" s="154">
        <f>Pricing!E50</f>
        <v>97.818362680577309</v>
      </c>
      <c r="Q50" s="155"/>
      <c r="R50" s="153"/>
      <c r="S50" s="154">
        <f>Pricing!$F50</f>
        <v>98.175377310762997</v>
      </c>
      <c r="T50" s="154">
        <f>Pricing!$F50</f>
        <v>98.175377310762997</v>
      </c>
      <c r="U50" s="155"/>
      <c r="V50" s="153"/>
      <c r="W50" s="154">
        <f>Pricing!$G50</f>
        <v>98.286257718987983</v>
      </c>
      <c r="X50" s="154">
        <f>Pricing!$G50</f>
        <v>98.286257718987983</v>
      </c>
      <c r="Y50" s="155"/>
    </row>
    <row r="51" spans="1:25" x14ac:dyDescent="0.2">
      <c r="A51" s="71" t="str">
        <f>Pricing!$A51</f>
        <v>Z6</v>
      </c>
      <c r="B51" s="153" t="str">
        <f t="shared" si="4"/>
        <v>USD_CURVE_FUT1M_Z6</v>
      </c>
      <c r="C51" s="154">
        <f>Pricing!$B51</f>
        <v>97.942868297070888</v>
      </c>
      <c r="D51" s="154">
        <f>Pricing!$B51</f>
        <v>97.942868297070888</v>
      </c>
      <c r="E51" s="155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3" t="str">
        <f t="shared" si="5"/>
        <v>USD_CURVE_FUT3M_Z6</v>
      </c>
      <c r="G51" s="154">
        <f>Pricing!$C51</f>
        <v>97.876074451466351</v>
      </c>
      <c r="H51" s="154">
        <f>Pricing!$C51</f>
        <v>97.876074451466351</v>
      </c>
      <c r="I51" s="155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3" t="str">
        <f t="shared" si="6"/>
        <v>USD_CURVE_FUT6M_Z6</v>
      </c>
      <c r="K51" s="154">
        <f>Pricing!$D51</f>
        <v>97.774905940544613</v>
      </c>
      <c r="L51" s="154">
        <f>Pricing!$D51</f>
        <v>97.774905940544613</v>
      </c>
      <c r="M51" s="155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3" t="str">
        <f t="shared" si="7"/>
        <v>USD_CURVE_FUT12M_Z6</v>
      </c>
      <c r="O51" s="154">
        <f>Pricing!E51</f>
        <v>97.594177670396306</v>
      </c>
      <c r="P51" s="154">
        <f>Pricing!E51</f>
        <v>97.594177670396306</v>
      </c>
      <c r="Q51" s="155"/>
      <c r="R51" s="153"/>
      <c r="S51" s="154">
        <f>Pricing!$F51</f>
        <v>97.970736988253208</v>
      </c>
      <c r="T51" s="154">
        <f>Pricing!$F51</f>
        <v>97.970736988253208</v>
      </c>
      <c r="U51" s="155"/>
      <c r="V51" s="153"/>
      <c r="W51" s="154">
        <f>Pricing!$G51</f>
        <v>98.068310685341856</v>
      </c>
      <c r="X51" s="154">
        <f>Pricing!$G51</f>
        <v>98.068310685341856</v>
      </c>
      <c r="Y51" s="155"/>
    </row>
    <row r="52" spans="1:25" x14ac:dyDescent="0.2">
      <c r="A52" s="63" t="str">
        <f>Pricing!$A52</f>
        <v>H7</v>
      </c>
      <c r="B52" s="153" t="str">
        <f t="shared" si="4"/>
        <v>USD_CURVE_FUT1M_H7</v>
      </c>
      <c r="C52" s="154">
        <f>Pricing!$B52</f>
        <v>97.74775341660289</v>
      </c>
      <c r="D52" s="154">
        <f>Pricing!$B52</f>
        <v>97.74775341660289</v>
      </c>
      <c r="E52" s="155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6" t="str">
        <f t="shared" si="5"/>
        <v>USD_CURVE_FUT3M_H7</v>
      </c>
      <c r="G52" s="157">
        <f>Pricing!$C52</f>
        <v>97.683586944572241</v>
      </c>
      <c r="H52" s="157">
        <f>Pricing!$C52</f>
        <v>97.683586944572241</v>
      </c>
      <c r="I52" s="158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3" t="str">
        <f t="shared" si="6"/>
        <v>USD_CURVE_FUT6M_H7</v>
      </c>
      <c r="K52" s="154">
        <f>Pricing!$D52</f>
        <v>97.584603216785098</v>
      </c>
      <c r="L52" s="154">
        <f>Pricing!$D52</f>
        <v>97.584603216785098</v>
      </c>
      <c r="M52" s="155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3" t="str">
        <f t="shared" si="7"/>
        <v>USD_CURVE_FUT12M_H7</v>
      </c>
      <c r="O52" s="157">
        <f>Pricing!E52</f>
        <v>97.405586492965185</v>
      </c>
      <c r="P52" s="157">
        <f>Pricing!E52</f>
        <v>97.405586492965185</v>
      </c>
      <c r="Q52" s="158"/>
      <c r="R52" s="156"/>
      <c r="S52" s="157">
        <f>Pricing!$F52</f>
        <v>97.772791070478632</v>
      </c>
      <c r="T52" s="157">
        <f>Pricing!$F52</f>
        <v>97.772791070478632</v>
      </c>
      <c r="U52" s="158"/>
      <c r="V52" s="156"/>
      <c r="W52" s="157">
        <f>Pricing!$G52</f>
        <v>97.889191673161221</v>
      </c>
      <c r="X52" s="157">
        <f>Pricing!$G52</f>
        <v>97.889191673161221</v>
      </c>
      <c r="Y52" s="158"/>
    </row>
    <row r="53" spans="1:25" x14ac:dyDescent="0.2">
      <c r="A53" s="54" t="str">
        <f>Indexes!A53</f>
        <v>T</v>
      </c>
      <c r="B53" s="150"/>
      <c r="C53" s="151">
        <f>Pricing!$B53*100</f>
        <v>0.14341930540448522</v>
      </c>
      <c r="D53" s="151">
        <f>Pricing!$B53*100</f>
        <v>0.14341930540448522</v>
      </c>
      <c r="E53" s="152"/>
      <c r="F53" s="150" t="s">
        <v>194</v>
      </c>
      <c r="G53" s="151">
        <f>Pricing!$C53*100</f>
        <v>0.22490000000006408</v>
      </c>
      <c r="H53" s="151">
        <f>Pricing!$C53*100</f>
        <v>0.22490000000006408</v>
      </c>
      <c r="I53" s="152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50" t="s">
        <v>271</v>
      </c>
      <c r="K53" s="151">
        <f>Pricing!$D53*100</f>
        <v>0.3228999999559497</v>
      </c>
      <c r="L53" s="151">
        <f>Pricing!$D53*100</f>
        <v>0.3228999999559497</v>
      </c>
      <c r="M53" s="152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50"/>
      <c r="O53" s="151">
        <f>Pricing!$E53*100</f>
        <v>0.54359999999998931</v>
      </c>
      <c r="P53" s="151">
        <f>Pricing!$E53*100</f>
        <v>0.54359999999998931</v>
      </c>
      <c r="Q53" s="152"/>
      <c r="R53" s="150"/>
      <c r="S53" s="151">
        <f>Pricing!$F53*100</f>
        <v>0.22484999999888119</v>
      </c>
      <c r="T53" s="151">
        <f>Pricing!$F53*100</f>
        <v>0.22484999999888119</v>
      </c>
      <c r="U53" s="152"/>
      <c r="V53" s="150"/>
      <c r="W53" s="151">
        <f>Pricing!$G53*100</f>
        <v>0.14999999999698588</v>
      </c>
      <c r="X53" s="151">
        <f>Pricing!$G53*100</f>
        <v>0.14999999999698588</v>
      </c>
      <c r="Y53" s="152" t="str">
        <f>IF(Contribute="abcd",IF($A$2&lt;&gt;-1,_xll.RtContribute(SourceAlias,V53,Fields,W53:X53,"SCOPE:SERVER"),_xll.RtContribute(SourceAlias,"DDS_INSERT_S",$A$2:$C$2,V53:X53,"SCOPE:SERVER FTC:ALL")),"stopped")</f>
        <v>stopped</v>
      </c>
    </row>
    <row r="54" spans="1:25" x14ac:dyDescent="0.2">
      <c r="A54" s="63" t="str">
        <f>Indexes!A54</f>
        <v>TOM</v>
      </c>
      <c r="B54" s="156"/>
      <c r="C54" s="157">
        <f>Pricing!$B54*100</f>
        <v>0.13951639068677407</v>
      </c>
      <c r="D54" s="157">
        <f>Pricing!$B54*100</f>
        <v>0.13951639068677407</v>
      </c>
      <c r="E54" s="158"/>
      <c r="F54" s="156" t="s">
        <v>195</v>
      </c>
      <c r="G54" s="157">
        <f>Pricing!$C54*100</f>
        <v>0.2245181248634267</v>
      </c>
      <c r="H54" s="157">
        <f>Pricing!$C54*100</f>
        <v>0.2245181248634267</v>
      </c>
      <c r="I54" s="158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6" t="s">
        <v>272</v>
      </c>
      <c r="K54" s="157">
        <f>Pricing!$D54*100</f>
        <v>0.32290066195968636</v>
      </c>
      <c r="L54" s="157">
        <f>Pricing!$D54*100</f>
        <v>0.32290066195968636</v>
      </c>
      <c r="M54" s="158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6"/>
      <c r="O54" s="157">
        <f>Pricing!$E54*100</f>
        <v>0.54488187402199095</v>
      </c>
      <c r="P54" s="157">
        <f>Pricing!$E54*100</f>
        <v>0.54488187402199095</v>
      </c>
      <c r="Q54" s="158"/>
      <c r="R54" s="156"/>
      <c r="S54" s="157">
        <f>Pricing!$F54*100</f>
        <v>0.22881287144570894</v>
      </c>
      <c r="T54" s="157">
        <f>Pricing!$F54*100</f>
        <v>0.22881287144570894</v>
      </c>
      <c r="U54" s="158"/>
      <c r="V54" s="156"/>
      <c r="W54" s="157">
        <f>Pricing!$G54*100</f>
        <v>0.14999999999698588</v>
      </c>
      <c r="X54" s="157">
        <f>Pricing!$G54*100</f>
        <v>0.14999999999698588</v>
      </c>
      <c r="Y54" s="158" t="str">
        <f>IF(Contribute="abcd",IF($A$2&lt;&gt;-1,_xll.RtContribute(SourceAlias,V54,Fields,W54:X54,"SCOPE:SERVER"),_xll.RtContribute(SourceAlias,"DDS_INSERT_S",$A$2:$C$2,V54:X54,"SCOPE:SERVER FTC:ALL")),"stopped")</f>
        <v>stopped</v>
      </c>
    </row>
    <row r="55" spans="1:25" x14ac:dyDescent="0.2">
      <c r="A55" s="54">
        <f>Indexes!A55</f>
        <v>1</v>
      </c>
      <c r="B55" s="150"/>
      <c r="C55" s="151">
        <f>Pricing!$B55*100</f>
        <v>0.15114402113161063</v>
      </c>
      <c r="D55" s="151">
        <f>Pricing!$B55*100</f>
        <v>0.15114402113161063</v>
      </c>
      <c r="E55" s="152"/>
      <c r="F55" s="150" t="s">
        <v>196</v>
      </c>
      <c r="G55" s="151">
        <f>Pricing!$C55*100</f>
        <v>0.22219407567893096</v>
      </c>
      <c r="H55" s="151">
        <f>Pricing!$C55*100</f>
        <v>0.22219407567893096</v>
      </c>
      <c r="I55" s="152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50" t="s">
        <v>273</v>
      </c>
      <c r="K55" s="151">
        <f>Pricing!$D55*100</f>
        <v>0.3239999999534271</v>
      </c>
      <c r="L55" s="151">
        <f>Pricing!$D55*100</f>
        <v>0.3239999999534271</v>
      </c>
      <c r="M55" s="152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50" t="s">
        <v>356</v>
      </c>
      <c r="O55" s="151">
        <f>Pricing!$E55*100</f>
        <v>0.56286897987334328</v>
      </c>
      <c r="P55" s="151">
        <f>Pricing!$E55*100</f>
        <v>0.56286897987334328</v>
      </c>
      <c r="Q55" s="152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50"/>
      <c r="S55" s="151">
        <f>Pricing!$F55*100</f>
        <v>0.29569017044898649</v>
      </c>
      <c r="T55" s="151">
        <f>Pricing!$F55*100</f>
        <v>0.29569017044898649</v>
      </c>
      <c r="U55" s="152"/>
      <c r="V55" s="150"/>
      <c r="W55" s="151">
        <f>Pricing!$G55*100</f>
        <v>8.5729587029348409E-2</v>
      </c>
      <c r="X55" s="151">
        <f>Pricing!$G55*100</f>
        <v>8.5729587029348409E-2</v>
      </c>
      <c r="Y55" s="152" t="str">
        <f>IF(Contribute="abcd",IF($A$2&lt;&gt;-1,_xll.RtContribute(SourceAlias,V55,Fields,W55:X55,"SCOPE:SERVER"),_xll.RtContribute(SourceAlias,"DDS_INSERT_S",$A$2:$C$2,V55:X55,"SCOPE:SERVER FTC:ALL")),"stopped")</f>
        <v>stopped</v>
      </c>
    </row>
    <row r="56" spans="1:25" x14ac:dyDescent="0.2">
      <c r="A56" s="71">
        <f>Indexes!A56</f>
        <v>2</v>
      </c>
      <c r="B56" s="153"/>
      <c r="C56" s="154">
        <f>Pricing!$B56*100</f>
        <v>0.15076076326562524</v>
      </c>
      <c r="D56" s="154">
        <f>Pricing!$B56*100</f>
        <v>0.15076076326562524</v>
      </c>
      <c r="E56" s="155"/>
      <c r="F56" s="153" t="s">
        <v>197</v>
      </c>
      <c r="G56" s="154">
        <f>Pricing!$C56*100</f>
        <v>0.2235247427426853</v>
      </c>
      <c r="H56" s="154">
        <f>Pricing!$C56*100</f>
        <v>0.2235247427426853</v>
      </c>
      <c r="I56" s="155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3" t="s">
        <v>274</v>
      </c>
      <c r="K56" s="154">
        <f>Pricing!$D56*100</f>
        <v>0.32699999990525458</v>
      </c>
      <c r="L56" s="154">
        <f>Pricing!$D56*100</f>
        <v>0.32699999990525458</v>
      </c>
      <c r="M56" s="155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3" t="s">
        <v>357</v>
      </c>
      <c r="O56" s="154">
        <f>Pricing!$E56*100</f>
        <v>0.58509262456821809</v>
      </c>
      <c r="P56" s="154">
        <f>Pricing!$E56*100</f>
        <v>0.58509262456821809</v>
      </c>
      <c r="Q56" s="155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3"/>
      <c r="S56" s="154">
        <f>Pricing!$F56*100</f>
        <v>0.35418014277586951</v>
      </c>
      <c r="T56" s="154">
        <f>Pricing!$F56*100</f>
        <v>0.35418014277586951</v>
      </c>
      <c r="U56" s="155"/>
      <c r="V56" s="153"/>
      <c r="W56" s="154" t="e">
        <f>Pricing!$G56*100</f>
        <v>#NUM!</v>
      </c>
      <c r="X56" s="154" t="e">
        <f>Pricing!$G56*100</f>
        <v>#NUM!</v>
      </c>
      <c r="Y56" s="155" t="str">
        <f>IF(Contribute="abcd",IF($A$2&lt;&gt;-1,_xll.RtContribute(SourceAlias,V56,Fields,W56:X56,"SCOPE:SERVER"),_xll.RtContribute(SourceAlias,"DDS_INSERT_S",$A$2:$C$2,V56:X56,"SCOPE:SERVER FTC:ALL")),"stopped")</f>
        <v>stopped</v>
      </c>
    </row>
    <row r="57" spans="1:25" x14ac:dyDescent="0.2">
      <c r="A57" s="71">
        <f>Indexes!A57</f>
        <v>3</v>
      </c>
      <c r="B57" s="153"/>
      <c r="C57" s="154">
        <f>Pricing!$B57*100</f>
        <v>0.15076076326562524</v>
      </c>
      <c r="D57" s="154">
        <f>Pricing!$B57*100</f>
        <v>0.15076076326562524</v>
      </c>
      <c r="E57" s="155"/>
      <c r="F57" s="153" t="s">
        <v>198</v>
      </c>
      <c r="G57" s="154">
        <f>Pricing!$C57*100</f>
        <v>0.22831281470254658</v>
      </c>
      <c r="H57" s="154">
        <f>Pricing!$C57*100</f>
        <v>0.22831281470254658</v>
      </c>
      <c r="I57" s="155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3" t="s">
        <v>275</v>
      </c>
      <c r="K57" s="154">
        <f>Pricing!$D57*100</f>
        <v>0.33299999988313084</v>
      </c>
      <c r="L57" s="154">
        <f>Pricing!$D57*100</f>
        <v>0.33299999988313084</v>
      </c>
      <c r="M57" s="155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3" t="s">
        <v>358</v>
      </c>
      <c r="O57" s="154">
        <f>Pricing!$E57*100</f>
        <v>0.61620853390281016</v>
      </c>
      <c r="P57" s="154">
        <f>Pricing!$E57*100</f>
        <v>0.61620853390281016</v>
      </c>
      <c r="Q57" s="155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3"/>
      <c r="S57" s="154">
        <f>Pricing!$F57*100</f>
        <v>0.41862328187295617</v>
      </c>
      <c r="T57" s="154">
        <f>Pricing!$F57*100</f>
        <v>0.41862328187295617</v>
      </c>
      <c r="U57" s="155"/>
      <c r="V57" s="153"/>
      <c r="W57" s="154">
        <f>Pricing!$G57*100</f>
        <v>9.8767395062537844E-2</v>
      </c>
      <c r="X57" s="154">
        <f>Pricing!$G57*100</f>
        <v>9.8767395062537844E-2</v>
      </c>
      <c r="Y57" s="155" t="str">
        <f>IF(Contribute="abcd",IF($A$2&lt;&gt;-1,_xll.RtContribute(SourceAlias,V57,Fields,W57:X57,"SCOPE:SERVER"),_xll.RtContribute(SourceAlias,"DDS_INSERT_S",$A$2:$C$2,V57:X57,"SCOPE:SERVER FTC:ALL")),"stopped")</f>
        <v>stopped</v>
      </c>
    </row>
    <row r="58" spans="1:25" x14ac:dyDescent="0.2">
      <c r="A58" s="71">
        <f>Indexes!A58</f>
        <v>4</v>
      </c>
      <c r="B58" s="153"/>
      <c r="C58" s="154">
        <f>Pricing!$B58*100</f>
        <v>0.15076044760187202</v>
      </c>
      <c r="D58" s="154">
        <f>Pricing!$B58*100</f>
        <v>0.15076044760187202</v>
      </c>
      <c r="E58" s="155"/>
      <c r="F58" s="153" t="s">
        <v>199</v>
      </c>
      <c r="G58" s="154">
        <f>Pricing!$C58*100</f>
        <v>0.23519776095603095</v>
      </c>
      <c r="H58" s="154">
        <f>Pricing!$C58*100</f>
        <v>0.23519776095603095</v>
      </c>
      <c r="I58" s="155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3" t="s">
        <v>276</v>
      </c>
      <c r="K58" s="154">
        <f>Pricing!$D58*100</f>
        <v>0.34499999990947727</v>
      </c>
      <c r="L58" s="154">
        <f>Pricing!$D58*100</f>
        <v>0.34499999990947727</v>
      </c>
      <c r="M58" s="155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3" t="s">
        <v>359</v>
      </c>
      <c r="O58" s="154">
        <f>Pricing!$E58*100</f>
        <v>0.6505389124074763</v>
      </c>
      <c r="P58" s="154">
        <f>Pricing!$E58*100</f>
        <v>0.6505389124074763</v>
      </c>
      <c r="Q58" s="155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3"/>
      <c r="S58" s="154">
        <f>Pricing!$F58*100</f>
        <v>0.40360383573478564</v>
      </c>
      <c r="T58" s="154">
        <f>Pricing!$F58*100</f>
        <v>0.40360383573478564</v>
      </c>
      <c r="U58" s="155"/>
      <c r="V58" s="153"/>
      <c r="W58" s="154">
        <f>Pricing!$G58*100</f>
        <v>0.10385053535522104</v>
      </c>
      <c r="X58" s="154">
        <f>Pricing!$G58*100</f>
        <v>0.10385053535522104</v>
      </c>
      <c r="Y58" s="155" t="str">
        <f>IF(Contribute="abcd",IF($A$2&lt;&gt;-1,_xll.RtContribute(SourceAlias,V58,Fields,W58:X58,"SCOPE:SERVER"),_xll.RtContribute(SourceAlias,"DDS_INSERT_S",$A$2:$C$2,V58:X58,"SCOPE:SERVER FTC:ALL")),"stopped")</f>
        <v>stopped</v>
      </c>
    </row>
    <row r="59" spans="1:25" x14ac:dyDescent="0.2">
      <c r="A59" s="71">
        <f>Indexes!A59</f>
        <v>5</v>
      </c>
      <c r="B59" s="153"/>
      <c r="C59" s="154">
        <f>Pricing!$B59*100</f>
        <v>0.20536008332759018</v>
      </c>
      <c r="D59" s="154">
        <f>Pricing!$B59*100</f>
        <v>0.20536008332759018</v>
      </c>
      <c r="E59" s="155"/>
      <c r="F59" s="153" t="s">
        <v>200</v>
      </c>
      <c r="G59" s="154">
        <f>Pricing!$C59*100</f>
        <v>0.24457606091993936</v>
      </c>
      <c r="H59" s="154">
        <f>Pricing!$C59*100</f>
        <v>0.24457606091993936</v>
      </c>
      <c r="I59" s="155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3" t="s">
        <v>277</v>
      </c>
      <c r="K59" s="154">
        <f>Pricing!$D59*100</f>
        <v>0.3619999999231997</v>
      </c>
      <c r="L59" s="154">
        <f>Pricing!$D59*100</f>
        <v>0.3619999999231997</v>
      </c>
      <c r="M59" s="155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3" t="s">
        <v>360</v>
      </c>
      <c r="O59" s="154">
        <f>Pricing!$E59*100</f>
        <v>0.69088778171227383</v>
      </c>
      <c r="P59" s="154">
        <f>Pricing!$E59*100</f>
        <v>0.69088778171227383</v>
      </c>
      <c r="Q59" s="155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3"/>
      <c r="S59" s="154">
        <f>Pricing!$F59*100</f>
        <v>0.36141086470577244</v>
      </c>
      <c r="T59" s="154">
        <f>Pricing!$F59*100</f>
        <v>0.36141086470577244</v>
      </c>
      <c r="U59" s="155"/>
      <c r="V59" s="153"/>
      <c r="W59" s="154">
        <f>Pricing!$G59*100</f>
        <v>0.1137404386115648</v>
      </c>
      <c r="X59" s="154">
        <f>Pricing!$G59*100</f>
        <v>0.1137404386115648</v>
      </c>
      <c r="Y59" s="155" t="str">
        <f>IF(Contribute="abcd",IF($A$2&lt;&gt;-1,_xll.RtContribute(SourceAlias,V59,Fields,W59:X59,"SCOPE:SERVER"),_xll.RtContribute(SourceAlias,"DDS_INSERT_S",$A$2:$C$2,V59:X59,"SCOPE:SERVER FTC:ALL")),"stopped")</f>
        <v>stopped</v>
      </c>
    </row>
    <row r="60" spans="1:25" x14ac:dyDescent="0.2">
      <c r="A60" s="71">
        <f>Indexes!A60</f>
        <v>6</v>
      </c>
      <c r="B60" s="153"/>
      <c r="C60" s="154">
        <f>Pricing!$B60*100</f>
        <v>0.15939061855947401</v>
      </c>
      <c r="D60" s="154">
        <f>Pricing!$B60*100</f>
        <v>0.15939061855947401</v>
      </c>
      <c r="E60" s="155"/>
      <c r="F60" s="153" t="s">
        <v>201</v>
      </c>
      <c r="G60" s="154">
        <f>Pricing!$C60*100</f>
        <v>0.25983368586758654</v>
      </c>
      <c r="H60" s="154">
        <f>Pricing!$C60*100</f>
        <v>0.25983368586758654</v>
      </c>
      <c r="I60" s="155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3" t="s">
        <v>278</v>
      </c>
      <c r="K60" s="154">
        <f>Pricing!$D60*100</f>
        <v>0.38499999995488998</v>
      </c>
      <c r="L60" s="154">
        <f>Pricing!$D60*100</f>
        <v>0.38499999995488998</v>
      </c>
      <c r="M60" s="155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3" t="s">
        <v>361</v>
      </c>
      <c r="O60" s="154">
        <f>Pricing!$E60*100</f>
        <v>0.74235043518860355</v>
      </c>
      <c r="P60" s="154">
        <f>Pricing!$E60*100</f>
        <v>0.74235043518860355</v>
      </c>
      <c r="Q60" s="155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3"/>
      <c r="S60" s="154">
        <f>Pricing!$F60*100</f>
        <v>0.29036131530357784</v>
      </c>
      <c r="T60" s="154">
        <f>Pricing!$F60*100</f>
        <v>0.29036131530357784</v>
      </c>
      <c r="U60" s="155"/>
      <c r="V60" s="153"/>
      <c r="W60" s="154">
        <f>Pricing!$G60*100</f>
        <v>0.11441319466243272</v>
      </c>
      <c r="X60" s="154">
        <f>Pricing!$G60*100</f>
        <v>0.11441319466243272</v>
      </c>
      <c r="Y60" s="155" t="str">
        <f>IF(Contribute="abcd",IF($A$2&lt;&gt;-1,_xll.RtContribute(SourceAlias,V60,Fields,W60:X60,"SCOPE:SERVER"),_xll.RtContribute(SourceAlias,"DDS_INSERT_S",$A$2:$C$2,V60:X60,"SCOPE:SERVER FTC:ALL")),"stopped")</f>
        <v>stopped</v>
      </c>
    </row>
    <row r="61" spans="1:25" x14ac:dyDescent="0.2">
      <c r="A61" s="71">
        <f>Indexes!A61</f>
        <v>7</v>
      </c>
      <c r="B61" s="153"/>
      <c r="C61" s="154">
        <f>Pricing!$B61*100</f>
        <v>0.16034429513744897</v>
      </c>
      <c r="D61" s="154">
        <f>Pricing!$B61*100</f>
        <v>0.16034429513744897</v>
      </c>
      <c r="E61" s="155"/>
      <c r="F61" s="153"/>
      <c r="G61" s="154">
        <f>Pricing!$C61*100</f>
        <v>0.27659787962081689</v>
      </c>
      <c r="H61" s="154">
        <f>Pricing!$C61*100</f>
        <v>0.27659787962081689</v>
      </c>
      <c r="I61" s="155"/>
      <c r="J61" s="153" t="s">
        <v>279</v>
      </c>
      <c r="K61" s="154">
        <f>Pricing!$D61*100</f>
        <v>0.41358032334958167</v>
      </c>
      <c r="L61" s="154">
        <f>Pricing!$D61*100</f>
        <v>0.41358032334958167</v>
      </c>
      <c r="M61" s="155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3" t="s">
        <v>362</v>
      </c>
      <c r="O61" s="154">
        <f>Pricing!$E61*100</f>
        <v>0.79175201885770363</v>
      </c>
      <c r="P61" s="154">
        <f>Pricing!$E61*100</f>
        <v>0.79175201885770363</v>
      </c>
      <c r="Q61" s="155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3"/>
      <c r="S61" s="154">
        <f>Pricing!$F61*100</f>
        <v>0.28435669989885587</v>
      </c>
      <c r="T61" s="154">
        <f>Pricing!$F61*100</f>
        <v>0.28435669989885587</v>
      </c>
      <c r="U61" s="155"/>
      <c r="V61" s="153"/>
      <c r="W61" s="154">
        <f>Pricing!$G61*100</f>
        <v>0.12056271739346869</v>
      </c>
      <c r="X61" s="154">
        <f>Pricing!$G61*100</f>
        <v>0.12056271739346869</v>
      </c>
      <c r="Y61" s="155" t="str">
        <f>IF(Contribute="abcd",IF($A$2&lt;&gt;-1,_xll.RtContribute(SourceAlias,V61,Fields,W61:X61,"SCOPE:SERVER"),_xll.RtContribute(SourceAlias,"DDS_INSERT_S",$A$2:$C$2,V61:X61,"SCOPE:SERVER FTC:ALL")),"stopped")</f>
        <v>stopped</v>
      </c>
    </row>
    <row r="62" spans="1:25" x14ac:dyDescent="0.2">
      <c r="A62" s="71">
        <f>Indexes!A62</f>
        <v>8</v>
      </c>
      <c r="B62" s="153"/>
      <c r="C62" s="154">
        <f>Pricing!$B62*100</f>
        <v>0.21667543816061841</v>
      </c>
      <c r="D62" s="154">
        <f>Pricing!$B62*100</f>
        <v>0.21667543816061841</v>
      </c>
      <c r="E62" s="155"/>
      <c r="F62" s="153"/>
      <c r="G62" s="154">
        <f>Pricing!$C62*100</f>
        <v>0.29968105525055577</v>
      </c>
      <c r="H62" s="154">
        <f>Pricing!$C62*100</f>
        <v>0.29968105525055577</v>
      </c>
      <c r="I62" s="155"/>
      <c r="J62" s="153" t="s">
        <v>280</v>
      </c>
      <c r="K62" s="154">
        <f>Pricing!$D62*100</f>
        <v>0.45320717801073601</v>
      </c>
      <c r="L62" s="154">
        <f>Pricing!$D62*100</f>
        <v>0.45320717801073601</v>
      </c>
      <c r="M62" s="155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3" t="s">
        <v>363</v>
      </c>
      <c r="O62" s="154">
        <f>Pricing!$E62*100</f>
        <v>0.85256641159479651</v>
      </c>
      <c r="P62" s="154">
        <f>Pricing!$E62*100</f>
        <v>0.85256641159479651</v>
      </c>
      <c r="Q62" s="155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3"/>
      <c r="S62" s="154">
        <f>Pricing!$F62*100</f>
        <v>0.65628526945795684</v>
      </c>
      <c r="T62" s="154">
        <f>Pricing!$F62*100</f>
        <v>0.65628526945795684</v>
      </c>
      <c r="U62" s="155"/>
      <c r="V62" s="153"/>
      <c r="W62" s="154">
        <f>Pricing!$G62*100</f>
        <v>0.1431843325985227</v>
      </c>
      <c r="X62" s="154">
        <f>Pricing!$G62*100</f>
        <v>0.1431843325985227</v>
      </c>
      <c r="Y62" s="155" t="str">
        <f>IF(Contribute="abcd",IF($A$2&lt;&gt;-1,_xll.RtContribute(SourceAlias,V62,Fields,W62:X62,"SCOPE:SERVER"),_xll.RtContribute(SourceAlias,"DDS_INSERT_S",$A$2:$C$2,V62:X62,"SCOPE:SERVER FTC:ALL")),"stopped")</f>
        <v>stopped</v>
      </c>
    </row>
    <row r="63" spans="1:25" x14ac:dyDescent="0.2">
      <c r="A63" s="71">
        <f>Indexes!A63</f>
        <v>9</v>
      </c>
      <c r="B63" s="153"/>
      <c r="C63" s="154">
        <f>Pricing!$B63*100</f>
        <v>0.23119263576422611</v>
      </c>
      <c r="D63" s="154">
        <f>Pricing!$B63*100</f>
        <v>0.23119263576422611</v>
      </c>
      <c r="E63" s="155"/>
      <c r="F63" s="153"/>
      <c r="G63" s="154">
        <f>Pricing!$C63*100</f>
        <v>0.33171507589204097</v>
      </c>
      <c r="H63" s="154">
        <f>Pricing!$C63*100</f>
        <v>0.33171507589204097</v>
      </c>
      <c r="I63" s="155"/>
      <c r="J63" s="153" t="s">
        <v>281</v>
      </c>
      <c r="K63" s="154">
        <f>Pricing!$D63*100</f>
        <v>0.50662015759770029</v>
      </c>
      <c r="L63" s="154">
        <f>Pricing!$D63*100</f>
        <v>0.50662015759770029</v>
      </c>
      <c r="M63" s="155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3" t="s">
        <v>364</v>
      </c>
      <c r="O63" s="154">
        <f>Pricing!$E63*100</f>
        <v>0.92217002610846499</v>
      </c>
      <c r="P63" s="154">
        <f>Pricing!$E63*100</f>
        <v>0.92217002610846499</v>
      </c>
      <c r="Q63" s="155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3"/>
      <c r="S63" s="154">
        <f>Pricing!$F63*100</f>
        <v>1.18090225506767</v>
      </c>
      <c r="T63" s="154">
        <f>Pricing!$F63*100</f>
        <v>1.18090225506767</v>
      </c>
      <c r="U63" s="155"/>
      <c r="V63" s="153"/>
      <c r="W63" s="154">
        <f>Pricing!$G63*100</f>
        <v>0.1540743135155509</v>
      </c>
      <c r="X63" s="154">
        <f>Pricing!$G63*100</f>
        <v>0.1540743135155509</v>
      </c>
      <c r="Y63" s="155" t="str">
        <f>IF(Contribute="abcd",IF($A$2&lt;&gt;-1,_xll.RtContribute(SourceAlias,V63,Fields,W63:X63,"SCOPE:SERVER"),_xll.RtContribute(SourceAlias,"DDS_INSERT_S",$A$2:$C$2,V63:X63,"SCOPE:SERVER FTC:ALL")),"stopped")</f>
        <v>stopped</v>
      </c>
    </row>
    <row r="64" spans="1:25" x14ac:dyDescent="0.2">
      <c r="A64" s="71">
        <f>Indexes!A64</f>
        <v>10</v>
      </c>
      <c r="B64" s="153"/>
      <c r="C64" s="154">
        <f>Pricing!$B64*100</f>
        <v>0.23304068243006204</v>
      </c>
      <c r="D64" s="154">
        <f>Pricing!$B64*100</f>
        <v>0.23304068243006204</v>
      </c>
      <c r="E64" s="155"/>
      <c r="F64" s="153"/>
      <c r="G64" s="154">
        <f>Pricing!$C64*100</f>
        <v>0.36873092100844412</v>
      </c>
      <c r="H64" s="154">
        <f>Pricing!$C64*100</f>
        <v>0.36873092100844412</v>
      </c>
      <c r="I64" s="155"/>
      <c r="J64" s="153" t="s">
        <v>282</v>
      </c>
      <c r="K64" s="154">
        <f>Pricing!$D64*100</f>
        <v>0.56032283318824505</v>
      </c>
      <c r="L64" s="154">
        <f>Pricing!$D64*100</f>
        <v>0.56032283318824505</v>
      </c>
      <c r="M64" s="155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3" t="s">
        <v>365</v>
      </c>
      <c r="O64" s="154">
        <f>Pricing!$E64*100</f>
        <v>0.99000530445464519</v>
      </c>
      <c r="P64" s="154">
        <f>Pricing!$E64*100</f>
        <v>0.99000530445464519</v>
      </c>
      <c r="Q64" s="155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3"/>
      <c r="S64" s="154">
        <f>Pricing!$F64*100</f>
        <v>0.59560691467215898</v>
      </c>
      <c r="T64" s="154">
        <f>Pricing!$F64*100</f>
        <v>0.59560691467215898</v>
      </c>
      <c r="U64" s="155"/>
      <c r="V64" s="153"/>
      <c r="W64" s="154">
        <f>Pricing!$G64*100</f>
        <v>0.17979195059147912</v>
      </c>
      <c r="X64" s="154">
        <f>Pricing!$G64*100</f>
        <v>0.17979195059147912</v>
      </c>
      <c r="Y64" s="155" t="str">
        <f>IF(Contribute="abcd",IF($A$2&lt;&gt;-1,_xll.RtContribute(SourceAlias,V64,Fields,W64:X64,"SCOPE:SERVER"),_xll.RtContribute(SourceAlias,"DDS_INSERT_S",$A$2:$C$2,V64:X64,"SCOPE:SERVER FTC:ALL")),"stopped")</f>
        <v>stopped</v>
      </c>
    </row>
    <row r="65" spans="1:25" x14ac:dyDescent="0.2">
      <c r="A65" s="71">
        <f>Indexes!A65</f>
        <v>11</v>
      </c>
      <c r="B65" s="153"/>
      <c r="C65" s="154">
        <f>Pricing!$B65*100</f>
        <v>0.26038171435676105</v>
      </c>
      <c r="D65" s="154">
        <f>Pricing!$B65*100</f>
        <v>0.26038171435676105</v>
      </c>
      <c r="E65" s="155"/>
      <c r="F65" s="153"/>
      <c r="G65" s="154">
        <f>Pricing!$C65*100</f>
        <v>0.41780804737165606</v>
      </c>
      <c r="H65" s="154">
        <f>Pricing!$C65*100</f>
        <v>0.41780804737165606</v>
      </c>
      <c r="I65" s="155"/>
      <c r="J65" s="153" t="s">
        <v>283</v>
      </c>
      <c r="K65" s="154">
        <f>Pricing!$D65*100</f>
        <v>0.6213281890048985</v>
      </c>
      <c r="L65" s="154">
        <f>Pricing!$D65*100</f>
        <v>0.6213281890048985</v>
      </c>
      <c r="M65" s="155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3" t="s">
        <v>366</v>
      </c>
      <c r="O65" s="154">
        <f>Pricing!$E65*100</f>
        <v>1.0660438111871231</v>
      </c>
      <c r="P65" s="154">
        <f>Pricing!$E65*100</f>
        <v>1.0660438111871231</v>
      </c>
      <c r="Q65" s="155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3"/>
      <c r="S65" s="154">
        <f>Pricing!$F65*100</f>
        <v>8.9107624926578491E-2</v>
      </c>
      <c r="T65" s="154">
        <f>Pricing!$F65*100</f>
        <v>8.9107624926578491E-2</v>
      </c>
      <c r="U65" s="155"/>
      <c r="V65" s="153"/>
      <c r="W65" s="154">
        <f>Pricing!$G65*100</f>
        <v>0.21410729280404439</v>
      </c>
      <c r="X65" s="154">
        <f>Pricing!$G65*100</f>
        <v>0.21410729280404439</v>
      </c>
      <c r="Y65" s="155" t="str">
        <f>IF(Contribute="abcd",IF($A$2&lt;&gt;-1,_xll.RtContribute(SourceAlias,V65,Fields,W65:X65,"SCOPE:SERVER"),_xll.RtContribute(SourceAlias,"DDS_INSERT_S",$A$2:$C$2,V65:X65,"SCOPE:SERVER FTC:ALL")),"stopped")</f>
        <v>stopped</v>
      </c>
    </row>
    <row r="66" spans="1:25" x14ac:dyDescent="0.2">
      <c r="A66" s="71">
        <f>Indexes!A66</f>
        <v>12</v>
      </c>
      <c r="B66" s="153"/>
      <c r="C66" s="154">
        <f>Pricing!$B66*100</f>
        <v>0.3258398376980971</v>
      </c>
      <c r="D66" s="154">
        <f>Pricing!$B66*100</f>
        <v>0.3258398376980971</v>
      </c>
      <c r="E66" s="155"/>
      <c r="F66" s="153"/>
      <c r="G66" s="154">
        <f>Pricing!$C66*100</f>
        <v>0.48188686977718753</v>
      </c>
      <c r="H66" s="154">
        <f>Pricing!$C66*100</f>
        <v>0.48188686977718753</v>
      </c>
      <c r="I66" s="155"/>
      <c r="J66" s="153" t="s">
        <v>284</v>
      </c>
      <c r="K66" s="154">
        <f>Pricing!$D66*100</f>
        <v>0.69538487900238222</v>
      </c>
      <c r="L66" s="154">
        <f>Pricing!$D66*100</f>
        <v>0.69538487900238222</v>
      </c>
      <c r="M66" s="155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3" t="s">
        <v>367</v>
      </c>
      <c r="O66" s="154">
        <f>Pricing!$E66*100</f>
        <v>1.1471872976417916</v>
      </c>
      <c r="P66" s="154">
        <f>Pricing!$E66*100</f>
        <v>1.1471872976417916</v>
      </c>
      <c r="Q66" s="155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3"/>
      <c r="S66" s="154">
        <f>Pricing!$F66*100</f>
        <v>-0.36139135468595251</v>
      </c>
      <c r="T66" s="154">
        <f>Pricing!$F66*100</f>
        <v>-0.36139135468595251</v>
      </c>
      <c r="U66" s="155"/>
      <c r="V66" s="153"/>
      <c r="W66" s="154">
        <f>Pricing!$G66*100</f>
        <v>0.23988875876135296</v>
      </c>
      <c r="X66" s="154">
        <f>Pricing!$G66*100</f>
        <v>0.23988875876135296</v>
      </c>
      <c r="Y66" s="155" t="str">
        <f>IF(Contribute="abcd",IF($A$2&lt;&gt;-1,_xll.RtContribute(SourceAlias,V66,Fields,W66:X66,"SCOPE:SERVER"),_xll.RtContribute(SourceAlias,"DDS_INSERT_S",$A$2:$C$2,V66:X66,"SCOPE:SERVER FTC:ALL")),"stopped")</f>
        <v>stopped</v>
      </c>
    </row>
    <row r="67" spans="1:25" x14ac:dyDescent="0.2">
      <c r="A67" s="71">
        <f>Indexes!A67</f>
        <v>13</v>
      </c>
      <c r="B67" s="153"/>
      <c r="C67" s="154">
        <f>Pricing!$B67*100</f>
        <v>0.40075447639171813</v>
      </c>
      <c r="D67" s="154">
        <f>Pricing!$B67*100</f>
        <v>0.40075447639171813</v>
      </c>
      <c r="E67" s="155"/>
      <c r="F67" s="153"/>
      <c r="G67" s="154">
        <f>Pricing!$C67*100</f>
        <v>0.5506816255256286</v>
      </c>
      <c r="H67" s="154">
        <f>Pricing!$C67*100</f>
        <v>0.5506816255256286</v>
      </c>
      <c r="I67" s="155"/>
      <c r="J67" s="153" t="s">
        <v>285</v>
      </c>
      <c r="K67" s="154">
        <f>Pricing!$D67*100</f>
        <v>0.77105894906902228</v>
      </c>
      <c r="L67" s="154">
        <f>Pricing!$D67*100</f>
        <v>0.77105894906902228</v>
      </c>
      <c r="M67" s="155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3" t="s">
        <v>368</v>
      </c>
      <c r="O67" s="154">
        <f>Pricing!$E67*100</f>
        <v>1.2307240547128191</v>
      </c>
      <c r="P67" s="154">
        <f>Pricing!$E67*100</f>
        <v>1.2307240547128191</v>
      </c>
      <c r="Q67" s="155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3"/>
      <c r="S67" s="154">
        <f>Pricing!$F67*100</f>
        <v>0.34006507491638038</v>
      </c>
      <c r="T67" s="154">
        <f>Pricing!$F67*100</f>
        <v>0.34006507491638038</v>
      </c>
      <c r="U67" s="155"/>
      <c r="V67" s="153"/>
      <c r="W67" s="154">
        <f>Pricing!$G67*100</f>
        <v>0.2942872089777282</v>
      </c>
      <c r="X67" s="154">
        <f>Pricing!$G67*100</f>
        <v>0.2942872089777282</v>
      </c>
      <c r="Y67" s="155" t="str">
        <f>IF(Contribute="abcd",IF($A$2&lt;&gt;-1,_xll.RtContribute(SourceAlias,V67,Fields,W67:X67,"SCOPE:SERVER"),_xll.RtContribute(SourceAlias,"DDS_INSERT_S",$A$2:$C$2,V67:X67,"SCOPE:SERVER FTC:ALL")),"stopped")</f>
        <v>stopped</v>
      </c>
    </row>
    <row r="68" spans="1:25" x14ac:dyDescent="0.2">
      <c r="A68" s="71">
        <f>Indexes!A68</f>
        <v>14</v>
      </c>
      <c r="B68" s="153"/>
      <c r="C68" s="154">
        <f>Pricing!$B68*100</f>
        <v>0.48013810691668629</v>
      </c>
      <c r="D68" s="154">
        <f>Pricing!$B68*100</f>
        <v>0.48013810691668629</v>
      </c>
      <c r="E68" s="155"/>
      <c r="F68" s="153"/>
      <c r="G68" s="154">
        <f>Pricing!$C68*100</f>
        <v>0.62494694206144641</v>
      </c>
      <c r="H68" s="154">
        <f>Pricing!$C68*100</f>
        <v>0.62494694206144641</v>
      </c>
      <c r="I68" s="155"/>
      <c r="J68" s="153" t="s">
        <v>286</v>
      </c>
      <c r="K68" s="154">
        <f>Pricing!$D68*100</f>
        <v>0.85058096240966596</v>
      </c>
      <c r="L68" s="154">
        <f>Pricing!$D68*100</f>
        <v>0.85058096240966596</v>
      </c>
      <c r="M68" s="155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3" t="s">
        <v>369</v>
      </c>
      <c r="O68" s="154">
        <f>Pricing!$E68*100</f>
        <v>1.3149559158579354</v>
      </c>
      <c r="P68" s="154">
        <f>Pricing!$E68*100</f>
        <v>1.3149559158579354</v>
      </c>
      <c r="Q68" s="155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3"/>
      <c r="S68" s="154">
        <f>Pricing!$F68*100</f>
        <v>0.64437714620699138</v>
      </c>
      <c r="T68" s="154">
        <f>Pricing!$F68*100</f>
        <v>0.64437714620699138</v>
      </c>
      <c r="U68" s="155"/>
      <c r="V68" s="153"/>
      <c r="W68" s="154">
        <f>Pricing!$G68*100</f>
        <v>0.36227882728123717</v>
      </c>
      <c r="X68" s="154">
        <f>Pricing!$G68*100</f>
        <v>0.36227882728123717</v>
      </c>
      <c r="Y68" s="155" t="str">
        <f>IF(Contribute="abcd",IF($A$2&lt;&gt;-1,_xll.RtContribute(SourceAlias,V68,Fields,W68:X68,"SCOPE:SERVER"),_xll.RtContribute(SourceAlias,"DDS_INSERT_S",$A$2:$C$2,V68:X68,"SCOPE:SERVER FTC:ALL")),"stopped")</f>
        <v>stopped</v>
      </c>
    </row>
    <row r="69" spans="1:25" x14ac:dyDescent="0.2">
      <c r="A69" s="71">
        <f>Indexes!A69</f>
        <v>15</v>
      </c>
      <c r="B69" s="153"/>
      <c r="C69" s="154">
        <f>Pricing!$B69*100</f>
        <v>0.56280078029858149</v>
      </c>
      <c r="D69" s="154">
        <f>Pricing!$B69*100</f>
        <v>0.56280078029858149</v>
      </c>
      <c r="E69" s="155"/>
      <c r="F69" s="153"/>
      <c r="G69" s="154">
        <f>Pricing!$C69*100</f>
        <v>0.71143626053906872</v>
      </c>
      <c r="H69" s="154">
        <f>Pricing!$C69*100</f>
        <v>0.71143626053906872</v>
      </c>
      <c r="I69" s="155"/>
      <c r="J69" s="153" t="s">
        <v>287</v>
      </c>
      <c r="K69" s="154">
        <f>Pricing!$D69*100</f>
        <v>0.93934395679040605</v>
      </c>
      <c r="L69" s="154">
        <f>Pricing!$D69*100</f>
        <v>0.93934395679040605</v>
      </c>
      <c r="M69" s="155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3" t="s">
        <v>370</v>
      </c>
      <c r="O69" s="154">
        <f>Pricing!$E69*100</f>
        <v>1.409380787365127</v>
      </c>
      <c r="P69" s="154">
        <f>Pricing!$E69*100</f>
        <v>1.409380787365127</v>
      </c>
      <c r="Q69" s="155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3"/>
      <c r="S69" s="154">
        <f>Pricing!$F69*100</f>
        <v>0.72133586094727664</v>
      </c>
      <c r="T69" s="154">
        <f>Pricing!$F69*100</f>
        <v>0.72133586094727664</v>
      </c>
      <c r="U69" s="155"/>
      <c r="V69" s="153"/>
      <c r="W69" s="154">
        <f>Pricing!$G69*100</f>
        <v>0.43210764708767613</v>
      </c>
      <c r="X69" s="154">
        <f>Pricing!$G69*100</f>
        <v>0.43210764708767613</v>
      </c>
      <c r="Y69" s="155" t="str">
        <f>IF(Contribute="abcd",IF($A$2&lt;&gt;-1,_xll.RtContribute(SourceAlias,V69,Fields,W69:X69,"SCOPE:SERVER"),_xll.RtContribute(SourceAlias,"DDS_INSERT_S",$A$2:$C$2,V69:X69,"SCOPE:SERVER FTC:ALL")),"stopped")</f>
        <v>stopped</v>
      </c>
    </row>
    <row r="70" spans="1:25" x14ac:dyDescent="0.2">
      <c r="A70" s="71">
        <f>Indexes!A70</f>
        <v>16</v>
      </c>
      <c r="B70" s="153"/>
      <c r="C70" s="154">
        <f>Pricing!$B70*100</f>
        <v>0.63817606433476115</v>
      </c>
      <c r="D70" s="154">
        <f>Pricing!$B70*100</f>
        <v>0.63817606433476115</v>
      </c>
      <c r="E70" s="155"/>
      <c r="F70" s="153"/>
      <c r="G70" s="154">
        <f>Pricing!$C70*100</f>
        <v>0.78987364134085247</v>
      </c>
      <c r="H70" s="154">
        <f>Pricing!$C70*100</f>
        <v>0.78987364134085247</v>
      </c>
      <c r="I70" s="155"/>
      <c r="J70" s="153" t="s">
        <v>288</v>
      </c>
      <c r="K70" s="154">
        <f>Pricing!$D70*100</f>
        <v>1.0168141703505555</v>
      </c>
      <c r="L70" s="154">
        <f>Pricing!$D70*100</f>
        <v>1.0168141703505555</v>
      </c>
      <c r="M70" s="155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3" t="s">
        <v>371</v>
      </c>
      <c r="O70" s="154">
        <f>Pricing!$E70*100</f>
        <v>1.4934750612528964</v>
      </c>
      <c r="P70" s="154">
        <f>Pricing!$E70*100</f>
        <v>1.4934750612528964</v>
      </c>
      <c r="Q70" s="155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3"/>
      <c r="S70" s="154">
        <f>Pricing!$F70*100</f>
        <v>0.79202528267303363</v>
      </c>
      <c r="T70" s="154">
        <f>Pricing!$F70*100</f>
        <v>0.79202528267303363</v>
      </c>
      <c r="U70" s="155"/>
      <c r="V70" s="153"/>
      <c r="W70" s="154">
        <f>Pricing!$G70*100</f>
        <v>0.48982874337832882</v>
      </c>
      <c r="X70" s="154">
        <f>Pricing!$G70*100</f>
        <v>0.48982874337832882</v>
      </c>
      <c r="Y70" s="155" t="str">
        <f>IF(Contribute="abcd",IF($A$2&lt;&gt;-1,_xll.RtContribute(SourceAlias,V70,Fields,W70:X70,"SCOPE:SERVER"),_xll.RtContribute(SourceAlias,"DDS_INSERT_S",$A$2:$C$2,V70:X70,"SCOPE:SERVER FTC:ALL")),"stopped")</f>
        <v>stopped</v>
      </c>
    </row>
    <row r="71" spans="1:25" x14ac:dyDescent="0.2">
      <c r="A71" s="71">
        <f>Indexes!A71</f>
        <v>17</v>
      </c>
      <c r="B71" s="153"/>
      <c r="C71" s="154">
        <f>Pricing!$B71*100</f>
        <v>0.72207002519522612</v>
      </c>
      <c r="D71" s="154">
        <f>Pricing!$B71*100</f>
        <v>0.72207002519522612</v>
      </c>
      <c r="E71" s="155"/>
      <c r="F71" s="153"/>
      <c r="G71" s="154">
        <f>Pricing!$C71*100</f>
        <v>0.87753152627043451</v>
      </c>
      <c r="H71" s="154">
        <f>Pricing!$C71*100</f>
        <v>0.87753152627043451</v>
      </c>
      <c r="I71" s="155"/>
      <c r="J71" s="153" t="s">
        <v>289</v>
      </c>
      <c r="K71" s="154">
        <f>Pricing!$D71*100</f>
        <v>1.1037397109095122</v>
      </c>
      <c r="L71" s="154">
        <f>Pricing!$D71*100</f>
        <v>1.1037397109095122</v>
      </c>
      <c r="M71" s="155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3" t="s">
        <v>372</v>
      </c>
      <c r="O71" s="154">
        <f>Pricing!$E71*100</f>
        <v>1.5856950449947851</v>
      </c>
      <c r="P71" s="154">
        <f>Pricing!$E71*100</f>
        <v>1.5856950449947851</v>
      </c>
      <c r="Q71" s="155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3"/>
      <c r="S71" s="154">
        <f>Pricing!$F71*100</f>
        <v>0.87822614185174908</v>
      </c>
      <c r="T71" s="154">
        <f>Pricing!$F71*100</f>
        <v>0.87822614185174908</v>
      </c>
      <c r="U71" s="155"/>
      <c r="V71" s="153"/>
      <c r="W71" s="154">
        <f>Pricing!$G71*100</f>
        <v>0.57091132316067217</v>
      </c>
      <c r="X71" s="154">
        <f>Pricing!$G71*100</f>
        <v>0.57091132316067217</v>
      </c>
      <c r="Y71" s="155" t="str">
        <f>IF(Contribute="abcd",IF($A$2&lt;&gt;-1,_xll.RtContribute(SourceAlias,V71,Fields,W71:X71,"SCOPE:SERVER"),_xll.RtContribute(SourceAlias,"DDS_INSERT_S",$A$2:$C$2,V71:X71,"SCOPE:SERVER FTC:ALL")),"stopped")</f>
        <v>stopped</v>
      </c>
    </row>
    <row r="72" spans="1:25" x14ac:dyDescent="0.2">
      <c r="A72" s="63">
        <f>Indexes!A72</f>
        <v>18</v>
      </c>
      <c r="B72" s="156"/>
      <c r="C72" s="157">
        <f>Pricing!$B72*100</f>
        <v>0.80786464734634578</v>
      </c>
      <c r="D72" s="157">
        <f>Pricing!$B72*100</f>
        <v>0.80786464734634578</v>
      </c>
      <c r="E72" s="158"/>
      <c r="F72" s="156"/>
      <c r="G72" s="154">
        <f>Pricing!$C72*100</f>
        <v>0.97337709371425141</v>
      </c>
      <c r="H72" s="154">
        <f>Pricing!$C72*100</f>
        <v>0.97337709371425141</v>
      </c>
      <c r="I72" s="158"/>
      <c r="J72" s="156" t="s">
        <v>290</v>
      </c>
      <c r="K72" s="157">
        <f>Pricing!$D72*100</f>
        <v>1.1959955331448768</v>
      </c>
      <c r="L72" s="157">
        <f>Pricing!$D72*100</f>
        <v>1.1959955331448768</v>
      </c>
      <c r="M72" s="158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6" t="s">
        <v>373</v>
      </c>
      <c r="O72" s="157">
        <f>Pricing!$E72*100</f>
        <v>1.6749949469036967</v>
      </c>
      <c r="P72" s="157">
        <f>Pricing!$E72*100</f>
        <v>1.6749949469036967</v>
      </c>
      <c r="Q72" s="158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6"/>
      <c r="S72" s="157">
        <f>Pricing!$F72*100</f>
        <v>0.97308985386165248</v>
      </c>
      <c r="T72" s="157">
        <f>Pricing!$F72*100</f>
        <v>0.97308985386165248</v>
      </c>
      <c r="U72" s="158"/>
      <c r="V72" s="156"/>
      <c r="W72" s="157">
        <f>Pricing!$G72*100</f>
        <v>0.63213539172757294</v>
      </c>
      <c r="X72" s="157">
        <f>Pricing!$G72*100</f>
        <v>0.63213539172757294</v>
      </c>
      <c r="Y72" s="158" t="str">
        <f>IF(Contribute="abcd",IF($A$2&lt;&gt;-1,_xll.RtContribute(SourceAlias,V72,Fields,W72:X72,"SCOPE:SERVER"),_xll.RtContribute(SourceAlias,"DDS_INSERT_S",$A$2:$C$2,V72:X72,"SCOPE:SERVER FTC:ALL")),"stopped")</f>
        <v>stopped</v>
      </c>
    </row>
    <row r="73" spans="1:25" x14ac:dyDescent="0.2">
      <c r="A73" s="71" t="str">
        <f>Pricing!$A73</f>
        <v>1Y</v>
      </c>
      <c r="B73" s="150" t="s">
        <v>125</v>
      </c>
      <c r="C73" s="151">
        <f>Pricing!$B73*100</f>
        <v>0.18504583036702624</v>
      </c>
      <c r="D73" s="151">
        <f>Pricing!$B73*100</f>
        <v>0.18504583036702624</v>
      </c>
      <c r="E73" s="155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50" t="s">
        <v>202</v>
      </c>
      <c r="G73" s="151">
        <f>Pricing!$C73*100</f>
        <v>0.25982865668510313</v>
      </c>
      <c r="H73" s="151">
        <f>Pricing!$C73*100</f>
        <v>0.25982865668510313</v>
      </c>
      <c r="I73" s="155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50" t="s">
        <v>291</v>
      </c>
      <c r="K73" s="154">
        <f>Pricing!$D73*100</f>
        <v>0.35273612243206065</v>
      </c>
      <c r="L73" s="154">
        <f>Pricing!$D73*100</f>
        <v>0.35273612243206065</v>
      </c>
      <c r="M73" s="155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50" t="s">
        <v>374</v>
      </c>
      <c r="O73" s="154">
        <f>Pricing!$E73*100</f>
        <v>0.54360000000000008</v>
      </c>
      <c r="P73" s="154">
        <f>Pricing!$E73*100</f>
        <v>0.54360000000000008</v>
      </c>
      <c r="Q73" s="155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50" t="str">
        <f t="shared" ref="R73:R104" si="8">"USD_CURVE_STD_"&amp;A73</f>
        <v>USD_CURVE_STD_1Y</v>
      </c>
      <c r="S73" s="151">
        <f>Pricing!$F73*100</f>
        <v>0.54360000000027331</v>
      </c>
      <c r="T73" s="151">
        <f>Pricing!$F73*100</f>
        <v>0.54360000000027331</v>
      </c>
      <c r="U73" s="155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50" t="s">
        <v>589</v>
      </c>
      <c r="W73" s="151">
        <f>Pricing!$G73*100</f>
        <v>0.13300000000001172</v>
      </c>
      <c r="X73" s="151">
        <f>Pricing!$G73*100</f>
        <v>0.13300000000001172</v>
      </c>
      <c r="Y73" s="155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3" t="s">
        <v>126</v>
      </c>
      <c r="C74" s="154">
        <f>Pricing!$B74*100</f>
        <v>0.22993124174613983</v>
      </c>
      <c r="D74" s="154">
        <f>Pricing!$B74*100</f>
        <v>0.22993124174613983</v>
      </c>
      <c r="E74" s="155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3" t="s">
        <v>203</v>
      </c>
      <c r="G74" s="154">
        <f>Pricing!$C74*100</f>
        <v>0.30536501942647576</v>
      </c>
      <c r="H74" s="154">
        <f>Pricing!$C74*100</f>
        <v>0.30536501942647576</v>
      </c>
      <c r="I74" s="155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3"/>
      <c r="K74" s="154">
        <f>Pricing!$D74*100</f>
        <v>0.39997149324531067</v>
      </c>
      <c r="L74" s="154">
        <f>Pricing!$D74*100</f>
        <v>0.39997149324531067</v>
      </c>
      <c r="M74" s="155"/>
      <c r="N74" s="153"/>
      <c r="O74" s="154">
        <f>Pricing!$E74*100</f>
        <v>0.60163198797330242</v>
      </c>
      <c r="P74" s="154">
        <f>Pricing!$E74*100</f>
        <v>0.60163198797330242</v>
      </c>
      <c r="Q74" s="155"/>
      <c r="R74" s="153" t="str">
        <f t="shared" si="8"/>
        <v>USD_CURVE_STD_1Y3M</v>
      </c>
      <c r="S74" s="154">
        <f>Pricing!$F74*100</f>
        <v>0.35757051239168286</v>
      </c>
      <c r="T74" s="154">
        <f>Pricing!$F74*100</f>
        <v>0.35757051239168286</v>
      </c>
      <c r="U74" s="155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3" t="s">
        <v>654</v>
      </c>
      <c r="W74" s="154">
        <f>Pricing!$G74*100</f>
        <v>0.17499999994924112</v>
      </c>
      <c r="X74" s="154">
        <f>Pricing!$G74*100</f>
        <v>0.17499999994924112</v>
      </c>
      <c r="Y74" s="155"/>
    </row>
    <row r="75" spans="1:25" x14ac:dyDescent="0.2">
      <c r="A75" s="71" t="str">
        <f>Pricing!$A75</f>
        <v>1Y6M</v>
      </c>
      <c r="B75" s="153" t="s">
        <v>127</v>
      </c>
      <c r="C75" s="154">
        <f>Pricing!$B75*100</f>
        <v>0.29832086396015223</v>
      </c>
      <c r="D75" s="154">
        <f>Pricing!$B75*100</f>
        <v>0.29832086396015223</v>
      </c>
      <c r="E75" s="155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3" t="s">
        <v>204</v>
      </c>
      <c r="G75" s="154">
        <f>Pricing!$C75*100</f>
        <v>0.37238375020948733</v>
      </c>
      <c r="H75" s="154">
        <f>Pricing!$C75*100</f>
        <v>0.37238375020948733</v>
      </c>
      <c r="I75" s="155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3" t="s">
        <v>292</v>
      </c>
      <c r="K75" s="154">
        <f>Pricing!$D75*100</f>
        <v>0.46802976503877053</v>
      </c>
      <c r="L75" s="154">
        <f>Pricing!$D75*100</f>
        <v>0.46802976503877053</v>
      </c>
      <c r="M75" s="155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3"/>
      <c r="O75" s="154">
        <f>Pricing!$E75*100</f>
        <v>0.67427739776536899</v>
      </c>
      <c r="P75" s="154">
        <f>Pricing!$E75*100</f>
        <v>0.67427739776536899</v>
      </c>
      <c r="Q75" s="155"/>
      <c r="R75" s="153" t="str">
        <f t="shared" si="8"/>
        <v>USD_CURVE_STD_1Y6M</v>
      </c>
      <c r="S75" s="154">
        <f>Pricing!$F75*100</f>
        <v>0.41767993005670739</v>
      </c>
      <c r="T75" s="154">
        <f>Pricing!$F75*100</f>
        <v>0.41767993005670739</v>
      </c>
      <c r="U75" s="155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3" t="s">
        <v>655</v>
      </c>
      <c r="W75" s="154">
        <f>Pricing!$G75*100</f>
        <v>0.23500000000000887</v>
      </c>
      <c r="X75" s="154">
        <f>Pricing!$G75*100</f>
        <v>0.23500000000000887</v>
      </c>
      <c r="Y75" s="155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3" t="s">
        <v>128</v>
      </c>
      <c r="C76" s="154">
        <f>Pricing!$B76*100</f>
        <v>0.38307803189188844</v>
      </c>
      <c r="D76" s="154">
        <f>Pricing!$B76*100</f>
        <v>0.38307803189188844</v>
      </c>
      <c r="E76" s="155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3" t="s">
        <v>205</v>
      </c>
      <c r="G76" s="154">
        <f>Pricing!$C76*100</f>
        <v>0.45751002475882802</v>
      </c>
      <c r="H76" s="154">
        <f>Pricing!$C76*100</f>
        <v>0.45751002475882802</v>
      </c>
      <c r="I76" s="155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3"/>
      <c r="K76" s="154">
        <f>Pricing!$D76*100</f>
        <v>0.55225593690619079</v>
      </c>
      <c r="L76" s="154">
        <f>Pricing!$D76*100</f>
        <v>0.55225593690619079</v>
      </c>
      <c r="M76" s="155"/>
      <c r="N76" s="153"/>
      <c r="O76" s="154">
        <f>Pricing!$E76*100</f>
        <v>0.75739934168416789</v>
      </c>
      <c r="P76" s="154">
        <f>Pricing!$E76*100</f>
        <v>0.75739934168416789</v>
      </c>
      <c r="Q76" s="155"/>
      <c r="R76" s="153" t="str">
        <f t="shared" si="8"/>
        <v>USD_CURVE_STD_1Y9M</v>
      </c>
      <c r="S76" s="154">
        <f>Pricing!$F76*100</f>
        <v>0.49639295027081615</v>
      </c>
      <c r="T76" s="154">
        <f>Pricing!$F76*100</f>
        <v>0.49639295027081615</v>
      </c>
      <c r="U76" s="155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3" t="s">
        <v>656</v>
      </c>
      <c r="W76" s="154">
        <f>Pricing!$G76*100</f>
        <v>0.310999999999998</v>
      </c>
      <c r="X76" s="154">
        <f>Pricing!$G76*100</f>
        <v>0.310999999999998</v>
      </c>
      <c r="Y76" s="155"/>
    </row>
    <row r="77" spans="1:25" x14ac:dyDescent="0.2">
      <c r="A77" s="71" t="str">
        <f>Pricing!$A77</f>
        <v>2Y</v>
      </c>
      <c r="B77" s="153" t="s">
        <v>129</v>
      </c>
      <c r="C77" s="154">
        <f>Pricing!$B77*100</f>
        <v>0.48017835512294399</v>
      </c>
      <c r="D77" s="154">
        <f>Pricing!$B77*100</f>
        <v>0.48017835512294399</v>
      </c>
      <c r="E77" s="155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3" t="s">
        <v>206</v>
      </c>
      <c r="G77" s="154">
        <f>Pricing!$C77*100</f>
        <v>0.55761458584080192</v>
      </c>
      <c r="H77" s="154">
        <f>Pricing!$C77*100</f>
        <v>0.55761458584080192</v>
      </c>
      <c r="I77" s="155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3" t="s">
        <v>293</v>
      </c>
      <c r="K77" s="154">
        <f>Pricing!$D77*100</f>
        <v>0.64879476475778297</v>
      </c>
      <c r="L77" s="154">
        <f>Pricing!$D77*100</f>
        <v>0.64879476475778297</v>
      </c>
      <c r="M77" s="155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3" t="s">
        <v>375</v>
      </c>
      <c r="O77" s="154">
        <f>Pricing!$E77*100</f>
        <v>0.84518284242636121</v>
      </c>
      <c r="P77" s="154">
        <f>Pricing!$E77*100</f>
        <v>0.84518284242636121</v>
      </c>
      <c r="Q77" s="155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3" t="str">
        <f t="shared" si="8"/>
        <v>USD_CURVE_STD_2Y</v>
      </c>
      <c r="S77" s="154">
        <f>Pricing!$F77*100</f>
        <v>0.59179499001091973</v>
      </c>
      <c r="T77" s="154">
        <f>Pricing!$F77*100</f>
        <v>0.59179499001091973</v>
      </c>
      <c r="U77" s="155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3" t="s">
        <v>590</v>
      </c>
      <c r="W77" s="154">
        <f>Pricing!$G77*100</f>
        <v>0.40400000000000619</v>
      </c>
      <c r="X77" s="154">
        <f>Pricing!$G77*100</f>
        <v>0.40400000000000619</v>
      </c>
      <c r="Y77" s="155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3" t="s">
        <v>130</v>
      </c>
      <c r="C78" s="154">
        <f>Pricing!$B78*100</f>
        <v>0.58650153717844666</v>
      </c>
      <c r="D78" s="154">
        <f>Pricing!$B78*100</f>
        <v>0.58650153717844666</v>
      </c>
      <c r="E78" s="155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3" t="s">
        <v>207</v>
      </c>
      <c r="G78" s="154">
        <f>Pricing!$C78*100</f>
        <v>0.66609789068338277</v>
      </c>
      <c r="H78" s="154">
        <f>Pricing!$C78*100</f>
        <v>0.66609789068338277</v>
      </c>
      <c r="I78" s="155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3"/>
      <c r="K78" s="154">
        <f>Pricing!$D78*100</f>
        <v>0.75535402718496469</v>
      </c>
      <c r="L78" s="154">
        <f>Pricing!$D78*100</f>
        <v>0.75535402718496469</v>
      </c>
      <c r="M78" s="155"/>
      <c r="N78" s="153"/>
      <c r="O78" s="154">
        <f>Pricing!$E78*100</f>
        <v>0.95560771810306255</v>
      </c>
      <c r="P78" s="154">
        <f>Pricing!$E78*100</f>
        <v>0.95560771810306255</v>
      </c>
      <c r="Q78" s="155"/>
      <c r="R78" s="153" t="str">
        <f t="shared" si="8"/>
        <v>USD_CURVE_STD_2Y3M</v>
      </c>
      <c r="S78" s="154">
        <f>Pricing!$F78*100</f>
        <v>0.69260853966019098</v>
      </c>
      <c r="T78" s="154">
        <f>Pricing!$F78*100</f>
        <v>0.69260853966019098</v>
      </c>
      <c r="U78" s="155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3" t="s">
        <v>651</v>
      </c>
      <c r="W78" s="154">
        <f>Pricing!$G78*100</f>
        <v>0.50643039957239333</v>
      </c>
      <c r="X78" s="154">
        <f>Pricing!$G78*100</f>
        <v>0.50643039957239333</v>
      </c>
      <c r="Y78" s="155"/>
    </row>
    <row r="79" spans="1:25" x14ac:dyDescent="0.2">
      <c r="A79" s="71" t="str">
        <f>Pricing!$A79</f>
        <v>2Y6M</v>
      </c>
      <c r="B79" s="153" t="s">
        <v>131</v>
      </c>
      <c r="C79" s="154">
        <f>Pricing!$B79*100</f>
        <v>0.69893407916030037</v>
      </c>
      <c r="D79" s="154">
        <f>Pricing!$B79*100</f>
        <v>0.69893407916030037</v>
      </c>
      <c r="E79" s="155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3" t="s">
        <v>208</v>
      </c>
      <c r="G79" s="154">
        <f>Pricing!$C79*100</f>
        <v>0.77870480201810366</v>
      </c>
      <c r="H79" s="154">
        <f>Pricing!$C79*100</f>
        <v>0.77870480201810366</v>
      </c>
      <c r="I79" s="155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3" t="s">
        <v>294</v>
      </c>
      <c r="K79" s="154">
        <f>Pricing!$D79*100</f>
        <v>0.86802195528460602</v>
      </c>
      <c r="L79" s="154">
        <f>Pricing!$D79*100</f>
        <v>0.86802195528460602</v>
      </c>
      <c r="M79" s="155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3"/>
      <c r="O79" s="154">
        <f>Pricing!$E79*100</f>
        <v>1.0697371066757346</v>
      </c>
      <c r="P79" s="154">
        <f>Pricing!$E79*100</f>
        <v>1.0697371066757346</v>
      </c>
      <c r="Q79" s="155"/>
      <c r="R79" s="153" t="str">
        <f t="shared" si="8"/>
        <v>USD_CURVE_STD_2Y6M</v>
      </c>
      <c r="S79" s="154">
        <f>Pricing!$F79*100</f>
        <v>0.79608120921687475</v>
      </c>
      <c r="T79" s="154">
        <f>Pricing!$F79*100</f>
        <v>0.79608120921687475</v>
      </c>
      <c r="U79" s="155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3" t="s">
        <v>652</v>
      </c>
      <c r="W79" s="154">
        <f>Pricing!$G79*100</f>
        <v>0.61552605093018486</v>
      </c>
      <c r="X79" s="154">
        <f>Pricing!$G79*100</f>
        <v>0.61552605093018486</v>
      </c>
      <c r="Y79" s="155" t="str">
        <f>IF(Contribute="abcd",IF($A$2&lt;&gt;-1,_xll.RtContribute(SourceAlias,V79,Fields,W79:X79,"SCOPE:SERVER"),_xll.RtContribute(SourceAlias,"DDS_INSERT_S",$A$2:$C$2,V79:X79,"SCOPE:SERVER FTC:ALL")),"stopped")</f>
        <v>stopped</v>
      </c>
    </row>
    <row r="80" spans="1:25" x14ac:dyDescent="0.2">
      <c r="A80" s="71" t="str">
        <f>Pricing!$A80</f>
        <v>2Y9M</v>
      </c>
      <c r="B80" s="153" t="s">
        <v>132</v>
      </c>
      <c r="C80" s="154">
        <f>Pricing!$B80*100</f>
        <v>0.81279984772550595</v>
      </c>
      <c r="D80" s="154">
        <f>Pricing!$B80*100</f>
        <v>0.81279984772550595</v>
      </c>
      <c r="E80" s="155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3" t="s">
        <v>209</v>
      </c>
      <c r="G80" s="154">
        <f>Pricing!$C80*100</f>
        <v>0.89174861535426009</v>
      </c>
      <c r="H80" s="154">
        <f>Pricing!$C80*100</f>
        <v>0.89174861535426009</v>
      </c>
      <c r="I80" s="155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3"/>
      <c r="K80" s="154">
        <f>Pricing!$D80*100</f>
        <v>0.98221612309867001</v>
      </c>
      <c r="L80" s="154">
        <f>Pricing!$D80*100</f>
        <v>0.98221612309867001</v>
      </c>
      <c r="M80" s="155"/>
      <c r="N80" s="153"/>
      <c r="O80" s="154">
        <f>Pricing!$E80*100</f>
        <v>1.1823633375862816</v>
      </c>
      <c r="P80" s="154">
        <f>Pricing!$E80*100</f>
        <v>1.1823633375862816</v>
      </c>
      <c r="Q80" s="155"/>
      <c r="R80" s="153" t="str">
        <f t="shared" si="8"/>
        <v>USD_CURVE_STD_2Y9M</v>
      </c>
      <c r="S80" s="154">
        <f>Pricing!$F80*100</f>
        <v>0.89940640917453918</v>
      </c>
      <c r="T80" s="154">
        <f>Pricing!$F80*100</f>
        <v>0.89940640917453918</v>
      </c>
      <c r="U80" s="155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3" t="s">
        <v>653</v>
      </c>
      <c r="W80" s="154">
        <f>Pricing!$G80*100</f>
        <v>0.72611974677612334</v>
      </c>
      <c r="X80" s="154">
        <f>Pricing!$G80*100</f>
        <v>0.72611974677612334</v>
      </c>
      <c r="Y80" s="155"/>
    </row>
    <row r="81" spans="1:25" x14ac:dyDescent="0.2">
      <c r="A81" s="71" t="str">
        <f>Pricing!$A81</f>
        <v>3Y</v>
      </c>
      <c r="B81" s="153" t="s">
        <v>133</v>
      </c>
      <c r="C81" s="154">
        <f>Pricing!$B81*100</f>
        <v>0.92211672235028663</v>
      </c>
      <c r="D81" s="154">
        <f>Pricing!$B81*100</f>
        <v>0.92211672235028663</v>
      </c>
      <c r="E81" s="155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3" t="s">
        <v>210</v>
      </c>
      <c r="G81" s="154">
        <f>Pricing!$C81*100</f>
        <v>0.99999999999734834</v>
      </c>
      <c r="H81" s="154">
        <f>Pricing!$C81*100</f>
        <v>0.99999999999734834</v>
      </c>
      <c r="I81" s="155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3" t="s">
        <v>295</v>
      </c>
      <c r="K81" s="154">
        <f>Pricing!$D81*100</f>
        <v>1.0913359009224906</v>
      </c>
      <c r="L81" s="154">
        <f>Pricing!$D81*100</f>
        <v>1.0913359009224906</v>
      </c>
      <c r="M81" s="155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3" t="s">
        <v>376</v>
      </c>
      <c r="O81" s="154">
        <f>Pricing!$E81*100</f>
        <v>1.2850483061864797</v>
      </c>
      <c r="P81" s="154">
        <f>Pricing!$E81*100</f>
        <v>1.2850483061864797</v>
      </c>
      <c r="Q81" s="155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3" t="str">
        <f t="shared" si="8"/>
        <v>USD_CURVE_STD_3Y</v>
      </c>
      <c r="S81" s="154">
        <f>Pricing!$F81*100</f>
        <v>1.0000000000000406</v>
      </c>
      <c r="T81" s="154">
        <f>Pricing!$F81*100</f>
        <v>1.0000000000000406</v>
      </c>
      <c r="U81" s="155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3" t="s">
        <v>591</v>
      </c>
      <c r="W81" s="154">
        <f>Pricing!$G81*100</f>
        <v>0.83200000000001362</v>
      </c>
      <c r="X81" s="154">
        <f>Pricing!$G81*100</f>
        <v>0.83200000000001362</v>
      </c>
      <c r="Y81" s="155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3" t="s">
        <v>134</v>
      </c>
      <c r="C82" s="154">
        <f>Pricing!$B82*100</f>
        <v>1.3348711780567775</v>
      </c>
      <c r="D82" s="154">
        <f>Pricing!$B82*100</f>
        <v>1.3348711780567775</v>
      </c>
      <c r="E82" s="155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3" t="s">
        <v>211</v>
      </c>
      <c r="G82" s="154">
        <f>Pricing!$C82*100</f>
        <v>1.4110000000078795</v>
      </c>
      <c r="H82" s="154">
        <f>Pricing!$C82*100</f>
        <v>1.4110000000078795</v>
      </c>
      <c r="I82" s="155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3" t="s">
        <v>296</v>
      </c>
      <c r="K82" s="154">
        <f>Pricing!$D82*100</f>
        <v>1.5024700235103641</v>
      </c>
      <c r="L82" s="154">
        <f>Pricing!$D82*100</f>
        <v>1.5024700235103641</v>
      </c>
      <c r="M82" s="155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3" t="s">
        <v>377</v>
      </c>
      <c r="O82" s="154">
        <f>Pricing!$E82*100</f>
        <v>1.693451391261559</v>
      </c>
      <c r="P82" s="154">
        <f>Pricing!$E82*100</f>
        <v>1.693451391261559</v>
      </c>
      <c r="Q82" s="155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3" t="str">
        <f t="shared" si="8"/>
        <v>USD_CURVE_STD_4Y</v>
      </c>
      <c r="S82" s="154">
        <f>Pricing!$F82*100</f>
        <v>1.4110000000000309</v>
      </c>
      <c r="T82" s="154">
        <f>Pricing!$F82*100</f>
        <v>1.4110000000000309</v>
      </c>
      <c r="U82" s="155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3" t="s">
        <v>592</v>
      </c>
      <c r="W82" s="154">
        <f>Pricing!$G82*100</f>
        <v>1.2270000000000019</v>
      </c>
      <c r="X82" s="154">
        <f>Pricing!$G82*100</f>
        <v>1.2270000000000019</v>
      </c>
      <c r="Y82" s="155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3" t="s">
        <v>135</v>
      </c>
      <c r="C83" s="154">
        <f>Pricing!$B83*100</f>
        <v>1.6701718828019581</v>
      </c>
      <c r="D83" s="154">
        <f>Pricing!$B83*100</f>
        <v>1.6701718828019581</v>
      </c>
      <c r="E83" s="155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3" t="s">
        <v>212</v>
      </c>
      <c r="G83" s="154">
        <f>Pricing!$C83*100</f>
        <v>1.7479999999927567</v>
      </c>
      <c r="H83" s="154">
        <f>Pricing!$C83*100</f>
        <v>1.7479999999927567</v>
      </c>
      <c r="I83" s="155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3" t="s">
        <v>297</v>
      </c>
      <c r="K83" s="154">
        <f>Pricing!$D83*100</f>
        <v>1.8395787399270895</v>
      </c>
      <c r="L83" s="154">
        <f>Pricing!$D83*100</f>
        <v>1.8395787399270895</v>
      </c>
      <c r="M83" s="155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3" t="s">
        <v>378</v>
      </c>
      <c r="O83" s="154">
        <f>Pricing!$E83*100</f>
        <v>2.0277680187046543</v>
      </c>
      <c r="P83" s="154">
        <f>Pricing!$E83*100</f>
        <v>2.0277680187046543</v>
      </c>
      <c r="Q83" s="155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3" t="str">
        <f t="shared" si="8"/>
        <v>USD_CURVE_STD_5Y</v>
      </c>
      <c r="S83" s="154">
        <f>Pricing!$F83*100</f>
        <v>1.748000000000038</v>
      </c>
      <c r="T83" s="154">
        <f>Pricing!$F83*100</f>
        <v>1.748000000000038</v>
      </c>
      <c r="U83" s="155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3" t="s">
        <v>593</v>
      </c>
      <c r="W83" s="154">
        <f>Pricing!$G83*100</f>
        <v>1.5539999999999976</v>
      </c>
      <c r="X83" s="154">
        <f>Pricing!$G83*100</f>
        <v>1.5539999999999976</v>
      </c>
      <c r="Y83" s="155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3" t="s">
        <v>136</v>
      </c>
      <c r="C84" s="154">
        <f>Pricing!$B84*100</f>
        <v>1.9481959500973816</v>
      </c>
      <c r="D84" s="154">
        <f>Pricing!$B84*100</f>
        <v>1.9481959500973816</v>
      </c>
      <c r="E84" s="155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3" t="s">
        <v>213</v>
      </c>
      <c r="G84" s="154">
        <f>Pricing!$C84*100</f>
        <v>2.0239999999951865</v>
      </c>
      <c r="H84" s="154">
        <f>Pricing!$C84*100</f>
        <v>2.0239999999951865</v>
      </c>
      <c r="I84" s="155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3" t="s">
        <v>298</v>
      </c>
      <c r="K84" s="154">
        <f>Pricing!$D84*100</f>
        <v>2.1166742723722325</v>
      </c>
      <c r="L84" s="154">
        <f>Pricing!$D84*100</f>
        <v>2.1166742723722325</v>
      </c>
      <c r="M84" s="155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3" t="s">
        <v>379</v>
      </c>
      <c r="O84" s="154">
        <f>Pricing!$E84*100</f>
        <v>2.3000081590435961</v>
      </c>
      <c r="P84" s="154">
        <f>Pricing!$E84*100</f>
        <v>2.3000081590435961</v>
      </c>
      <c r="Q84" s="155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3" t="str">
        <f t="shared" si="8"/>
        <v>USD_CURVE_STD_6Y</v>
      </c>
      <c r="S84" s="154">
        <f>Pricing!$F84*100</f>
        <v>2.0239999999997647</v>
      </c>
      <c r="T84" s="154">
        <f>Pricing!$F84*100</f>
        <v>2.0239999999997647</v>
      </c>
      <c r="U84" s="155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3" t="s">
        <v>594</v>
      </c>
      <c r="W84" s="154">
        <f>Pricing!$G84*100</f>
        <v>1.8220000000000027</v>
      </c>
      <c r="X84" s="154">
        <f>Pricing!$G84*100</f>
        <v>1.8220000000000027</v>
      </c>
      <c r="Y84" s="155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3" t="s">
        <v>137</v>
      </c>
      <c r="C85" s="154">
        <f>Pricing!$B85*100</f>
        <v>2.1691544201264712</v>
      </c>
      <c r="D85" s="154">
        <f>Pricing!$B85*100</f>
        <v>2.1691544201264712</v>
      </c>
      <c r="E85" s="155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3" t="s">
        <v>214</v>
      </c>
      <c r="G85" s="154">
        <f>Pricing!$C85*100</f>
        <v>2.2449999999892709</v>
      </c>
      <c r="H85" s="154">
        <f>Pricing!$C85*100</f>
        <v>2.2449999999892709</v>
      </c>
      <c r="I85" s="155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3" t="s">
        <v>299</v>
      </c>
      <c r="K85" s="154">
        <f>Pricing!$D85*100</f>
        <v>2.3397612504529635</v>
      </c>
      <c r="L85" s="154">
        <f>Pricing!$D85*100</f>
        <v>2.3397612504529635</v>
      </c>
      <c r="M85" s="155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3" t="s">
        <v>380</v>
      </c>
      <c r="O85" s="154">
        <f>Pricing!$E85*100</f>
        <v>2.516178472083257</v>
      </c>
      <c r="P85" s="154">
        <f>Pricing!$E85*100</f>
        <v>2.516178472083257</v>
      </c>
      <c r="Q85" s="155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3" t="str">
        <f t="shared" si="8"/>
        <v>USD_CURVE_STD_7Y</v>
      </c>
      <c r="S85" s="154">
        <f>Pricing!$F85*100</f>
        <v>2.2449999999996106</v>
      </c>
      <c r="T85" s="154">
        <f>Pricing!$F85*100</f>
        <v>2.2449999999996106</v>
      </c>
      <c r="U85" s="155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3" t="s">
        <v>595</v>
      </c>
      <c r="W85" s="154">
        <f>Pricing!$G85*100</f>
        <v>2.0350000000000921</v>
      </c>
      <c r="X85" s="154">
        <f>Pricing!$G85*100</f>
        <v>2.0350000000000921</v>
      </c>
      <c r="Y85" s="155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3" t="s">
        <v>138</v>
      </c>
      <c r="C86" s="154">
        <f>Pricing!$B86*100</f>
        <v>2.3472267394144581</v>
      </c>
      <c r="D86" s="154">
        <f>Pricing!$B86*100</f>
        <v>2.3472267394144581</v>
      </c>
      <c r="E86" s="155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3" t="s">
        <v>215</v>
      </c>
      <c r="G86" s="154">
        <f>Pricing!$C86*100</f>
        <v>2.4230000000041252</v>
      </c>
      <c r="H86" s="154">
        <f>Pricing!$C86*100</f>
        <v>2.4230000000041252</v>
      </c>
      <c r="I86" s="155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3" t="s">
        <v>300</v>
      </c>
      <c r="K86" s="154">
        <f>Pricing!$D86*100</f>
        <v>2.5208448179792664</v>
      </c>
      <c r="L86" s="154">
        <f>Pricing!$D86*100</f>
        <v>2.5208448179792664</v>
      </c>
      <c r="M86" s="155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3" t="s">
        <v>381</v>
      </c>
      <c r="O86" s="154">
        <f>Pricing!$E86*100</f>
        <v>2.6903080078680275</v>
      </c>
      <c r="P86" s="154">
        <f>Pricing!$E86*100</f>
        <v>2.6903080078680275</v>
      </c>
      <c r="Q86" s="155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3" t="str">
        <f t="shared" si="8"/>
        <v>USD_CURVE_STD_8Y</v>
      </c>
      <c r="S86" s="154">
        <f>Pricing!$F86*100</f>
        <v>2.4230000000000098</v>
      </c>
      <c r="T86" s="154">
        <f>Pricing!$F86*100</f>
        <v>2.4230000000000098</v>
      </c>
      <c r="U86" s="155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3" t="s">
        <v>596</v>
      </c>
      <c r="W86" s="154">
        <f>Pricing!$G86*100</f>
        <v>2.2080000000000632</v>
      </c>
      <c r="X86" s="154">
        <f>Pricing!$G86*100</f>
        <v>2.2080000000000632</v>
      </c>
      <c r="Y86" s="155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3" t="s">
        <v>139</v>
      </c>
      <c r="C87" s="154">
        <f>Pricing!$B87*100</f>
        <v>2.4972174506003144</v>
      </c>
      <c r="D87" s="154">
        <f>Pricing!$B87*100</f>
        <v>2.4972174506003144</v>
      </c>
      <c r="E87" s="155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3" t="s">
        <v>216</v>
      </c>
      <c r="G87" s="154">
        <f>Pricing!$C87*100</f>
        <v>2.5689999999891722</v>
      </c>
      <c r="H87" s="154">
        <f>Pricing!$C87*100</f>
        <v>2.5689999999891722</v>
      </c>
      <c r="I87" s="155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3" t="s">
        <v>301</v>
      </c>
      <c r="K87" s="154">
        <f>Pricing!$D87*100</f>
        <v>2.6689108554513625</v>
      </c>
      <c r="L87" s="154">
        <f>Pricing!$D87*100</f>
        <v>2.6689108554513625</v>
      </c>
      <c r="M87" s="155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3" t="s">
        <v>382</v>
      </c>
      <c r="O87" s="154">
        <f>Pricing!$E87*100</f>
        <v>2.8334105467893274</v>
      </c>
      <c r="P87" s="154">
        <f>Pricing!$E87*100</f>
        <v>2.8334105467893274</v>
      </c>
      <c r="Q87" s="155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3" t="str">
        <f t="shared" si="8"/>
        <v>USD_CURVE_STD_9Y</v>
      </c>
      <c r="S87" s="154">
        <f>Pricing!$F87*100</f>
        <v>2.5690000000000013</v>
      </c>
      <c r="T87" s="154">
        <f>Pricing!$F87*100</f>
        <v>2.5690000000000013</v>
      </c>
      <c r="U87" s="155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3" t="s">
        <v>597</v>
      </c>
      <c r="W87" s="154">
        <f>Pricing!$G87*100</f>
        <v>2.3480000000000509</v>
      </c>
      <c r="X87" s="154">
        <f>Pricing!$G87*100</f>
        <v>2.3480000000000509</v>
      </c>
      <c r="Y87" s="155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3" t="s">
        <v>140</v>
      </c>
      <c r="C88" s="154">
        <f>Pricing!$B88*100</f>
        <v>2.6249386862352493</v>
      </c>
      <c r="D88" s="154">
        <f>Pricing!$B88*100</f>
        <v>2.6249386862352493</v>
      </c>
      <c r="E88" s="155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3" t="s">
        <v>217</v>
      </c>
      <c r="G88" s="154">
        <f>Pricing!$C88*100</f>
        <v>2.6920000000176749</v>
      </c>
      <c r="H88" s="154">
        <f>Pricing!$C88*100</f>
        <v>2.6920000000176749</v>
      </c>
      <c r="I88" s="155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3" t="s">
        <v>302</v>
      </c>
      <c r="K88" s="154">
        <f>Pricing!$D88*100</f>
        <v>2.7929621496655996</v>
      </c>
      <c r="L88" s="154">
        <f>Pricing!$D88*100</f>
        <v>2.7929621496655996</v>
      </c>
      <c r="M88" s="155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3" t="s">
        <v>383</v>
      </c>
      <c r="O88" s="154">
        <f>Pricing!$E88*100</f>
        <v>2.9534919675692226</v>
      </c>
      <c r="P88" s="154">
        <f>Pricing!$E88*100</f>
        <v>2.9534919675692226</v>
      </c>
      <c r="Q88" s="155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3" t="str">
        <f t="shared" si="8"/>
        <v>USD_CURVE_STD_10Y</v>
      </c>
      <c r="S88" s="154">
        <f>Pricing!$F88*100</f>
        <v>2.6919999999999904</v>
      </c>
      <c r="T88" s="154">
        <f>Pricing!$F88*100</f>
        <v>2.6919999999999904</v>
      </c>
      <c r="U88" s="155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3" t="s">
        <v>598</v>
      </c>
      <c r="W88" s="154">
        <f>Pricing!$G88*100</f>
        <v>2.465000000000042</v>
      </c>
      <c r="X88" s="154">
        <f>Pricing!$G88*100</f>
        <v>2.465000000000042</v>
      </c>
      <c r="Y88" s="155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3" t="s">
        <v>141</v>
      </c>
      <c r="C89" s="154">
        <f>Pricing!$B89*100</f>
        <v>2.7330421820246085</v>
      </c>
      <c r="D89" s="154">
        <f>Pricing!$B89*100</f>
        <v>2.7330421820246085</v>
      </c>
      <c r="E89" s="155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3" t="s">
        <v>218</v>
      </c>
      <c r="G89" s="154">
        <f>Pricing!$C89*100</f>
        <v>2.7981134064207183</v>
      </c>
      <c r="H89" s="154">
        <f>Pricing!$C89*100</f>
        <v>2.7981134064207183</v>
      </c>
      <c r="I89" s="155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3" t="s">
        <v>303</v>
      </c>
      <c r="K89" s="154">
        <f>Pricing!$D89*100</f>
        <v>2.9001777904617501</v>
      </c>
      <c r="L89" s="154">
        <f>Pricing!$D89*100</f>
        <v>2.9001777904617501</v>
      </c>
      <c r="M89" s="155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3" t="s">
        <v>384</v>
      </c>
      <c r="O89" s="154">
        <f>Pricing!$E89*100</f>
        <v>3.0569771217981678</v>
      </c>
      <c r="P89" s="154">
        <f>Pricing!$E89*100</f>
        <v>3.0569771217981678</v>
      </c>
      <c r="Q89" s="155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3" t="str">
        <f t="shared" si="8"/>
        <v>USD_CURVE_STD_11Y</v>
      </c>
      <c r="S89" s="154">
        <f>Pricing!$F89*100</f>
        <v>2.7915588173241588</v>
      </c>
      <c r="T89" s="154">
        <f>Pricing!$F89*100</f>
        <v>2.7915588173241588</v>
      </c>
      <c r="U89" s="155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3" t="s">
        <v>599</v>
      </c>
      <c r="W89" s="154">
        <f>Pricing!$G89*100</f>
        <v>2.5676980505990938</v>
      </c>
      <c r="X89" s="154">
        <f>Pricing!$G89*100</f>
        <v>2.5676980505990938</v>
      </c>
      <c r="Y89" s="155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3" t="s">
        <v>142</v>
      </c>
      <c r="C90" s="154">
        <f>Pricing!$B90*100</f>
        <v>2.8249218716162523</v>
      </c>
      <c r="D90" s="154">
        <f>Pricing!$B90*100</f>
        <v>2.8249218716162523</v>
      </c>
      <c r="E90" s="155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3" t="s">
        <v>219</v>
      </c>
      <c r="G90" s="154">
        <f>Pricing!$C90*100</f>
        <v>2.8889999999970524</v>
      </c>
      <c r="H90" s="154">
        <f>Pricing!$C90*100</f>
        <v>2.8889999999970524</v>
      </c>
      <c r="I90" s="155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3" t="s">
        <v>304</v>
      </c>
      <c r="K90" s="154">
        <f>Pricing!$D90*100</f>
        <v>2.9920518347890948</v>
      </c>
      <c r="L90" s="154">
        <f>Pricing!$D90*100</f>
        <v>2.9920518347890948</v>
      </c>
      <c r="M90" s="155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3" t="s">
        <v>385</v>
      </c>
      <c r="O90" s="154">
        <f>Pricing!$E90*100</f>
        <v>3.1456192748750618</v>
      </c>
      <c r="P90" s="154">
        <f>Pricing!$E90*100</f>
        <v>3.1456192748750618</v>
      </c>
      <c r="Q90" s="155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3" t="str">
        <f t="shared" si="8"/>
        <v>USD_CURVE_STD_12Y</v>
      </c>
      <c r="S90" s="154">
        <f>Pricing!$F90*100</f>
        <v>2.8889999999999669</v>
      </c>
      <c r="T90" s="154">
        <f>Pricing!$F90*100</f>
        <v>2.8889999999999669</v>
      </c>
      <c r="U90" s="155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3" t="s">
        <v>600</v>
      </c>
      <c r="W90" s="154">
        <f>Pricing!$G90*100</f>
        <v>2.6580000000057402</v>
      </c>
      <c r="X90" s="154">
        <f>Pricing!$G90*100</f>
        <v>2.6580000000057402</v>
      </c>
      <c r="Y90" s="155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3" t="s">
        <v>143</v>
      </c>
      <c r="C91" s="154">
        <f>Pricing!$B91*100</f>
        <v>2.9033072019504185</v>
      </c>
      <c r="D91" s="154">
        <f>Pricing!$B91*100</f>
        <v>2.9033072019504185</v>
      </c>
      <c r="E91" s="155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3" t="s">
        <v>220</v>
      </c>
      <c r="G91" s="154">
        <f>Pricing!$C91*100</f>
        <v>2.965655456531481</v>
      </c>
      <c r="H91" s="154">
        <f>Pricing!$C91*100</f>
        <v>2.965655456531481</v>
      </c>
      <c r="I91" s="155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3" t="s">
        <v>305</v>
      </c>
      <c r="K91" s="154">
        <f>Pricing!$D91*100</f>
        <v>3.0693054096411121</v>
      </c>
      <c r="L91" s="154">
        <f>Pricing!$D91*100</f>
        <v>3.0693054096411121</v>
      </c>
      <c r="M91" s="155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3" t="s">
        <v>386</v>
      </c>
      <c r="O91" s="154">
        <f>Pricing!$E91*100</f>
        <v>3.2203571435091409</v>
      </c>
      <c r="P91" s="154">
        <f>Pricing!$E91*100</f>
        <v>3.2203571435091409</v>
      </c>
      <c r="Q91" s="155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3" t="str">
        <f t="shared" si="8"/>
        <v>USD_CURVE_STD_13Y</v>
      </c>
      <c r="S91" s="154">
        <f>Pricing!$F91*100</f>
        <v>2.9555191370902363</v>
      </c>
      <c r="T91" s="154">
        <f>Pricing!$F91*100</f>
        <v>2.9555191370902363</v>
      </c>
      <c r="U91" s="155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3" t="s">
        <v>601</v>
      </c>
      <c r="W91" s="154">
        <f>Pricing!$G91*100</f>
        <v>2.7363730092764342</v>
      </c>
      <c r="X91" s="154">
        <f>Pricing!$G91*100</f>
        <v>2.7363730092764342</v>
      </c>
      <c r="Y91" s="155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3" t="s">
        <v>144</v>
      </c>
      <c r="C92" s="154">
        <f>Pricing!$B92*100</f>
        <v>2.9692393746333172</v>
      </c>
      <c r="D92" s="154">
        <f>Pricing!$B92*100</f>
        <v>2.9692393746333172</v>
      </c>
      <c r="E92" s="155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3" t="s">
        <v>221</v>
      </c>
      <c r="G92" s="154">
        <f>Pricing!$C92*100</f>
        <v>3.0293361362204463</v>
      </c>
      <c r="H92" s="154">
        <f>Pricing!$C92*100</f>
        <v>3.0293361362204463</v>
      </c>
      <c r="I92" s="155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3" t="s">
        <v>306</v>
      </c>
      <c r="K92" s="154">
        <f>Pricing!$D92*100</f>
        <v>3.1332954386305811</v>
      </c>
      <c r="L92" s="154">
        <f>Pricing!$D92*100</f>
        <v>3.1332954386305811</v>
      </c>
      <c r="M92" s="155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3" t="s">
        <v>387</v>
      </c>
      <c r="O92" s="154">
        <f>Pricing!$E92*100</f>
        <v>3.2824175113833753</v>
      </c>
      <c r="P92" s="154">
        <f>Pricing!$E92*100</f>
        <v>3.2824175113833753</v>
      </c>
      <c r="Q92" s="155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3" t="str">
        <f t="shared" si="8"/>
        <v>USD_CURVE_STD_14Y</v>
      </c>
      <c r="S92" s="154">
        <f>Pricing!$F92*100</f>
        <v>3.0199188297760533</v>
      </c>
      <c r="T92" s="154">
        <f>Pricing!$F92*100</f>
        <v>3.0199188297760533</v>
      </c>
      <c r="U92" s="155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3" t="s">
        <v>602</v>
      </c>
      <c r="W92" s="154">
        <f>Pricing!$G92*100</f>
        <v>2.8024979135698214</v>
      </c>
      <c r="X92" s="154">
        <f>Pricing!$G92*100</f>
        <v>2.8024979135698214</v>
      </c>
      <c r="Y92" s="155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3" t="s">
        <v>145</v>
      </c>
      <c r="C93" s="154">
        <f>Pricing!$B93*100</f>
        <v>3.0252482776562357</v>
      </c>
      <c r="D93" s="154">
        <f>Pricing!$B93*100</f>
        <v>3.0252482776562357</v>
      </c>
      <c r="E93" s="155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3" t="s">
        <v>222</v>
      </c>
      <c r="G93" s="154">
        <f>Pricing!$C93*100</f>
        <v>3.0830000000071274</v>
      </c>
      <c r="H93" s="154">
        <f>Pricing!$C93*100</f>
        <v>3.0830000000071274</v>
      </c>
      <c r="I93" s="155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3" t="s">
        <v>307</v>
      </c>
      <c r="K93" s="154">
        <f>Pricing!$D93*100</f>
        <v>3.1871351144968951</v>
      </c>
      <c r="L93" s="154">
        <f>Pricing!$D93*100</f>
        <v>3.1871351144968951</v>
      </c>
      <c r="M93" s="155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3" t="s">
        <v>388</v>
      </c>
      <c r="O93" s="154">
        <f>Pricing!$E93*100</f>
        <v>3.3347441117338872</v>
      </c>
      <c r="P93" s="154">
        <f>Pricing!$E93*100</f>
        <v>3.3347441117338872</v>
      </c>
      <c r="Q93" s="155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3" t="str">
        <f t="shared" si="8"/>
        <v>USD_CURVE_STD_15Y</v>
      </c>
      <c r="S93" s="154">
        <f>Pricing!$F93*100</f>
        <v>3.0829999999999012</v>
      </c>
      <c r="T93" s="154">
        <f>Pricing!$F93*100</f>
        <v>3.0829999999999012</v>
      </c>
      <c r="U93" s="155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3" t="s">
        <v>603</v>
      </c>
      <c r="W93" s="154">
        <f>Pricing!$G93*100</f>
        <v>2.8579999999967369</v>
      </c>
      <c r="X93" s="154">
        <f>Pricing!$G93*100</f>
        <v>2.8579999999967369</v>
      </c>
      <c r="Y93" s="155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3" t="s">
        <v>146</v>
      </c>
      <c r="C94" s="154">
        <f>Pricing!$B94*100</f>
        <v>3.072521951768918</v>
      </c>
      <c r="D94" s="154">
        <f>Pricing!$B94*100</f>
        <v>3.072521951768918</v>
      </c>
      <c r="E94" s="155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3" t="s">
        <v>223</v>
      </c>
      <c r="G94" s="154">
        <f>Pricing!$C94*100</f>
        <v>3.1281250276606052</v>
      </c>
      <c r="H94" s="154">
        <f>Pricing!$C94*100</f>
        <v>3.1281250276606052</v>
      </c>
      <c r="I94" s="155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3" t="s">
        <v>308</v>
      </c>
      <c r="K94" s="154">
        <f>Pricing!$D94*100</f>
        <v>3.232388658001057</v>
      </c>
      <c r="L94" s="154">
        <f>Pricing!$D94*100</f>
        <v>3.232388658001057</v>
      </c>
      <c r="M94" s="155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3" t="s">
        <v>389</v>
      </c>
      <c r="O94" s="154">
        <f>Pricing!$E94*100</f>
        <v>3.3787900949559893</v>
      </c>
      <c r="P94" s="154">
        <f>Pricing!$E94*100</f>
        <v>3.3787900949559893</v>
      </c>
      <c r="Q94" s="155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3" t="str">
        <f t="shared" si="8"/>
        <v>USD_CURVE_STD_16Y</v>
      </c>
      <c r="S94" s="154">
        <f>Pricing!$F94*100</f>
        <v>3.1182610728063374</v>
      </c>
      <c r="T94" s="154">
        <f>Pricing!$F94*100</f>
        <v>3.1182610728063374</v>
      </c>
      <c r="U94" s="155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3" t="s">
        <v>604</v>
      </c>
      <c r="W94" s="154">
        <f>Pricing!$G94*100</f>
        <v>2.9036400280286783</v>
      </c>
      <c r="X94" s="154">
        <f>Pricing!$G94*100</f>
        <v>2.9036400280286783</v>
      </c>
      <c r="Y94" s="155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3" t="s">
        <v>147</v>
      </c>
      <c r="C95" s="154">
        <f>Pricing!$B95*100</f>
        <v>3.112530920190137</v>
      </c>
      <c r="D95" s="154">
        <f>Pricing!$B95*100</f>
        <v>3.112530920190137</v>
      </c>
      <c r="E95" s="155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3" t="s">
        <v>224</v>
      </c>
      <c r="G95" s="154">
        <f>Pricing!$C95*100</f>
        <v>3.1662588640122795</v>
      </c>
      <c r="H95" s="154">
        <f>Pricing!$C95*100</f>
        <v>3.1662588640122795</v>
      </c>
      <c r="I95" s="155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3" t="s">
        <v>309</v>
      </c>
      <c r="K95" s="154">
        <f>Pricing!$D95*100</f>
        <v>3.2706044091190352</v>
      </c>
      <c r="L95" s="154">
        <f>Pricing!$D95*100</f>
        <v>3.2706044091190352</v>
      </c>
      <c r="M95" s="155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3" t="s">
        <v>390</v>
      </c>
      <c r="O95" s="154">
        <f>Pricing!$E95*100</f>
        <v>3.4160522840871357</v>
      </c>
      <c r="P95" s="154">
        <f>Pricing!$E95*100</f>
        <v>3.4160522840871357</v>
      </c>
      <c r="Q95" s="155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3" t="str">
        <f t="shared" si="8"/>
        <v>USD_CURVE_STD_17Y</v>
      </c>
      <c r="S95" s="154">
        <f>Pricing!$F95*100</f>
        <v>3.1525229082521449</v>
      </c>
      <c r="T95" s="154">
        <f>Pricing!$F95*100</f>
        <v>3.1525229082521449</v>
      </c>
      <c r="U95" s="155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3" t="s">
        <v>605</v>
      </c>
      <c r="W95" s="154">
        <f>Pricing!$G95*100</f>
        <v>2.9413709445668856</v>
      </c>
      <c r="X95" s="154">
        <f>Pricing!$G95*100</f>
        <v>2.9413709445668856</v>
      </c>
      <c r="Y95" s="155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3" t="s">
        <v>148</v>
      </c>
      <c r="C96" s="154">
        <f>Pricing!$B96*100</f>
        <v>3.1467777897314781</v>
      </c>
      <c r="D96" s="154">
        <f>Pricing!$B96*100</f>
        <v>3.1467777897314781</v>
      </c>
      <c r="E96" s="155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3" t="s">
        <v>225</v>
      </c>
      <c r="G96" s="154">
        <f>Pricing!$C96*100</f>
        <v>3.1989185260804387</v>
      </c>
      <c r="H96" s="154">
        <f>Pricing!$C96*100</f>
        <v>3.1989185260804387</v>
      </c>
      <c r="I96" s="155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3" t="s">
        <v>310</v>
      </c>
      <c r="K96" s="154">
        <f>Pricing!$D96*100</f>
        <v>3.3032871953250469</v>
      </c>
      <c r="L96" s="154">
        <f>Pricing!$D96*100</f>
        <v>3.3032871953250469</v>
      </c>
      <c r="M96" s="155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3" t="s">
        <v>391</v>
      </c>
      <c r="O96" s="154">
        <f>Pricing!$E96*100</f>
        <v>3.4479910074492297</v>
      </c>
      <c r="P96" s="154">
        <f>Pricing!$E96*100</f>
        <v>3.4479910074492297</v>
      </c>
      <c r="Q96" s="155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3" t="str">
        <f t="shared" si="8"/>
        <v>USD_CURVE_STD_18Y</v>
      </c>
      <c r="S96" s="154">
        <f>Pricing!$F96*100</f>
        <v>3.1861432231568134</v>
      </c>
      <c r="T96" s="154">
        <f>Pricing!$F96*100</f>
        <v>3.1861432231568134</v>
      </c>
      <c r="U96" s="155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3" t="s">
        <v>606</v>
      </c>
      <c r="W96" s="154">
        <f>Pricing!$G96*100</f>
        <v>2.9732210223346889</v>
      </c>
      <c r="X96" s="154">
        <f>Pricing!$G96*100</f>
        <v>2.9732210223346889</v>
      </c>
      <c r="Y96" s="155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3" t="s">
        <v>149</v>
      </c>
      <c r="C97" s="154">
        <f>Pricing!$B97*100</f>
        <v>3.1755525860182243</v>
      </c>
      <c r="D97" s="154">
        <f>Pricing!$B97*100</f>
        <v>3.1755525860182243</v>
      </c>
      <c r="E97" s="155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3" t="s">
        <v>226</v>
      </c>
      <c r="G97" s="154">
        <f>Pricing!$C97*100</f>
        <v>3.2264390440694868</v>
      </c>
      <c r="H97" s="154">
        <f>Pricing!$C97*100</f>
        <v>3.2264390440694868</v>
      </c>
      <c r="I97" s="155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3" t="s">
        <v>311</v>
      </c>
      <c r="K97" s="154">
        <f>Pricing!$D97*100</f>
        <v>3.3307586953416166</v>
      </c>
      <c r="L97" s="154">
        <f>Pricing!$D97*100</f>
        <v>3.3307586953416166</v>
      </c>
      <c r="M97" s="155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3" t="s">
        <v>392</v>
      </c>
      <c r="O97" s="154">
        <f>Pricing!$E97*100</f>
        <v>3.4748795374765629</v>
      </c>
      <c r="P97" s="154">
        <f>Pricing!$E97*100</f>
        <v>3.4748795374765629</v>
      </c>
      <c r="Q97" s="155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3" t="str">
        <f t="shared" si="8"/>
        <v>USD_CURVE_STD_19Y</v>
      </c>
      <c r="S97" s="154">
        <f>Pricing!$F97*100</f>
        <v>3.2184894451859125</v>
      </c>
      <c r="T97" s="154">
        <f>Pricing!$F97*100</f>
        <v>3.2184894451859125</v>
      </c>
      <c r="U97" s="155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3" t="s">
        <v>607</v>
      </c>
      <c r="W97" s="154">
        <f>Pricing!$G97*100</f>
        <v>2.9999413318078476</v>
      </c>
      <c r="X97" s="154">
        <f>Pricing!$G97*100</f>
        <v>2.9999413318078476</v>
      </c>
      <c r="Y97" s="155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3" t="s">
        <v>150</v>
      </c>
      <c r="C98" s="154">
        <f>Pricing!$B98*100</f>
        <v>3.2000417385485695</v>
      </c>
      <c r="D98" s="154">
        <f>Pricing!$B98*100</f>
        <v>3.2000417385485695</v>
      </c>
      <c r="E98" s="155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3" t="s">
        <v>227</v>
      </c>
      <c r="G98" s="154">
        <f>Pricing!$C98*100</f>
        <v>3.2499999999845173</v>
      </c>
      <c r="H98" s="154">
        <f>Pricing!$C98*100</f>
        <v>3.2499999999845173</v>
      </c>
      <c r="I98" s="155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3" t="s">
        <v>312</v>
      </c>
      <c r="K98" s="154">
        <f>Pricing!$D98*100</f>
        <v>3.3541941708467076</v>
      </c>
      <c r="L98" s="154">
        <f>Pricing!$D98*100</f>
        <v>3.3541941708467076</v>
      </c>
      <c r="M98" s="155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3" t="s">
        <v>393</v>
      </c>
      <c r="O98" s="154">
        <f>Pricing!$E98*100</f>
        <v>3.4978405035128293</v>
      </c>
      <c r="P98" s="154">
        <f>Pricing!$E98*100</f>
        <v>3.4978405035128293</v>
      </c>
      <c r="Q98" s="155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3" t="str">
        <f t="shared" si="8"/>
        <v>USD_CURVE_STD_20Y</v>
      </c>
      <c r="S98" s="154">
        <f>Pricing!$F98*100</f>
        <v>3.250000000000016</v>
      </c>
      <c r="T98" s="154">
        <f>Pricing!$F98*100</f>
        <v>3.250000000000016</v>
      </c>
      <c r="U98" s="155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3" t="s">
        <v>608</v>
      </c>
      <c r="W98" s="154">
        <f>Pricing!$G98*100</f>
        <v>3.0229999999964394</v>
      </c>
      <c r="X98" s="154">
        <f>Pricing!$G98*100</f>
        <v>3.0229999999964394</v>
      </c>
      <c r="Y98" s="155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3" t="s">
        <v>151</v>
      </c>
      <c r="C99" s="154">
        <f>Pricing!$B99*100</f>
        <v>3.2209319955332889</v>
      </c>
      <c r="D99" s="154">
        <f>Pricing!$B99*100</f>
        <v>3.2209319955332889</v>
      </c>
      <c r="E99" s="155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3" t="s">
        <v>228</v>
      </c>
      <c r="G99" s="154">
        <f>Pricing!$C99*100</f>
        <v>3.2702674254202901</v>
      </c>
      <c r="H99" s="154">
        <f>Pricing!$C99*100</f>
        <v>3.2702674254202901</v>
      </c>
      <c r="I99" s="155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3" t="s">
        <v>313</v>
      </c>
      <c r="K99" s="154">
        <f>Pricing!$D99*100</f>
        <v>3.3742637727729945</v>
      </c>
      <c r="L99" s="154">
        <f>Pricing!$D99*100</f>
        <v>3.3742637727729945</v>
      </c>
      <c r="M99" s="155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3" t="s">
        <v>394</v>
      </c>
      <c r="O99" s="154">
        <f>Pricing!$E99*100</f>
        <v>3.5174940915992949</v>
      </c>
      <c r="P99" s="154">
        <f>Pricing!$E99*100</f>
        <v>3.5174940915992949</v>
      </c>
      <c r="Q99" s="155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3" t="str">
        <f t="shared" si="8"/>
        <v>USD_CURVE_STD_21Y</v>
      </c>
      <c r="S99" s="154">
        <f>Pricing!$F99*100</f>
        <v>3.2662436751315922</v>
      </c>
      <c r="T99" s="154">
        <f>Pricing!$F99*100</f>
        <v>3.2662436751315922</v>
      </c>
      <c r="U99" s="155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3" t="s">
        <v>609</v>
      </c>
      <c r="W99" s="154">
        <f>Pricing!$G99*100</f>
        <v>3.0432091249952666</v>
      </c>
      <c r="X99" s="154">
        <f>Pricing!$G99*100</f>
        <v>3.0432091249952666</v>
      </c>
      <c r="Y99" s="155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3" t="s">
        <v>152</v>
      </c>
      <c r="C100" s="154">
        <f>Pricing!$B100*100</f>
        <v>3.23878598724689</v>
      </c>
      <c r="D100" s="154">
        <f>Pricing!$B100*100</f>
        <v>3.23878598724689</v>
      </c>
      <c r="E100" s="155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3" t="s">
        <v>229</v>
      </c>
      <c r="G100" s="154">
        <f>Pricing!$C100*100</f>
        <v>3.2876884493604499</v>
      </c>
      <c r="H100" s="154">
        <f>Pricing!$C100*100</f>
        <v>3.2876884493604499</v>
      </c>
      <c r="I100" s="155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3" t="s">
        <v>314</v>
      </c>
      <c r="K100" s="154">
        <f>Pricing!$D100*100</f>
        <v>3.3914524146000562</v>
      </c>
      <c r="L100" s="154">
        <f>Pricing!$D100*100</f>
        <v>3.3914524146000562</v>
      </c>
      <c r="M100" s="155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3" t="s">
        <v>395</v>
      </c>
      <c r="O100" s="154">
        <f>Pricing!$E100*100</f>
        <v>3.5342928327003094</v>
      </c>
      <c r="P100" s="154">
        <f>Pricing!$E100*100</f>
        <v>3.5342928327003094</v>
      </c>
      <c r="Q100" s="155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3" t="str">
        <f t="shared" si="8"/>
        <v>USD_CURVE_STD_22Y</v>
      </c>
      <c r="S100" s="154">
        <f>Pricing!$F100*100</f>
        <v>3.2819619565234959</v>
      </c>
      <c r="T100" s="154">
        <f>Pricing!$F100*100</f>
        <v>3.2819619565234959</v>
      </c>
      <c r="U100" s="155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3" t="s">
        <v>610</v>
      </c>
      <c r="W100" s="154">
        <f>Pricing!$G100*100</f>
        <v>3.0608152145372607</v>
      </c>
      <c r="X100" s="154">
        <f>Pricing!$G100*100</f>
        <v>3.0608152145372607</v>
      </c>
      <c r="Y100" s="155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3" t="s">
        <v>153</v>
      </c>
      <c r="C101" s="154">
        <f>Pricing!$B101*100</f>
        <v>3.2540010043544543</v>
      </c>
      <c r="D101" s="154">
        <f>Pricing!$B101*100</f>
        <v>3.2540010043544543</v>
      </c>
      <c r="E101" s="155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3" t="s">
        <v>230</v>
      </c>
      <c r="G101" s="154">
        <f>Pricing!$C101*100</f>
        <v>3.3025446519850941</v>
      </c>
      <c r="H101" s="154">
        <f>Pricing!$C101*100</f>
        <v>3.3025446519850941</v>
      </c>
      <c r="I101" s="155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3" t="s">
        <v>315</v>
      </c>
      <c r="K101" s="154">
        <f>Pricing!$D101*100</f>
        <v>3.4060807840819924</v>
      </c>
      <c r="L101" s="154">
        <f>Pricing!$D101*100</f>
        <v>3.4060807840819924</v>
      </c>
      <c r="M101" s="155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3" t="s">
        <v>396</v>
      </c>
      <c r="O101" s="154">
        <f>Pricing!$E101*100</f>
        <v>3.5485360854660919</v>
      </c>
      <c r="P101" s="154">
        <f>Pricing!$E101*100</f>
        <v>3.5485360854660919</v>
      </c>
      <c r="Q101" s="155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3" t="str">
        <f t="shared" si="8"/>
        <v>USD_CURVE_STD_23Y</v>
      </c>
      <c r="S101" s="154">
        <f>Pricing!$F101*100</f>
        <v>3.297104637218963</v>
      </c>
      <c r="T101" s="154">
        <f>Pricing!$F101*100</f>
        <v>3.297104637218963</v>
      </c>
      <c r="U101" s="155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3" t="s">
        <v>611</v>
      </c>
      <c r="W101" s="154">
        <f>Pricing!$G101*100</f>
        <v>3.0758625517368432</v>
      </c>
      <c r="X101" s="154">
        <f>Pricing!$G101*100</f>
        <v>3.0758625517368432</v>
      </c>
      <c r="Y101" s="155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3" t="s">
        <v>154</v>
      </c>
      <c r="C102" s="154">
        <f>Pricing!$B102*100</f>
        <v>3.2671255740731966</v>
      </c>
      <c r="D102" s="154">
        <f>Pricing!$B102*100</f>
        <v>3.2671255740731966</v>
      </c>
      <c r="E102" s="155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3" t="s">
        <v>231</v>
      </c>
      <c r="G102" s="154">
        <f>Pricing!$C102*100</f>
        <v>3.3152871470401539</v>
      </c>
      <c r="H102" s="154">
        <f>Pricing!$C102*100</f>
        <v>3.3152871470401539</v>
      </c>
      <c r="I102" s="155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3" t="s">
        <v>316</v>
      </c>
      <c r="K102" s="154">
        <f>Pricing!$D102*100</f>
        <v>3.4186298528833099</v>
      </c>
      <c r="L102" s="154">
        <f>Pricing!$D102*100</f>
        <v>3.4186298528833099</v>
      </c>
      <c r="M102" s="155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3" t="s">
        <v>397</v>
      </c>
      <c r="O102" s="154">
        <f>Pricing!$E102*100</f>
        <v>3.5606942928917156</v>
      </c>
      <c r="P102" s="154">
        <f>Pricing!$E102*100</f>
        <v>3.5606942928917156</v>
      </c>
      <c r="Q102" s="155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3" t="str">
        <f t="shared" si="8"/>
        <v>USD_CURVE_STD_24Y</v>
      </c>
      <c r="S102" s="154">
        <f>Pricing!$F102*100</f>
        <v>3.3118470174757637</v>
      </c>
      <c r="T102" s="154">
        <f>Pricing!$F102*100</f>
        <v>3.3118470174757637</v>
      </c>
      <c r="U102" s="155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3" t="s">
        <v>612</v>
      </c>
      <c r="W102" s="154">
        <f>Pricing!$G102*100</f>
        <v>3.088612117000705</v>
      </c>
      <c r="X102" s="154">
        <f>Pricing!$G102*100</f>
        <v>3.088612117000705</v>
      </c>
      <c r="Y102" s="155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3" t="s">
        <v>155</v>
      </c>
      <c r="C103" s="154">
        <f>Pricing!$B103*100</f>
        <v>3.2783145760021477</v>
      </c>
      <c r="D103" s="154">
        <f>Pricing!$B103*100</f>
        <v>3.2783145760021477</v>
      </c>
      <c r="E103" s="155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3" t="s">
        <v>232</v>
      </c>
      <c r="G103" s="154">
        <f>Pricing!$C103*100</f>
        <v>3.326000000007006</v>
      </c>
      <c r="H103" s="154">
        <f>Pricing!$C103*100</f>
        <v>3.326000000007006</v>
      </c>
      <c r="I103" s="155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3" t="s">
        <v>317</v>
      </c>
      <c r="K103" s="154">
        <f>Pricing!$D103*100</f>
        <v>3.4292090876472878</v>
      </c>
      <c r="L103" s="154">
        <f>Pricing!$D103*100</f>
        <v>3.4292090876472878</v>
      </c>
      <c r="M103" s="155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3" t="s">
        <v>398</v>
      </c>
      <c r="O103" s="154">
        <f>Pricing!$E103*100</f>
        <v>3.5708686196881954</v>
      </c>
      <c r="P103" s="154">
        <f>Pricing!$E103*100</f>
        <v>3.5708686196881954</v>
      </c>
      <c r="Q103" s="155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3" t="str">
        <f t="shared" si="8"/>
        <v>USD_CURVE_STD_25Y</v>
      </c>
      <c r="S103" s="154">
        <f>Pricing!$F103*100</f>
        <v>3.3259999999986087</v>
      </c>
      <c r="T103" s="154">
        <f>Pricing!$F103*100</f>
        <v>3.3259999999986087</v>
      </c>
      <c r="U103" s="155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3" t="s">
        <v>613</v>
      </c>
      <c r="W103" s="154">
        <f>Pricing!$G103*100</f>
        <v>3.0990000000029343</v>
      </c>
      <c r="X103" s="154">
        <f>Pricing!$G103*100</f>
        <v>3.0990000000029343</v>
      </c>
      <c r="Y103" s="155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3" t="s">
        <v>156</v>
      </c>
      <c r="C104" s="154">
        <f>Pricing!$B104*100</f>
        <v>3.2880076888446963</v>
      </c>
      <c r="D104" s="154">
        <f>Pricing!$B104*100</f>
        <v>3.2880076888446963</v>
      </c>
      <c r="E104" s="155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3" t="s">
        <v>233</v>
      </c>
      <c r="G104" s="154">
        <f>Pricing!$C104*100</f>
        <v>3.335082367419071</v>
      </c>
      <c r="H104" s="154">
        <f>Pricing!$C104*100</f>
        <v>3.335082367419071</v>
      </c>
      <c r="I104" s="155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3" t="s">
        <v>318</v>
      </c>
      <c r="K104" s="154">
        <f>Pricing!$D104*100</f>
        <v>3.4382287804710074</v>
      </c>
      <c r="L104" s="154">
        <f>Pricing!$D104*100</f>
        <v>3.4382287804710074</v>
      </c>
      <c r="M104" s="155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3" t="s">
        <v>399</v>
      </c>
      <c r="O104" s="154">
        <f>Pricing!$E104*100</f>
        <v>3.5794724710717025</v>
      </c>
      <c r="P104" s="154">
        <f>Pricing!$E104*100</f>
        <v>3.5794724710717025</v>
      </c>
      <c r="Q104" s="155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3" t="str">
        <f t="shared" si="8"/>
        <v>USD_CURVE_STD_26Y</v>
      </c>
      <c r="S104" s="154">
        <f>Pricing!$F104*100</f>
        <v>3.333408770479334</v>
      </c>
      <c r="T104" s="154">
        <f>Pricing!$F104*100</f>
        <v>3.333408770479334</v>
      </c>
      <c r="U104" s="155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3" t="s">
        <v>614</v>
      </c>
      <c r="W104" s="154">
        <f>Pricing!$G104*100</f>
        <v>3.1073357797999592</v>
      </c>
      <c r="X104" s="154">
        <f>Pricing!$G104*100</f>
        <v>3.1073357797999592</v>
      </c>
      <c r="Y104" s="155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3" t="s">
        <v>157</v>
      </c>
      <c r="C105" s="154">
        <f>Pricing!$B105*100</f>
        <v>3.2963898403713068</v>
      </c>
      <c r="D105" s="154">
        <f>Pricing!$B105*100</f>
        <v>3.2963898403713068</v>
      </c>
      <c r="E105" s="155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3" t="s">
        <v>234</v>
      </c>
      <c r="G105" s="154">
        <f>Pricing!$C105*100</f>
        <v>3.3427829138518077</v>
      </c>
      <c r="H105" s="154">
        <f>Pricing!$C105*100</f>
        <v>3.3427829138518077</v>
      </c>
      <c r="I105" s="155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3" t="s">
        <v>319</v>
      </c>
      <c r="K105" s="154">
        <f>Pricing!$D105*100</f>
        <v>3.4459191664690323</v>
      </c>
      <c r="L105" s="154">
        <f>Pricing!$D105*100</f>
        <v>3.4459191664690323</v>
      </c>
      <c r="M105" s="155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3" t="s">
        <v>400</v>
      </c>
      <c r="O105" s="154">
        <f>Pricing!$E105*100</f>
        <v>3.5867465038167587</v>
      </c>
      <c r="P105" s="154">
        <f>Pricing!$E105*100</f>
        <v>3.5867465038167587</v>
      </c>
      <c r="Q105" s="155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3" t="str">
        <f t="shared" ref="R105:R138" si="9">"USD_CURVE_STD_"&amp;A105</f>
        <v>USD_CURVE_STD_27Y</v>
      </c>
      <c r="S105" s="154">
        <f>Pricing!$F105*100</f>
        <v>3.3404825092545685</v>
      </c>
      <c r="T105" s="154">
        <f>Pricing!$F105*100</f>
        <v>3.3404825092545685</v>
      </c>
      <c r="U105" s="155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3" t="s">
        <v>615</v>
      </c>
      <c r="W105" s="154">
        <f>Pricing!$G105*100</f>
        <v>3.1139255490480395</v>
      </c>
      <c r="X105" s="154">
        <f>Pricing!$G105*100</f>
        <v>3.1139255490480395</v>
      </c>
      <c r="Y105" s="155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3" t="s">
        <v>158</v>
      </c>
      <c r="C106" s="154">
        <f>Pricing!$B106*100</f>
        <v>3.3036439896926479</v>
      </c>
      <c r="D106" s="154">
        <f>Pricing!$B106*100</f>
        <v>3.3036439896926479</v>
      </c>
      <c r="E106" s="155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3" t="s">
        <v>235</v>
      </c>
      <c r="G106" s="154">
        <f>Pricing!$C106*100</f>
        <v>3.3493585172304337</v>
      </c>
      <c r="H106" s="154">
        <f>Pricing!$C106*100</f>
        <v>3.3493585172304337</v>
      </c>
      <c r="I106" s="155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3" t="s">
        <v>320</v>
      </c>
      <c r="K106" s="154">
        <f>Pricing!$D106*100</f>
        <v>3.4525149572255267</v>
      </c>
      <c r="L106" s="154">
        <f>Pricing!$D106*100</f>
        <v>3.4525149572255267</v>
      </c>
      <c r="M106" s="155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3" t="s">
        <v>401</v>
      </c>
      <c r="O106" s="154">
        <f>Pricing!$E106*100</f>
        <v>3.5929345122930294</v>
      </c>
      <c r="P106" s="154">
        <f>Pricing!$E106*100</f>
        <v>3.5929345122930294</v>
      </c>
      <c r="Q106" s="155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3" t="str">
        <f t="shared" si="9"/>
        <v>USD_CURVE_STD_28Y</v>
      </c>
      <c r="S106" s="154">
        <f>Pricing!$F106*100</f>
        <v>3.3472497200218041</v>
      </c>
      <c r="T106" s="154">
        <f>Pricing!$F106*100</f>
        <v>3.3472497200218041</v>
      </c>
      <c r="U106" s="155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3" t="s">
        <v>616</v>
      </c>
      <c r="W106" s="154">
        <f>Pricing!$G106*100</f>
        <v>3.1191044347775221</v>
      </c>
      <c r="X106" s="154">
        <f>Pricing!$G106*100</f>
        <v>3.1191044347775221</v>
      </c>
      <c r="Y106" s="155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3" t="s">
        <v>159</v>
      </c>
      <c r="C107" s="154">
        <f>Pricing!$B107*100</f>
        <v>3.3099256583622156</v>
      </c>
      <c r="D107" s="154">
        <f>Pricing!$B107*100</f>
        <v>3.3099256583622156</v>
      </c>
      <c r="E107" s="155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3" t="s">
        <v>236</v>
      </c>
      <c r="G107" s="154">
        <f>Pricing!$C107*100</f>
        <v>3.3550258791876302</v>
      </c>
      <c r="H107" s="154">
        <f>Pricing!$C107*100</f>
        <v>3.3550258791876302</v>
      </c>
      <c r="I107" s="155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3" t="s">
        <v>321</v>
      </c>
      <c r="K107" s="154">
        <f>Pricing!$D107*100</f>
        <v>3.4582144596495024</v>
      </c>
      <c r="L107" s="154">
        <f>Pricing!$D107*100</f>
        <v>3.4582144596495024</v>
      </c>
      <c r="M107" s="155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3" t="s">
        <v>402</v>
      </c>
      <c r="O107" s="154">
        <f>Pricing!$E107*100</f>
        <v>3.5982400929624312</v>
      </c>
      <c r="P107" s="154">
        <f>Pricing!$E107*100</f>
        <v>3.5982400929624312</v>
      </c>
      <c r="Q107" s="155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3" t="str">
        <f t="shared" si="9"/>
        <v>USD_CURVE_STD_29Y</v>
      </c>
      <c r="S107" s="154">
        <f>Pricing!$F107*100</f>
        <v>3.3537351380257858</v>
      </c>
      <c r="T107" s="154">
        <f>Pricing!$F107*100</f>
        <v>3.3537351380257858</v>
      </c>
      <c r="U107" s="155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3" t="s">
        <v>617</v>
      </c>
      <c r="W107" s="154">
        <f>Pricing!$G107*100</f>
        <v>3.123155134377444</v>
      </c>
      <c r="X107" s="154">
        <f>Pricing!$G107*100</f>
        <v>3.123155134377444</v>
      </c>
      <c r="Y107" s="155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3" t="s">
        <v>160</v>
      </c>
      <c r="C108" s="154">
        <f>Pricing!$B108*100</f>
        <v>3.3154012694299126</v>
      </c>
      <c r="D108" s="154">
        <f>Pricing!$B108*100</f>
        <v>3.3154012694299126</v>
      </c>
      <c r="E108" s="155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3" t="s">
        <v>237</v>
      </c>
      <c r="G108" s="154">
        <f>Pricing!$C108*100</f>
        <v>3.3599999999982249</v>
      </c>
      <c r="H108" s="154">
        <f>Pricing!$C108*100</f>
        <v>3.3599999999982249</v>
      </c>
      <c r="I108" s="155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3" t="s">
        <v>322</v>
      </c>
      <c r="K108" s="154">
        <f>Pricing!$D108*100</f>
        <v>3.4632177987552604</v>
      </c>
      <c r="L108" s="154">
        <f>Pricing!$D108*100</f>
        <v>3.4632177987552604</v>
      </c>
      <c r="M108" s="155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3" t="s">
        <v>403</v>
      </c>
      <c r="O108" s="154">
        <f>Pricing!$E108*100</f>
        <v>3.60286540883178</v>
      </c>
      <c r="P108" s="154">
        <f>Pricing!$E108*100</f>
        <v>3.60286540883178</v>
      </c>
      <c r="Q108" s="155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3" t="str">
        <f t="shared" si="9"/>
        <v>USD_CURVE_STD_30Y</v>
      </c>
      <c r="S108" s="154">
        <f>Pricing!$F108*100</f>
        <v>3.3600000000019343</v>
      </c>
      <c r="T108" s="154">
        <f>Pricing!$F108*100</f>
        <v>3.3600000000019343</v>
      </c>
      <c r="U108" s="155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3" t="s">
        <v>618</v>
      </c>
      <c r="W108" s="154">
        <f>Pricing!$G108*100</f>
        <v>3.1263378476690127</v>
      </c>
      <c r="X108" s="154">
        <f>Pricing!$G108*100</f>
        <v>3.1263378476690127</v>
      </c>
      <c r="Y108" s="155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3" t="s">
        <v>161</v>
      </c>
      <c r="C109" s="154">
        <f>Pricing!$B109*100</f>
        <v>3.3200887081462649</v>
      </c>
      <c r="D109" s="154">
        <f>Pricing!$B109*100</f>
        <v>3.3200887081462649</v>
      </c>
      <c r="E109" s="155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3" t="s">
        <v>238</v>
      </c>
      <c r="G109" s="154">
        <f>Pricing!$C109*100</f>
        <v>3.3643353005748891</v>
      </c>
      <c r="H109" s="154">
        <f>Pricing!$C109*100</f>
        <v>3.3643353005748891</v>
      </c>
      <c r="I109" s="155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3" t="s">
        <v>323</v>
      </c>
      <c r="K109" s="154">
        <f>Pricing!$D109*100</f>
        <v>3.4675677942006051</v>
      </c>
      <c r="L109" s="154">
        <f>Pricing!$D109*100</f>
        <v>3.4675677942006051</v>
      </c>
      <c r="M109" s="155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3" t="s">
        <v>404</v>
      </c>
      <c r="O109" s="154">
        <f>Pricing!$E109*100</f>
        <v>3.6070173773703353</v>
      </c>
      <c r="P109" s="154">
        <f>Pricing!$E109*100</f>
        <v>3.6070173773703353</v>
      </c>
      <c r="Q109" s="155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3" t="str">
        <f t="shared" si="9"/>
        <v>USD_CURVE_STD_31Y</v>
      </c>
      <c r="S109" s="154">
        <f>Pricing!$F109*100</f>
        <v>3.3625921131301779</v>
      </c>
      <c r="T109" s="154">
        <f>Pricing!$F109*100</f>
        <v>3.3625921131301779</v>
      </c>
      <c r="U109" s="155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3" t="s">
        <v>622</v>
      </c>
      <c r="W109" s="154">
        <f>Pricing!$G109*100</f>
        <v>3.1288031759940891</v>
      </c>
      <c r="X109" s="154">
        <f>Pricing!$G109*100</f>
        <v>3.1288031759940891</v>
      </c>
      <c r="Y109" s="155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3" t="s">
        <v>162</v>
      </c>
      <c r="C110" s="154">
        <f>Pricing!$B110*100</f>
        <v>3.32410409749866</v>
      </c>
      <c r="D110" s="154">
        <f>Pricing!$B110*100</f>
        <v>3.32410409749866</v>
      </c>
      <c r="E110" s="155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3" t="s">
        <v>239</v>
      </c>
      <c r="G110" s="154">
        <f>Pricing!$C110*100</f>
        <v>3.3681245588115041</v>
      </c>
      <c r="H110" s="154">
        <f>Pricing!$C110*100</f>
        <v>3.3681245588115041</v>
      </c>
      <c r="I110" s="155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3" t="s">
        <v>324</v>
      </c>
      <c r="K110" s="154">
        <f>Pricing!$D110*100</f>
        <v>3.4713605607840039</v>
      </c>
      <c r="L110" s="154">
        <f>Pricing!$D110*100</f>
        <v>3.4713605607840039</v>
      </c>
      <c r="M110" s="155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3" t="s">
        <v>405</v>
      </c>
      <c r="O110" s="154">
        <f>Pricing!$E110*100</f>
        <v>3.6107721335753205</v>
      </c>
      <c r="P110" s="154">
        <f>Pricing!$E110*100</f>
        <v>3.6107721335753205</v>
      </c>
      <c r="Q110" s="155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3" t="str">
        <f t="shared" si="9"/>
        <v>USD_CURVE_STD_32Y</v>
      </c>
      <c r="S110" s="154">
        <f>Pricing!$F110*100</f>
        <v>3.3649985613612934</v>
      </c>
      <c r="T110" s="154">
        <f>Pricing!$F110*100</f>
        <v>3.3649985613612934</v>
      </c>
      <c r="U110" s="155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3" t="s">
        <v>623</v>
      </c>
      <c r="W110" s="154">
        <f>Pricing!$G110*100</f>
        <v>3.130768171203953</v>
      </c>
      <c r="X110" s="154">
        <f>Pricing!$G110*100</f>
        <v>3.130768171203953</v>
      </c>
      <c r="Y110" s="155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3" t="s">
        <v>163</v>
      </c>
      <c r="C111" s="154">
        <f>Pricing!$B111*100</f>
        <v>3.3274630103491005</v>
      </c>
      <c r="D111" s="154">
        <f>Pricing!$B111*100</f>
        <v>3.3274630103491005</v>
      </c>
      <c r="E111" s="155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3" t="s">
        <v>240</v>
      </c>
      <c r="G111" s="154">
        <f>Pricing!$C111*100</f>
        <v>3.3713575109505163</v>
      </c>
      <c r="H111" s="154">
        <f>Pricing!$C111*100</f>
        <v>3.3713575109505163</v>
      </c>
      <c r="I111" s="155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3" t="s">
        <v>325</v>
      </c>
      <c r="K111" s="154">
        <f>Pricing!$D111*100</f>
        <v>3.4745900585683396</v>
      </c>
      <c r="L111" s="154">
        <f>Pricing!$D111*100</f>
        <v>3.4745900585683396</v>
      </c>
      <c r="M111" s="155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3" t="s">
        <v>406</v>
      </c>
      <c r="O111" s="154">
        <f>Pricing!$E111*100</f>
        <v>3.6140582553990024</v>
      </c>
      <c r="P111" s="154">
        <f>Pricing!$E111*100</f>
        <v>3.6140582553990024</v>
      </c>
      <c r="Q111" s="155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3" t="str">
        <f t="shared" si="9"/>
        <v>USD_CURVE_STD_33Y</v>
      </c>
      <c r="S111" s="154">
        <f>Pricing!$F111*100</f>
        <v>3.3672271092829118</v>
      </c>
      <c r="T111" s="154">
        <f>Pricing!$F111*100</f>
        <v>3.3672271092829118</v>
      </c>
      <c r="U111" s="155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3" t="s">
        <v>624</v>
      </c>
      <c r="W111" s="154">
        <f>Pricing!$G111*100</f>
        <v>3.1323713356496405</v>
      </c>
      <c r="X111" s="154">
        <f>Pricing!$G111*100</f>
        <v>3.1323713356496405</v>
      </c>
      <c r="Y111" s="155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3" t="s">
        <v>164</v>
      </c>
      <c r="C112" s="154">
        <f>Pricing!$B112*100</f>
        <v>3.3302040275469436</v>
      </c>
      <c r="D112" s="154">
        <f>Pricing!$B112*100</f>
        <v>3.3302040275469436</v>
      </c>
      <c r="E112" s="155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3" t="s">
        <v>241</v>
      </c>
      <c r="G112" s="154">
        <f>Pricing!$C112*100</f>
        <v>3.3740495847483141</v>
      </c>
      <c r="H112" s="154">
        <f>Pricing!$C112*100</f>
        <v>3.3740495847483141</v>
      </c>
      <c r="I112" s="155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3" t="s">
        <v>326</v>
      </c>
      <c r="K112" s="154">
        <f>Pricing!$D112*100</f>
        <v>3.4772757134525594</v>
      </c>
      <c r="L112" s="154">
        <f>Pricing!$D112*100</f>
        <v>3.4772757134525594</v>
      </c>
      <c r="M112" s="155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3" t="s">
        <v>407</v>
      </c>
      <c r="O112" s="154">
        <f>Pricing!$E112*100</f>
        <v>3.6168396935324019</v>
      </c>
      <c r="P112" s="154">
        <f>Pricing!$E112*100</f>
        <v>3.6168396935324019</v>
      </c>
      <c r="Q112" s="155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3" t="str">
        <f t="shared" si="9"/>
        <v>USD_CURVE_STD_34Y</v>
      </c>
      <c r="S112" s="154">
        <f>Pricing!$F112*100</f>
        <v>3.3693015611636574</v>
      </c>
      <c r="T112" s="154">
        <f>Pricing!$F112*100</f>
        <v>3.3693015611636574</v>
      </c>
      <c r="U112" s="155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3" t="s">
        <v>625</v>
      </c>
      <c r="W112" s="154">
        <f>Pricing!$G112*100</f>
        <v>3.1337457961970356</v>
      </c>
      <c r="X112" s="154">
        <f>Pricing!$G112*100</f>
        <v>3.1337457961970356</v>
      </c>
      <c r="Y112" s="155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3" t="s">
        <v>165</v>
      </c>
      <c r="C113" s="154">
        <f>Pricing!$B113*100</f>
        <v>3.3323495725021681</v>
      </c>
      <c r="D113" s="154">
        <f>Pricing!$B113*100</f>
        <v>3.3323495725021681</v>
      </c>
      <c r="E113" s="155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3" t="s">
        <v>242</v>
      </c>
      <c r="G113" s="154">
        <f>Pricing!$C113*100</f>
        <v>3.3762035400237327</v>
      </c>
      <c r="H113" s="154">
        <f>Pricing!$C113*100</f>
        <v>3.3762035400237327</v>
      </c>
      <c r="I113" s="155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3" t="s">
        <v>327</v>
      </c>
      <c r="K113" s="154">
        <f>Pricing!$D113*100</f>
        <v>3.4794236085483079</v>
      </c>
      <c r="L113" s="154">
        <f>Pricing!$D113*100</f>
        <v>3.4794236085483079</v>
      </c>
      <c r="M113" s="155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3" t="s">
        <v>408</v>
      </c>
      <c r="O113" s="154">
        <f>Pricing!$E113*100</f>
        <v>3.6190742894875267</v>
      </c>
      <c r="P113" s="154">
        <f>Pricing!$E113*100</f>
        <v>3.6190742894875267</v>
      </c>
      <c r="Q113" s="155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3" t="str">
        <f t="shared" si="9"/>
        <v>USD_CURVE_STD_35Y</v>
      </c>
      <c r="S113" s="154">
        <f>Pricing!$F113*100</f>
        <v>3.3712346697257596</v>
      </c>
      <c r="T113" s="154">
        <f>Pricing!$F113*100</f>
        <v>3.3712346697257596</v>
      </c>
      <c r="U113" s="155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3" t="s">
        <v>626</v>
      </c>
      <c r="W113" s="154">
        <f>Pricing!$G113*100</f>
        <v>3.1349999999994043</v>
      </c>
      <c r="X113" s="154">
        <f>Pricing!$G113*100</f>
        <v>3.1349999999994043</v>
      </c>
      <c r="Y113" s="155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3" t="s">
        <v>166</v>
      </c>
      <c r="C114" s="154">
        <f>Pricing!$B114*100</f>
        <v>3.3338972390815416</v>
      </c>
      <c r="D114" s="154">
        <f>Pricing!$B114*100</f>
        <v>3.3338972390815416</v>
      </c>
      <c r="E114" s="155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3" t="s">
        <v>243</v>
      </c>
      <c r="G114" s="154">
        <f>Pricing!$C114*100</f>
        <v>3.3777989479686354</v>
      </c>
      <c r="H114" s="154">
        <f>Pricing!$C114*100</f>
        <v>3.3777989479686354</v>
      </c>
      <c r="I114" s="155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3" t="s">
        <v>328</v>
      </c>
      <c r="K114" s="154">
        <f>Pricing!$D114*100</f>
        <v>3.4810151051718066</v>
      </c>
      <c r="L114" s="154">
        <f>Pricing!$D114*100</f>
        <v>3.4810151051718066</v>
      </c>
      <c r="M114" s="155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3" t="s">
        <v>409</v>
      </c>
      <c r="O114" s="154">
        <f>Pricing!$E114*100</f>
        <v>3.620709430749887</v>
      </c>
      <c r="P114" s="154">
        <f>Pricing!$E114*100</f>
        <v>3.620709430749887</v>
      </c>
      <c r="Q114" s="155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3" t="str">
        <f t="shared" si="9"/>
        <v>USD_CURVE_STD_36Y</v>
      </c>
      <c r="S114" s="154">
        <f>Pricing!$F114*100</f>
        <v>3.373010285108629</v>
      </c>
      <c r="T114" s="154">
        <f>Pricing!$F114*100</f>
        <v>3.373010285108629</v>
      </c>
      <c r="U114" s="155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3" t="s">
        <v>627</v>
      </c>
      <c r="W114" s="154">
        <f>Pricing!$G114*100</f>
        <v>3.136158909092067</v>
      </c>
      <c r="X114" s="154">
        <f>Pricing!$G114*100</f>
        <v>3.136158909092067</v>
      </c>
      <c r="Y114" s="155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3" t="s">
        <v>167</v>
      </c>
      <c r="C115" s="154">
        <f>Pricing!$B115*100</f>
        <v>3.3348941457646233</v>
      </c>
      <c r="D115" s="154">
        <f>Pricing!$B115*100</f>
        <v>3.3348941457646233</v>
      </c>
      <c r="E115" s="155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3" t="s">
        <v>244</v>
      </c>
      <c r="G115" s="154">
        <f>Pricing!$C115*100</f>
        <v>3.3788687699087614</v>
      </c>
      <c r="H115" s="154">
        <f>Pricing!$C115*100</f>
        <v>3.3788687699087614</v>
      </c>
      <c r="I115" s="155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3" t="s">
        <v>329</v>
      </c>
      <c r="K115" s="154">
        <f>Pricing!$D115*100</f>
        <v>3.4820835233471383</v>
      </c>
      <c r="L115" s="154">
        <f>Pricing!$D115*100</f>
        <v>3.4820835233471383</v>
      </c>
      <c r="M115" s="155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3" t="s">
        <v>410</v>
      </c>
      <c r="O115" s="154">
        <f>Pricing!$E115*100</f>
        <v>3.6217869516456558</v>
      </c>
      <c r="P115" s="154">
        <f>Pricing!$E115*100</f>
        <v>3.6217869516456558</v>
      </c>
      <c r="Q115" s="155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3" t="str">
        <f t="shared" si="9"/>
        <v>USD_CURVE_STD_37Y</v>
      </c>
      <c r="S115" s="154">
        <f>Pricing!$F115*100</f>
        <v>3.3746629064544815</v>
      </c>
      <c r="T115" s="154">
        <f>Pricing!$F115*100</f>
        <v>3.3746629064544815</v>
      </c>
      <c r="U115" s="155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3" t="s">
        <v>628</v>
      </c>
      <c r="W115" s="154">
        <f>Pricing!$G115*100</f>
        <v>3.1370944572647099</v>
      </c>
      <c r="X115" s="154">
        <f>Pricing!$G115*100</f>
        <v>3.1370944572647099</v>
      </c>
      <c r="Y115" s="155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3" t="s">
        <v>168</v>
      </c>
      <c r="C116" s="154">
        <f>Pricing!$B116*100</f>
        <v>3.3353646953974856</v>
      </c>
      <c r="D116" s="154">
        <f>Pricing!$B116*100</f>
        <v>3.3353646953974856</v>
      </c>
      <c r="E116" s="155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3" t="s">
        <v>245</v>
      </c>
      <c r="G116" s="154">
        <f>Pricing!$C116*100</f>
        <v>3.3794257462282609</v>
      </c>
      <c r="H116" s="154">
        <f>Pricing!$C116*100</f>
        <v>3.3794257462282609</v>
      </c>
      <c r="I116" s="155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3" t="s">
        <v>330</v>
      </c>
      <c r="K116" s="154">
        <f>Pricing!$D116*100</f>
        <v>3.4826412085041838</v>
      </c>
      <c r="L116" s="154">
        <f>Pricing!$D116*100</f>
        <v>3.4826412085041838</v>
      </c>
      <c r="M116" s="155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3" t="s">
        <v>411</v>
      </c>
      <c r="O116" s="154">
        <f>Pricing!$E116*100</f>
        <v>3.6223331626555111</v>
      </c>
      <c r="P116" s="154">
        <f>Pricing!$E116*100</f>
        <v>3.6223331626555111</v>
      </c>
      <c r="Q116" s="155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3" t="str">
        <f t="shared" si="9"/>
        <v>USD_CURVE_STD_38Y</v>
      </c>
      <c r="S116" s="154">
        <f>Pricing!$F116*100</f>
        <v>3.3762147019701669</v>
      </c>
      <c r="T116" s="154">
        <f>Pricing!$F116*100</f>
        <v>3.3762147019701669</v>
      </c>
      <c r="U116" s="155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3" t="s">
        <v>629</v>
      </c>
      <c r="W116" s="154">
        <f>Pricing!$G116*100</f>
        <v>3.137644306056437</v>
      </c>
      <c r="X116" s="154">
        <f>Pricing!$G116*100</f>
        <v>3.137644306056437</v>
      </c>
      <c r="Y116" s="155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3" t="s">
        <v>169</v>
      </c>
      <c r="C117" s="154">
        <f>Pricing!$B117*100</f>
        <v>3.3353158045289244</v>
      </c>
      <c r="D117" s="154">
        <f>Pricing!$B117*100</f>
        <v>3.3353158045289244</v>
      </c>
      <c r="E117" s="155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3" t="s">
        <v>246</v>
      </c>
      <c r="G117" s="154">
        <f>Pricing!$C117*100</f>
        <v>3.3794652816045128</v>
      </c>
      <c r="H117" s="154">
        <f>Pricing!$C117*100</f>
        <v>3.3794652816045128</v>
      </c>
      <c r="I117" s="155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3" t="s">
        <v>331</v>
      </c>
      <c r="K117" s="154">
        <f>Pricing!$D117*100</f>
        <v>3.4826825662692804</v>
      </c>
      <c r="L117" s="154">
        <f>Pricing!$D117*100</f>
        <v>3.4826825662692804</v>
      </c>
      <c r="M117" s="155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3" t="s">
        <v>412</v>
      </c>
      <c r="O117" s="154">
        <f>Pricing!$E117*100</f>
        <v>3.6223533645550923</v>
      </c>
      <c r="P117" s="154">
        <f>Pricing!$E117*100</f>
        <v>3.6223533645550923</v>
      </c>
      <c r="Q117" s="155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3" t="str">
        <f t="shared" si="9"/>
        <v>USD_CURVE_STD_39Y</v>
      </c>
      <c r="S117" s="154">
        <f>Pricing!$F117*100</f>
        <v>3.3776555309629557</v>
      </c>
      <c r="T117" s="154">
        <f>Pricing!$F117*100</f>
        <v>3.3776555309629557</v>
      </c>
      <c r="U117" s="155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3" t="s">
        <v>630</v>
      </c>
      <c r="W117" s="154">
        <f>Pricing!$G117*100</f>
        <v>3.1376525375188451</v>
      </c>
      <c r="X117" s="154">
        <f>Pricing!$G117*100</f>
        <v>3.1376525375188451</v>
      </c>
      <c r="Y117" s="155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3" t="s">
        <v>170</v>
      </c>
      <c r="C118" s="154">
        <f>Pricing!$B118*100</f>
        <v>3.3347690628214917</v>
      </c>
      <c r="D118" s="154">
        <f>Pricing!$B118*100</f>
        <v>3.3347690628214917</v>
      </c>
      <c r="E118" s="155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3" t="s">
        <v>247</v>
      </c>
      <c r="G118" s="154">
        <f>Pricing!$C118*100</f>
        <v>3.3790000000000089</v>
      </c>
      <c r="H118" s="154">
        <f>Pricing!$C118*100</f>
        <v>3.3790000000000089</v>
      </c>
      <c r="I118" s="155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3" t="s">
        <v>332</v>
      </c>
      <c r="K118" s="154">
        <f>Pricing!$D118*100</f>
        <v>3.4822198376559435</v>
      </c>
      <c r="L118" s="154">
        <f>Pricing!$D118*100</f>
        <v>3.4822198376559435</v>
      </c>
      <c r="M118" s="155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3" t="s">
        <v>413</v>
      </c>
      <c r="O118" s="154">
        <f>Pricing!$E118*100</f>
        <v>3.6218702062499899</v>
      </c>
      <c r="P118" s="154">
        <f>Pricing!$E118*100</f>
        <v>3.6218702062499899</v>
      </c>
      <c r="Q118" s="155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3" t="str">
        <f t="shared" si="9"/>
        <v>USD_CURVE_STD_40Y</v>
      </c>
      <c r="S118" s="154">
        <f>Pricing!$F118*100</f>
        <v>3.3790000000017959</v>
      </c>
      <c r="T118" s="154">
        <f>Pricing!$F118*100</f>
        <v>3.3790000000017959</v>
      </c>
      <c r="U118" s="155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3" t="s">
        <v>619</v>
      </c>
      <c r="W118" s="154">
        <f>Pricing!$G118*100</f>
        <v>3.1369999999980749</v>
      </c>
      <c r="X118" s="154">
        <f>Pricing!$G118*100</f>
        <v>3.1369999999980749</v>
      </c>
      <c r="Y118" s="155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3" t="s">
        <v>171</v>
      </c>
      <c r="C119" s="154">
        <f>Pricing!$B119*100</f>
        <v>3.3337515098279336</v>
      </c>
      <c r="D119" s="154">
        <f>Pricing!$B119*100</f>
        <v>3.3337515098279336</v>
      </c>
      <c r="E119" s="155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3" t="s">
        <v>248</v>
      </c>
      <c r="G119" s="154">
        <f>Pricing!$C119*100</f>
        <v>3.3780509113282724</v>
      </c>
      <c r="H119" s="154">
        <f>Pricing!$C119*100</f>
        <v>3.3780509113282724</v>
      </c>
      <c r="I119" s="155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3" t="s">
        <v>333</v>
      </c>
      <c r="K119" s="154">
        <f>Pricing!$D119*100</f>
        <v>3.4812737121053017</v>
      </c>
      <c r="L119" s="154">
        <f>Pricing!$D119*100</f>
        <v>3.4812737121053017</v>
      </c>
      <c r="M119" s="155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3" t="s">
        <v>414</v>
      </c>
      <c r="O119" s="154">
        <f>Pricing!$E119*100</f>
        <v>3.6209115577467954</v>
      </c>
      <c r="P119" s="154">
        <f>Pricing!$E119*100</f>
        <v>3.6209115577467954</v>
      </c>
      <c r="Q119" s="155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3" t="str">
        <f t="shared" si="9"/>
        <v>USD_CURVE_STD_41Y</v>
      </c>
      <c r="S119" s="154">
        <f>Pricing!$F119*100</f>
        <v>3.3773056059780662</v>
      </c>
      <c r="T119" s="154">
        <f>Pricing!$F119*100</f>
        <v>3.3773056059780662</v>
      </c>
      <c r="U119" s="155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3" t="s">
        <v>631</v>
      </c>
      <c r="W119" s="154">
        <f>Pricing!$G119*100</f>
        <v>3.1356336035093779</v>
      </c>
      <c r="X119" s="154">
        <f>Pricing!$G119*100</f>
        <v>3.1356336035093779</v>
      </c>
      <c r="Y119" s="155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3" t="s">
        <v>172</v>
      </c>
      <c r="C120" s="154">
        <f>Pricing!$B120*100</f>
        <v>3.3323515299022457</v>
      </c>
      <c r="D120" s="154">
        <f>Pricing!$B120*100</f>
        <v>3.3323515299022457</v>
      </c>
      <c r="E120" s="155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3" t="s">
        <v>249</v>
      </c>
      <c r="G120" s="154">
        <f>Pricing!$C120*100</f>
        <v>3.3767057047830091</v>
      </c>
      <c r="H120" s="154">
        <f>Pricing!$C120*100</f>
        <v>3.3767057047830091</v>
      </c>
      <c r="I120" s="155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3" t="s">
        <v>334</v>
      </c>
      <c r="K120" s="154">
        <f>Pricing!$D120*100</f>
        <v>3.4799307788281433</v>
      </c>
      <c r="L120" s="154">
        <f>Pricing!$D120*100</f>
        <v>3.4799307788281433</v>
      </c>
      <c r="M120" s="155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3" t="s">
        <v>415</v>
      </c>
      <c r="O120" s="154">
        <f>Pricing!$E120*100</f>
        <v>3.6195619689941902</v>
      </c>
      <c r="P120" s="154">
        <f>Pricing!$E120*100</f>
        <v>3.6195619689941902</v>
      </c>
      <c r="Q120" s="155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3" t="str">
        <f t="shared" si="9"/>
        <v>USD_CURVE_STD_42Y</v>
      </c>
      <c r="S120" s="154">
        <f>Pricing!$F120*100</f>
        <v>3.3755558517022339</v>
      </c>
      <c r="T120" s="154">
        <f>Pricing!$F120*100</f>
        <v>3.3755558517022339</v>
      </c>
      <c r="U120" s="155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3" t="s">
        <v>632</v>
      </c>
      <c r="W120" s="154">
        <f>Pricing!$G120*100</f>
        <v>3.1337521636884178</v>
      </c>
      <c r="X120" s="154">
        <f>Pricing!$G120*100</f>
        <v>3.1337521636884178</v>
      </c>
      <c r="Y120" s="155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3" t="s">
        <v>173</v>
      </c>
      <c r="C121" s="154">
        <f>Pricing!$B121*100</f>
        <v>3.3306466304476201</v>
      </c>
      <c r="D121" s="154">
        <f>Pricing!$B121*100</f>
        <v>3.3306466304476201</v>
      </c>
      <c r="E121" s="155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3" t="s">
        <v>250</v>
      </c>
      <c r="G121" s="154">
        <f>Pricing!$C121*100</f>
        <v>3.3750446518624759</v>
      </c>
      <c r="H121" s="154">
        <f>Pricing!$C121*100</f>
        <v>3.3750446518624759</v>
      </c>
      <c r="I121" s="155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3" t="s">
        <v>335</v>
      </c>
      <c r="K121" s="154">
        <f>Pricing!$D121*100</f>
        <v>3.4782714334695326</v>
      </c>
      <c r="L121" s="154">
        <f>Pricing!$D121*100</f>
        <v>3.4782714334695326</v>
      </c>
      <c r="M121" s="155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3" t="s">
        <v>416</v>
      </c>
      <c r="O121" s="154">
        <f>Pricing!$E121*100</f>
        <v>3.6179005905290933</v>
      </c>
      <c r="P121" s="154">
        <f>Pricing!$E121*100</f>
        <v>3.6179005905290933</v>
      </c>
      <c r="Q121" s="155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3" t="str">
        <f t="shared" si="9"/>
        <v>USD_CURVE_STD_43Y</v>
      </c>
      <c r="S121" s="154">
        <f>Pricing!$F121*100</f>
        <v>3.3737461887218538</v>
      </c>
      <c r="T121" s="154">
        <f>Pricing!$F121*100</f>
        <v>3.3737461887218538</v>
      </c>
      <c r="U121" s="155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3" t="s">
        <v>633</v>
      </c>
      <c r="W121" s="154">
        <f>Pricing!$G121*100</f>
        <v>3.1315612302400853</v>
      </c>
      <c r="X121" s="154">
        <f>Pricing!$G121*100</f>
        <v>3.1315612302400853</v>
      </c>
      <c r="Y121" s="155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3" t="s">
        <v>174</v>
      </c>
      <c r="C122" s="154">
        <f>Pricing!$B122*100</f>
        <v>3.3287128156103005</v>
      </c>
      <c r="D122" s="154">
        <f>Pricing!$B122*100</f>
        <v>3.3287128156103005</v>
      </c>
      <c r="E122" s="155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3" t="s">
        <v>251</v>
      </c>
      <c r="G122" s="154">
        <f>Pricing!$C122*100</f>
        <v>3.3731451925484026</v>
      </c>
      <c r="H122" s="154">
        <f>Pricing!$C122*100</f>
        <v>3.3731451925484026</v>
      </c>
      <c r="I122" s="155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3" t="s">
        <v>336</v>
      </c>
      <c r="K122" s="154">
        <f>Pricing!$D122*100</f>
        <v>3.4763726950219036</v>
      </c>
      <c r="L122" s="154">
        <f>Pricing!$D122*100</f>
        <v>3.4763726950219036</v>
      </c>
      <c r="M122" s="155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3" t="s">
        <v>417</v>
      </c>
      <c r="O122" s="154">
        <f>Pricing!$E122*100</f>
        <v>3.6160023927668705</v>
      </c>
      <c r="P122" s="154">
        <f>Pricing!$E122*100</f>
        <v>3.6160023927668705</v>
      </c>
      <c r="Q122" s="155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3" t="str">
        <f t="shared" si="9"/>
        <v>USD_CURVE_STD_44Y</v>
      </c>
      <c r="S122" s="154">
        <f>Pricing!$F122*100</f>
        <v>3.3718869013935908</v>
      </c>
      <c r="T122" s="154">
        <f>Pricing!$F122*100</f>
        <v>3.3718869013935908</v>
      </c>
      <c r="U122" s="155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3" t="s">
        <v>634</v>
      </c>
      <c r="W122" s="154">
        <f>Pricing!$G122*100</f>
        <v>3.1292544756710949</v>
      </c>
      <c r="X122" s="154">
        <f>Pricing!$G122*100</f>
        <v>3.1292544756710949</v>
      </c>
      <c r="Y122" s="155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3" t="s">
        <v>175</v>
      </c>
      <c r="C123" s="154">
        <f>Pricing!$B123*100</f>
        <v>3.3266161438621102</v>
      </c>
      <c r="D123" s="154">
        <f>Pricing!$B123*100</f>
        <v>3.3266161438621102</v>
      </c>
      <c r="E123" s="155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3" t="s">
        <v>252</v>
      </c>
      <c r="G123" s="154">
        <f>Pricing!$C123*100</f>
        <v>3.3710748773631698</v>
      </c>
      <c r="H123" s="154">
        <f>Pricing!$C123*100</f>
        <v>3.3710748773631698</v>
      </c>
      <c r="I123" s="155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3" t="s">
        <v>337</v>
      </c>
      <c r="K123" s="154">
        <f>Pricing!$D123*100</f>
        <v>3.4743018555990641</v>
      </c>
      <c r="L123" s="154">
        <f>Pricing!$D123*100</f>
        <v>3.4743018555990641</v>
      </c>
      <c r="M123" s="155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3" t="s">
        <v>418</v>
      </c>
      <c r="O123" s="154">
        <f>Pricing!$E123*100</f>
        <v>3.6139330727933836</v>
      </c>
      <c r="P123" s="154">
        <f>Pricing!$E123*100</f>
        <v>3.6139330727933836</v>
      </c>
      <c r="Q123" s="155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3" t="str">
        <f t="shared" si="9"/>
        <v>USD_CURVE_STD_45Y</v>
      </c>
      <c r="S123" s="154">
        <f>Pricing!$F123*100</f>
        <v>3.369984401613916</v>
      </c>
      <c r="T123" s="154">
        <f>Pricing!$F123*100</f>
        <v>3.369984401613916</v>
      </c>
      <c r="U123" s="155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3" t="s">
        <v>635</v>
      </c>
      <c r="W123" s="154">
        <f>Pricing!$G123*100</f>
        <v>3.1269999999999736</v>
      </c>
      <c r="X123" s="154">
        <f>Pricing!$G123*100</f>
        <v>3.1269999999999736</v>
      </c>
      <c r="Y123" s="155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3" t="s">
        <v>176</v>
      </c>
      <c r="C124" s="154">
        <f>Pricing!$B124*100</f>
        <v>3.3244003576723102</v>
      </c>
      <c r="D124" s="154">
        <f>Pricing!$B124*100</f>
        <v>3.3244003576723102</v>
      </c>
      <c r="E124" s="155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3" t="s">
        <v>253</v>
      </c>
      <c r="G124" s="154">
        <f>Pricing!$C124*100</f>
        <v>3.3688790839071343</v>
      </c>
      <c r="H124" s="154">
        <f>Pricing!$C124*100</f>
        <v>3.3688790839071343</v>
      </c>
      <c r="I124" s="155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3" t="s">
        <v>338</v>
      </c>
      <c r="K124" s="154">
        <f>Pricing!$D124*100</f>
        <v>3.4721044754053376</v>
      </c>
      <c r="L124" s="154">
        <f>Pricing!$D124*100</f>
        <v>3.4721044754053376</v>
      </c>
      <c r="M124" s="155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3" t="s">
        <v>419</v>
      </c>
      <c r="O124" s="154">
        <f>Pricing!$E124*100</f>
        <v>3.611737765022017</v>
      </c>
      <c r="P124" s="154">
        <f>Pricing!$E124*100</f>
        <v>3.611737765022017</v>
      </c>
      <c r="Q124" s="155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3" t="str">
        <f t="shared" si="9"/>
        <v>USD_CURVE_STD_46Y</v>
      </c>
      <c r="S124" s="154">
        <f>Pricing!$F124*100</f>
        <v>3.3680322205049364</v>
      </c>
      <c r="T124" s="154">
        <f>Pricing!$F124*100</f>
        <v>3.3680322205049364</v>
      </c>
      <c r="U124" s="155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3" t="s">
        <v>636</v>
      </c>
      <c r="W124" s="154">
        <f>Pricing!$G124*100</f>
        <v>3.1249050417229172</v>
      </c>
      <c r="X124" s="154">
        <f>Pricing!$G124*100</f>
        <v>3.1249050417229172</v>
      </c>
      <c r="Y124" s="155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3" t="s">
        <v>177</v>
      </c>
      <c r="C125" s="154">
        <f>Pricing!$B125*100</f>
        <v>3.3221497351997824</v>
      </c>
      <c r="D125" s="154">
        <f>Pricing!$B125*100</f>
        <v>3.3221497351997824</v>
      </c>
      <c r="E125" s="155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3" t="s">
        <v>254</v>
      </c>
      <c r="G125" s="154">
        <f>Pricing!$C125*100</f>
        <v>3.366643023099873</v>
      </c>
      <c r="H125" s="154">
        <f>Pricing!$C125*100</f>
        <v>3.366643023099873</v>
      </c>
      <c r="I125" s="155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3" t="s">
        <v>339</v>
      </c>
      <c r="K125" s="154">
        <f>Pricing!$D125*100</f>
        <v>3.469865527510501</v>
      </c>
      <c r="L125" s="154">
        <f>Pricing!$D125*100</f>
        <v>3.469865527510501</v>
      </c>
      <c r="M125" s="155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3" t="s">
        <v>420</v>
      </c>
      <c r="O125" s="154">
        <f>Pricing!$E125*100</f>
        <v>3.6095001215026081</v>
      </c>
      <c r="P125" s="154">
        <f>Pricing!$E125*100</f>
        <v>3.6095001215026081</v>
      </c>
      <c r="Q125" s="155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3" t="str">
        <f t="shared" si="9"/>
        <v>USD_CURVE_STD_47Y</v>
      </c>
      <c r="S125" s="154">
        <f>Pricing!$F125*100</f>
        <v>3.3660641177836257</v>
      </c>
      <c r="T125" s="154">
        <f>Pricing!$F125*100</f>
        <v>3.3660641177836257</v>
      </c>
      <c r="U125" s="155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3" t="s">
        <v>637</v>
      </c>
      <c r="W125" s="154">
        <f>Pricing!$G125*100</f>
        <v>3.1229974700449143</v>
      </c>
      <c r="X125" s="154">
        <f>Pricing!$G125*100</f>
        <v>3.1229974700449143</v>
      </c>
      <c r="Y125" s="155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3" t="s">
        <v>178</v>
      </c>
      <c r="C126" s="154">
        <f>Pricing!$B126*100</f>
        <v>3.3198898398636656</v>
      </c>
      <c r="D126" s="154">
        <f>Pricing!$B126*100</f>
        <v>3.3198898398636656</v>
      </c>
      <c r="E126" s="155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3" t="s">
        <v>255</v>
      </c>
      <c r="G126" s="154">
        <f>Pricing!$C126*100</f>
        <v>3.3643940494507336</v>
      </c>
      <c r="H126" s="154">
        <f>Pricing!$C126*100</f>
        <v>3.3643940494507336</v>
      </c>
      <c r="I126" s="155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3" t="s">
        <v>340</v>
      </c>
      <c r="K126" s="154">
        <f>Pricing!$D126*100</f>
        <v>3.4676130522828523</v>
      </c>
      <c r="L126" s="154">
        <f>Pricing!$D126*100</f>
        <v>3.4676130522828523</v>
      </c>
      <c r="M126" s="155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3" t="s">
        <v>421</v>
      </c>
      <c r="O126" s="154">
        <f>Pricing!$E126*100</f>
        <v>3.607248962503474</v>
      </c>
      <c r="P126" s="154">
        <f>Pricing!$E126*100</f>
        <v>3.607248962503474</v>
      </c>
      <c r="Q126" s="155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3" t="str">
        <f t="shared" si="9"/>
        <v>USD_CURVE_STD_48Y</v>
      </c>
      <c r="S126" s="154">
        <f>Pricing!$F126*100</f>
        <v>3.3640688639553886</v>
      </c>
      <c r="T126" s="154">
        <f>Pricing!$F126*100</f>
        <v>3.3640688639553886</v>
      </c>
      <c r="U126" s="155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3" t="s">
        <v>638</v>
      </c>
      <c r="W126" s="154">
        <f>Pricing!$G126*100</f>
        <v>3.1212292626262217</v>
      </c>
      <c r="X126" s="154">
        <f>Pricing!$G126*100</f>
        <v>3.1212292626262217</v>
      </c>
      <c r="Y126" s="155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3" t="s">
        <v>179</v>
      </c>
      <c r="C127" s="154">
        <f>Pricing!$B127*100</f>
        <v>3.3176548518817648</v>
      </c>
      <c r="D127" s="154">
        <f>Pricing!$B127*100</f>
        <v>3.3176548518817648</v>
      </c>
      <c r="E127" s="155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3" t="s">
        <v>256</v>
      </c>
      <c r="G127" s="154">
        <f>Pricing!$C127*100</f>
        <v>3.3621676270042755</v>
      </c>
      <c r="H127" s="154">
        <f>Pricing!$C127*100</f>
        <v>3.3621676270042755</v>
      </c>
      <c r="I127" s="155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3" t="s">
        <v>341</v>
      </c>
      <c r="K127" s="154">
        <f>Pricing!$D127*100</f>
        <v>3.4653828759938934</v>
      </c>
      <c r="L127" s="154">
        <f>Pricing!$D127*100</f>
        <v>3.4653828759938934</v>
      </c>
      <c r="M127" s="155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3" t="s">
        <v>422</v>
      </c>
      <c r="O127" s="154">
        <f>Pricing!$E127*100</f>
        <v>3.6050202873638368</v>
      </c>
      <c r="P127" s="154">
        <f>Pricing!$E127*100</f>
        <v>3.6050202873638368</v>
      </c>
      <c r="Q127" s="155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3" t="str">
        <f t="shared" si="9"/>
        <v>USD_CURVE_STD_49Y</v>
      </c>
      <c r="S127" s="154">
        <f>Pricing!$F127*100</f>
        <v>3.3620462740076391</v>
      </c>
      <c r="T127" s="154">
        <f>Pricing!$F127*100</f>
        <v>3.3620462740076391</v>
      </c>
      <c r="U127" s="155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3" t="s">
        <v>639</v>
      </c>
      <c r="W127" s="154">
        <f>Pricing!$G127*100</f>
        <v>3.1195710405630779</v>
      </c>
      <c r="X127" s="154">
        <f>Pricing!$G127*100</f>
        <v>3.1195710405630779</v>
      </c>
      <c r="Y127" s="155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3" t="s">
        <v>180</v>
      </c>
      <c r="C128" s="154">
        <f>Pricing!$B128*100</f>
        <v>3.3154799244092885</v>
      </c>
      <c r="D128" s="154">
        <f>Pricing!$B128*100</f>
        <v>3.3154799244092885</v>
      </c>
      <c r="E128" s="155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3" t="s">
        <v>257</v>
      </c>
      <c r="G128" s="154">
        <f>Pricing!$C128*100</f>
        <v>3.3599999999958303</v>
      </c>
      <c r="H128" s="154">
        <f>Pricing!$C128*100</f>
        <v>3.3599999999958303</v>
      </c>
      <c r="I128" s="155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3" t="s">
        <v>342</v>
      </c>
      <c r="K128" s="154">
        <f>Pricing!$D128*100</f>
        <v>3.4632115026334445</v>
      </c>
      <c r="L128" s="154">
        <f>Pricing!$D128*100</f>
        <v>3.4632115026334445</v>
      </c>
      <c r="M128" s="155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3" t="s">
        <v>423</v>
      </c>
      <c r="O128" s="154">
        <f>Pricing!$E128*100</f>
        <v>3.6028505944423821</v>
      </c>
      <c r="P128" s="154">
        <f>Pricing!$E128*100</f>
        <v>3.6028505944423821</v>
      </c>
      <c r="Q128" s="155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3" t="str">
        <f t="shared" si="9"/>
        <v>USD_CURVE_STD_50Y</v>
      </c>
      <c r="S128" s="154">
        <f>Pricing!$F128*100</f>
        <v>3.3600000000015902</v>
      </c>
      <c r="T128" s="154">
        <f>Pricing!$F128*100</f>
        <v>3.3600000000015902</v>
      </c>
      <c r="U128" s="155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3" t="s">
        <v>620</v>
      </c>
      <c r="W128" s="154">
        <f>Pricing!$G128*100</f>
        <v>3.118000000000448</v>
      </c>
      <c r="X128" s="154">
        <f>Pricing!$G128*100</f>
        <v>3.118000000000448</v>
      </c>
      <c r="Y128" s="155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3" t="s">
        <v>181</v>
      </c>
      <c r="C129" s="154">
        <f>Pricing!$B129*100</f>
        <v>3.3134000300998756</v>
      </c>
      <c r="D129" s="154">
        <f>Pricing!$B129*100</f>
        <v>3.3134000300998756</v>
      </c>
      <c r="E129" s="155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3" t="s">
        <v>258</v>
      </c>
      <c r="G129" s="154">
        <f>Pricing!$C129*100</f>
        <v>3.357926894752894</v>
      </c>
      <c r="H129" s="154">
        <f>Pricing!$C129*100</f>
        <v>3.357926894752894</v>
      </c>
      <c r="I129" s="155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3" t="s">
        <v>343</v>
      </c>
      <c r="K129" s="154">
        <f>Pricing!$D129*100</f>
        <v>3.46113473899775</v>
      </c>
      <c r="L129" s="154">
        <f>Pricing!$D129*100</f>
        <v>3.46113473899775</v>
      </c>
      <c r="M129" s="155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3" t="s">
        <v>424</v>
      </c>
      <c r="O129" s="154">
        <f>Pricing!$E129*100</f>
        <v>3.6007753296354355</v>
      </c>
      <c r="P129" s="154">
        <f>Pricing!$E129*100</f>
        <v>3.6007753296354355</v>
      </c>
      <c r="Q129" s="155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3" t="str">
        <f t="shared" si="9"/>
        <v>USD_CURVE_STD_51Y</v>
      </c>
      <c r="S129" s="154">
        <f>Pricing!$F129*100</f>
        <v>3.3579958031478849</v>
      </c>
      <c r="T129" s="154">
        <f>Pricing!$F129*100</f>
        <v>3.3579958031478849</v>
      </c>
      <c r="U129" s="155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3" t="s">
        <v>640</v>
      </c>
      <c r="W129" s="154">
        <f>Pricing!$G129*100</f>
        <v>3.1165041085294201</v>
      </c>
      <c r="X129" s="154">
        <f>Pricing!$G129*100</f>
        <v>3.1165041085294201</v>
      </c>
      <c r="Y129" s="155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3" t="s">
        <v>182</v>
      </c>
      <c r="C130" s="154">
        <f>Pricing!$B130*100</f>
        <v>3.3114020983508707</v>
      </c>
      <c r="D130" s="154">
        <f>Pricing!$B130*100</f>
        <v>3.3114020983508707</v>
      </c>
      <c r="E130" s="155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3" t="s">
        <v>259</v>
      </c>
      <c r="G130" s="154">
        <f>Pricing!$C130*100</f>
        <v>3.3559355368652808</v>
      </c>
      <c r="H130" s="154">
        <f>Pricing!$C130*100</f>
        <v>3.3559355368652808</v>
      </c>
      <c r="I130" s="155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3" t="s">
        <v>344</v>
      </c>
      <c r="K130" s="154">
        <f>Pricing!$D130*100</f>
        <v>3.4591399838155756</v>
      </c>
      <c r="L130" s="154">
        <f>Pricing!$D130*100</f>
        <v>3.4591399838155756</v>
      </c>
      <c r="M130" s="155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3" t="s">
        <v>425</v>
      </c>
      <c r="O130" s="154">
        <f>Pricing!$E130*100</f>
        <v>3.5987822978855806</v>
      </c>
      <c r="P130" s="154">
        <f>Pricing!$E130*100</f>
        <v>3.5987822978855806</v>
      </c>
      <c r="Q130" s="155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3" t="str">
        <f t="shared" si="9"/>
        <v>USD_CURVE_STD_52Y</v>
      </c>
      <c r="S130" s="154">
        <f>Pricing!$F130*100</f>
        <v>3.3560711505929244</v>
      </c>
      <c r="T130" s="154">
        <f>Pricing!$F130*100</f>
        <v>3.3560711505929244</v>
      </c>
      <c r="U130" s="155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3" t="s">
        <v>641</v>
      </c>
      <c r="W130" s="154">
        <f>Pricing!$G130*100</f>
        <v>3.1150676058254905</v>
      </c>
      <c r="X130" s="154">
        <f>Pricing!$G130*100</f>
        <v>3.1150676058254905</v>
      </c>
      <c r="Y130" s="155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3" t="s">
        <v>183</v>
      </c>
      <c r="C131" s="154">
        <f>Pricing!$B131*100</f>
        <v>3.3095030063893178</v>
      </c>
      <c r="D131" s="154">
        <f>Pricing!$B131*100</f>
        <v>3.3095030063893178</v>
      </c>
      <c r="E131" s="155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3" t="s">
        <v>260</v>
      </c>
      <c r="G131" s="154">
        <f>Pricing!$C131*100</f>
        <v>3.3540426155131109</v>
      </c>
      <c r="H131" s="154">
        <f>Pricing!$C131*100</f>
        <v>3.3540426155131109</v>
      </c>
      <c r="I131" s="155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3" t="s">
        <v>345</v>
      </c>
      <c r="K131" s="154">
        <f>Pricing!$D131*100</f>
        <v>3.4572436584109587</v>
      </c>
      <c r="L131" s="154">
        <f>Pricing!$D131*100</f>
        <v>3.4572436584109587</v>
      </c>
      <c r="M131" s="155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3" t="s">
        <v>426</v>
      </c>
      <c r="O131" s="154">
        <f>Pricing!$E131*100</f>
        <v>3.5968872141854615</v>
      </c>
      <c r="P131" s="154">
        <f>Pricing!$E131*100</f>
        <v>3.5968872141854615</v>
      </c>
      <c r="Q131" s="155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3" t="str">
        <f t="shared" si="9"/>
        <v>USD_CURVE_STD_53Y</v>
      </c>
      <c r="S131" s="154">
        <f>Pricing!$F131*100</f>
        <v>3.3542422445900835</v>
      </c>
      <c r="T131" s="154">
        <f>Pricing!$F131*100</f>
        <v>3.3542422445900835</v>
      </c>
      <c r="U131" s="155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3" t="s">
        <v>642</v>
      </c>
      <c r="W131" s="154">
        <f>Pricing!$G131*100</f>
        <v>3.1137015372896983</v>
      </c>
      <c r="X131" s="154">
        <f>Pricing!$G131*100</f>
        <v>3.1137015372896983</v>
      </c>
      <c r="Y131" s="155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3" t="s">
        <v>184</v>
      </c>
      <c r="C132" s="154">
        <f>Pricing!$B132*100</f>
        <v>3.3076805052995248</v>
      </c>
      <c r="D132" s="154">
        <f>Pricing!$B132*100</f>
        <v>3.3076805052995248</v>
      </c>
      <c r="E132" s="155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3" t="s">
        <v>261</v>
      </c>
      <c r="G132" s="154">
        <f>Pricing!$C132*100</f>
        <v>3.3522260616980679</v>
      </c>
      <c r="H132" s="154">
        <f>Pricing!$C132*100</f>
        <v>3.3522260616980679</v>
      </c>
      <c r="I132" s="155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3" t="s">
        <v>346</v>
      </c>
      <c r="K132" s="154">
        <f>Pricing!$D132*100</f>
        <v>3.4554238940555018</v>
      </c>
      <c r="L132" s="154">
        <f>Pricing!$D132*100</f>
        <v>3.4554238940555018</v>
      </c>
      <c r="M132" s="155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3" t="s">
        <v>427</v>
      </c>
      <c r="O132" s="154">
        <f>Pricing!$E132*100</f>
        <v>3.5950687692951315</v>
      </c>
      <c r="P132" s="154">
        <f>Pricing!$E132*100</f>
        <v>3.5950687692951315</v>
      </c>
      <c r="Q132" s="155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3" t="str">
        <f t="shared" si="9"/>
        <v>USD_CURVE_STD_54Y</v>
      </c>
      <c r="S132" s="154">
        <f>Pricing!$F132*100</f>
        <v>3.3524877098232175</v>
      </c>
      <c r="T132" s="154">
        <f>Pricing!$F132*100</f>
        <v>3.3524877098232175</v>
      </c>
      <c r="U132" s="155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3" t="s">
        <v>643</v>
      </c>
      <c r="W132" s="154">
        <f>Pricing!$G132*100</f>
        <v>3.1123907662318722</v>
      </c>
      <c r="X132" s="154">
        <f>Pricing!$G132*100</f>
        <v>3.1123907662318722</v>
      </c>
      <c r="Y132" s="155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3" t="s">
        <v>185</v>
      </c>
      <c r="C133" s="154">
        <f>Pricing!$B133*100</f>
        <v>3.3059346308106856</v>
      </c>
      <c r="D133" s="154">
        <f>Pricing!$B133*100</f>
        <v>3.3059346308106856</v>
      </c>
      <c r="E133" s="155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3" t="s">
        <v>262</v>
      </c>
      <c r="G133" s="154">
        <f>Pricing!$C133*100</f>
        <v>3.3504858842003764</v>
      </c>
      <c r="H133" s="154">
        <f>Pricing!$C133*100</f>
        <v>3.3504858842003764</v>
      </c>
      <c r="I133" s="155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3" t="s">
        <v>347</v>
      </c>
      <c r="K133" s="154">
        <f>Pricing!$D133*100</f>
        <v>3.4536806416722325</v>
      </c>
      <c r="L133" s="154">
        <f>Pricing!$D133*100</f>
        <v>3.4536806416722325</v>
      </c>
      <c r="M133" s="155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3" t="s">
        <v>428</v>
      </c>
      <c r="O133" s="154">
        <f>Pricing!$E133*100</f>
        <v>3.5933267794518615</v>
      </c>
      <c r="P133" s="154">
        <f>Pricing!$E133*100</f>
        <v>3.5933267794518615</v>
      </c>
      <c r="Q133" s="155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3" t="str">
        <f t="shared" si="9"/>
        <v>USD_CURVE_STD_55Y</v>
      </c>
      <c r="S133" s="154">
        <f>Pricing!$F133*100</f>
        <v>3.3508075678181157</v>
      </c>
      <c r="T133" s="154">
        <f>Pricing!$F133*100</f>
        <v>3.3508075678181157</v>
      </c>
      <c r="U133" s="155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3" t="s">
        <v>644</v>
      </c>
      <c r="W133" s="154">
        <f>Pricing!$G133*100</f>
        <v>3.1111351054847574</v>
      </c>
      <c r="X133" s="154">
        <f>Pricing!$G133*100</f>
        <v>3.1111351054847574</v>
      </c>
      <c r="Y133" s="155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3" t="s">
        <v>186</v>
      </c>
      <c r="C134" s="154">
        <f>Pricing!$B134*100</f>
        <v>3.3042613497335087</v>
      </c>
      <c r="D134" s="154">
        <f>Pricing!$B134*100</f>
        <v>3.3042613497335087</v>
      </c>
      <c r="E134" s="155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3" t="s">
        <v>263</v>
      </c>
      <c r="G134" s="154">
        <f>Pricing!$C134*100</f>
        <v>3.3488180651517068</v>
      </c>
      <c r="H134" s="154">
        <f>Pricing!$C134*100</f>
        <v>3.3488180651517068</v>
      </c>
      <c r="I134" s="155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3" t="s">
        <v>348</v>
      </c>
      <c r="K134" s="154">
        <f>Pricing!$D134*100</f>
        <v>3.452009872924823</v>
      </c>
      <c r="L134" s="154">
        <f>Pricing!$D134*100</f>
        <v>3.452009872924823</v>
      </c>
      <c r="M134" s="155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3" t="s">
        <v>429</v>
      </c>
      <c r="O134" s="154">
        <f>Pricing!$E134*100</f>
        <v>3.5916572207486155</v>
      </c>
      <c r="P134" s="154">
        <f>Pricing!$E134*100</f>
        <v>3.5916572207486155</v>
      </c>
      <c r="Q134" s="155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3" t="str">
        <f t="shared" si="9"/>
        <v>USD_CURVE_STD_56Y</v>
      </c>
      <c r="S134" s="154">
        <f>Pricing!$F134*100</f>
        <v>3.3491979304216692</v>
      </c>
      <c r="T134" s="154">
        <f>Pricing!$F134*100</f>
        <v>3.3491979304216692</v>
      </c>
      <c r="U134" s="155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3" t="s">
        <v>645</v>
      </c>
      <c r="W134" s="154">
        <f>Pricing!$G134*100</f>
        <v>3.1099316545365316</v>
      </c>
      <c r="X134" s="154">
        <f>Pricing!$G134*100</f>
        <v>3.1099316545365316</v>
      </c>
      <c r="Y134" s="155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3" t="s">
        <v>187</v>
      </c>
      <c r="C135" s="154">
        <f>Pricing!$B135*100</f>
        <v>3.302656896857767</v>
      </c>
      <c r="D135" s="154">
        <f>Pricing!$B135*100</f>
        <v>3.302656896857767</v>
      </c>
      <c r="E135" s="155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3" t="s">
        <v>264</v>
      </c>
      <c r="G135" s="154">
        <f>Pricing!$C135*100</f>
        <v>3.3472188493046948</v>
      </c>
      <c r="H135" s="154">
        <f>Pricing!$C135*100</f>
        <v>3.3472188493046948</v>
      </c>
      <c r="I135" s="155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3" t="s">
        <v>349</v>
      </c>
      <c r="K135" s="154">
        <f>Pricing!$D135*100</f>
        <v>3.4504078347175371</v>
      </c>
      <c r="L135" s="154">
        <f>Pricing!$D135*100</f>
        <v>3.4504078347175371</v>
      </c>
      <c r="M135" s="155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3" t="s">
        <v>430</v>
      </c>
      <c r="O135" s="154">
        <f>Pricing!$E135*100</f>
        <v>3.5900563376807622</v>
      </c>
      <c r="P135" s="154">
        <f>Pricing!$E135*100</f>
        <v>3.5900563376807622</v>
      </c>
      <c r="Q135" s="155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3" t="str">
        <f t="shared" si="9"/>
        <v>USD_CURVE_STD_57Y</v>
      </c>
      <c r="S135" s="154">
        <f>Pricing!$F135*100</f>
        <v>3.3476551651412798</v>
      </c>
      <c r="T135" s="154">
        <f>Pricing!$F135*100</f>
        <v>3.3476551651412798</v>
      </c>
      <c r="U135" s="155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3" t="s">
        <v>646</v>
      </c>
      <c r="W135" s="154">
        <f>Pricing!$G135*100</f>
        <v>3.1087777063451574</v>
      </c>
      <c r="X135" s="154">
        <f>Pricing!$G135*100</f>
        <v>3.1087777063451574</v>
      </c>
      <c r="Y135" s="155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3" t="s">
        <v>188</v>
      </c>
      <c r="C136" s="154">
        <f>Pricing!$B136*100</f>
        <v>3.3011111151376218</v>
      </c>
      <c r="D136" s="154">
        <f>Pricing!$B136*100</f>
        <v>3.3011111151376218</v>
      </c>
      <c r="E136" s="155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3" t="s">
        <v>265</v>
      </c>
      <c r="G136" s="154">
        <f>Pricing!$C136*100</f>
        <v>3.3456781531075133</v>
      </c>
      <c r="H136" s="154">
        <f>Pricing!$C136*100</f>
        <v>3.3456781531075133</v>
      </c>
      <c r="I136" s="155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3" t="s">
        <v>350</v>
      </c>
      <c r="K136" s="154">
        <f>Pricing!$D136*100</f>
        <v>3.4488645136482816</v>
      </c>
      <c r="L136" s="154">
        <f>Pricing!$D136*100</f>
        <v>3.4488645136482816</v>
      </c>
      <c r="M136" s="155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3" t="s">
        <v>431</v>
      </c>
      <c r="O136" s="154">
        <f>Pricing!$E136*100</f>
        <v>3.588514358239784</v>
      </c>
      <c r="P136" s="154">
        <f>Pricing!$E136*100</f>
        <v>3.588514358239784</v>
      </c>
      <c r="Q136" s="155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3" t="str">
        <f t="shared" si="9"/>
        <v>USD_CURVE_STD_58Y</v>
      </c>
      <c r="S136" s="154">
        <f>Pricing!$F136*100</f>
        <v>3.3461695088777064</v>
      </c>
      <c r="T136" s="154">
        <f>Pricing!$F136*100</f>
        <v>3.3461695088777064</v>
      </c>
      <c r="U136" s="155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3" t="s">
        <v>647</v>
      </c>
      <c r="W136" s="154">
        <f>Pricing!$G136*100</f>
        <v>3.1076663086282945</v>
      </c>
      <c r="X136" s="154">
        <f>Pricing!$G136*100</f>
        <v>3.1076663086282945</v>
      </c>
      <c r="Y136" s="155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3" t="s">
        <v>189</v>
      </c>
      <c r="C137" s="154">
        <f>Pricing!$B137*100</f>
        <v>3.2996375069592196</v>
      </c>
      <c r="D137" s="154">
        <f>Pricing!$B137*100</f>
        <v>3.2996375069592196</v>
      </c>
      <c r="E137" s="155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3" t="s">
        <v>266</v>
      </c>
      <c r="G137" s="154">
        <f>Pricing!$C137*100</f>
        <v>3.3442093321462187</v>
      </c>
      <c r="H137" s="154">
        <f>Pricing!$C137*100</f>
        <v>3.3442093321462187</v>
      </c>
      <c r="I137" s="155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3" t="s">
        <v>351</v>
      </c>
      <c r="K137" s="154">
        <f>Pricing!$D137*100</f>
        <v>3.447393049483833</v>
      </c>
      <c r="L137" s="154">
        <f>Pricing!$D137*100</f>
        <v>3.447393049483833</v>
      </c>
      <c r="M137" s="155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3" t="s">
        <v>432</v>
      </c>
      <c r="O137" s="154">
        <f>Pricing!$E137*100</f>
        <v>3.5870438520432466</v>
      </c>
      <c r="P137" s="154">
        <f>Pricing!$E137*100</f>
        <v>3.5870438520432466</v>
      </c>
      <c r="Q137" s="155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3" t="str">
        <f t="shared" si="9"/>
        <v>USD_CURVE_STD_59Y</v>
      </c>
      <c r="S137" s="154">
        <f>Pricing!$F137*100</f>
        <v>3.3447538805794976</v>
      </c>
      <c r="T137" s="154">
        <f>Pricing!$F137*100</f>
        <v>3.3447538805794976</v>
      </c>
      <c r="U137" s="155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3" t="s">
        <v>648</v>
      </c>
      <c r="W137" s="154">
        <f>Pricing!$G137*100</f>
        <v>3.1066062942775416</v>
      </c>
      <c r="X137" s="154">
        <f>Pricing!$G137*100</f>
        <v>3.1066062942775416</v>
      </c>
      <c r="Y137" s="155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6" t="s">
        <v>190</v>
      </c>
      <c r="C138" s="157">
        <f>Pricing!$B138*100</f>
        <v>3.2982194802876839</v>
      </c>
      <c r="D138" s="157">
        <f>Pricing!$B138*100</f>
        <v>3.2982194802876839</v>
      </c>
      <c r="E138" s="158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6" t="s">
        <v>267</v>
      </c>
      <c r="G138" s="157">
        <f>Pricing!$C138*100</f>
        <v>3.3427959331653234</v>
      </c>
      <c r="H138" s="157">
        <f>Pricing!$C138*100</f>
        <v>3.3427959331653234</v>
      </c>
      <c r="I138" s="158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6" t="s">
        <v>352</v>
      </c>
      <c r="K138" s="157">
        <f>Pricing!$D138*100</f>
        <v>3.4459771527492071</v>
      </c>
      <c r="L138" s="157">
        <f>Pricing!$D138*100</f>
        <v>3.4459771527492071</v>
      </c>
      <c r="M138" s="158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6" t="s">
        <v>433</v>
      </c>
      <c r="O138" s="157">
        <f>Pricing!$E138*100</f>
        <v>3.5856289801383086</v>
      </c>
      <c r="P138" s="157">
        <f>Pricing!$E138*100</f>
        <v>3.5856289801383086</v>
      </c>
      <c r="Q138" s="158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6" t="str">
        <f t="shared" si="9"/>
        <v>USD_CURVE_STD_60Y</v>
      </c>
      <c r="S138" s="157">
        <f>Pricing!$F138*100</f>
        <v>3.343392343604247</v>
      </c>
      <c r="T138" s="157">
        <f>Pricing!$F138*100</f>
        <v>3.343392343604247</v>
      </c>
      <c r="U138" s="158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6" t="s">
        <v>621</v>
      </c>
      <c r="W138" s="157">
        <f>Pricing!$G138*100</f>
        <v>3.1055864263473265</v>
      </c>
      <c r="X138" s="157">
        <f>Pricing!$G138*100</f>
        <v>3.1055864263473265</v>
      </c>
      <c r="Y138" s="158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2014-05-06T14:55:44Z</dcterms:modified>
</cp:coreProperties>
</file>