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20" windowHeight="1146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J29" i="7" l="1"/>
  <c r="B19" i="7" a="1"/>
  <c r="B19" i="7" l="1"/>
  <c r="B20" i="7"/>
  <c r="B21" i="7"/>
  <c r="B22" i="7"/>
  <c r="B23" i="7"/>
  <c r="B24" i="7"/>
  <c r="J8" i="7"/>
  <c r="I8" i="12" s="1"/>
  <c r="J7" i="7"/>
  <c r="I7" i="12" s="1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S43" i="7" l="1"/>
  <c r="S42" i="7"/>
  <c r="S41" i="7"/>
  <c r="S40" i="7"/>
  <c r="S39" i="7"/>
  <c r="S38" i="7"/>
  <c r="S35" i="7"/>
  <c r="S33" i="7"/>
  <c r="S32" i="7"/>
  <c r="S31" i="7"/>
  <c r="S30" i="7"/>
  <c r="S28" i="7"/>
  <c r="S17" i="7"/>
  <c r="S16" i="7"/>
  <c r="S15" i="7"/>
  <c r="S14" i="7"/>
  <c r="S13" i="7"/>
  <c r="S12" i="7"/>
  <c r="S11" i="7"/>
  <c r="S10" i="7"/>
  <c r="S9" i="7"/>
  <c r="S6" i="7"/>
  <c r="I6" i="11" s="1"/>
  <c r="P40" i="7"/>
  <c r="P43" i="7"/>
  <c r="P42" i="7"/>
  <c r="P41" i="7"/>
  <c r="P39" i="7"/>
  <c r="P38" i="7"/>
  <c r="P35" i="7"/>
  <c r="P33" i="7"/>
  <c r="P32" i="7"/>
  <c r="P31" i="7"/>
  <c r="P30" i="7"/>
  <c r="P28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3" i="7"/>
  <c r="I43" i="14" s="1"/>
  <c r="M42" i="7"/>
  <c r="I42" i="14" s="1"/>
  <c r="M41" i="7"/>
  <c r="I41" i="14" s="1"/>
  <c r="M40" i="7"/>
  <c r="I40" i="14" s="1"/>
  <c r="M39" i="7"/>
  <c r="I39" i="14" s="1"/>
  <c r="M38" i="7"/>
  <c r="I38" i="14" s="1"/>
  <c r="M35" i="7"/>
  <c r="I35" i="14" s="1"/>
  <c r="M33" i="7"/>
  <c r="I33" i="14" s="1"/>
  <c r="M32" i="7"/>
  <c r="I32" i="14" s="1"/>
  <c r="M31" i="7"/>
  <c r="I31" i="14" s="1"/>
  <c r="M30" i="7"/>
  <c r="I30" i="14" s="1"/>
  <c r="M28" i="7"/>
  <c r="I28" i="14" s="1"/>
  <c r="M27" i="7"/>
  <c r="I27" i="14" s="1"/>
  <c r="M26" i="7"/>
  <c r="I26" i="14" s="1"/>
  <c r="M25" i="7"/>
  <c r="I25" i="14" s="1"/>
  <c r="M12" i="7"/>
  <c r="I12" i="14" s="1"/>
  <c r="M11" i="7"/>
  <c r="I11" i="14" s="1"/>
  <c r="M10" i="7"/>
  <c r="I10" i="14" s="1"/>
  <c r="M9" i="7"/>
  <c r="I9" i="14" s="1"/>
  <c r="M6" i="7"/>
  <c r="I6" i="14" s="1"/>
  <c r="J42" i="7"/>
  <c r="J43" i="7"/>
  <c r="J41" i="7"/>
  <c r="J40" i="7"/>
  <c r="J39" i="7"/>
  <c r="J38" i="7"/>
  <c r="J37" i="7"/>
  <c r="J36" i="7"/>
  <c r="J35" i="7"/>
  <c r="J34" i="7"/>
  <c r="J33" i="7"/>
  <c r="J32" i="7"/>
  <c r="J31" i="7"/>
  <c r="J30" i="7"/>
  <c r="J28" i="7"/>
  <c r="J18" i="7"/>
  <c r="J17" i="7"/>
  <c r="J16" i="7"/>
  <c r="J15" i="7"/>
  <c r="J14" i="7"/>
  <c r="J13" i="7"/>
  <c r="J12" i="7"/>
  <c r="J9" i="7"/>
  <c r="J6" i="7"/>
  <c r="E3" i="14" l="1"/>
  <c r="D20" i="7"/>
  <c r="D21" i="7"/>
  <c r="D19" i="7"/>
  <c r="D23" i="7"/>
  <c r="D24" i="7"/>
  <c r="D22" i="7"/>
  <c r="P22" i="7" l="1"/>
  <c r="P24" i="7"/>
  <c r="P23" i="7"/>
  <c r="P19" i="7"/>
  <c r="P21" i="7"/>
  <c r="P20" i="7"/>
  <c r="C24" i="10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3" i="2"/>
  <c r="D14" i="2" l="1"/>
  <c r="L3" i="11" l="1"/>
  <c r="L3" i="10"/>
  <c r="L3" i="14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F19" i="10"/>
  <c r="F20" i="10"/>
  <c r="F21" i="10"/>
  <c r="F22" i="10"/>
  <c r="F23" i="10"/>
  <c r="F24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9" i="2"/>
  <c r="D20" i="2" l="1"/>
  <c r="L26" i="11"/>
  <c r="E20" i="10"/>
  <c r="L41" i="12"/>
  <c r="L25" i="11"/>
  <c r="L14" i="11"/>
  <c r="L38" i="10"/>
  <c r="L31" i="10"/>
  <c r="L41" i="14"/>
  <c r="G20" i="10"/>
  <c r="L36" i="12"/>
  <c r="L40" i="12"/>
  <c r="E21" i="10"/>
  <c r="L9" i="14"/>
  <c r="G6" i="11"/>
  <c r="L9" i="10"/>
  <c r="E22" i="10"/>
  <c r="L35" i="10"/>
  <c r="L29" i="11"/>
  <c r="L27" i="10"/>
  <c r="L28" i="12"/>
  <c r="L42" i="12"/>
  <c r="G22" i="10"/>
  <c r="G24" i="10"/>
  <c r="L42" i="10"/>
  <c r="L10" i="11"/>
  <c r="L39" i="10"/>
  <c r="L11" i="14"/>
  <c r="L35" i="14"/>
  <c r="L34" i="14"/>
  <c r="L31" i="14"/>
  <c r="L34" i="10"/>
  <c r="L29" i="14"/>
  <c r="L10" i="14"/>
  <c r="L26" i="10"/>
  <c r="L12" i="11"/>
  <c r="L35" i="11"/>
  <c r="L33" i="11"/>
  <c r="L28" i="10"/>
  <c r="G6" i="10"/>
  <c r="L39" i="11"/>
  <c r="L11" i="10"/>
  <c r="L36" i="10"/>
  <c r="L42" i="11"/>
  <c r="G21" i="10"/>
  <c r="L29" i="12"/>
  <c r="L32" i="10"/>
  <c r="L18" i="12"/>
  <c r="L40" i="14"/>
  <c r="E24" i="10"/>
  <c r="L12" i="14"/>
  <c r="L14" i="10"/>
  <c r="L8" i="11"/>
  <c r="L13" i="10"/>
  <c r="L28" i="14"/>
  <c r="L17" i="12"/>
  <c r="L35" i="12"/>
  <c r="L10" i="10"/>
  <c r="L16" i="12"/>
  <c r="L39" i="12"/>
  <c r="L37" i="10"/>
  <c r="L10" i="12"/>
  <c r="L14" i="12"/>
  <c r="L36" i="14"/>
  <c r="L12" i="12"/>
  <c r="L9" i="11"/>
  <c r="L11" i="11"/>
  <c r="L8" i="14"/>
  <c r="G6" i="12"/>
  <c r="L16" i="11"/>
  <c r="L37" i="11"/>
  <c r="L33" i="14"/>
  <c r="L30" i="14"/>
  <c r="L40" i="10"/>
  <c r="D21" i="2"/>
  <c r="L40" i="11"/>
  <c r="E19" i="10"/>
  <c r="L15" i="12"/>
  <c r="L30" i="12"/>
  <c r="L32" i="11"/>
  <c r="L31" i="12"/>
  <c r="L34" i="11"/>
  <c r="L43" i="10"/>
  <c r="L43" i="11"/>
  <c r="E23" i="10"/>
  <c r="L41" i="11"/>
  <c r="L38" i="12"/>
  <c r="L41" i="10"/>
  <c r="L30" i="11"/>
  <c r="L8" i="10"/>
  <c r="L42" i="14"/>
  <c r="L13" i="12"/>
  <c r="L43" i="14"/>
  <c r="L33" i="10"/>
  <c r="L17" i="11"/>
  <c r="L26" i="14"/>
  <c r="L25" i="14"/>
  <c r="L30" i="10"/>
  <c r="G23" i="10"/>
  <c r="L11" i="12"/>
  <c r="L29" i="10"/>
  <c r="L38" i="14"/>
  <c r="L9" i="12"/>
  <c r="L33" i="12"/>
  <c r="L13" i="11"/>
  <c r="L34" i="12"/>
  <c r="L38" i="11"/>
  <c r="L39" i="14"/>
  <c r="L28" i="11"/>
  <c r="L31" i="11"/>
  <c r="L32" i="14"/>
  <c r="L12" i="10"/>
  <c r="L25" i="10"/>
  <c r="L27" i="14"/>
  <c r="G19" i="10"/>
  <c r="L27" i="11"/>
  <c r="G6" i="14"/>
  <c r="L37" i="14"/>
  <c r="L43" i="12"/>
  <c r="L37" i="12"/>
  <c r="L36" i="11"/>
  <c r="L15" i="11"/>
  <c r="F40" i="12"/>
  <c r="L32" i="12"/>
  <c r="E7" i="12" l="1"/>
  <c r="E8" i="12"/>
  <c r="B6" i="11"/>
  <c r="F7" i="11"/>
  <c r="B6" i="10"/>
  <c r="F7" i="10"/>
  <c r="B6" i="14"/>
  <c r="F27" i="14"/>
  <c r="F17" i="12"/>
  <c r="F33" i="10"/>
  <c r="F13" i="10"/>
  <c r="F28" i="14"/>
  <c r="F42" i="10"/>
  <c r="F29" i="14"/>
  <c r="F27" i="11"/>
  <c r="F43" i="11"/>
  <c r="F17" i="11"/>
  <c r="F29" i="12"/>
  <c r="F32" i="14"/>
  <c r="F25" i="14"/>
  <c r="G7" i="10"/>
  <c r="F41" i="14"/>
  <c r="F43" i="10"/>
  <c r="F28" i="10"/>
  <c r="F37" i="11"/>
  <c r="F12" i="12"/>
  <c r="F8" i="14"/>
  <c r="F37" i="12"/>
  <c r="F18" i="12"/>
  <c r="F28" i="11"/>
  <c r="F42" i="14"/>
  <c r="F42" i="12"/>
  <c r="F39" i="14"/>
  <c r="F10" i="11"/>
  <c r="F32" i="11"/>
  <c r="F40" i="11"/>
  <c r="F9" i="14"/>
  <c r="F43" i="12"/>
  <c r="F35" i="11"/>
  <c r="F33" i="14"/>
  <c r="F38" i="11"/>
  <c r="F31" i="14"/>
  <c r="F36" i="12"/>
  <c r="F10" i="12"/>
  <c r="F26" i="10"/>
  <c r="F26" i="14"/>
  <c r="F36" i="11"/>
  <c r="F9" i="11"/>
  <c r="F41" i="10"/>
  <c r="F34" i="11"/>
  <c r="F16" i="11"/>
  <c r="F26" i="11"/>
  <c r="F11" i="11"/>
  <c r="F43" i="14"/>
  <c r="F13" i="11"/>
  <c r="F31" i="12"/>
  <c r="F12" i="10"/>
  <c r="F41" i="11"/>
  <c r="F29" i="10"/>
  <c r="F29" i="11"/>
  <c r="F14" i="10"/>
  <c r="F11" i="10"/>
  <c r="F34" i="14"/>
  <c r="F15" i="11"/>
  <c r="F35" i="12"/>
  <c r="F37" i="10"/>
  <c r="G7" i="11"/>
  <c r="F10" i="10"/>
  <c r="F42" i="11"/>
  <c r="F11" i="14"/>
  <c r="G43" i="10"/>
  <c r="F30" i="12"/>
  <c r="F30" i="10"/>
  <c r="F32" i="12"/>
  <c r="F32" i="10"/>
  <c r="F35" i="10"/>
  <c r="F38" i="12"/>
  <c r="F13" i="12"/>
  <c r="F30" i="14"/>
  <c r="F31" i="10"/>
  <c r="F25" i="10"/>
  <c r="G28" i="10"/>
  <c r="F12" i="11"/>
  <c r="G35" i="11"/>
  <c r="F37" i="14"/>
  <c r="F35" i="14"/>
  <c r="F16" i="12"/>
  <c r="F7" i="12"/>
  <c r="G37" i="14"/>
  <c r="F9" i="12"/>
  <c r="F41" i="12"/>
  <c r="F39" i="10"/>
  <c r="F39" i="12"/>
  <c r="F36" i="14"/>
  <c r="F27" i="10"/>
  <c r="G10" i="11"/>
  <c r="F33" i="11"/>
  <c r="F9" i="10"/>
  <c r="F10" i="14"/>
  <c r="G27" i="14"/>
  <c r="F11" i="12"/>
  <c r="F28" i="12"/>
  <c r="F38" i="10"/>
  <c r="F30" i="11"/>
  <c r="F8" i="11"/>
  <c r="F25" i="11"/>
  <c r="G10" i="14"/>
  <c r="F38" i="14"/>
  <c r="F40" i="14"/>
  <c r="F33" i="12"/>
  <c r="F34" i="10"/>
  <c r="F36" i="10"/>
  <c r="G40" i="12"/>
  <c r="F31" i="11"/>
  <c r="F14" i="11"/>
  <c r="F39" i="11"/>
  <c r="G41" i="12"/>
  <c r="F12" i="14"/>
  <c r="F14" i="12"/>
  <c r="F15" i="12"/>
  <c r="F8" i="12"/>
  <c r="F40" i="10"/>
  <c r="F8" i="10"/>
  <c r="F34" i="12"/>
  <c r="B10" i="11" l="1"/>
  <c r="B7" i="10"/>
  <c r="B7" i="11"/>
  <c r="B10" i="14"/>
  <c r="F7" i="14"/>
  <c r="G9" i="10"/>
  <c r="G43" i="12"/>
  <c r="G12" i="11"/>
  <c r="G43" i="11"/>
  <c r="G26" i="14"/>
  <c r="G39" i="10"/>
  <c r="G32" i="14"/>
  <c r="G8" i="11"/>
  <c r="G43" i="14"/>
  <c r="G28" i="14"/>
  <c r="G29" i="14"/>
  <c r="G14" i="12"/>
  <c r="G32" i="10"/>
  <c r="G36" i="11"/>
  <c r="G33" i="10"/>
  <c r="G30" i="12"/>
  <c r="G31" i="14"/>
  <c r="G36" i="14"/>
  <c r="G8" i="14"/>
  <c r="G15" i="11"/>
  <c r="G11" i="14"/>
  <c r="G29" i="10"/>
  <c r="G38" i="14"/>
  <c r="G27" i="10"/>
  <c r="G12" i="14"/>
  <c r="G17" i="11"/>
  <c r="G9" i="14"/>
  <c r="G34" i="12"/>
  <c r="G36" i="12"/>
  <c r="G34" i="10"/>
  <c r="G32" i="12"/>
  <c r="G39" i="14"/>
  <c r="G30" i="10"/>
  <c r="G34" i="14"/>
  <c r="G42" i="11"/>
  <c r="G30" i="11"/>
  <c r="G41" i="11"/>
  <c r="G42" i="14"/>
  <c r="G32" i="11"/>
  <c r="G35" i="14"/>
  <c r="G40" i="11"/>
  <c r="G15" i="12"/>
  <c r="G29" i="12"/>
  <c r="G35" i="12"/>
  <c r="G38" i="12"/>
  <c r="G10" i="10"/>
  <c r="G11" i="10"/>
  <c r="G37" i="10"/>
  <c r="G33" i="14"/>
  <c r="G12" i="12"/>
  <c r="G40" i="10"/>
  <c r="G35" i="10"/>
  <c r="G31" i="11"/>
  <c r="G31" i="12"/>
  <c r="G31" i="10"/>
  <c r="G25" i="10"/>
  <c r="G26" i="10"/>
  <c r="G14" i="10"/>
  <c r="G42" i="10"/>
  <c r="G40" i="14"/>
  <c r="G13" i="11"/>
  <c r="G16" i="11"/>
  <c r="G33" i="11"/>
  <c r="G39" i="11"/>
  <c r="G26" i="11"/>
  <c r="G13" i="10"/>
  <c r="G13" i="12"/>
  <c r="G38" i="11"/>
  <c r="G17" i="12"/>
  <c r="G11" i="12"/>
  <c r="G36" i="10"/>
  <c r="G27" i="11"/>
  <c r="G18" i="12"/>
  <c r="G28" i="11"/>
  <c r="G8" i="10"/>
  <c r="G11" i="11"/>
  <c r="G29" i="11"/>
  <c r="G8" i="12"/>
  <c r="G16" i="12"/>
  <c r="G25" i="14"/>
  <c r="G14" i="11"/>
  <c r="G38" i="10"/>
  <c r="G9" i="12"/>
  <c r="G41" i="14"/>
  <c r="G39" i="12"/>
  <c r="G37" i="12"/>
  <c r="G25" i="11"/>
  <c r="G34" i="11"/>
  <c r="G41" i="10"/>
  <c r="G9" i="11"/>
  <c r="G42" i="12"/>
  <c r="G7" i="14"/>
  <c r="G12" i="10"/>
  <c r="G30" i="14"/>
  <c r="G33" i="12"/>
  <c r="G10" i="12"/>
  <c r="G7" i="12"/>
  <c r="G37" i="11"/>
  <c r="G28" i="12"/>
  <c r="B9" i="14" l="1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  <c r="D6" i="2" l="1"/>
  <c r="H35" i="12"/>
  <c r="H20" i="10"/>
  <c r="H17" i="12"/>
  <c r="H39" i="10"/>
  <c r="H43" i="10"/>
  <c r="H41" i="12"/>
  <c r="H34" i="12"/>
  <c r="H31" i="12"/>
  <c r="H12" i="12"/>
  <c r="H30" i="12"/>
  <c r="H42" i="12"/>
  <c r="H34" i="10"/>
  <c r="H42" i="10"/>
  <c r="H43" i="12"/>
  <c r="H32" i="12"/>
  <c r="H31" i="10"/>
  <c r="H33" i="10"/>
  <c r="H21" i="10"/>
  <c r="H23" i="10"/>
  <c r="H13" i="10"/>
  <c r="H16" i="12"/>
  <c r="H14" i="12"/>
  <c r="H24" i="10"/>
  <c r="H10" i="10"/>
  <c r="H11" i="12"/>
  <c r="H11" i="10"/>
  <c r="H37" i="12"/>
  <c r="H28" i="12"/>
  <c r="H33" i="12"/>
  <c r="H28" i="10"/>
  <c r="H19" i="10"/>
  <c r="H8" i="12"/>
  <c r="H22" i="10"/>
  <c r="H35" i="10"/>
  <c r="H38" i="12"/>
  <c r="H39" i="12"/>
  <c r="H40" i="12"/>
  <c r="H15" i="12"/>
  <c r="H8" i="10"/>
  <c r="H41" i="10"/>
  <c r="H29" i="10"/>
  <c r="H12" i="10"/>
  <c r="H14" i="10"/>
  <c r="H27" i="10"/>
  <c r="H9" i="12"/>
  <c r="H29" i="12"/>
  <c r="H30" i="10"/>
  <c r="H6" i="12"/>
  <c r="H37" i="10"/>
  <c r="H18" i="12"/>
  <c r="H36" i="10"/>
  <c r="H10" i="12"/>
  <c r="H9" i="10"/>
  <c r="H26" i="10"/>
  <c r="H7" i="12"/>
  <c r="H38" i="10"/>
  <c r="H40" i="10"/>
  <c r="H36" i="12"/>
  <c r="H13" i="12"/>
  <c r="H32" i="10"/>
  <c r="H25" i="10"/>
  <c r="Q32" i="7" l="1"/>
  <c r="K13" i="7"/>
  <c r="K36" i="7"/>
  <c r="Q40" i="7"/>
  <c r="Q38" i="7"/>
  <c r="K7" i="7"/>
  <c r="Q9" i="7"/>
  <c r="K18" i="7"/>
  <c r="K6" i="7"/>
  <c r="Q30" i="7"/>
  <c r="K29" i="7"/>
  <c r="K9" i="7"/>
  <c r="Q14" i="7"/>
  <c r="Q12" i="7"/>
  <c r="Q41" i="7"/>
  <c r="Q8" i="7"/>
  <c r="K15" i="7"/>
  <c r="K40" i="7"/>
  <c r="K39" i="7"/>
  <c r="K38" i="7"/>
  <c r="Q35" i="7"/>
  <c r="Q22" i="7"/>
  <c r="K8" i="7"/>
  <c r="Q19" i="7"/>
  <c r="Q28" i="7"/>
  <c r="K33" i="7"/>
  <c r="K28" i="7"/>
  <c r="K37" i="7"/>
  <c r="Q11" i="7"/>
  <c r="Q10" i="7"/>
  <c r="Q24" i="7"/>
  <c r="K14" i="7"/>
  <c r="K16" i="7"/>
  <c r="Q13" i="7"/>
  <c r="Q23" i="7"/>
  <c r="Q21" i="7"/>
  <c r="Q33" i="7"/>
  <c r="Q31" i="7"/>
  <c r="K32" i="7"/>
  <c r="K43" i="7"/>
  <c r="Q42" i="7"/>
  <c r="K42" i="7"/>
  <c r="K30" i="7"/>
  <c r="K12" i="7"/>
  <c r="K31" i="7"/>
  <c r="K34" i="7"/>
  <c r="K41" i="7"/>
  <c r="Q43" i="7"/>
  <c r="Q39" i="7"/>
  <c r="K17" i="7"/>
  <c r="Q20" i="7"/>
  <c r="K35" i="7"/>
  <c r="W13" i="7"/>
  <c r="AA30" i="7"/>
  <c r="W40" i="7"/>
  <c r="W33" i="7"/>
  <c r="AA13" i="7"/>
  <c r="W42" i="7"/>
  <c r="W17" i="7"/>
  <c r="W36" i="7"/>
  <c r="W29" i="7"/>
  <c r="W39" i="7"/>
  <c r="AA23" i="7"/>
  <c r="W30" i="7"/>
  <c r="AA20" i="7"/>
  <c r="W9" i="7"/>
  <c r="W38" i="7"/>
  <c r="AA21" i="7"/>
  <c r="W35" i="7"/>
  <c r="AA14" i="7"/>
  <c r="AA11" i="7"/>
  <c r="W31" i="7"/>
  <c r="W7" i="7"/>
  <c r="AA10" i="7"/>
  <c r="W34" i="7"/>
  <c r="AA41" i="7"/>
  <c r="W32" i="7"/>
  <c r="W18" i="7"/>
  <c r="W14" i="7"/>
  <c r="W15" i="7"/>
  <c r="W16" i="7"/>
  <c r="AA39" i="7"/>
  <c r="W28" i="7"/>
  <c r="AA40" i="7"/>
  <c r="W37" i="7"/>
  <c r="W12" i="7"/>
  <c r="AA38" i="7"/>
  <c r="AA35" i="7"/>
  <c r="AA33" i="7"/>
  <c r="AA12" i="7"/>
  <c r="AA31" i="7"/>
  <c r="W8" i="7"/>
  <c r="W41" i="7"/>
  <c r="AA8" i="7"/>
  <c r="W43" i="7"/>
  <c r="AA32" i="7"/>
  <c r="AA28" i="7"/>
  <c r="AA22" i="7"/>
  <c r="AA9" i="7"/>
  <c r="AA24" i="7"/>
  <c r="AA19" i="7"/>
  <c r="AA43" i="7"/>
  <c r="W6" i="7"/>
  <c r="AA42" i="7"/>
  <c r="R42" i="7" l="1"/>
  <c r="L6" i="7"/>
  <c r="R43" i="7"/>
  <c r="R19" i="7"/>
  <c r="R24" i="7"/>
  <c r="R9" i="7"/>
  <c r="R22" i="7"/>
  <c r="R28" i="7"/>
  <c r="R32" i="7"/>
  <c r="L43" i="7"/>
  <c r="R8" i="7"/>
  <c r="L41" i="7"/>
  <c r="L8" i="7"/>
  <c r="R31" i="7"/>
  <c r="R12" i="7"/>
  <c r="R33" i="7"/>
  <c r="R35" i="7"/>
  <c r="R38" i="7"/>
  <c r="L12" i="7"/>
  <c r="L37" i="7"/>
  <c r="R40" i="7"/>
  <c r="L28" i="7"/>
  <c r="R39" i="7"/>
  <c r="L16" i="7"/>
  <c r="L15" i="7"/>
  <c r="L14" i="7"/>
  <c r="L18" i="7"/>
  <c r="L32" i="7"/>
  <c r="R41" i="7"/>
  <c r="L34" i="7"/>
  <c r="R10" i="7"/>
  <c r="L7" i="7"/>
  <c r="L31" i="7"/>
  <c r="R11" i="7"/>
  <c r="R14" i="7"/>
  <c r="L35" i="7"/>
  <c r="R21" i="7"/>
  <c r="L38" i="7"/>
  <c r="L9" i="7"/>
  <c r="R20" i="7"/>
  <c r="L30" i="7"/>
  <c r="R23" i="7"/>
  <c r="L39" i="7"/>
  <c r="L29" i="7"/>
  <c r="L36" i="7"/>
  <c r="L17" i="7"/>
  <c r="L42" i="7"/>
  <c r="R13" i="7"/>
  <c r="L33" i="7"/>
  <c r="L40" i="7"/>
  <c r="R30" i="7"/>
  <c r="L13" i="7"/>
  <c r="X6" i="7"/>
  <c r="X43" i="7"/>
  <c r="AB38" i="7"/>
  <c r="X14" i="7"/>
  <c r="AB11" i="7"/>
  <c r="AB23" i="7"/>
  <c r="X40" i="7"/>
  <c r="AB43" i="7"/>
  <c r="AB8" i="7"/>
  <c r="X12" i="7"/>
  <c r="X18" i="7"/>
  <c r="AB14" i="7"/>
  <c r="X39" i="7"/>
  <c r="AB30" i="7"/>
  <c r="AB19" i="7"/>
  <c r="X41" i="7"/>
  <c r="X37" i="7"/>
  <c r="X32" i="7"/>
  <c r="X35" i="7"/>
  <c r="X29" i="7"/>
  <c r="X13" i="7"/>
  <c r="AB24" i="7"/>
  <c r="X8" i="7"/>
  <c r="AB40" i="7"/>
  <c r="AB41" i="7"/>
  <c r="AB21" i="7"/>
  <c r="X36" i="7"/>
  <c r="AB9" i="7"/>
  <c r="AB31" i="7"/>
  <c r="X28" i="7"/>
  <c r="X34" i="7"/>
  <c r="X38" i="7"/>
  <c r="X17" i="7"/>
  <c r="AB22" i="7"/>
  <c r="AB12" i="7"/>
  <c r="AB39" i="7"/>
  <c r="AB10" i="7"/>
  <c r="X9" i="7"/>
  <c r="X42" i="7"/>
  <c r="AB28" i="7"/>
  <c r="AB33" i="7"/>
  <c r="X16" i="7"/>
  <c r="X7" i="7"/>
  <c r="AB20" i="7"/>
  <c r="AB13" i="7"/>
  <c r="AB42" i="7"/>
  <c r="AB32" i="7"/>
  <c r="AB35" i="7"/>
  <c r="X15" i="7"/>
  <c r="X31" i="7"/>
  <c r="X30" i="7"/>
  <c r="X33" i="7"/>
  <c r="D7" i="2" l="1"/>
  <c r="H28" i="14"/>
  <c r="H32" i="14"/>
  <c r="H35" i="14"/>
  <c r="H15" i="11"/>
  <c r="H37" i="11"/>
  <c r="H41" i="11"/>
  <c r="H36" i="14"/>
  <c r="H40" i="14"/>
  <c r="H43" i="14"/>
  <c r="H16" i="11"/>
  <c r="H30" i="11"/>
  <c r="H26" i="11"/>
  <c r="H8" i="14"/>
  <c r="H29" i="14"/>
  <c r="H33" i="14"/>
  <c r="H8" i="11"/>
  <c r="H9" i="11"/>
  <c r="H38" i="11"/>
  <c r="H34" i="11"/>
  <c r="H9" i="14"/>
  <c r="H37" i="14"/>
  <c r="H41" i="14"/>
  <c r="H10" i="11"/>
  <c r="H17" i="11"/>
  <c r="H31" i="11"/>
  <c r="H42" i="11"/>
  <c r="H10" i="14"/>
  <c r="H30" i="14"/>
  <c r="H26" i="14"/>
  <c r="H11" i="11"/>
  <c r="H25" i="11"/>
  <c r="H39" i="11"/>
  <c r="H27" i="11"/>
  <c r="H11" i="14"/>
  <c r="H38" i="14"/>
  <c r="H34" i="14"/>
  <c r="H12" i="11"/>
  <c r="H28" i="11"/>
  <c r="H32" i="11"/>
  <c r="H35" i="11"/>
  <c r="H12" i="14"/>
  <c r="H31" i="14"/>
  <c r="H42" i="14"/>
  <c r="H13" i="11"/>
  <c r="H36" i="11"/>
  <c r="H40" i="11"/>
  <c r="H43" i="11"/>
  <c r="H25" i="14"/>
  <c r="H39" i="14"/>
  <c r="H27" i="14"/>
  <c r="H14" i="11"/>
  <c r="H29" i="11"/>
  <c r="H33" i="11"/>
  <c r="T10" i="7"/>
  <c r="T43" i="7"/>
  <c r="N27" i="7"/>
  <c r="N28" i="7"/>
  <c r="T15" i="7"/>
  <c r="T8" i="7"/>
  <c r="N26" i="7"/>
  <c r="N40" i="7"/>
  <c r="T41" i="7"/>
  <c r="N38" i="7"/>
  <c r="N11" i="7"/>
  <c r="T17" i="7"/>
  <c r="T28" i="7"/>
  <c r="T40" i="7"/>
  <c r="N10" i="7"/>
  <c r="N41" i="7"/>
  <c r="N31" i="7"/>
  <c r="N25" i="7"/>
  <c r="N8" i="7"/>
  <c r="T31" i="7"/>
  <c r="T38" i="7"/>
  <c r="T13" i="7"/>
  <c r="N33" i="7"/>
  <c r="T11" i="7"/>
  <c r="T14" i="7"/>
  <c r="T9" i="7"/>
  <c r="N9" i="7"/>
  <c r="N32" i="7"/>
  <c r="T32" i="7"/>
  <c r="T12" i="7"/>
  <c r="N12" i="7"/>
  <c r="T30" i="7"/>
  <c r="N39" i="7"/>
  <c r="N30" i="7"/>
  <c r="T35" i="7"/>
  <c r="T42" i="7"/>
  <c r="N42" i="7"/>
  <c r="T39" i="7"/>
  <c r="N43" i="7"/>
  <c r="N35" i="7"/>
  <c r="T16" i="7"/>
  <c r="T33" i="7"/>
  <c r="AC43" i="7"/>
  <c r="Y41" i="7"/>
  <c r="Y31" i="7"/>
  <c r="Y27" i="7"/>
  <c r="Y28" i="7"/>
  <c r="AC12" i="7"/>
  <c r="AC40" i="7"/>
  <c r="AC8" i="7"/>
  <c r="AC11" i="7"/>
  <c r="AC13" i="7"/>
  <c r="Y11" i="7"/>
  <c r="Y12" i="7"/>
  <c r="Y8" i="7"/>
  <c r="Y25" i="7"/>
  <c r="AC15" i="7"/>
  <c r="AC10" i="7"/>
  <c r="AC35" i="7"/>
  <c r="Y43" i="7"/>
  <c r="Y10" i="7"/>
  <c r="AC30" i="7"/>
  <c r="Y39" i="7"/>
  <c r="AC31" i="7"/>
  <c r="Y30" i="7"/>
  <c r="AC38" i="7"/>
  <c r="Y26" i="7"/>
  <c r="Y40" i="7"/>
  <c r="AC42" i="7"/>
  <c r="Y42" i="7"/>
  <c r="AC41" i="7"/>
  <c r="Y33" i="7"/>
  <c r="AC39" i="7"/>
  <c r="AC14" i="7"/>
  <c r="Y35" i="7"/>
  <c r="AC9" i="7"/>
  <c r="AC16" i="7"/>
  <c r="Y38" i="7"/>
  <c r="Y9" i="7"/>
  <c r="Y32" i="7"/>
  <c r="AC33" i="7"/>
  <c r="AC17" i="7"/>
  <c r="AC32" i="7"/>
  <c r="AC28" i="7"/>
  <c r="O38" i="7"/>
  <c r="O8" i="7"/>
  <c r="U9" i="7"/>
  <c r="O28" i="7"/>
  <c r="O27" i="7"/>
  <c r="U17" i="7"/>
  <c r="O30" i="7"/>
  <c r="U30" i="7"/>
  <c r="U43" i="7"/>
  <c r="O32" i="7"/>
  <c r="U38" i="7"/>
  <c r="U31" i="7"/>
  <c r="O9" i="7"/>
  <c r="O11" i="7"/>
  <c r="O43" i="7"/>
  <c r="U35" i="7"/>
  <c r="U16" i="7"/>
  <c r="O40" i="7"/>
  <c r="U42" i="7"/>
  <c r="O39" i="7"/>
  <c r="U14" i="7"/>
  <c r="O31" i="7"/>
  <c r="U33" i="7"/>
  <c r="O35" i="7"/>
  <c r="O26" i="7"/>
  <c r="O41" i="7"/>
  <c r="O10" i="7"/>
  <c r="O12" i="7"/>
  <c r="U13" i="7"/>
  <c r="U28" i="7"/>
  <c r="U8" i="7"/>
  <c r="U10" i="7"/>
  <c r="U41" i="7"/>
  <c r="U12" i="7"/>
  <c r="U32" i="7"/>
  <c r="U39" i="7"/>
  <c r="U11" i="7"/>
  <c r="O25" i="7"/>
  <c r="O33" i="7"/>
  <c r="O42" i="7"/>
  <c r="U40" i="7"/>
  <c r="U15" i="7"/>
  <c r="Z38" i="7"/>
  <c r="Z27" i="7"/>
  <c r="AD14" i="7"/>
  <c r="Z26" i="7"/>
  <c r="Z42" i="7"/>
  <c r="Z8" i="7"/>
  <c r="AD17" i="7"/>
  <c r="AD30" i="7"/>
  <c r="Z32" i="7"/>
  <c r="AD31" i="7"/>
  <c r="Z31" i="7"/>
  <c r="Z12" i="7"/>
  <c r="AD9" i="7"/>
  <c r="Z10" i="7"/>
  <c r="AD13" i="7"/>
  <c r="AD15" i="7"/>
  <c r="Z28" i="7"/>
  <c r="AD33" i="7"/>
  <c r="Z41" i="7"/>
  <c r="Z11" i="7"/>
  <c r="Z40" i="7"/>
  <c r="AD39" i="7"/>
  <c r="Z33" i="7"/>
  <c r="AD42" i="7"/>
  <c r="Z43" i="7"/>
  <c r="AD35" i="7"/>
  <c r="AD32" i="7"/>
  <c r="Z39" i="7"/>
  <c r="Z35" i="7"/>
  <c r="Z30" i="7"/>
  <c r="AD43" i="7"/>
  <c r="AD38" i="7"/>
  <c r="Z9" i="7"/>
  <c r="AD28" i="7"/>
  <c r="AD11" i="7"/>
  <c r="AD8" i="7"/>
  <c r="AD40" i="7"/>
  <c r="AD10" i="7"/>
  <c r="AD41" i="7"/>
  <c r="AD16" i="7"/>
  <c r="Z25" i="7"/>
  <c r="AD12" i="7"/>
  <c r="L6" i="11"/>
  <c r="L6" i="10"/>
  <c r="H7" i="10"/>
  <c r="H6" i="11"/>
  <c r="L6" i="14"/>
  <c r="H6" i="14"/>
  <c r="H6" i="10"/>
  <c r="H7" i="14"/>
  <c r="H7" i="11"/>
  <c r="T7" i="7"/>
  <c r="Q6" i="7"/>
  <c r="R6" i="7" s="1"/>
  <c r="N6" i="7"/>
  <c r="O6" i="7" s="1"/>
  <c r="N7" i="7"/>
  <c r="O7" i="7" s="1"/>
  <c r="Q7" i="7"/>
  <c r="T6" i="7"/>
  <c r="R7" i="7"/>
  <c r="U6" i="7"/>
  <c r="U7" i="7"/>
  <c r="AB7" i="7"/>
  <c r="Z7" i="7"/>
  <c r="AA7" i="7"/>
  <c r="Y7" i="7"/>
  <c r="AD6" i="7"/>
  <c r="AD7" i="7"/>
  <c r="AC6" i="7"/>
  <c r="AC7" i="7"/>
  <c r="Z6" i="7"/>
  <c r="Y6" i="7"/>
  <c r="AB6" i="7"/>
  <c r="AA6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<sst xmlns="http://schemas.openxmlformats.org/spreadsheetml/2006/main" count="549" uniqueCount="103">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</sst>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1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 t="s">
        <v>#N/A RIC Not Found</v>
        <stp/>
        <stp xml:space="preserve">
AUDOIS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 t="s">
        <v>#N/A RIC Not Found</v>
        <stp/>
        <stp xml:space="preserve">
AUDOIS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 t="s">
        <v>#N/A RIC Not Found</v>
        <stp/>
        <stp xml:space="preserve">
AUDOIS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 t="s">
        <v>#N/A RIC Not Found</v>
        <stp/>
        <stp xml:space="preserve">
AUDOIS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 t="s">
        <v>#N/A RIC Not Found</v>
        <stp/>
        <stp xml:space="preserve">
AUDOIS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 t="s">
        <v>#N/A RIC Not Found</v>
        <stp/>
        <stp xml:space="preserve">
AUDOIS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 t="s">
        <v>#N/A RIC Not Found</v>
        <stp/>
        <stp xml:space="preserve">
AUDOIS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 t="s">
        <v>#N/A RIC Not Found</v>
        <stp/>
        <stp xml:space="preserve">
AUDOIS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 t="s">
        <v>#N/A RIC Not Found</v>
        <stp/>
        <stp xml:space="preserve">
AUDOIS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 t="s">
        <v>#N/A RIC Not Found</v>
        <stp/>
        <stp xml:space="preserve">
AUDOIS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  <tp t="s">
        <v>#N/A RIC Not Found</v>
        <stp/>
        <stp xml:space="preserve">
AUDOIS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 t="s">
        <v>#N/A RIC Not Found</v>
        <stp/>
        <stp xml:space="preserve">
AUDOIS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 t="s">
        <v>#N/A RIC Not Found</v>
        <stp/>
        <stp xml:space="preserve">
AUDOIS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 t="s">
        <v>#N/A RIC Not Found</v>
        <stp/>
        <stp xml:space="preserve">
AUDOIS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 t="s">
        <v>#N/A RIC Not Found</v>
        <stp/>
        <stp xml:space="preserve">
AUDOIS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 t="s">
        <v>#N/A RIC Not Found</v>
        <stp/>
        <stp xml:space="preserve">
AUDOIS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 t="s">
        <v>#N/A RIC Not Found</v>
        <stp/>
        <stp xml:space="preserve">
AUDOIS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 t="s">
        <v>#N/A RIC Not Found</v>
        <stp/>
        <stp xml:space="preserve">
AUDOIS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 t="s">
        <v>#N/A RIC Not Found</v>
        <stp/>
        <stp xml:space="preserve">
AUDOIS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 t="s">
        <v>#N/A RIC Not Found</v>
        <stp/>
        <stp xml:space="preserve">
AUDOIS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</main>
    <main first="pldatasource.rtgetrtdserver">
      <tp t="s">
        <v>#N/A RIC Not Found</v>
        <stp/>
        <stp xml:space="preserve">
AUDOIS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</main>
    <main first="pldatasource.rtgetrtdserver">
      <tp t="s">
        <v>#N/A RIC Not Found</v>
        <stp/>
        <stp xml:space="preserve">
AUDOIS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</main>
    <main first="pldatasource.rtgetrtdserver">
      <tp t="s">
        <v>#N/A RIC Not Found</v>
        <stp/>
        <stp xml:space="preserve">
AUDOIS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7"/>
      </tp>
      <tp t="s">
        <v>#N/A RIC Not Found</v>
        <stp/>
        <stp xml:space="preserve">
AUDOIS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 t="s">
        <v>#N/A RIC Not Found</v>
        <stp/>
        <stp xml:space="preserve">
AUDOIS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 t="s">
        <v>#N/A RIC Not Found</v>
        <stp/>
        <stp xml:space="preserve">
AUDOIS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 t="s">
        <v>#N/A RIC Not Found</v>
        <stp/>
        <stp xml:space="preserve">
AUDOIS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 t="s">
        <v>#N/A RIC Not Found</v>
        <stp/>
        <stp xml:space="preserve">
AUDOIS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 t="s">
        <v>#N/A RIC Not Found</v>
        <stp/>
        <stp xml:space="preserve">
AUDOIS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 t="s">
        <v>#N/A RIC Not Found</v>
        <stp/>
        <stp xml:space="preserve">
AUDOIS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 t="s">
        <v>#N/A RIC Not Found</v>
        <stp/>
        <stp xml:space="preserve">
AUDOIS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</main>
    <main first="pldatasource.rtgetrtdserver">
      <tp t="s">
        <v>#N/A RIC Not Found</v>
        <stp/>
        <stp xml:space="preserve">
AUDOIS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 t="s">
        <v>#N/A RIC Not Found</v>
        <stp/>
        <stp xml:space="preserve">
AUDOIS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 t="s">
        <v>#N/A RIC Not Found</v>
        <stp/>
        <stp xml:space="preserve">
AUDOIS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 t="s">
        <v>#N/A RIC Not Found</v>
        <stp/>
        <stp xml:space="preserve">
AUDOIS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 t="s">
        <v>#N/A RIC Not Found</v>
        <stp/>
        <stp xml:space="preserve">
AUDOIS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 t="s">
        <v>#N/A RIC Not Found</v>
        <stp/>
        <stp xml:space="preserve">
AUDOIS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 t="s">
        <v>#N/A RIC Not Found</v>
        <stp/>
        <stp xml:space="preserve">
AUDOIS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 t="s">
        <v>#N/A RIC Not Found</v>
        <stp/>
        <stp xml:space="preserve">
AUDOIS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 t="s">
        <v>#N/A RIC Not Found</v>
        <stp/>
        <stp xml:space="preserve">
AUDOIS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</main>
    <main first="pldatasource.rtgetrtdserver">
      <tp>
        <v>2.6653465789999999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2.6659000009999998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2.665426633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2.6652667239999999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2.7105999999999999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2.6913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2.6996000000000002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2.6665000000000001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2.6775000000000002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2.6674999989999999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2.6829000000000001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2.6693999989999999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4.2548670260000003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4.3114374900000003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4.3422003340000002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3.9166224060000001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3.7750993830000001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4.0802540489999997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3.1926482040000002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3.3513991110000001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3.6104686859999999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2.7050000000000001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2.8475000000000001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3.0225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</main>
    <main first="pldatasource.rtgetrtdserver">
      <tp>
        <v>4.3697168460000002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4.4279209880000003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4.4576488320000003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4.027987596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3.8818270699999999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4.1926791459999997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2.592589689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3.0959662780000001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3.2501562480000001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2.589530479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>
        <v>3.5065599509999998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2.634316214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2.7637193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>
        <v>2.9328851779999998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2.5935139490000001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</main>
    <main first="pldatasource.rtgetrtdserver">
      <tp>
        <v>2.6297137300000002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2.6299000000000001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2.6297466780000001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2.6296859879999999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2.629899998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2.6366999999999998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2.6303000000000001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2.6389999999999998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2.6315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3.2875000000000001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3.45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3.7149999999999999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2.7756937869999998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2.9288929700000002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3.1114335569999998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2.6058593920000002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2.6053000009999998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2.605802041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2.6059212550000002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2.6040000010000002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2.6029999990000001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2.6023999990000002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4.4524999999999997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4.5049999999999999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4.5250000000000004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4.1325000000000003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3.9874999999999998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4.2874999999999996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</main>
    <main first="pldatasource.rtgetrtdserver">
      <tp>
        <v>3.7149999999999999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3.45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3.2875000000000001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3.1114335569999998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2.9288929700000002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2.7756937869999998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</main>
    <main first="pldatasource.rtgetrtdserver">
      <tp>
        <v>2.592589689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3.5065599509999998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2.589530479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3.2501562480000001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3.0959662780000001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2.5935139490000001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>
        <v>2.9328851779999998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2.7637193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>
        <v>2.634316214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  <tp>
        <v>3.6104686859999999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3.3513991110000001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3.1926482040000002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3.0225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2.8475000000000001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2.7050000000000001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4.3697168460000002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4.4279209880000003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4.4576488320000003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3.8818270699999999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4.027987596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4.1926791459999997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4.2548670260000003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4.3114374900000003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4.3422003340000002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3.7750993830000001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3.9166224060000001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4.0802540489999997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2.6653465789999999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2.6659000009999998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2.665426633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2.6652667239999999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2.7105999999999999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2.6913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2.6996000000000002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2.6665000000000001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2.6775000000000002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2.6674999989999999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2.6829000000000001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2.6693999989999999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4.4524999999999997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4.5049999999999999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4.5250000000000004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3.9874999999999998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4.1325000000000003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4.2874999999999996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2.6058593920000002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2.6053000009999998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2.605802041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2.6059212550000002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2.6040000010000002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2.6029999990000001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2.6023999990000002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2.6297137300000002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2.6299000000000001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2.6297466780000001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2.6296859879999999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2.629899998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2.6366999999999998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2.6303000000000001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2.6389999999999998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2.6315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 t="s">
        <v>#N/A RIC Not Found</v>
        <stp/>
        <stp>_x000B_AUDOIS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  <tp t="s">
        <v>#N/A RIC Not Found</v>
        <stp/>
        <stp>_x000B_AUDOIS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 t="s">
        <v>#N/A RIC Not Found</v>
        <stp/>
        <stp>_x000B_AUDOIS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  <tp t="s">
        <v>#N/A RIC Not Found</v>
        <stp/>
        <stp>_x000B_AUDOIS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 t="s">
        <v>#N/A RIC Not Found</v>
        <stp/>
        <stp>_x000B_AUDOIS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 t="s">
        <v>#N/A RIC Not Found</v>
        <stp/>
        <stp>_x000B_AUDOIS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 t="s">
        <v>#N/A RIC Not Found</v>
        <stp/>
        <stp>_x000B_AUDOIS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  <tp t="s">
        <v>#N/A RIC Not Found</v>
        <stp/>
        <stp>_x000B_AUDOIS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 t="s">
        <v>#N/A RIC Not Found</v>
        <stp/>
        <stp>_x000B_AUDOIS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 t="s">
        <v>#N/A RIC Not Found</v>
        <stp/>
        <stp>_x000B_AUDOIS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 t="s">
        <v>#N/A RIC Not Found</v>
        <stp/>
        <stp>_x000B_AUDOIS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 t="s">
        <v>#N/A RIC Not Found</v>
        <stp/>
        <stp>_x000B_AUDOIS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 t="s">
        <v>#N/A RIC Not Found</v>
        <stp/>
        <stp>_x000B_AUDOIS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  <tp t="s">
        <v>#N/A RIC Not Found</v>
        <stp/>
        <stp>_x000B_AUDOIS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96.987686256999993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97.314999999999998</v>
        <stp/>
        <stp>_x0007_AUD3M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97.173221609999999</v>
        <stp/>
        <stp>_x0007_AUD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>
        <v>97.344999999999999</v>
        <stp/>
        <stp>_x0007_AUD3MZ4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97.059584580000006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97.108056934000004</v>
        <stp/>
        <stp>_x0007_AUD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97.108056934000004</v>
        <stp/>
        <stp>_x0007_AUD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97.059584580000006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97.344999999999999</v>
        <stp/>
        <stp>_x0007_AUD3MZ4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97.314999999999998</v>
        <stp/>
        <stp>_x0007_AUD3M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  <tp>
        <v>96.987686256999993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97.173221609999999</v>
        <stp/>
        <stp>_x0007_AUD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5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G5</v>
          </cell>
        </row>
      </sheetData>
      <sheetData sheetId="8">
        <row r="7">
          <cell r="D7" t="str">
            <v>Z4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asis 3M"/>
      <sheetName val="3MSynthDepo"/>
      <sheetName val="6MSynthDepo"/>
      <sheetName val="1MSynthDepo"/>
      <sheetName val="Contribution"/>
      <sheetName val="1M BBSWSwapForBasisCalc"/>
      <sheetName val="1M Swaps"/>
      <sheetName val="6M BBSWSwapForBasisCalc"/>
      <sheetName val="6M Swaps"/>
    </sheetNames>
    <definedNames>
      <definedName name="TriggerCounter" refersTo="='General Settings'!$J$22"/>
    </definedNames>
    <sheetDataSet>
      <sheetData sheetId="0">
        <row r="22">
          <cell r="J22">
            <v>6</v>
          </cell>
        </row>
      </sheetData>
      <sheetData sheetId="1"/>
      <sheetData sheetId="2">
        <row r="22">
          <cell r="J22">
            <v>8.2191780821917804E-2</v>
          </cell>
        </row>
      </sheetData>
      <sheetData sheetId="3">
        <row r="22">
          <cell r="J22">
            <v>8.2191780821917804E-2</v>
          </cell>
        </row>
      </sheetData>
      <sheetData sheetId="4">
        <row r="22">
          <cell r="J22">
            <v>8.2191780821917804E-2</v>
          </cell>
        </row>
      </sheetData>
      <sheetData sheetId="5">
        <row r="22">
          <cell r="J22">
            <v>2.6774887909097569E-2</v>
          </cell>
        </row>
      </sheetData>
      <sheetData sheetId="6">
        <row r="22">
          <cell r="J22" t="str">
            <v>AUDQM3AB17Y_S1BR3BR_Quote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41904.469328703701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41904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5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6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41905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33" t="s">
        <v>59</v>
      </c>
      <c r="X4" s="114"/>
      <c r="Y4" s="33" t="s">
        <v>19</v>
      </c>
      <c r="Z4" s="114"/>
      <c r="AA4" s="33" t="s">
        <v>21</v>
      </c>
      <c r="AB4" s="114"/>
      <c r="AC4" s="33" t="s">
        <v>14</v>
      </c>
      <c r="AD4" s="114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3" t="s">
        <v>71</v>
      </c>
      <c r="X5" s="23" t="s">
        <v>72</v>
      </c>
      <c r="Y5" s="23" t="s">
        <v>71</v>
      </c>
      <c r="Z5" s="23" t="s">
        <v>72</v>
      </c>
      <c r="AA5" s="23" t="s">
        <v>71</v>
      </c>
      <c r="AB5" s="23" t="s">
        <v>72</v>
      </c>
      <c r="AC5" s="23" t="s">
        <v>71</v>
      </c>
      <c r="AD5" s="23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5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Currency&amp;$J$4&amp;D6&amp;"="</f>
        <v>AUDOISOND=</v>
      </c>
      <c r="K6" s="14">
        <f>'ON Pricing'!H6*100</f>
        <v>2.5002710701456099</v>
      </c>
      <c r="L6" s="14">
        <f>K6</f>
        <v>2.5002710701456099</v>
      </c>
      <c r="M6" s="122" t="str">
        <f t="shared" ref="M6:M12" si="0">Currency&amp;$M$4&amp;D6&amp;"="</f>
        <v>AUD1MOND=</v>
      </c>
      <c r="N6" s="123">
        <f>'1M Pricing'!H6*100</f>
        <v>2.6059212567440153</v>
      </c>
      <c r="O6" s="123">
        <f>N6</f>
        <v>2.6059212567440153</v>
      </c>
      <c r="P6" s="13" t="str">
        <f t="shared" ref="P6:P14" si="1">Currency&amp;$P$4&amp;D6&amp;"="</f>
        <v>AUD3MOND=</v>
      </c>
      <c r="Q6" s="14">
        <f>'3M Pricing'!H6*100</f>
        <v>2.6296859853284458</v>
      </c>
      <c r="R6" s="14">
        <f>Q6</f>
        <v>2.6296859853284458</v>
      </c>
      <c r="S6" s="13" t="str">
        <f t="shared" ref="S6:S17" si="2">Currency&amp;$S$4&amp;D6&amp;"="</f>
        <v>AUD6MOND=</v>
      </c>
      <c r="T6" s="14">
        <f>'6M Pricing'!H6*100</f>
        <v>2.6652667239842587</v>
      </c>
      <c r="U6" s="14">
        <f>T6</f>
        <v>2.6652667239842587</v>
      </c>
      <c r="V6" s="98" t="s">
        <v>70</v>
      </c>
      <c r="W6" s="14" t="e">
        <f>ABS(_xll.RtGet(SourceAlias,$J6,BID)-K6)</f>
        <v>#VALUE!</v>
      </c>
      <c r="X6" s="14" t="e">
        <f>ABS(_xll.RtGet(SourceAlias,$J6,ASK)-L6)</f>
        <v>#VALUE!</v>
      </c>
      <c r="Y6" s="124">
        <f>ABS(_xll.RtGet(SourceAlias,$M6,BID)-N6)</f>
        <v>1.7440151545145E-9</v>
      </c>
      <c r="Z6" s="124">
        <f>ABS(_xll.RtGet(SourceAlias,$M6,ASK)-O6)</f>
        <v>1.7440151545145E-9</v>
      </c>
      <c r="AA6" s="14">
        <f>ABS(_xll.RtGet(SourceAlias,$P6,BID)-Q6)</f>
        <v>2.6715540890620559E-9</v>
      </c>
      <c r="AB6" s="14">
        <f>ABS(_xll.RtGet(SourceAlias,$P6,ASK)-R6)</f>
        <v>2.6715540890620559E-9</v>
      </c>
      <c r="AC6" s="14">
        <f>ABS(_xll.RtGet(SourceAlias,$S6,BID)-T6)</f>
        <v>1.5741186132345319E-11</v>
      </c>
      <c r="AD6" s="14">
        <f>ABS(_xll.RtGet(SourceAlias,$S6,ASK)-U6)</f>
        <v>1.5741186132345319E-11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6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Currency&amp;$J$4&amp;D7&amp;"="</f>
        <v>AUDOISTND=</v>
      </c>
      <c r="K7" s="16">
        <f>'ON Pricing'!H7*100</f>
        <v>2.500205685588508</v>
      </c>
      <c r="L7" s="16">
        <f t="shared" ref="L7:L8" si="3">K7</f>
        <v>2.500205685588508</v>
      </c>
      <c r="M7" s="125" t="str">
        <f t="shared" si="0"/>
        <v>AUD1MTND=</v>
      </c>
      <c r="N7" s="126">
        <f>'1M Pricing'!H7*100</f>
        <v>2.6058593930794594</v>
      </c>
      <c r="O7" s="126">
        <f t="shared" ref="O7:O8" si="4">N7</f>
        <v>2.6058593930794594</v>
      </c>
      <c r="P7" s="15" t="str">
        <f t="shared" si="1"/>
        <v>AUD3MTND=</v>
      </c>
      <c r="Q7" s="16">
        <f>'3M Pricing'!H7*100</f>
        <v>2.6297137262020196</v>
      </c>
      <c r="R7" s="16">
        <f t="shared" ref="R7:R8" si="5">Q7</f>
        <v>2.6297137262020196</v>
      </c>
      <c r="S7" s="15" t="str">
        <f t="shared" si="2"/>
        <v>AUD6MTND=</v>
      </c>
      <c r="T7" s="16">
        <f>'6M Pricing'!H7*100</f>
        <v>2.6653465791531943</v>
      </c>
      <c r="U7" s="16">
        <f t="shared" ref="U7:U8" si="6">T7</f>
        <v>2.6653465791531943</v>
      </c>
      <c r="V7" s="98" t="s">
        <v>70</v>
      </c>
      <c r="W7" s="16" t="e">
        <f>ABS(_xll.RtGet(SourceAlias,$J7,BID)-K7)</f>
        <v>#VALUE!</v>
      </c>
      <c r="X7" s="16" t="e">
        <f>ABS(_xll.RtGet(SourceAlias,$J7,ASK)-L7)</f>
        <v>#VALUE!</v>
      </c>
      <c r="Y7" s="127">
        <f>ABS(_xll.RtGet(SourceAlias,$M7,BID)-N7)</f>
        <v>1.0794591887020033E-9</v>
      </c>
      <c r="Z7" s="127">
        <f>ABS(_xll.RtGet(SourceAlias,$M7,ASK)-O7)</f>
        <v>1.0794591887020033E-9</v>
      </c>
      <c r="AA7" s="16">
        <f>ABS(_xll.RtGet(SourceAlias,$P7,BID)-Q7)</f>
        <v>3.7979805966870117E-9</v>
      </c>
      <c r="AB7" s="16">
        <f>ABS(_xll.RtGet(SourceAlias,$P7,ASK)-R7)</f>
        <v>3.7979805966870117E-9</v>
      </c>
      <c r="AC7" s="16">
        <f>ABS(_xll.RtGet(SourceAlias,$S7,BID)-T7)</f>
        <v>1.5319434609750715E-10</v>
      </c>
      <c r="AD7" s="16">
        <f>ABS(_xll.RtGet(SourceAlias,$S7,ASK)-U7)</f>
        <v>1.5319434609750715E-10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6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Currency&amp;$J$4&amp;D8&amp;"="</f>
        <v>AUDOISSND=</v>
      </c>
      <c r="K8" s="16">
        <f>'ON Pricing'!H8*100</f>
        <v>2.500205685588508</v>
      </c>
      <c r="L8" s="16">
        <f t="shared" si="3"/>
        <v>2.500205685588508</v>
      </c>
      <c r="M8" s="125" t="str">
        <f t="shared" si="0"/>
        <v>AUD1MSND=</v>
      </c>
      <c r="N8" s="126">
        <f>'1M Pricing'!H8*100</f>
        <v>2.6058020417591976</v>
      </c>
      <c r="O8" s="126">
        <f t="shared" si="4"/>
        <v>2.6058020417591976</v>
      </c>
      <c r="P8" s="15" t="str">
        <f t="shared" si="1"/>
        <v>AUD3MSND=</v>
      </c>
      <c r="Q8" s="16">
        <f>'3M Pricing'!H8*100</f>
        <v>2.6297466747666753</v>
      </c>
      <c r="R8" s="16">
        <f t="shared" si="5"/>
        <v>2.6297466747666753</v>
      </c>
      <c r="S8" s="15" t="str">
        <f t="shared" si="2"/>
        <v>AUD6MSND=</v>
      </c>
      <c r="T8" s="16">
        <f>'6M Pricing'!H8*100</f>
        <v>2.6654266330876641</v>
      </c>
      <c r="U8" s="16">
        <f t="shared" si="6"/>
        <v>2.6654266330876641</v>
      </c>
      <c r="V8" s="98" t="s">
        <v>70</v>
      </c>
      <c r="W8" s="16" t="e">
        <f>ABS(_xll.RtGet(SourceAlias,$J8,BID)-K8)</f>
        <v>#VALUE!</v>
      </c>
      <c r="X8" s="16" t="e">
        <f>ABS(_xll.RtGet(SourceAlias,$J8,ASK)-L8)</f>
        <v>#VALUE!</v>
      </c>
      <c r="Y8" s="127">
        <f>ABS(_xll.RtGet(SourceAlias,$M8,BID)-N8)</f>
        <v>7.591975936804829E-10</v>
      </c>
      <c r="Z8" s="127">
        <f>ABS(_xll.RtGet(SourceAlias,$M8,ASK)-O8)</f>
        <v>7.591975936804829E-10</v>
      </c>
      <c r="AA8" s="16">
        <f>ABS(_xll.RtGet(SourceAlias,$P8,BID)-Q8)</f>
        <v>3.2333247190763359E-9</v>
      </c>
      <c r="AB8" s="16">
        <f>ABS(_xll.RtGet(SourceAlias,$P8,ASK)-R8)</f>
        <v>3.2333247190763359E-9</v>
      </c>
      <c r="AC8" s="16">
        <f>ABS(_xll.RtGet(SourceAlias,$S8,BID)-T8)</f>
        <v>8.7664098202822061E-11</v>
      </c>
      <c r="AD8" s="16">
        <f>ABS(_xll.RtGet(SourceAlias,$S8,ASK)-U8)</f>
        <v>8.7664098202822061E-11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6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Currency&amp;$J$4&amp;D9&amp;"="</f>
        <v>AUDOISSWD=</v>
      </c>
      <c r="K9" s="16">
        <f>'ON Pricing'!H9*100</f>
        <v>2.5000000017125759</v>
      </c>
      <c r="L9" s="16">
        <f t="shared" ref="L9:L17" si="7">K9</f>
        <v>2.5000000017125759</v>
      </c>
      <c r="M9" s="125" t="str">
        <f t="shared" si="0"/>
        <v>AUD1MSWD=</v>
      </c>
      <c r="N9" s="126">
        <f>'1M Pricing'!H9*100</f>
        <v>2.6053000017873327</v>
      </c>
      <c r="O9" s="126">
        <f t="shared" ref="O9:O12" si="8">N9</f>
        <v>2.6053000017873327</v>
      </c>
      <c r="P9" s="15" t="str">
        <f t="shared" si="1"/>
        <v>AUD3MSWD=</v>
      </c>
      <c r="Q9" s="16">
        <f>'3M Pricing'!H9*100</f>
        <v>2.6299000000102244</v>
      </c>
      <c r="R9" s="16">
        <f t="shared" ref="R9:R14" si="9">Q9</f>
        <v>2.6299000000102244</v>
      </c>
      <c r="S9" s="15" t="str">
        <f t="shared" si="2"/>
        <v>AUD6MSWD=</v>
      </c>
      <c r="T9" s="16">
        <f>'6M Pricing'!H9*100</f>
        <v>2.6658999999007764</v>
      </c>
      <c r="U9" s="16">
        <f t="shared" ref="U9:U17" si="10">T9</f>
        <v>2.6658999999007764</v>
      </c>
      <c r="V9" s="98" t="s">
        <v>70</v>
      </c>
      <c r="W9" s="16" t="e">
        <f>ABS(_xll.RtGet(SourceAlias,$J9,BID)-K9)</f>
        <v>#VALUE!</v>
      </c>
      <c r="X9" s="16" t="e">
        <f>ABS(_xll.RtGet(SourceAlias,$J9,ASK)-L9)</f>
        <v>#VALUE!</v>
      </c>
      <c r="Y9" s="127">
        <f>ABS(_xll.RtGet(SourceAlias,$M9,BID)-N9)</f>
        <v>7.8733286557053361E-10</v>
      </c>
      <c r="Z9" s="127">
        <f>ABS(_xll.RtGet(SourceAlias,$M9,ASK)-O9)</f>
        <v>7.8733286557053361E-10</v>
      </c>
      <c r="AA9" s="16">
        <f>ABS(_xll.RtGet(SourceAlias,$P9,BID)-Q9)</f>
        <v>1.0224265878377992E-11</v>
      </c>
      <c r="AB9" s="16">
        <f>ABS(_xll.RtGet(SourceAlias,$P9,ASK)-R9)</f>
        <v>1.0224265878377992E-11</v>
      </c>
      <c r="AC9" s="16">
        <f>ABS(_xll.RtGet(SourceAlias,$S9,BID)-T9)</f>
        <v>1.0992233789863803E-9</v>
      </c>
      <c r="AD9" s="16">
        <f>ABS(_xll.RtGet(SourceAlias,$S9,ASK)-U9)</f>
        <v>1.0992233789863803E-9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6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>
        <f>'1M Pricing'!H10*100</f>
        <v>2.6040000007303314</v>
      </c>
      <c r="O10" s="126">
        <f t="shared" si="8"/>
        <v>2.6040000007303314</v>
      </c>
      <c r="P10" s="15" t="str">
        <f t="shared" si="1"/>
        <v>AUD3M2WD=</v>
      </c>
      <c r="Q10" s="16">
        <f>'3M Pricing'!H10*100</f>
        <v>2.6299000005457085</v>
      </c>
      <c r="R10" s="16">
        <f t="shared" si="9"/>
        <v>2.6299000005457085</v>
      </c>
      <c r="S10" s="15" t="str">
        <f t="shared" si="2"/>
        <v>AUD6M2WD=</v>
      </c>
      <c r="T10" s="16">
        <f>'6M Pricing'!H10*100</f>
        <v>2.6664999995755778</v>
      </c>
      <c r="U10" s="16">
        <f t="shared" si="10"/>
        <v>2.6664999995755778</v>
      </c>
      <c r="V10" s="98" t="s">
        <v>70</v>
      </c>
      <c r="W10" s="16"/>
      <c r="X10" s="16"/>
      <c r="Y10" s="127">
        <f>ABS(_xll.RtGet(SourceAlias,$M10,BID)-N10)</f>
        <v>2.6966873178935202E-10</v>
      </c>
      <c r="Z10" s="127">
        <f>ABS(_xll.RtGet(SourceAlias,$M10,ASK)-O10)</f>
        <v>2.6966873178935202E-10</v>
      </c>
      <c r="AA10" s="16">
        <f>ABS(_xll.RtGet(SourceAlias,$P10,BID)-Q10)</f>
        <v>2.545708532863955E-9</v>
      </c>
      <c r="AB10" s="16">
        <f>ABS(_xll.RtGet(SourceAlias,$P10,ASK)-R10)</f>
        <v>2.545708532863955E-9</v>
      </c>
      <c r="AC10" s="16">
        <f>ABS(_xll.RtGet(SourceAlias,$S10,BID)-T10)</f>
        <v>4.2442227510264274E-10</v>
      </c>
      <c r="AD10" s="16">
        <f>ABS(_xll.RtGet(SourceAlias,$S10,ASK)-U10)</f>
        <v>4.2442227510264274E-10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6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>
        <f>'1M Pricing'!H11*100</f>
        <v>2.603000000000868</v>
      </c>
      <c r="O11" s="126">
        <f t="shared" si="8"/>
        <v>2.603000000000868</v>
      </c>
      <c r="P11" s="15" t="str">
        <f t="shared" si="1"/>
        <v>AUD3M3WD=</v>
      </c>
      <c r="Q11" s="16">
        <f>'3M Pricing'!H11*100</f>
        <v>2.6302999999809895</v>
      </c>
      <c r="R11" s="16">
        <f t="shared" si="9"/>
        <v>2.6302999999809895</v>
      </c>
      <c r="S11" s="15" t="str">
        <f t="shared" si="2"/>
        <v>AUD6M3WD=</v>
      </c>
      <c r="T11" s="16">
        <f>'6M Pricing'!H11*100</f>
        <v>2.6675000007710574</v>
      </c>
      <c r="U11" s="16">
        <f t="shared" si="10"/>
        <v>2.6675000007710574</v>
      </c>
      <c r="V11" s="98" t="s">
        <v>70</v>
      </c>
      <c r="W11" s="16"/>
      <c r="X11" s="16"/>
      <c r="Y11" s="127">
        <f>ABS(_xll.RtGet(SourceAlias,$M11,BID)-N11)</f>
        <v>1.000867833056418E-9</v>
      </c>
      <c r="Z11" s="127">
        <f>ABS(_xll.RtGet(SourceAlias,$M11,ASK)-O11)</f>
        <v>1.000867833056418E-9</v>
      </c>
      <c r="AA11" s="16">
        <f>ABS(_xll.RtGet(SourceAlias,$P11,BID)-Q11)</f>
        <v>1.901057089526148E-11</v>
      </c>
      <c r="AB11" s="16">
        <f>ABS(_xll.RtGet(SourceAlias,$P11,ASK)-R11)</f>
        <v>1.901057089526148E-11</v>
      </c>
      <c r="AC11" s="16">
        <f>ABS(_xll.RtGet(SourceAlias,$S11,BID)-T11)</f>
        <v>1.7710575228591097E-9</v>
      </c>
      <c r="AD11" s="16">
        <f>ABS(_xll.RtGet(SourceAlias,$S11,ASK)-U11)</f>
        <v>1.7710575228591097E-9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6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Currency&amp;$J$4&amp;D12&amp;"="</f>
        <v>AUDOIS1MD=</v>
      </c>
      <c r="K12" s="16">
        <f>'ON Pricing'!H12*100</f>
        <v>2.4985000010740044</v>
      </c>
      <c r="L12" s="16">
        <f t="shared" si="7"/>
        <v>2.4985000010740044</v>
      </c>
      <c r="M12" s="125" t="str">
        <f t="shared" si="0"/>
        <v>AUD1M1MD=</v>
      </c>
      <c r="N12" s="126">
        <f>'1M Pricing'!H12*100</f>
        <v>2.6024000000716585</v>
      </c>
      <c r="O12" s="126">
        <f t="shared" si="8"/>
        <v>2.6024000000716585</v>
      </c>
      <c r="P12" s="15" t="str">
        <f t="shared" si="1"/>
        <v>AUD3M1MD=</v>
      </c>
      <c r="Q12" s="16">
        <f>'3M Pricing'!H12*100</f>
        <v>2.6315000005167621</v>
      </c>
      <c r="R12" s="16">
        <f t="shared" si="9"/>
        <v>2.6315000005167621</v>
      </c>
      <c r="S12" s="15" t="str">
        <f t="shared" si="2"/>
        <v>AUD6M1MD=</v>
      </c>
      <c r="T12" s="16">
        <f>'6M Pricing'!H12*100</f>
        <v>2.6693999999675739</v>
      </c>
      <c r="U12" s="16">
        <f t="shared" si="10"/>
        <v>2.6693999999675739</v>
      </c>
      <c r="V12" s="98" t="s">
        <v>70</v>
      </c>
      <c r="W12" s="16" t="e">
        <f>ABS(_xll.RtGet(SourceAlias,$J12,BID)-K12)</f>
        <v>#VALUE!</v>
      </c>
      <c r="X12" s="16" t="e">
        <f>ABS(_xll.RtGet(SourceAlias,$J12,ASK)-L12)</f>
        <v>#VALUE!</v>
      </c>
      <c r="Y12" s="127">
        <f>ABS(_xll.RtGet(SourceAlias,$M12,BID)-N12)</f>
        <v>1.0716583176417771E-9</v>
      </c>
      <c r="Z12" s="127">
        <f>ABS(_xll.RtGet(SourceAlias,$M12,ASK)-O12)</f>
        <v>1.0716583176417771E-9</v>
      </c>
      <c r="AA12" s="16">
        <f>ABS(_xll.RtGet(SourceAlias,$P12,BID)-Q12)</f>
        <v>5.1676218859597611E-10</v>
      </c>
      <c r="AB12" s="16">
        <f>ABS(_xll.RtGet(SourceAlias,$P12,ASK)-R12)</f>
        <v>5.1676218859597611E-10</v>
      </c>
      <c r="AC12" s="16">
        <f>ABS(_xll.RtGet(SourceAlias,$S12,BID)-T12)</f>
        <v>9.6757402090474898E-10</v>
      </c>
      <c r="AD12" s="16">
        <f>ABS(_xll.RtGet(SourceAlias,$S12,ASK)-U12)</f>
        <v>9.6757402090474898E-10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6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AUDOIS2MD=</v>
      </c>
      <c r="K13" s="16">
        <f>'ON Pricing'!H13*100</f>
        <v>2.5000000000031286</v>
      </c>
      <c r="L13" s="16">
        <f t="shared" si="7"/>
        <v>2.5000000000031286</v>
      </c>
      <c r="M13" s="125"/>
      <c r="N13" s="126"/>
      <c r="O13" s="126"/>
      <c r="P13" s="15" t="str">
        <f t="shared" si="1"/>
        <v>AUD3M2MD=</v>
      </c>
      <c r="Q13" s="16">
        <f>'3M Pricing'!H13*100</f>
        <v>2.636700000000495</v>
      </c>
      <c r="R13" s="16">
        <f t="shared" si="9"/>
        <v>2.636700000000495</v>
      </c>
      <c r="S13" s="15" t="str">
        <f t="shared" si="2"/>
        <v>AUD6M2MD=</v>
      </c>
      <c r="T13" s="16">
        <f>'6M Pricing'!H13*100</f>
        <v>2.6775000002699287</v>
      </c>
      <c r="U13" s="16">
        <f t="shared" si="10"/>
        <v>2.6775000002699287</v>
      </c>
      <c r="V13" s="98" t="s">
        <v>70</v>
      </c>
      <c r="W13" s="16" t="e">
        <f>ABS(_xll.RtGet(SourceAlias,$J13,BID)-K13)</f>
        <v>#VALUE!</v>
      </c>
      <c r="X13" s="16" t="e">
        <f>ABS(_xll.RtGet(SourceAlias,$J13,ASK)-L13)</f>
        <v>#VALUE!</v>
      </c>
      <c r="Y13" s="127"/>
      <c r="Z13" s="127"/>
      <c r="AA13" s="16">
        <f>ABS(_xll.RtGet(SourceAlias,$P13,BID)-Q13)</f>
        <v>4.9515946898281982E-13</v>
      </c>
      <c r="AB13" s="16">
        <f>ABS(_xll.RtGet(SourceAlias,$P13,ASK)-R13)</f>
        <v>4.9515946898281982E-13</v>
      </c>
      <c r="AC13" s="16">
        <f>ABS(_xll.RtGet(SourceAlias,$S13,BID)-T13)</f>
        <v>2.6992852397711431E-10</v>
      </c>
      <c r="AD13" s="16">
        <f>ABS(_xll.RtGet(SourceAlias,$S13,ASK)-U13)</f>
        <v>2.6992852397711431E-10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6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AUDOIS3MD=</v>
      </c>
      <c r="K14" s="16">
        <f>'ON Pricing'!H14*100</f>
        <v>2.4989999999995969</v>
      </c>
      <c r="L14" s="16">
        <f t="shared" si="7"/>
        <v>2.4989999999995969</v>
      </c>
      <c r="M14" s="128"/>
      <c r="N14" s="129"/>
      <c r="O14" s="129"/>
      <c r="P14" s="15" t="str">
        <f t="shared" si="1"/>
        <v>AUD3M3MD=</v>
      </c>
      <c r="Q14" s="16">
        <f>'3M Pricing'!H14*100</f>
        <v>2.639000000000046</v>
      </c>
      <c r="R14" s="16">
        <f t="shared" si="9"/>
        <v>2.639000000000046</v>
      </c>
      <c r="S14" s="15" t="str">
        <f t="shared" si="2"/>
        <v>AUD6M3MD=</v>
      </c>
      <c r="T14" s="16">
        <f>'6M Pricing'!H14*100</f>
        <v>2.6829000001808927</v>
      </c>
      <c r="U14" s="16">
        <f t="shared" si="10"/>
        <v>2.6829000001808927</v>
      </c>
      <c r="V14" s="98" t="s">
        <v>70</v>
      </c>
      <c r="W14" s="16" t="e">
        <f>ABS(_xll.RtGet(SourceAlias,$J14,BID)-K14)</f>
        <v>#VALUE!</v>
      </c>
      <c r="X14" s="16" t="e">
        <f>ABS(_xll.RtGet(SourceAlias,$J14,ASK)-L14)</f>
        <v>#VALUE!</v>
      </c>
      <c r="Y14" s="130"/>
      <c r="Z14" s="130"/>
      <c r="AA14" s="16">
        <f>ABS(_xll.RtGet(SourceAlias,$P14,BID)-Q14)</f>
        <v>4.6185277824406512E-14</v>
      </c>
      <c r="AB14" s="16">
        <f>ABS(_xll.RtGet(SourceAlias,$P14,ASK)-R14)</f>
        <v>4.6185277824406512E-14</v>
      </c>
      <c r="AC14" s="16">
        <f>ABS(_xll.RtGet(SourceAlias,$S14,BID)-T14)</f>
        <v>1.8089263420506541E-10</v>
      </c>
      <c r="AD14" s="16">
        <f>ABS(_xll.RtGet(SourceAlias,$S14,ASK)-U14)</f>
        <v>1.8089263420506541E-10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6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AUDOIS4MD=</v>
      </c>
      <c r="K15" s="16">
        <f>'ON Pricing'!H15*100</f>
        <v>2.5000000000002522</v>
      </c>
      <c r="L15" s="16">
        <f t="shared" si="7"/>
        <v>2.5000000000002522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>
        <f>'6M Pricing'!H15*100</f>
        <v>2.6913000001320362</v>
      </c>
      <c r="U15" s="16">
        <f t="shared" si="10"/>
        <v>2.6913000001320362</v>
      </c>
      <c r="V15" s="98" t="s">
        <v>70</v>
      </c>
      <c r="W15" s="16" t="e">
        <f>ABS(_xll.RtGet(SourceAlias,$J15,BID)-K15)</f>
        <v>#VALUE!</v>
      </c>
      <c r="X15" s="16" t="e">
        <f>ABS(_xll.RtGet(SourceAlias,$J15,ASK)-L15)</f>
        <v>#VALUE!</v>
      </c>
      <c r="Y15" s="127"/>
      <c r="Z15" s="127"/>
      <c r="AA15" s="104"/>
      <c r="AB15" s="104"/>
      <c r="AC15" s="16">
        <f>ABS(_xll.RtGet(SourceAlias,$S15,BID)-T15)</f>
        <v>1.3203615978341077E-10</v>
      </c>
      <c r="AD15" s="16">
        <f>ABS(_xll.RtGet(SourceAlias,$S15,ASK)-U15)</f>
        <v>1.3203615978341077E-10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6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AUDOIS5MD=</v>
      </c>
      <c r="K16" s="16">
        <f>'ON Pricing'!H16*100</f>
        <v>2.5025000000000652</v>
      </c>
      <c r="L16" s="16">
        <f t="shared" si="7"/>
        <v>2.5025000000000652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>
        <f>'6M Pricing'!H16*100</f>
        <v>2.6996000001081093</v>
      </c>
      <c r="U16" s="16">
        <f t="shared" si="10"/>
        <v>2.6996000001081093</v>
      </c>
      <c r="V16" s="98" t="s">
        <v>70</v>
      </c>
      <c r="W16" s="16" t="e">
        <f>ABS(_xll.RtGet(SourceAlias,$J16,BID)-K16)</f>
        <v>#VALUE!</v>
      </c>
      <c r="X16" s="16" t="e">
        <f>ABS(_xll.RtGet(SourceAlias,$J16,ASK)-L16)</f>
        <v>#VALUE!</v>
      </c>
      <c r="Y16" s="127"/>
      <c r="Z16" s="127"/>
      <c r="AA16" s="104"/>
      <c r="AB16" s="104"/>
      <c r="AC16" s="16">
        <f>ABS(_xll.RtGet(SourceAlias,$S16,BID)-T16)</f>
        <v>1.0810907724589924E-10</v>
      </c>
      <c r="AD16" s="16">
        <f>ABS(_xll.RtGet(SourceAlias,$S16,ASK)-U16)</f>
        <v>1.0810907724589924E-10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6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AUDOIS6MD=</v>
      </c>
      <c r="K17" s="16">
        <f>'ON Pricing'!H17*100</f>
        <v>2.5075000000000536</v>
      </c>
      <c r="L17" s="16">
        <f t="shared" si="7"/>
        <v>2.5075000000000536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>
        <f>'6M Pricing'!H17*100</f>
        <v>2.7106000000915915</v>
      </c>
      <c r="U17" s="16">
        <f t="shared" si="10"/>
        <v>2.7106000000915915</v>
      </c>
      <c r="V17" s="98" t="s">
        <v>70</v>
      </c>
      <c r="W17" s="16" t="e">
        <f>ABS(_xll.RtGet(SourceAlias,$J17,BID)-K17)</f>
        <v>#VALUE!</v>
      </c>
      <c r="X17" s="16" t="e">
        <f>ABS(_xll.RtGet(SourceAlias,$J17,ASK)-L17)</f>
        <v>#VALUE!</v>
      </c>
      <c r="Y17" s="130"/>
      <c r="Z17" s="130"/>
      <c r="AA17" s="104"/>
      <c r="AB17" s="104"/>
      <c r="AC17" s="16">
        <f>ABS(_xll.RtGet(SourceAlias,$S17,BID)-T17)</f>
        <v>9.1591623174736014E-11</v>
      </c>
      <c r="AD17" s="16">
        <f>ABS(_xll.RtGet(SourceAlias,$S17,ASK)-U17)</f>
        <v>9.1591623174736014E-11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67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AUDOIS9MD=</v>
      </c>
      <c r="K18" s="16">
        <f>'ON Pricing'!H18*100</f>
        <v>2.5225000000000142</v>
      </c>
      <c r="L18" s="16">
        <f t="shared" ref="L18" si="12">K18</f>
        <v>2.5225000000000142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 t="e">
        <f>ABS(_xll.RtGet(SourceAlias,$J18,BID)-K18)</f>
        <v>#VALUE!</v>
      </c>
      <c r="X18" s="16" t="e">
        <f>ABS(_xll.RtGet(SourceAlias,$J18,ASK)-L18)</f>
        <v>#VALUE!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4">_xll.qlIMMNextDates(_xll.qlSettingsEvaluationDate(Trigger)-1,A19:A24)</f>
        <v>41990</v>
      </c>
      <c r="C19" s="168" t="s">
        <v>92</v>
      </c>
      <c r="D19" s="96" t="str">
        <f>_xll.qlIMMcode(B19,Trigger)</f>
        <v>Z4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4" si="13">Currency&amp;$P$4&amp;D19</f>
        <v>AUD3MZ4</v>
      </c>
      <c r="Q19" s="14">
        <f>'3M Pricing'!H19</f>
        <v>97.345000000006081</v>
      </c>
      <c r="R19" s="14">
        <f t="shared" ref="R19:R24" si="14">Q19</f>
        <v>97.345000000006081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>
        <f>ABS(_xll.RtGet(SourceAlias,$P19,BID)-Q19)</f>
        <v>6.0822458181064576E-12</v>
      </c>
      <c r="AB19" s="14">
        <f>ABS(_xll.RtGet(SourceAlias,$P19,ASK)-R19)</f>
        <v>6.0822458181064576E-12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42081</v>
      </c>
      <c r="C20" s="169"/>
      <c r="D20" s="97" t="str">
        <f>_xll.qlIMMcode(B20,Trigger)</f>
        <v>H5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AUD3MH5</v>
      </c>
      <c r="Q20" s="16">
        <f>'3M Pricing'!H20</f>
        <v>97.314999999995294</v>
      </c>
      <c r="R20" s="16">
        <f t="shared" si="14"/>
        <v>97.314999999995294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>
        <f>ABS(_xll.RtGet(SourceAlias,$P20,BID)-Q20)</f>
        <v>4.7037929107318632E-12</v>
      </c>
      <c r="AB20" s="16">
        <f>ABS(_xll.RtGet(SourceAlias,$P20,ASK)-R20)</f>
        <v>4.7037929107318632E-12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42172</v>
      </c>
      <c r="C21" s="169"/>
      <c r="D21" s="97" t="str">
        <f>_xll.qlIMMcode(B21,Trigger)</f>
        <v>M5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AUD3MM5</v>
      </c>
      <c r="Q21" s="16">
        <f>'3M Pricing'!H21</f>
        <v>97.173221609548889</v>
      </c>
      <c r="R21" s="16">
        <f t="shared" si="14"/>
        <v>97.173221609548889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>
        <f>ABS(_xll.RtGet(SourceAlias,$P21,BID)-Q21)</f>
        <v>4.5110937207937241E-10</v>
      </c>
      <c r="AB21" s="16">
        <f>ABS(_xll.RtGet(SourceAlias,$P21,ASK)-R21)</f>
        <v>4.5110937207937241E-10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42263</v>
      </c>
      <c r="C22" s="169"/>
      <c r="D22" s="97" t="str">
        <f>_xll.qlIMMcode(B22,Trigger)</f>
        <v>U5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AUD3MU5</v>
      </c>
      <c r="Q22" s="16">
        <f>'3M Pricing'!H22</f>
        <v>97.108056933674234</v>
      </c>
      <c r="R22" s="16">
        <f t="shared" si="14"/>
        <v>97.108056933674234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>
        <f>ABS(_xll.RtGet(SourceAlias,$P22,BID)-Q22)</f>
        <v>3.2576963349129073E-10</v>
      </c>
      <c r="AB22" s="16">
        <f>ABS(_xll.RtGet(SourceAlias,$P22,ASK)-R22)</f>
        <v>3.2576963349129073E-10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42354</v>
      </c>
      <c r="C23" s="169"/>
      <c r="D23" s="97" t="str">
        <f>_xll.qlIMMcode(B23,Trigger)</f>
        <v>Z5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AUD3MZ5</v>
      </c>
      <c r="Q23" s="16">
        <f>'3M Pricing'!H23</f>
        <v>97.059584580505401</v>
      </c>
      <c r="R23" s="16">
        <f t="shared" si="14"/>
        <v>97.059584580505401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>
        <f>ABS(_xll.RtGet(SourceAlias,$P23,BID)-Q23)</f>
        <v>5.0539483709144406E-10</v>
      </c>
      <c r="AB23" s="16">
        <f>ABS(_xll.RtGet(SourceAlias,$P23,ASK)-R23)</f>
        <v>5.0539483709144406E-10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42445</v>
      </c>
      <c r="C24" s="170"/>
      <c r="D24" s="148" t="str">
        <f>_xll.qlIMMcode(B24,Trigger)</f>
        <v>H6</v>
      </c>
      <c r="E24" s="109" t="s">
        <v>70</v>
      </c>
      <c r="F24" s="147"/>
      <c r="G24" s="22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7" t="s">
        <v>70</v>
      </c>
      <c r="I24" s="2"/>
      <c r="J24" s="105"/>
      <c r="K24" s="105"/>
      <c r="L24" s="105"/>
      <c r="M24" s="131"/>
      <c r="N24" s="132"/>
      <c r="O24" s="132"/>
      <c r="P24" s="17" t="str">
        <f t="shared" si="13"/>
        <v>AUD3MH6</v>
      </c>
      <c r="Q24" s="18">
        <f>'3M Pricing'!H24</f>
        <v>96.987686257077144</v>
      </c>
      <c r="R24" s="18">
        <f t="shared" si="14"/>
        <v>96.987686257077144</v>
      </c>
      <c r="S24" s="105"/>
      <c r="T24" s="105"/>
      <c r="U24" s="105"/>
      <c r="V24" s="98" t="s">
        <v>70</v>
      </c>
      <c r="W24" s="106"/>
      <c r="X24" s="109"/>
      <c r="Y24" s="137"/>
      <c r="Z24" s="137"/>
      <c r="AA24" s="18">
        <f>ABS(_xll.RtGet(SourceAlias,$P24,BID)-Q24)</f>
        <v>7.7150730248831678E-11</v>
      </c>
      <c r="AB24" s="18">
        <f>ABS(_xll.RtGet(SourceAlias,$P24,ASK)-R24)</f>
        <v>7.7150730248831678E-11</v>
      </c>
      <c r="AC24" s="106"/>
      <c r="AD24" s="106"/>
      <c r="AE24" s="41" t="s">
        <v>70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/>
      <c r="B25" s="2"/>
      <c r="C25" s="165" t="s">
        <v>93</v>
      </c>
      <c r="D25" s="20" t="s">
        <v>21</v>
      </c>
      <c r="E25" s="21" t="s">
        <v>70</v>
      </c>
      <c r="F25" s="143" t="str">
        <f>IF(Contribute="abcd",IF($F$2&lt;&gt;-1,_xll.RtContribute(SourceAlias,M25,Fields,N25:O25,"SCOPE:SERVER"),_xll.RtContribute(SourceAlias,"DDS_INSERT_S",$F$2:$H$2,M25:O25,"SCOPE:SERVER FTC:ALL")),"stopped")</f>
        <v>stopped</v>
      </c>
      <c r="G25" s="99" t="s">
        <v>70</v>
      </c>
      <c r="H25" s="21" t="s">
        <v>70</v>
      </c>
      <c r="I25" s="2"/>
      <c r="J25" s="13"/>
      <c r="K25" s="14"/>
      <c r="L25" s="14"/>
      <c r="M25" s="122" t="str">
        <f>Currency&amp;$M$4&amp;D25&amp;"="</f>
        <v>AUD1M3M=</v>
      </c>
      <c r="N25" s="123">
        <f>'1M Pricing'!H25*100</f>
        <v>2.5935139492206365</v>
      </c>
      <c r="O25" s="123">
        <f>N25</f>
        <v>2.5935139492206365</v>
      </c>
      <c r="P25" s="101"/>
      <c r="Q25" s="101"/>
      <c r="R25" s="101"/>
      <c r="S25" s="13"/>
      <c r="T25" s="14"/>
      <c r="U25" s="14"/>
      <c r="V25" s="98" t="s">
        <v>70</v>
      </c>
      <c r="W25" s="14"/>
      <c r="X25" s="14"/>
      <c r="Y25" s="124">
        <f>ABS(_xll.RtGet(SourceAlias,$M25,BID)-N25)</f>
        <v>2.2063639804059676E-10</v>
      </c>
      <c r="Z25" s="124">
        <f>ABS(_xll.RtGet(SourceAlias,$M25,ASK)-O25)</f>
        <v>2.2063639804059676E-10</v>
      </c>
      <c r="AA25" s="102"/>
      <c r="AB25" s="102"/>
      <c r="AC25" s="14"/>
      <c r="AD25" s="14"/>
      <c r="AE25" s="4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6"/>
      <c r="D26" s="21" t="s">
        <v>14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5"/>
      <c r="K26" s="16"/>
      <c r="L26" s="16"/>
      <c r="M26" s="125" t="str">
        <f>Currency&amp;$M$4&amp;D26&amp;"="</f>
        <v>AUD1M6M=</v>
      </c>
      <c r="N26" s="126">
        <f>'1M Pricing'!H26*100</f>
        <v>2.5895304795007852</v>
      </c>
      <c r="O26" s="126">
        <f>N26</f>
        <v>2.5895304795007852</v>
      </c>
      <c r="P26" s="103"/>
      <c r="Q26" s="103"/>
      <c r="R26" s="103"/>
      <c r="S26" s="15"/>
      <c r="T26" s="16"/>
      <c r="U26" s="16"/>
      <c r="V26" s="98" t="s">
        <v>70</v>
      </c>
      <c r="W26" s="16"/>
      <c r="X26" s="16"/>
      <c r="Y26" s="127">
        <f>ABS(_xll.RtGet(SourceAlias,$M26,BID)-N26)</f>
        <v>5.0078519109320041E-10</v>
      </c>
      <c r="Z26" s="127">
        <f>ABS(_xll.RtGet(SourceAlias,$M26,ASK)-O26)</f>
        <v>5.0078519109320041E-10</v>
      </c>
      <c r="AA26" s="104"/>
      <c r="AB26" s="104"/>
      <c r="AC26" s="16"/>
      <c r="AD26" s="16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6"/>
      <c r="D27" s="21" t="s">
        <v>24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AUD1M9M=</v>
      </c>
      <c r="N27" s="126">
        <f>'1M Pricing'!H27*100</f>
        <v>2.5925896892776219</v>
      </c>
      <c r="O27" s="126">
        <f>N27</f>
        <v>2.5925896892776219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>
        <f>ABS(_xll.RtGet(SourceAlias,$M27,BID)-N27)</f>
        <v>2.7762192544855679E-10</v>
      </c>
      <c r="Z27" s="127">
        <f>ABS(_xll.RtGet(SourceAlias,$M27,ASK)-O27)</f>
        <v>2.7762192544855679E-10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6"/>
      <c r="D28" s="21" t="s">
        <v>25</v>
      </c>
      <c r="E28" s="21" t="str">
        <f>IF(Contribute="abcd",IF($F$2&lt;&gt;-1,_xll.RtContribute(SourceAlias,J28,Fields,K28:L28,"SCOPE:SERVER"),_xll.RtContribute(SourceAlias,"DDS_INSERT_S",$F$2:$H$2,K28:L28,"SCOPE:SERVER FTC:ALL")),"stopped")</f>
        <v>stopped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21" t="str">
        <f>IF(Contribute="abcd",IF($F$2&lt;&gt;-1,_xll.RtContribute(SourceAlias,P28,Fields,Q28:R28,"SCOPE:SERVER"),_xll.RtContribute(SourceAlias,"DDS_INSERT_S",$F$2:$H$2,P28:R28,"SCOPE:SERVER FTC:ALL")),"stopped")</f>
        <v>stopped</v>
      </c>
      <c r="H28" s="21" t="str">
        <f>IF(Contribute="abcd",IF($F$2&lt;&gt;-1,_xll.RtContribute(SourceAlias,S28,Fields,T28:U28,"SCOPE:SERVER"),_xll.RtContribute(SourceAlias,"DDS_INSERT_S",$F$2:$H$2,S28:U28,"SCOPE:SERVER FTC:ALL")),"stopped")</f>
        <v>stopped</v>
      </c>
      <c r="I28" s="2"/>
      <c r="J28" s="15" t="str">
        <f t="shared" ref="J28:J43" si="15">Currency&amp;$J$4&amp;D28&amp;"D"&amp;"="</f>
        <v>AUDOIS1YD=</v>
      </c>
      <c r="K28" s="16">
        <f>'ON Pricing'!H28*100</f>
        <v>2.5500000000460346</v>
      </c>
      <c r="L28" s="16">
        <f t="shared" ref="L28:L43" si="16">K28</f>
        <v>2.5500000000460346</v>
      </c>
      <c r="M28" s="125" t="str">
        <f>Currency&amp;$M$4&amp;D28&amp;"="</f>
        <v>AUD1M1Y=</v>
      </c>
      <c r="N28" s="126">
        <f>'1M Pricing'!H28*100</f>
        <v>2.6343162143898109</v>
      </c>
      <c r="O28" s="126">
        <f>N28</f>
        <v>2.6343162143898109</v>
      </c>
      <c r="P28" s="15" t="str">
        <f>Currency&amp;$P$4&amp;D28&amp;"="</f>
        <v>AUD3M1Y=</v>
      </c>
      <c r="Q28" s="16">
        <f>'3M Pricing'!H28*100</f>
        <v>2.7050000000000085</v>
      </c>
      <c r="R28" s="16">
        <f>Q28</f>
        <v>2.7050000000000085</v>
      </c>
      <c r="S28" s="15" t="str">
        <f>Currency&amp;$S$4&amp;D28&amp;"="</f>
        <v>AUD6M1Y=</v>
      </c>
      <c r="T28" s="16">
        <f>'6M Pricing'!H28*100</f>
        <v>2.7756937871229024</v>
      </c>
      <c r="U28" s="16">
        <f>T28</f>
        <v>2.7756937871229024</v>
      </c>
      <c r="V28" s="98" t="s">
        <v>70</v>
      </c>
      <c r="W28" s="16" t="e">
        <f>ABS(_xll.RtGet(SourceAlias,$J28,BID)-K28)</f>
        <v>#VALUE!</v>
      </c>
      <c r="X28" s="16" t="e">
        <f>ABS(_xll.RtGet(SourceAlias,$J28,ASK)-L28)</f>
        <v>#VALUE!</v>
      </c>
      <c r="Y28" s="127">
        <f>ABS(_xll.RtGet(SourceAlias,$M28,BID)-N28)</f>
        <v>3.8981085026534856E-10</v>
      </c>
      <c r="Z28" s="127">
        <f>ABS(_xll.RtGet(SourceAlias,$M28,ASK)-O28)</f>
        <v>3.8981085026534856E-10</v>
      </c>
      <c r="AA28" s="16">
        <f>ABS(_xll.RtGet(SourceAlias,$P28,BID)-Q28)</f>
        <v>8.4376949871511897E-15</v>
      </c>
      <c r="AB28" s="16">
        <f>ABS(_xll.RtGet(SourceAlias,$P28,ASK)-R28)</f>
        <v>8.4376949871511897E-15</v>
      </c>
      <c r="AC28" s="16">
        <f>ABS(_xll.RtGet(SourceAlias,$S28,BID)-T28)</f>
        <v>1.2290257700442453E-10</v>
      </c>
      <c r="AD28" s="16">
        <f>ABS(_xll.RtGet(SourceAlias,$S28,ASK)-U28)</f>
        <v>1.2290257700442453E-10</v>
      </c>
      <c r="AE28" s="41" t="s">
        <v>70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2"/>
      <c r="C29" s="166"/>
      <c r="D29" s="21" t="s">
        <v>67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">
        <v>70</v>
      </c>
      <c r="G29" s="21" t="s">
        <v>70</v>
      </c>
      <c r="H29" s="21" t="s">
        <v>70</v>
      </c>
      <c r="I29" s="2"/>
      <c r="J29" s="15" t="str">
        <f t="shared" si="15"/>
        <v>AUDOIS18MD=</v>
      </c>
      <c r="K29" s="16">
        <f>'ON Pricing'!H29*100</f>
        <v>2.5954592784794244</v>
      </c>
      <c r="L29" s="16">
        <f t="shared" si="16"/>
        <v>2.5954592784794244</v>
      </c>
      <c r="M29" s="125"/>
      <c r="N29" s="126"/>
      <c r="O29" s="126"/>
      <c r="P29" s="15"/>
      <c r="Q29" s="16"/>
      <c r="R29" s="16"/>
      <c r="S29" s="15"/>
      <c r="T29" s="16"/>
      <c r="U29" s="16"/>
      <c r="V29" s="98" t="s">
        <v>70</v>
      </c>
      <c r="W29" s="16" t="e">
        <f>ABS(_xll.RtGet(SourceAlias,$J29,BID)-K29)</f>
        <v>#VALUE!</v>
      </c>
      <c r="X29" s="16" t="e">
        <f>ABS(_xll.RtGet(SourceAlias,$J29,ASK)-L29)</f>
        <v>#VALUE!</v>
      </c>
      <c r="Y29" s="127"/>
      <c r="Z29" s="127"/>
      <c r="AA29" s="16"/>
      <c r="AB29" s="16"/>
      <c r="AC29" s="16"/>
      <c r="AD29" s="16"/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6"/>
      <c r="D30" s="21" t="s">
        <v>26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tr">
        <f>IF(Contribute="abcd",IF($F$2&lt;&gt;-1,_xll.RtContribute(SourceAlias,M30,Fields,N30:O30,"SCOPE:SERVER"),_xll.RtContribute(SourceAlias,"DDS_INSERT_S",$F$2:$H$2,M30:O30,"SCOPE:SERVER FTC:ALL")),"stopped")</f>
        <v>stopped</v>
      </c>
      <c r="G30" s="21" t="str">
        <f>IF(Contribute="abcd",IF($F$2&lt;&gt;-1,_xll.RtContribute(SourceAlias,P30,Fields,Q30:R30,"SCOPE:SERVER"),_xll.RtContribute(SourceAlias,"DDS_INSERT_S",$F$2:$H$2,P30:R30,"SCOPE:SERVER FTC:ALL")),"stopped")</f>
        <v>stopped</v>
      </c>
      <c r="H30" s="21" t="str">
        <f>IF(Contribute="abcd",IF($F$2&lt;&gt;-1,_xll.RtContribute(SourceAlias,S30,Fields,T30:U30,"SCOPE:SERVER"),_xll.RtContribute(SourceAlias,"DDS_INSERT_S",$F$2:$H$2,S30:U30,"SCOPE:SERVER FTC:ALL")),"stopped")</f>
        <v>stopped</v>
      </c>
      <c r="I30" s="2"/>
      <c r="J30" s="15" t="str">
        <f t="shared" si="15"/>
        <v>AUDOIS2YD=</v>
      </c>
      <c r="K30" s="16">
        <f>'ON Pricing'!H30*100</f>
        <v>2.6700000000320321</v>
      </c>
      <c r="L30" s="16">
        <f t="shared" si="16"/>
        <v>2.6700000000320321</v>
      </c>
      <c r="M30" s="125" t="str">
        <f>Currency&amp;$M$4&amp;D30&amp;"="</f>
        <v>AUD1M2Y=</v>
      </c>
      <c r="N30" s="126">
        <f>'1M Pricing'!H30*100</f>
        <v>2.7637192996435376</v>
      </c>
      <c r="O30" s="126">
        <f>N30</f>
        <v>2.7637192996435376</v>
      </c>
      <c r="P30" s="15" t="str">
        <f>Currency&amp;$P$4&amp;D30&amp;"="</f>
        <v>AUD3M2Y=</v>
      </c>
      <c r="Q30" s="16">
        <f>'3M Pricing'!H30*100</f>
        <v>2.8474999999949127</v>
      </c>
      <c r="R30" s="16">
        <f>Q30</f>
        <v>2.8474999999949127</v>
      </c>
      <c r="S30" s="15" t="str">
        <f>Currency&amp;$S$4&amp;D30&amp;"="</f>
        <v>AUD6M2Y=</v>
      </c>
      <c r="T30" s="16">
        <f>'6M Pricing'!H30*100</f>
        <v>2.9288929698821589</v>
      </c>
      <c r="U30" s="16">
        <f>T30</f>
        <v>2.9288929698821589</v>
      </c>
      <c r="V30" s="98" t="s">
        <v>70</v>
      </c>
      <c r="W30" s="16" t="e">
        <f>ABS(_xll.RtGet(SourceAlias,$J30,BID)-K30)</f>
        <v>#VALUE!</v>
      </c>
      <c r="X30" s="16" t="e">
        <f>ABS(_xll.RtGet(SourceAlias,$J30,ASK)-L30)</f>
        <v>#VALUE!</v>
      </c>
      <c r="Y30" s="127">
        <f>ABS(_xll.RtGet(SourceAlias,$M30,BID)-N30)</f>
        <v>3.5646241514086796E-10</v>
      </c>
      <c r="Z30" s="127">
        <f>ABS(_xll.RtGet(SourceAlias,$M30,ASK)-O30)</f>
        <v>3.5646241514086796E-10</v>
      </c>
      <c r="AA30" s="16">
        <f>ABS(_xll.RtGet(SourceAlias,$P30,BID)-Q30)</f>
        <v>5.0874859880423173E-12</v>
      </c>
      <c r="AB30" s="16">
        <f>ABS(_xll.RtGet(SourceAlias,$P30,ASK)-R30)</f>
        <v>5.0874859880423173E-12</v>
      </c>
      <c r="AC30" s="16">
        <f>ABS(_xll.RtGet(SourceAlias,$S30,BID)-T30)</f>
        <v>1.1784129227976337E-10</v>
      </c>
      <c r="AD30" s="16">
        <f>ABS(_xll.RtGet(SourceAlias,$S30,ASK)-U30)</f>
        <v>1.1784129227976337E-10</v>
      </c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6"/>
      <c r="D31" s="21" t="s">
        <v>27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5"/>
        <v>AUDOIS3YD=</v>
      </c>
      <c r="K31" s="16">
        <f>'ON Pricing'!H31*100</f>
        <v>2.844999999982893</v>
      </c>
      <c r="L31" s="16">
        <f t="shared" si="16"/>
        <v>2.844999999982893</v>
      </c>
      <c r="M31" s="125" t="str">
        <f>Currency&amp;$M$4&amp;D31&amp;"="</f>
        <v>AUD1M3Y=</v>
      </c>
      <c r="N31" s="126">
        <f>'1M Pricing'!H31*100</f>
        <v>2.9328851778102658</v>
      </c>
      <c r="O31" s="126">
        <f>N31</f>
        <v>2.9328851778102658</v>
      </c>
      <c r="P31" s="15" t="str">
        <f>Currency&amp;$P$4&amp;D31&amp;"="</f>
        <v>AUD3M3Y=</v>
      </c>
      <c r="Q31" s="16">
        <f>'3M Pricing'!H31*100</f>
        <v>3.022500000007537</v>
      </c>
      <c r="R31" s="16">
        <f>Q31</f>
        <v>3.022500000007537</v>
      </c>
      <c r="S31" s="15" t="str">
        <f>Currency&amp;$S$4&amp;D31&amp;"="</f>
        <v>AUD6M3Y=</v>
      </c>
      <c r="T31" s="16">
        <f>'6M Pricing'!H31*100</f>
        <v>3.1114335568713734</v>
      </c>
      <c r="U31" s="16">
        <f>T31</f>
        <v>3.1114335568713734</v>
      </c>
      <c r="V31" s="98" t="s">
        <v>70</v>
      </c>
      <c r="W31" s="16" t="e">
        <f>ABS(_xll.RtGet(SourceAlias,$J31,BID)-K31)</f>
        <v>#VALUE!</v>
      </c>
      <c r="X31" s="16" t="e">
        <f>ABS(_xll.RtGet(SourceAlias,$J31,ASK)-L31)</f>
        <v>#VALUE!</v>
      </c>
      <c r="Y31" s="127">
        <f>ABS(_xll.RtGet(SourceAlias,$M31,BID)-N31)</f>
        <v>1.897340062839703E-10</v>
      </c>
      <c r="Z31" s="127">
        <f>ABS(_xll.RtGet(SourceAlias,$M31,ASK)-O31)</f>
        <v>1.897340062839703E-10</v>
      </c>
      <c r="AA31" s="16">
        <f>ABS(_xll.RtGet(SourceAlias,$P31,BID)-Q31)</f>
        <v>7.5370820695752627E-12</v>
      </c>
      <c r="AB31" s="16">
        <f>ABS(_xll.RtGet(SourceAlias,$P31,ASK)-R31)</f>
        <v>7.5370820695752627E-12</v>
      </c>
      <c r="AC31" s="16">
        <f>ABS(_xll.RtGet(SourceAlias,$S31,BID)-T31)</f>
        <v>1.2862644283018199E-10</v>
      </c>
      <c r="AD31" s="16">
        <f>ABS(_xll.RtGet(SourceAlias,$S31,ASK)-U31)</f>
        <v>1.2862644283018199E-10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6"/>
      <c r="D32" s="21" t="s">
        <v>28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5"/>
        <v>AUDOIS4YD=</v>
      </c>
      <c r="K32" s="16">
        <f>'ON Pricing'!H32*100</f>
        <v>3.0099999999907774</v>
      </c>
      <c r="L32" s="16">
        <f t="shared" si="16"/>
        <v>3.0099999999907774</v>
      </c>
      <c r="M32" s="125" t="str">
        <f>Currency&amp;$M$4&amp;D32&amp;"="</f>
        <v>AUD1M4Y=</v>
      </c>
      <c r="N32" s="126">
        <f>'1M Pricing'!H32*100</f>
        <v>3.0959662777816099</v>
      </c>
      <c r="O32" s="126">
        <f>N32</f>
        <v>3.0959662777816099</v>
      </c>
      <c r="P32" s="15" t="str">
        <f>Currency&amp;$P$4&amp;D32&amp;"="</f>
        <v>AUD3M4Y=</v>
      </c>
      <c r="Q32" s="16">
        <f>'3M Pricing'!H32*100</f>
        <v>3.1926482038829014</v>
      </c>
      <c r="R32" s="16">
        <f>Q32</f>
        <v>3.1926482038829014</v>
      </c>
      <c r="S32" s="15" t="str">
        <f>Currency&amp;$S$4&amp;D32&amp;"="</f>
        <v>AUD6M4Y=</v>
      </c>
      <c r="T32" s="16">
        <f>'6M Pricing'!H32*100</f>
        <v>3.2875000000056476</v>
      </c>
      <c r="U32" s="16">
        <f>T32</f>
        <v>3.2875000000056476</v>
      </c>
      <c r="V32" s="98" t="s">
        <v>70</v>
      </c>
      <c r="W32" s="16" t="e">
        <f>ABS(_xll.RtGet(SourceAlias,$J32,BID)-K32)</f>
        <v>#VALUE!</v>
      </c>
      <c r="X32" s="16" t="e">
        <f>ABS(_xll.RtGet(SourceAlias,$J32,ASK)-L32)</f>
        <v>#VALUE!</v>
      </c>
      <c r="Y32" s="127">
        <f>ABS(_xll.RtGet(SourceAlias,$M32,BID)-N32)</f>
        <v>2.1839019481717514E-10</v>
      </c>
      <c r="Z32" s="127">
        <f>ABS(_xll.RtGet(SourceAlias,$M32,ASK)-O32)</f>
        <v>2.1839019481717514E-10</v>
      </c>
      <c r="AA32" s="16">
        <f>ABS(_xll.RtGet(SourceAlias,$P32,BID)-Q32)</f>
        <v>1.1709877512089406E-10</v>
      </c>
      <c r="AB32" s="16">
        <f>ABS(_xll.RtGet(SourceAlias,$P32,ASK)-R32)</f>
        <v>1.1709877512089406E-10</v>
      </c>
      <c r="AC32" s="16">
        <f>ABS(_xll.RtGet(SourceAlias,$S32,BID)-T32)</f>
        <v>5.6474824816632463E-12</v>
      </c>
      <c r="AD32" s="16">
        <f>ABS(_xll.RtGet(SourceAlias,$S32,ASK)-U32)</f>
        <v>5.6474824816632463E-12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6"/>
      <c r="D33" s="21" t="s">
        <v>29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5"/>
        <v>AUDOIS5YD=</v>
      </c>
      <c r="K33" s="16">
        <f>'ON Pricing'!H33*100</f>
        <v>3.1679999999955051</v>
      </c>
      <c r="L33" s="16">
        <f t="shared" si="16"/>
        <v>3.1679999999955051</v>
      </c>
      <c r="M33" s="125" t="str">
        <f>Currency&amp;$M$4&amp;D33&amp;"="</f>
        <v>AUD1M5Y=</v>
      </c>
      <c r="N33" s="126">
        <f>'1M Pricing'!H33*100</f>
        <v>3.2501562483440138</v>
      </c>
      <c r="O33" s="126">
        <f>N33</f>
        <v>3.2501562483440138</v>
      </c>
      <c r="P33" s="15" t="str">
        <f>Currency&amp;$P$4&amp;D33&amp;"="</f>
        <v>AUD3M5Y=</v>
      </c>
      <c r="Q33" s="16">
        <f>'3M Pricing'!H33*100</f>
        <v>3.3513991109495258</v>
      </c>
      <c r="R33" s="16">
        <f>Q33</f>
        <v>3.3513991109495258</v>
      </c>
      <c r="S33" s="15" t="str">
        <f>Currency&amp;$S$4&amp;D33&amp;"="</f>
        <v>AUD6M5Y=</v>
      </c>
      <c r="T33" s="16">
        <f>'6M Pricing'!H33*100</f>
        <v>3.4500000000044695</v>
      </c>
      <c r="U33" s="16">
        <f>T33</f>
        <v>3.4500000000044695</v>
      </c>
      <c r="V33" s="98" t="s">
        <v>70</v>
      </c>
      <c r="W33" s="16" t="e">
        <f>ABS(_xll.RtGet(SourceAlias,$J33,BID)-K33)</f>
        <v>#VALUE!</v>
      </c>
      <c r="X33" s="16" t="e">
        <f>ABS(_xll.RtGet(SourceAlias,$J33,ASK)-L33)</f>
        <v>#VALUE!</v>
      </c>
      <c r="Y33" s="127">
        <f>ABS(_xll.RtGet(SourceAlias,$M33,BID)-N33)</f>
        <v>3.4401370641035101E-10</v>
      </c>
      <c r="Z33" s="127">
        <f>ABS(_xll.RtGet(SourceAlias,$M33,ASK)-O33)</f>
        <v>3.4401370641035101E-10</v>
      </c>
      <c r="AA33" s="16">
        <f>ABS(_xll.RtGet(SourceAlias,$P33,BID)-Q33)</f>
        <v>5.0474291413138417E-11</v>
      </c>
      <c r="AB33" s="16">
        <f>ABS(_xll.RtGet(SourceAlias,$P33,ASK)-R33)</f>
        <v>5.0474291413138417E-11</v>
      </c>
      <c r="AC33" s="16">
        <f>ABS(_xll.RtGet(SourceAlias,$S33,BID)-T33)</f>
        <v>4.4693138079310302E-12</v>
      </c>
      <c r="AD33" s="16">
        <f>ABS(_xll.RtGet(SourceAlias,$S33,ASK)-U33)</f>
        <v>4.4693138079310302E-12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6"/>
      <c r="D34" s="21" t="s">
        <v>30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">
        <v>70</v>
      </c>
      <c r="G34" s="21" t="s">
        <v>70</v>
      </c>
      <c r="H34" s="21" t="s">
        <v>70</v>
      </c>
      <c r="I34" s="2"/>
      <c r="J34" s="15" t="str">
        <f t="shared" si="15"/>
        <v>AUDOIS6YD=</v>
      </c>
      <c r="K34" s="16">
        <f>'ON Pricing'!H34*100</f>
        <v>3.2949999999972106</v>
      </c>
      <c r="L34" s="16">
        <f t="shared" si="16"/>
        <v>3.2949999999972106</v>
      </c>
      <c r="M34" s="125"/>
      <c r="N34" s="126"/>
      <c r="O34" s="126"/>
      <c r="P34" s="15"/>
      <c r="Q34" s="16"/>
      <c r="R34" s="16"/>
      <c r="S34" s="15"/>
      <c r="T34" s="16"/>
      <c r="U34" s="16"/>
      <c r="V34" s="98" t="s">
        <v>70</v>
      </c>
      <c r="W34" s="16" t="e">
        <f>ABS(_xll.RtGet(SourceAlias,$J34,BID)-K34)</f>
        <v>#VALUE!</v>
      </c>
      <c r="X34" s="16" t="e">
        <f>ABS(_xll.RtGet(SourceAlias,$J34,ASK)-L34)</f>
        <v>#VALUE!</v>
      </c>
      <c r="Y34" s="127"/>
      <c r="Z34" s="127"/>
      <c r="AA34" s="16"/>
      <c r="AB34" s="16"/>
      <c r="AC34" s="16"/>
      <c r="AD34" s="16"/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6"/>
      <c r="D35" s="21" t="s">
        <v>31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5"/>
        <v>AUDOIS7YD=</v>
      </c>
      <c r="K35" s="16">
        <f>'ON Pricing'!H35*100</f>
        <v>3.4229999999977565</v>
      </c>
      <c r="L35" s="16">
        <f t="shared" si="16"/>
        <v>3.4229999999977565</v>
      </c>
      <c r="M35" s="125" t="str">
        <f>Currency&amp;$M$4&amp;D35&amp;"="</f>
        <v>AUD1M7Y=</v>
      </c>
      <c r="N35" s="126">
        <f>'1M Pricing'!H35*100</f>
        <v>3.5065599508642054</v>
      </c>
      <c r="O35" s="126">
        <f>N35</f>
        <v>3.5065599508642054</v>
      </c>
      <c r="P35" s="15" t="str">
        <f>Currency&amp;$P$4&amp;D35&amp;"="</f>
        <v>AUD3M7Y=</v>
      </c>
      <c r="Q35" s="16">
        <f>'3M Pricing'!H35*100</f>
        <v>3.6104686863325073</v>
      </c>
      <c r="R35" s="16">
        <f>Q35</f>
        <v>3.6104686863325073</v>
      </c>
      <c r="S35" s="15" t="str">
        <f>Currency&amp;$S$4&amp;D35&amp;"="</f>
        <v>AUD6M7Y=</v>
      </c>
      <c r="T35" s="16">
        <f>'6M Pricing'!H35*100</f>
        <v>3.715000000001782</v>
      </c>
      <c r="U35" s="16">
        <f>T35</f>
        <v>3.715000000001782</v>
      </c>
      <c r="V35" s="98" t="s">
        <v>70</v>
      </c>
      <c r="W35" s="16" t="e">
        <f>ABS(_xll.RtGet(SourceAlias,$J35,BID)-K35)</f>
        <v>#VALUE!</v>
      </c>
      <c r="X35" s="16" t="e">
        <f>ABS(_xll.RtGet(SourceAlias,$J35,ASK)-L35)</f>
        <v>#VALUE!</v>
      </c>
      <c r="Y35" s="127">
        <f>ABS(_xll.RtGet(SourceAlias,$M35,BID)-N35)</f>
        <v>1.3579448676637185E-10</v>
      </c>
      <c r="Z35" s="127">
        <f>ABS(_xll.RtGet(SourceAlias,$M35,ASK)-O35)</f>
        <v>1.3579448676637185E-10</v>
      </c>
      <c r="AA35" s="16">
        <f>ABS(_xll.RtGet(SourceAlias,$P35,BID)-Q35)</f>
        <v>3.3250735498313588E-10</v>
      </c>
      <c r="AB35" s="16">
        <f>ABS(_xll.RtGet(SourceAlias,$P35,ASK)-R35)</f>
        <v>3.3250735498313588E-10</v>
      </c>
      <c r="AC35" s="16">
        <f>ABS(_xll.RtGet(SourceAlias,$S35,BID)-T35)</f>
        <v>1.7821299991283013E-12</v>
      </c>
      <c r="AD35" s="16">
        <f>ABS(_xll.RtGet(SourceAlias,$S35,ASK)-U35)</f>
        <v>1.7821299991283013E-12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6"/>
      <c r="D36" s="21" t="s">
        <v>32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">
        <v>70</v>
      </c>
      <c r="G36" s="21" t="s">
        <v>70</v>
      </c>
      <c r="H36" s="21" t="s">
        <v>70</v>
      </c>
      <c r="I36" s="2"/>
      <c r="J36" s="15" t="str">
        <f t="shared" si="15"/>
        <v>AUDOIS8YD=</v>
      </c>
      <c r="K36" s="16">
        <f>'ON Pricing'!H36*100</f>
        <v>3.5099999999984504</v>
      </c>
      <c r="L36" s="16">
        <f t="shared" si="16"/>
        <v>3.5099999999984504</v>
      </c>
      <c r="M36" s="125"/>
      <c r="N36" s="126"/>
      <c r="O36" s="126"/>
      <c r="P36" s="15"/>
      <c r="Q36" s="16"/>
      <c r="R36" s="16"/>
      <c r="S36" s="15"/>
      <c r="T36" s="16"/>
      <c r="U36" s="16"/>
      <c r="V36" s="98" t="s">
        <v>70</v>
      </c>
      <c r="W36" s="16" t="e">
        <f>ABS(_xll.RtGet(SourceAlias,$J36,BID)-K36)</f>
        <v>#VALUE!</v>
      </c>
      <c r="X36" s="16" t="e">
        <f>ABS(_xll.RtGet(SourceAlias,$J36,ASK)-L36)</f>
        <v>#VALUE!</v>
      </c>
      <c r="Y36" s="127"/>
      <c r="Z36" s="127"/>
      <c r="AA36" s="16"/>
      <c r="AB36" s="16"/>
      <c r="AC36" s="16"/>
      <c r="AD36" s="16"/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6"/>
      <c r="D37" s="21" t="s">
        <v>33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">
        <v>70</v>
      </c>
      <c r="G37" s="21" t="s">
        <v>70</v>
      </c>
      <c r="H37" s="21" t="s">
        <v>70</v>
      </c>
      <c r="I37" s="2"/>
      <c r="J37" s="15" t="str">
        <f t="shared" si="15"/>
        <v>AUDOIS9YD=</v>
      </c>
      <c r="K37" s="16">
        <f>'ON Pricing'!H37*100</f>
        <v>3.5949999999905926</v>
      </c>
      <c r="L37" s="16">
        <f t="shared" si="16"/>
        <v>3.5949999999905926</v>
      </c>
      <c r="M37" s="125"/>
      <c r="N37" s="126"/>
      <c r="O37" s="126"/>
      <c r="P37" s="15"/>
      <c r="Q37" s="16"/>
      <c r="R37" s="16"/>
      <c r="S37" s="15"/>
      <c r="T37" s="16"/>
      <c r="U37" s="16"/>
      <c r="V37" s="98" t="s">
        <v>70</v>
      </c>
      <c r="W37" s="16" t="e">
        <f>ABS(_xll.RtGet(SourceAlias,$J37,BID)-K37)</f>
        <v>#VALUE!</v>
      </c>
      <c r="X37" s="16" t="e">
        <f>ABS(_xll.RtGet(SourceAlias,$J37,ASK)-L37)</f>
        <v>#VALUE!</v>
      </c>
      <c r="Y37" s="127"/>
      <c r="Z37" s="127"/>
      <c r="AA37" s="16"/>
      <c r="AB37" s="16"/>
      <c r="AC37" s="16"/>
      <c r="AD37" s="16"/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">
      <c r="A38" s="2"/>
      <c r="B38" s="2"/>
      <c r="C38" s="166"/>
      <c r="D38" s="21" t="s">
        <v>34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5"/>
        <v>AUDOIS10YD=</v>
      </c>
      <c r="K38" s="16">
        <f>'ON Pricing'!H38*100</f>
        <v>3.6829999999906597</v>
      </c>
      <c r="L38" s="16">
        <f t="shared" si="16"/>
        <v>3.6829999999906597</v>
      </c>
      <c r="M38" s="125" t="str">
        <f t="shared" ref="M38:M43" si="17">Currency&amp;$M$4&amp;D38&amp;"="</f>
        <v>AUD1M10Y=</v>
      </c>
      <c r="N38" s="126">
        <f>'1M Pricing'!H38*100</f>
        <v>3.7750993829111206</v>
      </c>
      <c r="O38" s="126">
        <f t="shared" ref="O38:O43" si="18">N38</f>
        <v>3.7750993829111206</v>
      </c>
      <c r="P38" s="15" t="str">
        <f t="shared" ref="P38:P43" si="19">Currency&amp;$P$4&amp;D38&amp;"="</f>
        <v>AUD3M10Y=</v>
      </c>
      <c r="Q38" s="16">
        <f>'3M Pricing'!H38*100</f>
        <v>3.8818270702503854</v>
      </c>
      <c r="R38" s="16">
        <f t="shared" ref="R38:R43" si="20">Q38</f>
        <v>3.8818270702503854</v>
      </c>
      <c r="S38" s="15" t="str">
        <f t="shared" ref="S38:S43" si="21">Currency&amp;$S$4&amp;D38&amp;"="</f>
        <v>AUD6M10Y=</v>
      </c>
      <c r="T38" s="16">
        <f>'6M Pricing'!H38*100</f>
        <v>3.9875000000190299</v>
      </c>
      <c r="U38" s="16">
        <f t="shared" ref="U38:U43" si="22">T38</f>
        <v>3.9875000000190299</v>
      </c>
      <c r="V38" s="98" t="s">
        <v>70</v>
      </c>
      <c r="W38" s="16" t="e">
        <f>ABS(_xll.RtGet(SourceAlias,$J38,BID)-K38)</f>
        <v>#VALUE!</v>
      </c>
      <c r="X38" s="16" t="e">
        <f>ABS(_xll.RtGet(SourceAlias,$J38,ASK)-L38)</f>
        <v>#VALUE!</v>
      </c>
      <c r="Y38" s="127">
        <f>ABS(_xll.RtGet(SourceAlias,$M38,BID)-N38)</f>
        <v>8.8879570370181682E-11</v>
      </c>
      <c r="Z38" s="127">
        <f>ABS(_xll.RtGet(SourceAlias,$M38,ASK)-O38)</f>
        <v>8.8879570370181682E-11</v>
      </c>
      <c r="AA38" s="16">
        <f>ABS(_xll.RtGet(SourceAlias,$P38,BID)-Q38)</f>
        <v>2.503854901192426E-10</v>
      </c>
      <c r="AB38" s="16">
        <f>ABS(_xll.RtGet(SourceAlias,$P38,ASK)-R38)</f>
        <v>2.503854901192426E-10</v>
      </c>
      <c r="AC38" s="16">
        <f>ABS(_xll.RtGet(SourceAlias,$S38,BID)-T38)</f>
        <v>1.9030110820494883E-11</v>
      </c>
      <c r="AD38" s="16">
        <f>ABS(_xll.RtGet(SourceAlias,$S38,ASK)-U38)</f>
        <v>1.9030110820494883E-11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6"/>
      <c r="D39" s="21" t="s">
        <v>35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5"/>
        <v>AUDOIS12YD=</v>
      </c>
      <c r="K39" s="16">
        <f>'ON Pricing'!H39*100</f>
        <v>3.8230000000054103</v>
      </c>
      <c r="L39" s="16">
        <f t="shared" si="16"/>
        <v>3.8230000000054103</v>
      </c>
      <c r="M39" s="125" t="str">
        <f t="shared" si="17"/>
        <v>AUD1M12Y=</v>
      </c>
      <c r="N39" s="126">
        <f>'1M Pricing'!H39*100</f>
        <v>3.9166224062817978</v>
      </c>
      <c r="O39" s="126">
        <f t="shared" si="18"/>
        <v>3.9166224062817978</v>
      </c>
      <c r="P39" s="15" t="str">
        <f t="shared" si="19"/>
        <v>AUD3M12Y=</v>
      </c>
      <c r="Q39" s="16">
        <f>'3M Pricing'!H39*100</f>
        <v>4.0279875963439098</v>
      </c>
      <c r="R39" s="16">
        <f t="shared" si="20"/>
        <v>4.0279875963439098</v>
      </c>
      <c r="S39" s="15" t="str">
        <f t="shared" si="21"/>
        <v>AUD6M12Y=</v>
      </c>
      <c r="T39" s="16">
        <f>'6M Pricing'!H39*100</f>
        <v>4.1324999999993413</v>
      </c>
      <c r="U39" s="16">
        <f t="shared" si="22"/>
        <v>4.1324999999993413</v>
      </c>
      <c r="V39" s="98" t="s">
        <v>70</v>
      </c>
      <c r="W39" s="16" t="e">
        <f>ABS(_xll.RtGet(SourceAlias,$J39,BID)-K39)</f>
        <v>#VALUE!</v>
      </c>
      <c r="X39" s="16" t="e">
        <f>ABS(_xll.RtGet(SourceAlias,$J39,ASK)-L39)</f>
        <v>#VALUE!</v>
      </c>
      <c r="Y39" s="127">
        <f>ABS(_xll.RtGet(SourceAlias,$M39,BID)-N39)</f>
        <v>2.8179769628877693E-10</v>
      </c>
      <c r="Z39" s="127">
        <f>ABS(_xll.RtGet(SourceAlias,$M39,ASK)-O39)</f>
        <v>2.8179769628877693E-10</v>
      </c>
      <c r="AA39" s="16">
        <f>ABS(_xll.RtGet(SourceAlias,$P39,BID)-Q39)</f>
        <v>3.4390978953524609E-10</v>
      </c>
      <c r="AB39" s="16">
        <f>ABS(_xll.RtGet(SourceAlias,$P39,ASK)-R39)</f>
        <v>3.4390978953524609E-10</v>
      </c>
      <c r="AC39" s="16">
        <f>ABS(_xll.RtGet(SourceAlias,$S39,BID)-T39)</f>
        <v>6.5902838741749292E-13</v>
      </c>
      <c r="AD39" s="16">
        <f>ABS(_xll.RtGet(SourceAlias,$S39,ASK)-U39)</f>
        <v>6.5902838741749292E-13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6"/>
      <c r="D40" s="21" t="s">
        <v>36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5"/>
        <v>AUDOIS15YD=</v>
      </c>
      <c r="K40" s="16">
        <f>'ON Pricing'!H40*100</f>
        <v>3.9849999999999741</v>
      </c>
      <c r="L40" s="16">
        <f t="shared" si="16"/>
        <v>3.9849999999999741</v>
      </c>
      <c r="M40" s="125" t="str">
        <f t="shared" si="17"/>
        <v>AUD1M15Y=</v>
      </c>
      <c r="N40" s="126">
        <f>'1M Pricing'!H40*100</f>
        <v>4.0802540492382446</v>
      </c>
      <c r="O40" s="126">
        <f t="shared" si="18"/>
        <v>4.0802540492382446</v>
      </c>
      <c r="P40" s="15" t="str">
        <f t="shared" si="19"/>
        <v>AUD3M15Y=</v>
      </c>
      <c r="Q40" s="16">
        <f>'3M Pricing'!H40*100</f>
        <v>4.1926791455860961</v>
      </c>
      <c r="R40" s="16">
        <f t="shared" si="20"/>
        <v>4.1926791455860961</v>
      </c>
      <c r="S40" s="15" t="str">
        <f t="shared" si="21"/>
        <v>AUD6M15Y=</v>
      </c>
      <c r="T40" s="16">
        <f>'6M Pricing'!H40*100</f>
        <v>4.2875000000008381</v>
      </c>
      <c r="U40" s="16">
        <f t="shared" si="22"/>
        <v>4.2875000000008381</v>
      </c>
      <c r="V40" s="98" t="s">
        <v>70</v>
      </c>
      <c r="W40" s="16" t="e">
        <f>ABS(_xll.RtGet(SourceAlias,$J40,BID)-K40)</f>
        <v>#VALUE!</v>
      </c>
      <c r="X40" s="16" t="e">
        <f>ABS(_xll.RtGet(SourceAlias,$J40,ASK)-L40)</f>
        <v>#VALUE!</v>
      </c>
      <c r="Y40" s="127">
        <f>ABS(_xll.RtGet(SourceAlias,$M40,BID)-N40)</f>
        <v>2.3824497930036159E-10</v>
      </c>
      <c r="Z40" s="127">
        <f>ABS(_xll.RtGet(SourceAlias,$M40,ASK)-O40)</f>
        <v>2.3824497930036159E-10</v>
      </c>
      <c r="AA40" s="16">
        <f>ABS(_xll.RtGet(SourceAlias,$P40,BID)-Q40)</f>
        <v>4.1390357807813416E-10</v>
      </c>
      <c r="AB40" s="16">
        <f>ABS(_xll.RtGet(SourceAlias,$P40,ASK)-R40)</f>
        <v>4.1390357807813416E-10</v>
      </c>
      <c r="AC40" s="16">
        <f>ABS(_xll.RtGet(SourceAlias,$S40,BID)-T40)</f>
        <v>8.3844042819691822E-13</v>
      </c>
      <c r="AD40" s="16">
        <f>ABS(_xll.RtGet(SourceAlias,$S40,ASK)-U40)</f>
        <v>8.3844042819691822E-13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6"/>
      <c r="D41" s="21" t="s">
        <v>37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5"/>
        <v>AUDOIS20YD=</v>
      </c>
      <c r="K41" s="16">
        <f>'ON Pricing'!H41*100</f>
        <v>4.1580000000017945</v>
      </c>
      <c r="L41" s="16">
        <f t="shared" si="16"/>
        <v>4.1580000000017945</v>
      </c>
      <c r="M41" s="125" t="str">
        <f t="shared" si="17"/>
        <v>AUD1M20Y=</v>
      </c>
      <c r="N41" s="126">
        <f>'1M Pricing'!H41*100</f>
        <v>4.2548670256142884</v>
      </c>
      <c r="O41" s="126">
        <f t="shared" si="18"/>
        <v>4.2548670256142884</v>
      </c>
      <c r="P41" s="15" t="str">
        <f t="shared" si="19"/>
        <v>AUD3M20Y=</v>
      </c>
      <c r="Q41" s="16">
        <f>'3M Pricing'!H41*100</f>
        <v>4.3697168457538833</v>
      </c>
      <c r="R41" s="16">
        <f t="shared" si="20"/>
        <v>4.3697168457538833</v>
      </c>
      <c r="S41" s="15" t="str">
        <f t="shared" si="21"/>
        <v>AUD6M20Y=</v>
      </c>
      <c r="T41" s="16">
        <f>'6M Pricing'!H41*100</f>
        <v>4.4525000000007617</v>
      </c>
      <c r="U41" s="16">
        <f t="shared" si="22"/>
        <v>4.4525000000007617</v>
      </c>
      <c r="V41" s="98" t="s">
        <v>70</v>
      </c>
      <c r="W41" s="16" t="e">
        <f>ABS(_xll.RtGet(SourceAlias,$J41,BID)-K41)</f>
        <v>#VALUE!</v>
      </c>
      <c r="X41" s="16" t="e">
        <f>ABS(_xll.RtGet(SourceAlias,$J41,ASK)-L41)</f>
        <v>#VALUE!</v>
      </c>
      <c r="Y41" s="127">
        <f>ABS(_xll.RtGet(SourceAlias,$M41,BID)-N41)</f>
        <v>3.8571190685843249E-10</v>
      </c>
      <c r="Z41" s="127">
        <f>ABS(_xll.RtGet(SourceAlias,$M41,ASK)-O41)</f>
        <v>3.8571190685843249E-10</v>
      </c>
      <c r="AA41" s="16">
        <f>ABS(_xll.RtGet(SourceAlias,$P41,BID)-Q41)</f>
        <v>2.461169046341638E-10</v>
      </c>
      <c r="AB41" s="16">
        <f>ABS(_xll.RtGet(SourceAlias,$P41,ASK)-R41)</f>
        <v>2.461169046341638E-10</v>
      </c>
      <c r="AC41" s="16">
        <f>ABS(_xll.RtGet(SourceAlias,$S41,BID)-T41)</f>
        <v>7.6205708410270745E-13</v>
      </c>
      <c r="AD41" s="16">
        <f>ABS(_xll.RtGet(SourceAlias,$S41,ASK)-U41)</f>
        <v>7.6205708410270745E-13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6"/>
      <c r="D42" s="21" t="s">
        <v>38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5"/>
        <v>AUDOIS25YD=</v>
      </c>
      <c r="K42" s="16">
        <f>'ON Pricing'!H42*100</f>
        <v>4.2130000000019212</v>
      </c>
      <c r="L42" s="16">
        <f t="shared" si="16"/>
        <v>4.2130000000019212</v>
      </c>
      <c r="M42" s="125" t="str">
        <f t="shared" si="17"/>
        <v>AUD1M25Y=</v>
      </c>
      <c r="N42" s="126">
        <f>'1M Pricing'!H42*100</f>
        <v>4.3114374898594843</v>
      </c>
      <c r="O42" s="126">
        <f t="shared" si="18"/>
        <v>4.3114374898594843</v>
      </c>
      <c r="P42" s="15" t="str">
        <f t="shared" si="19"/>
        <v>AUD3M25Y=</v>
      </c>
      <c r="Q42" s="16">
        <f>'3M Pricing'!H42*100</f>
        <v>4.4279209880123238</v>
      </c>
      <c r="R42" s="16">
        <f t="shared" si="20"/>
        <v>4.4279209880123238</v>
      </c>
      <c r="S42" s="15" t="str">
        <f t="shared" si="21"/>
        <v>AUD6M25Y=</v>
      </c>
      <c r="T42" s="16">
        <f>'6M Pricing'!H42*100</f>
        <v>4.5049999999993675</v>
      </c>
      <c r="U42" s="16">
        <f t="shared" si="22"/>
        <v>4.5049999999993675</v>
      </c>
      <c r="V42" s="98" t="s">
        <v>70</v>
      </c>
      <c r="W42" s="16" t="e">
        <f>ABS(_xll.RtGet(SourceAlias,$J42,BID)-K42)</f>
        <v>#VALUE!</v>
      </c>
      <c r="X42" s="16" t="e">
        <f>ABS(_xll.RtGet(SourceAlias,$J42,ASK)-L42)</f>
        <v>#VALUE!</v>
      </c>
      <c r="Y42" s="127">
        <f>ABS(_xll.RtGet(SourceAlias,$M42,BID)-N42)</f>
        <v>1.4051604324549771E-10</v>
      </c>
      <c r="Z42" s="127">
        <f>ABS(_xll.RtGet(SourceAlias,$M42,ASK)-O42)</f>
        <v>1.4051604324549771E-10</v>
      </c>
      <c r="AA42" s="16">
        <f>ABS(_xll.RtGet(SourceAlias,$P42,BID)-Q42)</f>
        <v>1.2323475573339238E-11</v>
      </c>
      <c r="AB42" s="16">
        <f>ABS(_xll.RtGet(SourceAlias,$P42,ASK)-R42)</f>
        <v>1.2323475573339238E-11</v>
      </c>
      <c r="AC42" s="16">
        <f>ABS(_xll.RtGet(SourceAlias,$S42,BID)-T42)</f>
        <v>6.3238303482648917E-13</v>
      </c>
      <c r="AD42" s="16">
        <f>ABS(_xll.RtGet(SourceAlias,$S42,ASK)-U42)</f>
        <v>6.3238303482648917E-13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7"/>
      <c r="D43" s="22" t="s">
        <v>39</v>
      </c>
      <c r="E43" s="22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4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2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2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7" t="str">
        <f t="shared" si="15"/>
        <v>AUDOIS30YD=</v>
      </c>
      <c r="K43" s="18">
        <f>'ON Pricing'!H43*100</f>
        <v>4.2450000000066774</v>
      </c>
      <c r="L43" s="18">
        <f t="shared" si="16"/>
        <v>4.2450000000066774</v>
      </c>
      <c r="M43" s="138" t="str">
        <f t="shared" si="17"/>
        <v>AUD1M30Y=</v>
      </c>
      <c r="N43" s="139">
        <f>'1M Pricing'!H43*100</f>
        <v>4.3422003338820065</v>
      </c>
      <c r="O43" s="139">
        <f t="shared" si="18"/>
        <v>4.3422003338820065</v>
      </c>
      <c r="P43" s="17" t="str">
        <f t="shared" si="19"/>
        <v>AUD3M30Y=</v>
      </c>
      <c r="Q43" s="18">
        <f>'3M Pricing'!H43*100</f>
        <v>4.4576488318914445</v>
      </c>
      <c r="R43" s="18">
        <f t="shared" si="20"/>
        <v>4.4576488318914445</v>
      </c>
      <c r="S43" s="17" t="str">
        <f t="shared" si="21"/>
        <v>AUD6M30Y=</v>
      </c>
      <c r="T43" s="18">
        <f>'6M Pricing'!H43*100</f>
        <v>4.5249999999922643</v>
      </c>
      <c r="U43" s="18">
        <f t="shared" si="22"/>
        <v>4.5249999999922643</v>
      </c>
      <c r="V43" s="98" t="s">
        <v>70</v>
      </c>
      <c r="W43" s="18" t="e">
        <f>ABS(_xll.RtGet(SourceAlias,$J43,BID)-K43)</f>
        <v>#VALUE!</v>
      </c>
      <c r="X43" s="18" t="e">
        <f>ABS(_xll.RtGet(SourceAlias,$J43,ASK)-L43)</f>
        <v>#VALUE!</v>
      </c>
      <c r="Y43" s="140">
        <f>ABS(_xll.RtGet(SourceAlias,$M43,BID)-N43)</f>
        <v>1.1799361487874194E-10</v>
      </c>
      <c r="Z43" s="140">
        <f>ABS(_xll.RtGet(SourceAlias,$M43,ASK)-O43)</f>
        <v>1.1799361487874194E-10</v>
      </c>
      <c r="AA43" s="18">
        <f>ABS(_xll.RtGet(SourceAlias,$P43,BID)-Q43)</f>
        <v>1.0855583099100841E-10</v>
      </c>
      <c r="AB43" s="18">
        <f>ABS(_xll.RtGet(SourceAlias,$P43,ASK)-R43)</f>
        <v>1.0855583099100841E-10</v>
      </c>
      <c r="AC43" s="18">
        <f>ABS(_xll.RtGet(SourceAlias,$S43,BID)-T43)</f>
        <v>7.7360340355880908E-12</v>
      </c>
      <c r="AD43" s="18">
        <f>ABS(_xll.RtGet(SourceAlias,$S43,ASK)-U43)</f>
        <v>7.7360340355880908E-12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2"/>
      <c r="D44" s="2"/>
      <c r="E44" s="2"/>
      <c r="F44" s="2"/>
      <c r="G44" s="2"/>
      <c r="H44" s="2"/>
      <c r="I44" s="3"/>
      <c r="J44" s="8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3"/>
      <c r="AA44" s="2"/>
      <c r="AB44" s="3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5:N43 O6:O43 Q6:U4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41904</v>
      </c>
      <c r="F6" s="162">
        <f>_xll.qlInterestRateIndexValueDate(OvernightIndex,E6,)</f>
        <v>41904</v>
      </c>
      <c r="G6" s="162">
        <f>_xll.qlInterestRateIndexMaturity(OvernightIndex,F6)</f>
        <v>41905</v>
      </c>
      <c r="H6" s="52">
        <f>_xll.qlIndexFixing(OvernightIndex,E6,TRUE,InterestRatesTrigger)</f>
        <v>2.5002710701456099E-2</v>
      </c>
      <c r="I6" s="55" t="str">
        <f>Contribution!J6</f>
        <v>AUDOISOND=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41905</v>
      </c>
      <c r="F7" s="156">
        <f>_xll.qlInterestRateIndexValueDate(OvernightIndex,E7,)</f>
        <v>41905</v>
      </c>
      <c r="G7" s="156">
        <f>_xll.qlInterestRateIndexMaturity(OvernightIndex,F7)</f>
        <v>41906</v>
      </c>
      <c r="H7" s="157">
        <f>_xll.qlIndexFixing(OvernightIndex,E7,TRUE,InterestRatesTrigger)</f>
        <v>2.500205685588508E-2</v>
      </c>
      <c r="I7" s="153" t="str">
        <f>Contribution!J7</f>
        <v>AUDOISTND=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41905</v>
      </c>
      <c r="F8" s="159">
        <f>_xll.qlInterestRateIndexValueDate(OvernightIndex,E8,)</f>
        <v>41905</v>
      </c>
      <c r="G8" s="159">
        <f>_xll.qlInterestRateIndexMaturity(OvernightIndex,F8)</f>
        <v>41906</v>
      </c>
      <c r="H8" s="160">
        <f>_xll.qlIndexFixing(OvernightIndex,E8,TRUE,InterestRatesTrigger)</f>
        <v>2.500205685588508E-2</v>
      </c>
      <c r="I8" s="154" t="str">
        <f>Contribution!J8</f>
        <v>AUDOISSND=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41904</v>
      </c>
      <c r="F9" s="48">
        <f>_xll.qlInterestRateIndexValueDate(L9,E9)</f>
        <v>41905</v>
      </c>
      <c r="G9" s="48">
        <f>_xll.qlInterestRateIndexMaturity(L9,F9)</f>
        <v>41912</v>
      </c>
      <c r="H9" s="47">
        <f>_xll.qlIndexFixing(L9,E9,TRUE,InterestRatesTrigger)</f>
        <v>2.5000000017125761E-2</v>
      </c>
      <c r="I9" s="38" t="str">
        <f>Contribution!J9</f>
        <v>AUDOISSWD=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obj_005b4#0000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41904</v>
      </c>
      <c r="F10" s="48">
        <f>_xll.qlInterestRateIndexValueDate(L10,E10)</f>
        <v>41905</v>
      </c>
      <c r="G10" s="48">
        <f>_xll.qlInterestRateIndexMaturity(L10,F10)</f>
        <v>41919</v>
      </c>
      <c r="H10" s="47">
        <f>_xll.qlIndexFixing(L10,E10,TRUE,InterestRatesTrigger)</f>
        <v>2.4991637151170122E-2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obj_00590#0000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41904</v>
      </c>
      <c r="F11" s="48">
        <f>_xll.qlInterestRateIndexValueDate(L11,E11)</f>
        <v>41905</v>
      </c>
      <c r="G11" s="48">
        <f>_xll.qlInterestRateIndexMaturity(L11,F11)</f>
        <v>41926</v>
      </c>
      <c r="H11" s="47">
        <f>_xll.qlIndexFixing(L11,E11,TRUE,InterestRatesTrigger)</f>
        <v>2.4985801205208557E-2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obj_005b1#0000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41904</v>
      </c>
      <c r="F12" s="48">
        <f>_xll.qlInterestRateIndexValueDate(L12,E12)</f>
        <v>41905</v>
      </c>
      <c r="G12" s="48">
        <f>_xll.qlInterestRateIndexMaturity(L12,F12)</f>
        <v>41935</v>
      </c>
      <c r="H12" s="47">
        <f>_xll.qlIndexFixing(L12,E12,TRUE,InterestRatesTrigger)</f>
        <v>2.4985000010740045E-2</v>
      </c>
      <c r="I12" s="38" t="str">
        <f>Contribution!J12</f>
        <v>AUDOIS1MD=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obj_00593#0000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41904</v>
      </c>
      <c r="F13" s="48">
        <f>_xll.qlInterestRateIndexValueDate(L13,E13)</f>
        <v>41905</v>
      </c>
      <c r="G13" s="48">
        <f>_xll.qlInterestRateIndexMaturity(L13,F13)</f>
        <v>41967</v>
      </c>
      <c r="H13" s="47">
        <f>_xll.qlIndexFixing(L13,E13,TRUE,InterestRatesTrigger)</f>
        <v>2.5000000000031285E-2</v>
      </c>
      <c r="I13" s="38" t="str">
        <f>Contribution!J13</f>
        <v>AUDOIS2MD=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obj_005aa#0000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41904</v>
      </c>
      <c r="F14" s="48">
        <f>_xll.qlInterestRateIndexValueDate(L14,E14)</f>
        <v>41905</v>
      </c>
      <c r="G14" s="48">
        <f>_xll.qlInterestRateIndexMaturity(L14,F14)</f>
        <v>41996</v>
      </c>
      <c r="H14" s="47">
        <f>_xll.qlIndexFixing(L14,E14,TRUE,InterestRatesTrigger)</f>
        <v>2.4989999999995967E-2</v>
      </c>
      <c r="I14" s="38" t="str">
        <f>Contribution!J14</f>
        <v>AUDOIS3MD=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obj_00591#0000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41904</v>
      </c>
      <c r="F15" s="48">
        <f>_xll.qlInterestRateIndexValueDate(L15,E15)</f>
        <v>41905</v>
      </c>
      <c r="G15" s="48">
        <f>_xll.qlInterestRateIndexMaturity(L15,F15)</f>
        <v>42027</v>
      </c>
      <c r="H15" s="47">
        <f>_xll.qlIndexFixing(L15,E15,TRUE,InterestRatesTrigger)</f>
        <v>2.5000000000002524E-2</v>
      </c>
      <c r="I15" s="38" t="str">
        <f>Contribution!J15</f>
        <v>AUDOIS4MD=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obj_0059d#0000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41904</v>
      </c>
      <c r="F16" s="48">
        <f>_xll.qlInterestRateIndexValueDate(L16,E16)</f>
        <v>41905</v>
      </c>
      <c r="G16" s="48">
        <f>_xll.qlInterestRateIndexMaturity(L16,F16)</f>
        <v>42058</v>
      </c>
      <c r="H16" s="47">
        <f>_xll.qlIndexFixing(L16,E16,TRUE,InterestRatesTrigger)</f>
        <v>2.5025000000000654E-2</v>
      </c>
      <c r="I16" s="38" t="str">
        <f>Contribution!J16</f>
        <v>AUDOIS5MD=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obj_0058d#0000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41904</v>
      </c>
      <c r="F17" s="48">
        <f>_xll.qlInterestRateIndexValueDate(L17,E17)</f>
        <v>41905</v>
      </c>
      <c r="G17" s="48">
        <f>_xll.qlInterestRateIndexMaturity(L17,F17)</f>
        <v>42086</v>
      </c>
      <c r="H17" s="47">
        <f>_xll.qlIndexFixing(L17,E17,TRUE,InterestRatesTrigger)</f>
        <v>2.5075000000000538E-2</v>
      </c>
      <c r="I17" s="38" t="str">
        <f>Contribution!J17</f>
        <v>AUDOIS6MD=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obj_0058a#0000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41904</v>
      </c>
      <c r="F18" s="49">
        <f>_xll.qlInterestRateIndexValueDate(L18,E18)</f>
        <v>41905</v>
      </c>
      <c r="G18" s="49">
        <f>_xll.qlInterestRateIndexMaturity(L18,F18)</f>
        <v>42178</v>
      </c>
      <c r="H18" s="50">
        <f>_xll.qlIndexFixing(L18,E18,TRUE,InterestRatesTrigger)</f>
        <v>2.522500000000014E-2</v>
      </c>
      <c r="I18" s="40" t="str">
        <f>Contribution!J18</f>
        <v>AUDOIS9MD=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obj_00583#0000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41904</v>
      </c>
      <c r="F28" s="48">
        <f>_xll.qlInterestRateIndexValueDate(L28,E28)</f>
        <v>41905</v>
      </c>
      <c r="G28" s="48">
        <f>_xll.qlInterestRateIndexMaturity(L28,F28)</f>
        <v>42270</v>
      </c>
      <c r="H28" s="47">
        <f>_xll.qlIndexFixing(L28,E28,TRUE,InterestRatesTrigger)</f>
        <v>2.5500000000460345E-2</v>
      </c>
      <c r="I28" s="38" t="str">
        <f>Contribution!J28</f>
        <v>AUDOIS1YD=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obj_0056c#0000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41904</v>
      </c>
      <c r="F29" s="48">
        <f>_xll.qlInterestRateIndexValueDate(L29,E29)</f>
        <v>41905</v>
      </c>
      <c r="G29" s="48">
        <f>_xll.qlInterestRateIndexMaturity(L29,F29)</f>
        <v>42452</v>
      </c>
      <c r="H29" s="47">
        <f>_xll.qlIndexFixing(L29,E29,TRUE,InterestRatesTrigger)</f>
        <v>2.5954592784794242E-2</v>
      </c>
      <c r="I29" s="38" t="str">
        <f>Contribution!J29</f>
        <v>AUDOIS18MD=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obj_00581#0000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41904</v>
      </c>
      <c r="F30" s="48">
        <f>_xll.qlInterestRateIndexValueDate(L30,E30)</f>
        <v>41905</v>
      </c>
      <c r="G30" s="48">
        <f>_xll.qlInterestRateIndexMaturity(L30,F30)</f>
        <v>42636</v>
      </c>
      <c r="H30" s="47">
        <f>_xll.qlIndexFixing(L30,E30,TRUE,InterestRatesTrigger)</f>
        <v>2.6700000000320322E-2</v>
      </c>
      <c r="I30" s="38" t="str">
        <f>Contribution!J30</f>
        <v>AUDOIS2YD=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obj_0059e#0000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41904</v>
      </c>
      <c r="F31" s="48">
        <f>_xll.qlInterestRateIndexValueDate(L31,E31)</f>
        <v>41905</v>
      </c>
      <c r="G31" s="48">
        <f>_xll.qlInterestRateIndexMaturity(L31,F31)</f>
        <v>43003</v>
      </c>
      <c r="H31" s="47">
        <f>_xll.qlIndexFixing(L31,E31,TRUE,InterestRatesTrigger)</f>
        <v>2.8449999999828928E-2</v>
      </c>
      <c r="I31" s="38" t="str">
        <f>Contribution!J31</f>
        <v>AUDOIS3YD=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obj_005a0#0000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41904</v>
      </c>
      <c r="F32" s="48">
        <f>_xll.qlInterestRateIndexValueDate(L32,E32)</f>
        <v>41905</v>
      </c>
      <c r="G32" s="48">
        <f>_xll.qlInterestRateIndexMaturity(L32,F32)</f>
        <v>43367</v>
      </c>
      <c r="H32" s="47">
        <f>_xll.qlIndexFixing(L32,E32,TRUE,InterestRatesTrigger)</f>
        <v>3.0099999999907773E-2</v>
      </c>
      <c r="I32" s="38" t="str">
        <f>Contribution!J32</f>
        <v>AUDOIS4YD=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obj_005c6#0000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41904</v>
      </c>
      <c r="F33" s="48">
        <f>_xll.qlInterestRateIndexValueDate(L33,E33)</f>
        <v>41905</v>
      </c>
      <c r="G33" s="48">
        <f>_xll.qlInterestRateIndexMaturity(L33,F33)</f>
        <v>43731</v>
      </c>
      <c r="H33" s="47">
        <f>_xll.qlIndexFixing(L33,E33,TRUE,InterestRatesTrigger)</f>
        <v>3.167999999995505E-2</v>
      </c>
      <c r="I33" s="38" t="str">
        <f>Contribution!J33</f>
        <v>AUDOIS5YD=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obj_005b5#0000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41904</v>
      </c>
      <c r="F34" s="48">
        <f>_xll.qlInterestRateIndexValueDate(L34,E34)</f>
        <v>41905</v>
      </c>
      <c r="G34" s="48">
        <f>_xll.qlInterestRateIndexMaturity(L34,F34)</f>
        <v>44097</v>
      </c>
      <c r="H34" s="47">
        <f>_xll.qlIndexFixing(L34,E34,TRUE,InterestRatesTrigger)</f>
        <v>3.2949999999972106E-2</v>
      </c>
      <c r="I34" s="38" t="str">
        <f>Contribution!J34</f>
        <v>AUDOIS6YD=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obj_005b7#0000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41904</v>
      </c>
      <c r="F35" s="48">
        <f>_xll.qlInterestRateIndexValueDate(L35,E35)</f>
        <v>41905</v>
      </c>
      <c r="G35" s="48">
        <f>_xll.qlInterestRateIndexMaturity(L35,F35)</f>
        <v>44462</v>
      </c>
      <c r="H35" s="47">
        <f>_xll.qlIndexFixing(L35,E35,TRUE,InterestRatesTrigger)</f>
        <v>3.4229999999977563E-2</v>
      </c>
      <c r="I35" s="38" t="str">
        <f>Contribution!J35</f>
        <v>AUDOIS7YD=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obj_0058b#0000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41904</v>
      </c>
      <c r="F36" s="48">
        <f>_xll.qlInterestRateIndexValueDate(L36,E36)</f>
        <v>41905</v>
      </c>
      <c r="G36" s="48">
        <f>_xll.qlInterestRateIndexMaturity(L36,F36)</f>
        <v>44827</v>
      </c>
      <c r="H36" s="47">
        <f>_xll.qlIndexFixing(L36,E36,TRUE,InterestRatesTrigger)</f>
        <v>3.5099999999984505E-2</v>
      </c>
      <c r="I36" s="38" t="str">
        <f>Contribution!J36</f>
        <v>AUDOIS8YD=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obj_00565#0000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41904</v>
      </c>
      <c r="F37" s="48">
        <f>_xll.qlInterestRateIndexValueDate(L37,E37)</f>
        <v>41905</v>
      </c>
      <c r="G37" s="48">
        <f>_xll.qlInterestRateIndexMaturity(L37,F37)</f>
        <v>45194</v>
      </c>
      <c r="H37" s="47">
        <f>_xll.qlIndexFixing(L37,E37,TRUE,InterestRatesTrigger)</f>
        <v>3.5949999999905925E-2</v>
      </c>
      <c r="I37" s="38" t="str">
        <f>Contribution!J37</f>
        <v>AUDOIS9YD=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obj_005c3#0000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41904</v>
      </c>
      <c r="F38" s="48">
        <f>_xll.qlInterestRateIndexValueDate(L38,E38)</f>
        <v>41905</v>
      </c>
      <c r="G38" s="48">
        <f>_xll.qlInterestRateIndexMaturity(L38,F38)</f>
        <v>45558</v>
      </c>
      <c r="H38" s="47">
        <f>_xll.qlIndexFixing(L38,E38,TRUE,InterestRatesTrigger)</f>
        <v>3.6829999999906597E-2</v>
      </c>
      <c r="I38" s="38" t="str">
        <f>Contribution!J38</f>
        <v>AUDOIS10YD=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obj_005a5#0000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41904</v>
      </c>
      <c r="F39" s="48">
        <f>_xll.qlInterestRateIndexValueDate(L39,E39)</f>
        <v>41905</v>
      </c>
      <c r="G39" s="48">
        <f>_xll.qlInterestRateIndexMaturity(L39,F39)</f>
        <v>46288</v>
      </c>
      <c r="H39" s="47">
        <f>_xll.qlIndexFixing(L39,E39,TRUE,InterestRatesTrigger)</f>
        <v>3.8230000000054103E-2</v>
      </c>
      <c r="I39" s="38" t="str">
        <f>Contribution!J39</f>
        <v>AUDOIS12YD=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obj_0058e#0000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41904</v>
      </c>
      <c r="F40" s="48">
        <f>_xll.qlInterestRateIndexValueDate(L40,E40)</f>
        <v>41905</v>
      </c>
      <c r="G40" s="48">
        <f>_xll.qlInterestRateIndexMaturity(L40,F40)</f>
        <v>47385</v>
      </c>
      <c r="H40" s="47">
        <f>_xll.qlIndexFixing(L40,E40,TRUE,InterestRatesTrigger)</f>
        <v>3.984999999999974E-2</v>
      </c>
      <c r="I40" s="38" t="str">
        <f>Contribution!J40</f>
        <v>AUDOIS15YD=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obj_00566#0000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41904</v>
      </c>
      <c r="F41" s="48">
        <f>_xll.qlInterestRateIndexValueDate(L41,E41)</f>
        <v>41905</v>
      </c>
      <c r="G41" s="48">
        <f>_xll.qlInterestRateIndexMaturity(L41,F41)</f>
        <v>49212</v>
      </c>
      <c r="H41" s="47">
        <f>_xll.qlIndexFixing(L41,E41,TRUE,InterestRatesTrigger)</f>
        <v>4.1580000000017943E-2</v>
      </c>
      <c r="I41" s="38" t="str">
        <f>Contribution!J41</f>
        <v>AUDOIS20YD=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obj_0055f#0000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41904</v>
      </c>
      <c r="F42" s="48">
        <f>_xll.qlInterestRateIndexValueDate(L42,E42)</f>
        <v>41905</v>
      </c>
      <c r="G42" s="48">
        <f>_xll.qlInterestRateIndexMaturity(L42,F42)</f>
        <v>51036</v>
      </c>
      <c r="H42" s="47">
        <f>_xll.qlIndexFixing(L42,E42,TRUE,InterestRatesTrigger)</f>
        <v>4.2130000000019208E-2</v>
      </c>
      <c r="I42" s="38" t="str">
        <f>Contribution!J42</f>
        <v>AUDOIS25YD=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obj_0056d#0000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41904</v>
      </c>
      <c r="F43" s="48">
        <f>_xll.qlInterestRateIndexValueDate(L43,E43)</f>
        <v>41905</v>
      </c>
      <c r="G43" s="48">
        <f>_xll.qlInterestRateIndexMaturity(L43,F43)</f>
        <v>52863</v>
      </c>
      <c r="H43" s="47">
        <f>_xll.qlIndexFixing(L43,E43,TRUE,InterestRatesTrigger)</f>
        <v>4.2450000000066775E-2</v>
      </c>
      <c r="I43" s="40" t="str">
        <f>Contribution!J43</f>
        <v>AUDOIS30YD=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obj_005c2#0000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3" si="1">EvaluationDate</f>
        <v>41904</v>
      </c>
      <c r="F6" s="45">
        <f>E6</f>
        <v>41904</v>
      </c>
      <c r="G6" s="45">
        <f>_xll.qlCalendarAdvance(Calendar,F6,"1D","f",TRUE,Trigger)</f>
        <v>41905</v>
      </c>
      <c r="H6" s="52">
        <f>_xll.qlInterpolationInterpolate(Interpolation,B6,TRUE)</f>
        <v>2.6059212567440152E-2</v>
      </c>
      <c r="I6" s="53" t="str">
        <f>Contribution!M6</f>
        <v>AUD1MOND=</v>
      </c>
      <c r="J6" s="54"/>
      <c r="K6" s="41"/>
      <c r="L6" s="87" t="str">
        <f>_xll.qlInterpolation(,InterpolationType,B8:B12,H8:H12,,Trigger)</f>
        <v>obj_005cc#0001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41904</v>
      </c>
      <c r="F7" s="48">
        <f>G6</f>
        <v>41905</v>
      </c>
      <c r="G7" s="48">
        <f>_xll.qlCalendarAdvance(Calendar,F7,"1D","f",TRUE,Trigger)</f>
        <v>41906</v>
      </c>
      <c r="H7" s="152">
        <f>_xll.qlInterpolationInterpolate(Interpolation,B7,TRUE)</f>
        <v>2.6058593930794596E-2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41904</v>
      </c>
      <c r="F8" s="45">
        <f>_xll.qlInterestRateIndexValueDate(L8,E8,Trigger)</f>
        <v>41906</v>
      </c>
      <c r="G8" s="45">
        <f>_xll.qlInterestRateIndexMaturity(L8,F8,Trigger)</f>
        <v>41907</v>
      </c>
      <c r="H8" s="52">
        <f>_xll.qlIndexFixing(L8,E8,TRUE,AllTriggers)</f>
        <v>2.6058020417591976E-2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obj_00596#0000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41904</v>
      </c>
      <c r="F9" s="48">
        <f>_xll.qlInterestRateIndexValueDate(L9,E9,Trigger)</f>
        <v>41906</v>
      </c>
      <c r="G9" s="48">
        <f>_xll.qlInterestRateIndexMaturity(L9,F9,Trigger)</f>
        <v>41913</v>
      </c>
      <c r="H9" s="47">
        <f>_xll.qlIndexFixing(L9,E9,TRUE,AllTriggers)</f>
        <v>2.6053000017873328E-2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obj_00567#0000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41904</v>
      </c>
      <c r="F10" s="48">
        <f>_xll.qlInterestRateIndexValueDate(L10,E10,Trigger)</f>
        <v>41906</v>
      </c>
      <c r="G10" s="48">
        <f>_xll.qlInterestRateIndexMaturity(L10,F10,Trigger)</f>
        <v>41920</v>
      </c>
      <c r="H10" s="47">
        <f>_xll.qlIndexFixing(L10,E10,TRUE,AllTriggers)</f>
        <v>2.6040000007303315E-2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obj_00577#0000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41904</v>
      </c>
      <c r="F11" s="48">
        <f>_xll.qlInterestRateIndexValueDate(L11,E11,Trigger)</f>
        <v>41906</v>
      </c>
      <c r="G11" s="48">
        <f>_xll.qlInterestRateIndexMaturity(L11,F11,Trigger)</f>
        <v>41927</v>
      </c>
      <c r="H11" s="47">
        <f>_xll.qlIndexFixing(L11,E11,TRUE,AllTriggers)</f>
        <v>2.6030000000008678E-2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obj_00571#0000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32</v>
      </c>
      <c r="C12" s="21" t="s">
        <v>19</v>
      </c>
      <c r="D12" s="29" t="s">
        <v>65</v>
      </c>
      <c r="E12" s="48">
        <f t="shared" si="1"/>
        <v>41904</v>
      </c>
      <c r="F12" s="48">
        <f>_xll.qlInterestRateIndexValueDate(L12,E12,Trigger)</f>
        <v>41906</v>
      </c>
      <c r="G12" s="48">
        <f>_xll.qlInterestRateIndexMaturity(L12,F12,Trigger)</f>
        <v>41936</v>
      </c>
      <c r="H12" s="47">
        <f>_xll.qlIndexFixing(L12,E12,TRUE,AllTriggers)</f>
        <v>2.6024000000716585E-2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obj_00585#0000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41904</v>
      </c>
      <c r="F25" s="45">
        <f>_xll.qlInterestRateIndexValueDate(L25,E25,Trigger)</f>
        <v>41905</v>
      </c>
      <c r="G25" s="45">
        <f>_xll.qlInterestRateIndexMaturity(L25,F25,Trigger)</f>
        <v>41996</v>
      </c>
      <c r="H25" s="46">
        <f>_xll.qlIndexFixing(L25,E25,TRUE,AllTriggers)</f>
        <v>2.5935139492206365E-2</v>
      </c>
      <c r="I25" s="39" t="str">
        <f>Contribution!M25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obj_005af#0000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41904</v>
      </c>
      <c r="F26" s="48">
        <f>_xll.qlInterestRateIndexValueDate(L26,E26,Trigger)</f>
        <v>41905</v>
      </c>
      <c r="G26" s="48">
        <f>_xll.qlInterestRateIndexMaturity(L26,F26,Trigger)</f>
        <v>42086</v>
      </c>
      <c r="H26" s="47">
        <f>_xll.qlIndexFixing(L26,E26,TRUE,AllTriggers)</f>
        <v>2.5895304795007852E-2</v>
      </c>
      <c r="I26" s="38" t="str">
        <f>Contribution!M26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obj_005ae#0000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41904</v>
      </c>
      <c r="F27" s="48">
        <f>_xll.qlInterestRateIndexValueDate(L27,E27,Trigger)</f>
        <v>41905</v>
      </c>
      <c r="G27" s="48">
        <f>_xll.qlInterestRateIndexMaturity(L27,F27,Trigger)</f>
        <v>42178</v>
      </c>
      <c r="H27" s="47">
        <f>_xll.qlIndexFixing(L27,E27,TRUE,AllTriggers)</f>
        <v>2.5925896892776218E-2</v>
      </c>
      <c r="I27" s="38" t="str">
        <f>Contribution!M27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obj_005bf#0000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41904</v>
      </c>
      <c r="F28" s="48">
        <f>_xll.qlInterestRateIndexValueDate(L28,E28,Trigger)</f>
        <v>41905</v>
      </c>
      <c r="G28" s="48">
        <f>_xll.qlInterestRateIndexMaturity(L28,F28,Trigger)</f>
        <v>42270</v>
      </c>
      <c r="H28" s="47">
        <f>_xll.qlIndexFixing(L28,E28,TRUE,AllTriggers)</f>
        <v>2.6343162143898109E-2</v>
      </c>
      <c r="I28" s="38" t="str">
        <f>Contribution!M28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obj_00589#0000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41904</v>
      </c>
      <c r="F29" s="48">
        <f>_xll.qlInterestRateIndexValueDate(L29,E29,Trigger)</f>
        <v>41905</v>
      </c>
      <c r="G29" s="48">
        <f>_xll.qlInterestRateIndexMaturity(L29,F29,Trigger)</f>
        <v>42452</v>
      </c>
      <c r="H29" s="47">
        <f>_xll.qlIndexFixing(L29,E29,TRUE,AllTriggers)</f>
        <v>2.6986889260420793E-2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obj_00576#0000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41904</v>
      </c>
      <c r="F30" s="48">
        <f>_xll.qlInterestRateIndexValueDate(L30,E30,Trigger)</f>
        <v>41905</v>
      </c>
      <c r="G30" s="48">
        <f>_xll.qlInterestRateIndexMaturity(L30,F30,Trigger)</f>
        <v>42636</v>
      </c>
      <c r="H30" s="47">
        <f>_xll.qlIndexFixing(L30,E30,TRUE,AllTriggers)</f>
        <v>2.7637192996435377E-2</v>
      </c>
      <c r="I30" s="38" t="str">
        <f>Contribution!M30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obj_0059a#0000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41904</v>
      </c>
      <c r="F31" s="48">
        <f>_xll.qlInterestRateIndexValueDate(L31,E31,Trigger)</f>
        <v>41905</v>
      </c>
      <c r="G31" s="48">
        <f>_xll.qlInterestRateIndexMaturity(L31,F31,Trigger)</f>
        <v>43003</v>
      </c>
      <c r="H31" s="47">
        <f>_xll.qlIndexFixing(L31,E31,TRUE,AllTriggers)</f>
        <v>2.9328851778102658E-2</v>
      </c>
      <c r="I31" s="38" t="str">
        <f>Contribution!M31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obj_00574#0000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41904</v>
      </c>
      <c r="F32" s="48">
        <f>_xll.qlInterestRateIndexValueDate(L32,E32,Trigger)</f>
        <v>41905</v>
      </c>
      <c r="G32" s="48">
        <f>_xll.qlInterestRateIndexMaturity(L32,F32,Trigger)</f>
        <v>43367</v>
      </c>
      <c r="H32" s="47">
        <f>_xll.qlIndexFixing(L32,E32,TRUE,AllTriggers)</f>
        <v>3.0959662777816099E-2</v>
      </c>
      <c r="I32" s="38" t="str">
        <f>Contribution!M32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obj_005bc#0000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41904</v>
      </c>
      <c r="F33" s="48">
        <f>_xll.qlInterestRateIndexValueDate(L33,E33,Trigger)</f>
        <v>41905</v>
      </c>
      <c r="G33" s="48">
        <f>_xll.qlInterestRateIndexMaturity(L33,F33,Trigger)</f>
        <v>43731</v>
      </c>
      <c r="H33" s="47">
        <f>_xll.qlIndexFixing(L33,E33,TRUE,AllTriggers)</f>
        <v>3.250156248344014E-2</v>
      </c>
      <c r="I33" s="38" t="str">
        <f>Contribution!M33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obj_00599#0000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41904</v>
      </c>
      <c r="F34" s="48">
        <f>_xll.qlInterestRateIndexValueDate(L34,E34,Trigger)</f>
        <v>41905</v>
      </c>
      <c r="G34" s="48">
        <f>_xll.qlInterestRateIndexMaturity(L34,F34,Trigger)</f>
        <v>44097</v>
      </c>
      <c r="H34" s="47">
        <f>_xll.qlIndexFixing(L34,E34,TRUE,AllTriggers)</f>
        <v>3.3882516005882934E-2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obj_00573#0000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41904</v>
      </c>
      <c r="F35" s="48">
        <f>_xll.qlInterestRateIndexValueDate(L35,E35,Trigger)</f>
        <v>41905</v>
      </c>
      <c r="G35" s="48">
        <f>_xll.qlInterestRateIndexMaturity(L35,F35,Trigger)</f>
        <v>44462</v>
      </c>
      <c r="H35" s="47">
        <f>_xll.qlIndexFixing(L35,E35,TRUE,AllTriggers)</f>
        <v>3.5065599508642055E-2</v>
      </c>
      <c r="I35" s="38" t="str">
        <f>Contribution!M35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obj_00572#0000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41904</v>
      </c>
      <c r="F36" s="48">
        <f>_xll.qlInterestRateIndexValueDate(L36,E36,Trigger)</f>
        <v>41905</v>
      </c>
      <c r="G36" s="48">
        <f>_xll.qlInterestRateIndexMaturity(L36,F36,Trigger)</f>
        <v>44827</v>
      </c>
      <c r="H36" s="47">
        <f>_xll.qlIndexFixing(L36,E36,TRUE,AllTriggers)</f>
        <v>3.606852564790039E-2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obj_00592#0000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41904</v>
      </c>
      <c r="F37" s="48">
        <f>_xll.qlInterestRateIndexValueDate(L37,E37,Trigger)</f>
        <v>41905</v>
      </c>
      <c r="G37" s="48">
        <f>_xll.qlInterestRateIndexMaturity(L37,F37,Trigger)</f>
        <v>45194</v>
      </c>
      <c r="H37" s="47">
        <f>_xll.qlIndexFixing(L37,E37,TRUE,AllTriggers)</f>
        <v>3.6953205673025208E-2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obj_005c1#0000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41904</v>
      </c>
      <c r="F38" s="48">
        <f>_xll.qlInterestRateIndexValueDate(L38,E38,Trigger)</f>
        <v>41905</v>
      </c>
      <c r="G38" s="48">
        <f>_xll.qlInterestRateIndexMaturity(L38,F38,Trigger)</f>
        <v>45558</v>
      </c>
      <c r="H38" s="47">
        <f>_xll.qlIndexFixing(L38,E38,TRUE,AllTriggers)</f>
        <v>3.7750993829111207E-2</v>
      </c>
      <c r="I38" s="38" t="str">
        <f>Contribution!M38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obj_005b3#0000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41904</v>
      </c>
      <c r="F39" s="48">
        <f>_xll.qlInterestRateIndexValueDate(L39,E39,Trigger)</f>
        <v>41905</v>
      </c>
      <c r="G39" s="48">
        <f>_xll.qlInterestRateIndexMaturity(L39,F39,Trigger)</f>
        <v>46288</v>
      </c>
      <c r="H39" s="47">
        <f>_xll.qlIndexFixing(L39,E39,TRUE,AllTriggers)</f>
        <v>3.9166224062817979E-2</v>
      </c>
      <c r="I39" s="38" t="str">
        <f>Contribution!M39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obj_005b9#0000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41904</v>
      </c>
      <c r="F40" s="48">
        <f>_xll.qlInterestRateIndexValueDate(L40,E40,Trigger)</f>
        <v>41905</v>
      </c>
      <c r="G40" s="48">
        <f>_xll.qlInterestRateIndexMaturity(L40,F40,Trigger)</f>
        <v>47385</v>
      </c>
      <c r="H40" s="47">
        <f>_xll.qlIndexFixing(L40,E40,TRUE,AllTriggers)</f>
        <v>4.0802540492382446E-2</v>
      </c>
      <c r="I40" s="38" t="str">
        <f>Contribution!M40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obj_00584#0000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41904</v>
      </c>
      <c r="F41" s="48">
        <f>_xll.qlInterestRateIndexValueDate(L41,E41,Trigger)</f>
        <v>41905</v>
      </c>
      <c r="G41" s="48">
        <f>_xll.qlInterestRateIndexMaturity(L41,F41,Trigger)</f>
        <v>49212</v>
      </c>
      <c r="H41" s="47">
        <f>_xll.qlIndexFixing(L41,E41,TRUE,AllTriggers)</f>
        <v>4.2548670256142888E-2</v>
      </c>
      <c r="I41" s="38" t="str">
        <f>Contribution!M41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obj_00564#0000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41904</v>
      </c>
      <c r="F42" s="48">
        <f>_xll.qlInterestRateIndexValueDate(L42,E42,Trigger)</f>
        <v>41905</v>
      </c>
      <c r="G42" s="48">
        <f>_xll.qlInterestRateIndexMaturity(L42,F42,Trigger)</f>
        <v>51036</v>
      </c>
      <c r="H42" s="47">
        <f>_xll.qlIndexFixing(L42,E42,TRUE,AllTriggers)</f>
        <v>4.3114374898594841E-2</v>
      </c>
      <c r="I42" s="38" t="str">
        <f>Contribution!M42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obj_005a9#0000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41904</v>
      </c>
      <c r="F43" s="49">
        <f>_xll.qlInterestRateIndexValueDate(L43,E43,Trigger)</f>
        <v>41905</v>
      </c>
      <c r="G43" s="49">
        <f>_xll.qlInterestRateIndexMaturity(L43,F43,Trigger)</f>
        <v>52863</v>
      </c>
      <c r="H43" s="50">
        <f>_xll.qlIndexFixing(L43,E43,TRUE,AllTriggers)</f>
        <v>4.342200333882007E-2</v>
      </c>
      <c r="I43" s="40" t="str">
        <f>Contribution!M43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obj_005ab#0000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41904</v>
      </c>
      <c r="F6" s="45">
        <f>E6</f>
        <v>41904</v>
      </c>
      <c r="G6" s="45">
        <f>_xll.qlCalendarAdvance(Calendar,F6,"1D","f",TRUE,Trigger)</f>
        <v>41905</v>
      </c>
      <c r="H6" s="52">
        <f>_xll.qlInterpolationInterpolate(Interpolation,B6,TRUE)</f>
        <v>2.6296859853284459E-2</v>
      </c>
      <c r="I6" s="53" t="str">
        <f>Contribution!P6</f>
        <v>AUD3MOND=</v>
      </c>
      <c r="J6" s="54"/>
      <c r="K6" s="57"/>
      <c r="L6" s="87" t="str">
        <f>_xll.qlInterpolation(,InterpolationType,B8:B14,H8:H14,,Trigger)</f>
        <v>obj_005cb#0001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41904</v>
      </c>
      <c r="F7" s="48">
        <f>G6</f>
        <v>41905</v>
      </c>
      <c r="G7" s="48">
        <f>_xll.qlCalendarAdvance(Calendar,F7,"1D","f",TRUE,Trigger)</f>
        <v>41906</v>
      </c>
      <c r="H7" s="152">
        <f>_xll.qlInterpolationInterpolate(Interpolation,B7,TRUE)</f>
        <v>2.6297137262020195E-2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41904</v>
      </c>
      <c r="F8" s="45">
        <f>_xll.qlInterestRateIndexValueDate(L8,E8,Trigger)</f>
        <v>41906</v>
      </c>
      <c r="G8" s="45">
        <f>_xll.qlInterestRateIndexMaturity(L8,F8,Trigger)</f>
        <v>41907</v>
      </c>
      <c r="H8" s="52">
        <f>_xll.qlIndexFixing(L8,E8,TRUE,InterestRatesTrigger)</f>
        <v>2.6297466747666753E-2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obj_005a8#0000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41904</v>
      </c>
      <c r="F9" s="48">
        <f>_xll.qlInterestRateIndexValueDate(L9,E9,Trigger)</f>
        <v>41906</v>
      </c>
      <c r="G9" s="48">
        <f>_xll.qlInterestRateIndexMaturity(L9,F9,Trigger)</f>
        <v>41913</v>
      </c>
      <c r="H9" s="47">
        <f>_xll.qlIndexFixing(L9,E9,TRUE,InterestRatesTrigger)</f>
        <v>2.6299000000102244E-2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obj_00568#0000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41904</v>
      </c>
      <c r="F10" s="48">
        <f>_xll.qlInterestRateIndexValueDate(L10,E10,Trigger)</f>
        <v>41906</v>
      </c>
      <c r="G10" s="48">
        <f>_xll.qlInterestRateIndexMaturity(L10,F10,Trigger)</f>
        <v>41920</v>
      </c>
      <c r="H10" s="47">
        <f>_xll.qlIndexFixing(L10,E10,TRUE,InterestRatesTrigger)</f>
        <v>2.6299000005457086E-2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obj_0058c#0000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41904</v>
      </c>
      <c r="F11" s="48">
        <f>_xll.qlInterestRateIndexValueDate(L11,E11,Trigger)</f>
        <v>41906</v>
      </c>
      <c r="G11" s="48">
        <f>_xll.qlInterestRateIndexMaturity(L11,F11,Trigger)</f>
        <v>41927</v>
      </c>
      <c r="H11" s="47">
        <f>_xll.qlIndexFixing(L11,E11,TRUE,InterestRatesTrigger)</f>
        <v>2.6302999999809895E-2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obj_0057e#0000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32</v>
      </c>
      <c r="C12" s="21" t="s">
        <v>19</v>
      </c>
      <c r="D12" s="29" t="s">
        <v>65</v>
      </c>
      <c r="E12" s="48">
        <f t="shared" si="1"/>
        <v>41904</v>
      </c>
      <c r="F12" s="48">
        <f>_xll.qlInterestRateIndexValueDate(L12,E12,Trigger)</f>
        <v>41906</v>
      </c>
      <c r="G12" s="48">
        <f>_xll.qlInterestRateIndexMaturity(L12,F12,Trigger)</f>
        <v>41936</v>
      </c>
      <c r="H12" s="47">
        <f>_xll.qlIndexFixing(L12,E12,TRUE,InterestRatesTrigger)</f>
        <v>2.6315000005167621E-2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obj_005bd#0000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41904</v>
      </c>
      <c r="F13" s="48">
        <f>_xll.qlInterestRateIndexValueDate(L13,E13,Trigger)</f>
        <v>41906</v>
      </c>
      <c r="G13" s="48">
        <f>_xll.qlInterestRateIndexMaturity(L13,F13,Trigger)</f>
        <v>41967</v>
      </c>
      <c r="H13" s="47">
        <f>_xll.qlIndexFixing(L13,E13,TRUE,InterestRatesTrigger)</f>
        <v>2.6367000000004949E-2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obj_00588#0000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41904</v>
      </c>
      <c r="F14" s="48">
        <f>_xll.qlInterestRateIndexValueDate(L14,E14,Trigger)</f>
        <v>41906</v>
      </c>
      <c r="G14" s="48">
        <f>_xll.qlInterestRateIndexMaturity(L14,F14,Trigger)</f>
        <v>41997</v>
      </c>
      <c r="H14" s="47">
        <f>_xll.qlIndexFixing(L14,E14,TRUE,InterestRatesTrigger)</f>
        <v>2.6390000000000458E-2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obj_00586#0000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Z4</v>
      </c>
      <c r="D19" s="28" t="s">
        <v>84</v>
      </c>
      <c r="E19" s="45">
        <f>_xll.qlInterestRateIndexFixingDate(IborIndex,F19)</f>
        <v>41990</v>
      </c>
      <c r="F19" s="45">
        <f>_xll.qlIMMdate(C19)</f>
        <v>41990</v>
      </c>
      <c r="G19" s="45">
        <f>_xll.qlInterestRateIndexMaturity(IborIndex,F19,Trigger)</f>
        <v>42080</v>
      </c>
      <c r="H19" s="110">
        <f>(1-_xll.qlIndexFixing(IborIndex,E19,TRUE,InterestRatesTrigger))*100</f>
        <v>97.345000000006081</v>
      </c>
      <c r="I19" s="39" t="str">
        <f>Contribution!P19</f>
        <v>AUD3MZ4</v>
      </c>
      <c r="J19" s="39" t="str">
        <f>"YBA"&amp;C19</f>
        <v>YBAZ4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H5</v>
      </c>
      <c r="D20" s="29" t="s">
        <v>84</v>
      </c>
      <c r="E20" s="48">
        <f>_xll.qlInterestRateIndexFixingDate(IborIndex,F20)</f>
        <v>42081</v>
      </c>
      <c r="F20" s="48">
        <f>_xll.qlIMMdate(C20)</f>
        <v>42081</v>
      </c>
      <c r="G20" s="48">
        <f>_xll.qlInterestRateIndexMaturity(IborIndex,F20,Trigger)</f>
        <v>42173</v>
      </c>
      <c r="H20" s="111">
        <f>(1-_xll.qlIndexFixing(IborIndex,E20,TRUE,InterestRatesTrigger))*100</f>
        <v>97.314999999995294</v>
      </c>
      <c r="I20" s="38" t="str">
        <f>Contribution!P20</f>
        <v>AUD3MH5</v>
      </c>
      <c r="J20" s="38" t="str">
        <f t="shared" ref="J20:J24" si="2">"YBA"&amp;C20</f>
        <v>YBAH5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M5</v>
      </c>
      <c r="D21" s="29" t="s">
        <v>84</v>
      </c>
      <c r="E21" s="48">
        <f>_xll.qlInterestRateIndexFixingDate(IborIndex,F21)</f>
        <v>42172</v>
      </c>
      <c r="F21" s="48">
        <f>_xll.qlIMMdate(C21)</f>
        <v>42172</v>
      </c>
      <c r="G21" s="48">
        <f>_xll.qlInterestRateIndexMaturity(IborIndex,F21,Trigger)</f>
        <v>42264</v>
      </c>
      <c r="H21" s="111">
        <f>(1-_xll.qlIndexFixing(IborIndex,E21,TRUE,InterestRatesTrigger))*100</f>
        <v>97.173221609548889</v>
      </c>
      <c r="I21" s="38" t="str">
        <f>Contribution!P21</f>
        <v>AUD3MM5</v>
      </c>
      <c r="J21" s="38" t="str">
        <f t="shared" si="2"/>
        <v>YBAM5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U5</v>
      </c>
      <c r="D22" s="29" t="s">
        <v>84</v>
      </c>
      <c r="E22" s="48">
        <f>_xll.qlInterestRateIndexFixingDate(IborIndex,F22)</f>
        <v>42263</v>
      </c>
      <c r="F22" s="48">
        <f>_xll.qlIMMdate(C22)</f>
        <v>42263</v>
      </c>
      <c r="G22" s="48">
        <f>_xll.qlInterestRateIndexMaturity(IborIndex,F22,Trigger)</f>
        <v>42354</v>
      </c>
      <c r="H22" s="111">
        <f>(1-_xll.qlIndexFixing(IborIndex,E22,TRUE,InterestRatesTrigger))*100</f>
        <v>97.108056933674234</v>
      </c>
      <c r="I22" s="38" t="str">
        <f>Contribution!P22</f>
        <v>AUD3MU5</v>
      </c>
      <c r="J22" s="38" t="str">
        <f t="shared" si="2"/>
        <v>YBAU5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Z5</v>
      </c>
      <c r="D23" s="29" t="s">
        <v>84</v>
      </c>
      <c r="E23" s="48">
        <f>_xll.qlInterestRateIndexFixingDate(IborIndex,F23)</f>
        <v>42354</v>
      </c>
      <c r="F23" s="48">
        <f>_xll.qlIMMdate(C23)</f>
        <v>42354</v>
      </c>
      <c r="G23" s="48">
        <f>_xll.qlInterestRateIndexMaturity(IborIndex,F23,Trigger)</f>
        <v>42445</v>
      </c>
      <c r="H23" s="111">
        <f>(1-_xll.qlIndexFixing(IborIndex,E23,TRUE,InterestRatesTrigger))*100</f>
        <v>97.059584580505401</v>
      </c>
      <c r="I23" s="38" t="str">
        <f>Contribution!P23</f>
        <v>AUD3MZ5</v>
      </c>
      <c r="J23" s="38" t="str">
        <f t="shared" si="2"/>
        <v>YBAZ5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H6</v>
      </c>
      <c r="D24" s="31" t="s">
        <v>84</v>
      </c>
      <c r="E24" s="49">
        <f>_xll.qlInterestRateIndexFixingDate(IborIndex,F24)</f>
        <v>42445</v>
      </c>
      <c r="F24" s="49">
        <f>_xll.qlIMMdate(C24)</f>
        <v>42445</v>
      </c>
      <c r="G24" s="49">
        <f>_xll.qlInterestRateIndexMaturity(IborIndex,F24,Trigger)</f>
        <v>42537</v>
      </c>
      <c r="H24" s="112">
        <f>(1-_xll.qlIndexFixing(IborIndex,E24,TRUE,InterestRatesTrigger))*100</f>
        <v>96.987686257077144</v>
      </c>
      <c r="I24" s="40" t="str">
        <f>Contribution!P24</f>
        <v>AUD3MH6</v>
      </c>
      <c r="J24" s="40" t="str">
        <f t="shared" si="2"/>
        <v>YBAH6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41904</v>
      </c>
      <c r="F25" s="45">
        <f>_xll.qlInterestRateIndexValueDate(L25,E25,Trigger)</f>
        <v>41905</v>
      </c>
      <c r="G25" s="45">
        <f>_xll.qlInterestRateIndexMaturity(L25,F25,Trigger)</f>
        <v>41996</v>
      </c>
      <c r="H25" s="46">
        <f>_xll.qlIndexFixing(L25,E25,TRUE,InterestRatesTrigger)</f>
        <v>2.6389621768886151E-2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obj_005be#0000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41904</v>
      </c>
      <c r="F26" s="48">
        <f>_xll.qlInterestRateIndexValueDate(L26,E26,Trigger)</f>
        <v>41905</v>
      </c>
      <c r="G26" s="48">
        <f>_xll.qlInterestRateIndexMaturity(L26,F26,Trigger)</f>
        <v>42086</v>
      </c>
      <c r="H26" s="47">
        <f>_xll.qlIndexFixing(L26,E26,TRUE,InterestRatesTrigger)</f>
        <v>2.6474794624153242E-2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obj_00578#0000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41904</v>
      </c>
      <c r="F27" s="48">
        <f>_xll.qlInterestRateIndexValueDate(L27,E27,Trigger)</f>
        <v>41905</v>
      </c>
      <c r="G27" s="48">
        <f>_xll.qlInterestRateIndexMaturity(L27,F27,Trigger)</f>
        <v>42178</v>
      </c>
      <c r="H27" s="47">
        <f>_xll.qlIndexFixing(L27,E27,TRUE,InterestRatesTrigger)</f>
        <v>2.6618682104871345E-2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obj_0056b#0000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41904</v>
      </c>
      <c r="F28" s="48">
        <f>_xll.qlInterestRateIndexValueDate(L28,E28,Trigger)</f>
        <v>41905</v>
      </c>
      <c r="G28" s="48">
        <f>_xll.qlInterestRateIndexMaturity(L28,F28,Trigger)</f>
        <v>42270</v>
      </c>
      <c r="H28" s="47">
        <f>_xll.qlIndexFixing(L28,E28,TRUE,InterestRatesTrigger)</f>
        <v>2.7050000000000084E-2</v>
      </c>
      <c r="I28" s="38" t="str">
        <f>Contribution!P28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obj_0057c#0000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41904</v>
      </c>
      <c r="F29" s="48">
        <f>_xll.qlInterestRateIndexValueDate(L29,E29,Trigger)</f>
        <v>41905</v>
      </c>
      <c r="G29" s="48">
        <f>_xll.qlInterestRateIndexMaturity(L29,F29,Trigger)</f>
        <v>42452</v>
      </c>
      <c r="H29" s="47">
        <f>_xll.qlIndexFixing(L29,E29,TRUE,InterestRatesTrigger)</f>
        <v>2.7755748743147863E-2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obj_005b2#0000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41904</v>
      </c>
      <c r="F30" s="48">
        <f>_xll.qlInterestRateIndexValueDate(L30,E30,Trigger)</f>
        <v>41905</v>
      </c>
      <c r="G30" s="48">
        <f>_xll.qlInterestRateIndexMaturity(L30,F30,Trigger)</f>
        <v>42636</v>
      </c>
      <c r="H30" s="47">
        <f>_xll.qlIndexFixing(L30,E30,TRUE,InterestRatesTrigger)</f>
        <v>2.8474999999949128E-2</v>
      </c>
      <c r="I30" s="38" t="str">
        <f>Contribution!P30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obj_005b0#0000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41904</v>
      </c>
      <c r="F31" s="48">
        <f>_xll.qlInterestRateIndexValueDate(L31,E31,Trigger)</f>
        <v>41905</v>
      </c>
      <c r="G31" s="48">
        <f>_xll.qlInterestRateIndexMaturity(L31,F31,Trigger)</f>
        <v>43003</v>
      </c>
      <c r="H31" s="47">
        <f>_xll.qlIndexFixing(L31,E31,TRUE,InterestRatesTrigger)</f>
        <v>3.0225000000075372E-2</v>
      </c>
      <c r="I31" s="38" t="str">
        <f>Contribution!P31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obj_00563#0000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41904</v>
      </c>
      <c r="F32" s="48">
        <f>_xll.qlInterestRateIndexValueDate(L32,E32,Trigger)</f>
        <v>41905</v>
      </c>
      <c r="G32" s="48">
        <f>_xll.qlInterestRateIndexMaturity(L32,F32,Trigger)</f>
        <v>43367</v>
      </c>
      <c r="H32" s="47">
        <f>_xll.qlIndexFixing(L32,E32,TRUE,InterestRatesTrigger)</f>
        <v>3.1926482038829015E-2</v>
      </c>
      <c r="I32" s="38" t="str">
        <f>Contribution!P32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obj_00582#0000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41904</v>
      </c>
      <c r="F33" s="48">
        <f>_xll.qlInterestRateIndexValueDate(L33,E33,Trigger)</f>
        <v>41905</v>
      </c>
      <c r="G33" s="48">
        <f>_xll.qlInterestRateIndexMaturity(L33,F33,Trigger)</f>
        <v>43731</v>
      </c>
      <c r="H33" s="47">
        <f>_xll.qlIndexFixing(L33,E33,TRUE,InterestRatesTrigger)</f>
        <v>3.351399110949526E-2</v>
      </c>
      <c r="I33" s="38" t="str">
        <f>Contribution!P33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obj_005ac#0000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41904</v>
      </c>
      <c r="F34" s="48">
        <f>_xll.qlInterestRateIndexValueDate(L34,E34,Trigger)</f>
        <v>41905</v>
      </c>
      <c r="G34" s="48">
        <f>_xll.qlInterestRateIndexMaturity(L34,F34,Trigger)</f>
        <v>44097</v>
      </c>
      <c r="H34" s="47">
        <f>_xll.qlIndexFixing(L34,E34,TRUE,InterestRatesTrigger)</f>
        <v>3.4914657618848072E-2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obj_00575#0000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41904</v>
      </c>
      <c r="F35" s="48">
        <f>_xll.qlInterestRateIndexValueDate(L35,E35,Trigger)</f>
        <v>41905</v>
      </c>
      <c r="G35" s="48">
        <f>_xll.qlInterestRateIndexMaturity(L35,F35,Trigger)</f>
        <v>44462</v>
      </c>
      <c r="H35" s="47">
        <f>_xll.qlIndexFixing(L35,E35,TRUE,InterestRatesTrigger)</f>
        <v>3.6104686863325075E-2</v>
      </c>
      <c r="I35" s="38" t="str">
        <f>Contribution!P35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obj_00569#0000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41904</v>
      </c>
      <c r="F36" s="48">
        <f>_xll.qlInterestRateIndexValueDate(L36,E36,Trigger)</f>
        <v>41905</v>
      </c>
      <c r="G36" s="48">
        <f>_xll.qlInterestRateIndexMaturity(L36,F36,Trigger)</f>
        <v>44827</v>
      </c>
      <c r="H36" s="47">
        <f>_xll.qlIndexFixing(L36,E36,TRUE,InterestRatesTrigger)</f>
        <v>3.7111242696236543E-2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obj_0057f#0000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41904</v>
      </c>
      <c r="F37" s="48">
        <f>_xll.qlInterestRateIndexValueDate(L37,E37,Trigger)</f>
        <v>41905</v>
      </c>
      <c r="G37" s="48">
        <f>_xll.qlInterestRateIndexMaturity(L37,F37,Trigger)</f>
        <v>45194</v>
      </c>
      <c r="H37" s="47">
        <f>_xll.qlIndexFixing(L37,E37,TRUE,InterestRatesTrigger)</f>
        <v>3.8003809324468743E-2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obj_0058f#0000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41904</v>
      </c>
      <c r="F38" s="48">
        <f>_xll.qlInterestRateIndexValueDate(L38,E38,Trigger)</f>
        <v>41905</v>
      </c>
      <c r="G38" s="48">
        <f>_xll.qlInterestRateIndexMaturity(L38,F38,Trigger)</f>
        <v>45558</v>
      </c>
      <c r="H38" s="47">
        <f>_xll.qlIndexFixing(L38,E38,TRUE,InterestRatesTrigger)</f>
        <v>3.8818270702503856E-2</v>
      </c>
      <c r="I38" s="38" t="str">
        <f>Contribution!P38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obj_00562#0000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41904</v>
      </c>
      <c r="F39" s="48">
        <f>_xll.qlInterestRateIndexValueDate(L39,E39,Trigger)</f>
        <v>41905</v>
      </c>
      <c r="G39" s="48">
        <f>_xll.qlInterestRateIndexMaturity(L39,F39,Trigger)</f>
        <v>46288</v>
      </c>
      <c r="H39" s="47">
        <f>_xll.qlIndexFixing(L39,E39,TRUE,InterestRatesTrigger)</f>
        <v>4.0279875963439099E-2</v>
      </c>
      <c r="I39" s="38" t="str">
        <f>Contribution!P39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obj_00570#0000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41904</v>
      </c>
      <c r="F40" s="48">
        <f>_xll.qlInterestRateIndexValueDate(L40,E40,Trigger)</f>
        <v>41905</v>
      </c>
      <c r="G40" s="48">
        <f>_xll.qlInterestRateIndexMaturity(L40,F40,Trigger)</f>
        <v>47385</v>
      </c>
      <c r="H40" s="47">
        <f>_xll.qlIndexFixing(L40,E40,TRUE,InterestRatesTrigger)</f>
        <v>4.1926791455860958E-2</v>
      </c>
      <c r="I40" s="38" t="str">
        <f>Contribution!P40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obj_0059b#0000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41904</v>
      </c>
      <c r="F41" s="48">
        <f>_xll.qlInterestRateIndexValueDate(L41,E41,Trigger)</f>
        <v>41905</v>
      </c>
      <c r="G41" s="48">
        <f>_xll.qlInterestRateIndexMaturity(L41,F41,Trigger)</f>
        <v>49212</v>
      </c>
      <c r="H41" s="47">
        <f>_xll.qlIndexFixing(L41,E41,TRUE,InterestRatesTrigger)</f>
        <v>4.3697168457538835E-2</v>
      </c>
      <c r="I41" s="38" t="str">
        <f>Contribution!P41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obj_005a6#0000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41904</v>
      </c>
      <c r="F42" s="48">
        <f>_xll.qlInterestRateIndexValueDate(L42,E42,Trigger)</f>
        <v>41905</v>
      </c>
      <c r="G42" s="48">
        <f>_xll.qlInterestRateIndexMaturity(L42,F42,Trigger)</f>
        <v>51036</v>
      </c>
      <c r="H42" s="47">
        <f>_xll.qlIndexFixing(L42,E42,TRUE,InterestRatesTrigger)</f>
        <v>4.4279209880123238E-2</v>
      </c>
      <c r="I42" s="38" t="str">
        <f>Contribution!P42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obj_0056e#0000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41904</v>
      </c>
      <c r="F43" s="49">
        <f>_xll.qlInterestRateIndexValueDate(L43,E43,Trigger)</f>
        <v>41905</v>
      </c>
      <c r="G43" s="49">
        <f>_xll.qlInterestRateIndexMaturity(L43,F43,Trigger)</f>
        <v>52863</v>
      </c>
      <c r="H43" s="50">
        <f>_xll.qlIndexFixing(L43,E43,TRUE,InterestRatesTrigger)</f>
        <v>4.4576488318914441E-2</v>
      </c>
      <c r="I43" s="40" t="str">
        <f>Contribution!P43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obj_005a2#0000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41904</v>
      </c>
      <c r="F6" s="45">
        <f>E6</f>
        <v>41904</v>
      </c>
      <c r="G6" s="45">
        <f>_xll.qlCalendarAdvance(Calendar,F6,"1D","f",TRUE,Trigger)</f>
        <v>41905</v>
      </c>
      <c r="H6" s="52">
        <f>_xll.qlInterpolationInterpolate(Interpolation,B6,TRUE)</f>
        <v>2.6652667239842588E-2</v>
      </c>
      <c r="I6" s="53" t="str">
        <f>Contribution!S6</f>
        <v>AUD6MOND=</v>
      </c>
      <c r="J6" s="54"/>
      <c r="K6" s="41"/>
      <c r="L6" s="87" t="str">
        <f>_xll.qlInterpolation(,InterpolationType,B8:B17,H8:H17,,Trigger)</f>
        <v>obj_005ca#0001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41904</v>
      </c>
      <c r="F7" s="48">
        <f>G6</f>
        <v>41905</v>
      </c>
      <c r="G7" s="48">
        <f>_xll.qlCalendarAdvance(Calendar,F7,"1D","f",TRUE,Trigger)</f>
        <v>41906</v>
      </c>
      <c r="H7" s="152">
        <f>_xll.qlInterpolationInterpolate(Interpolation,B7,TRUE)</f>
        <v>2.6653465791531942E-2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41904</v>
      </c>
      <c r="F8" s="45">
        <f>_xll.qlInterestRateIndexValueDate(L8,E8,Trigger)</f>
        <v>41906</v>
      </c>
      <c r="G8" s="45">
        <f>_xll.qlInterestRateIndexMaturity(L8,F8,Trigger)</f>
        <v>41907</v>
      </c>
      <c r="H8" s="52">
        <f>_xll.qlIndexFixing(L8,E8,TRUE,AllTriggers)</f>
        <v>2.6654266330876641E-2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obj_00587#0000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41904</v>
      </c>
      <c r="F9" s="48">
        <f>_xll.qlInterestRateIndexValueDate(L9,E9,Trigger)</f>
        <v>41906</v>
      </c>
      <c r="G9" s="48">
        <f>_xll.qlInterestRateIndexMaturity(L9,F9,Trigger)</f>
        <v>41913</v>
      </c>
      <c r="H9" s="47">
        <f>_xll.qlIndexFixing(L9,E9,TRUE,AllTriggers)</f>
        <v>2.6658999999007765E-2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obj_00594#0000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41904</v>
      </c>
      <c r="F10" s="48">
        <f>_xll.qlInterestRateIndexValueDate(L10,E10,Trigger)</f>
        <v>41906</v>
      </c>
      <c r="G10" s="48">
        <f>_xll.qlInterestRateIndexMaturity(L10,F10,Trigger)</f>
        <v>41920</v>
      </c>
      <c r="H10" s="47">
        <f>_xll.qlIndexFixing(L10,E10,TRUE,AllTriggers)</f>
        <v>2.6664999995755778E-2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obj_0056f#0000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41904</v>
      </c>
      <c r="F11" s="48">
        <f>_xll.qlInterestRateIndexValueDate(L11,E11,Trigger)</f>
        <v>41906</v>
      </c>
      <c r="G11" s="48">
        <f>_xll.qlInterestRateIndexMaturity(L11,F11,Trigger)</f>
        <v>41927</v>
      </c>
      <c r="H11" s="47">
        <f>_xll.qlIndexFixing(L11,E11,TRUE,AllTriggers)</f>
        <v>2.6675000007710576E-2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obj_00595#0000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32</v>
      </c>
      <c r="C12" s="21" t="s">
        <v>19</v>
      </c>
      <c r="D12" s="29" t="s">
        <v>65</v>
      </c>
      <c r="E12" s="48">
        <f t="shared" si="1"/>
        <v>41904</v>
      </c>
      <c r="F12" s="48">
        <f>_xll.qlInterestRateIndexValueDate(L12,E12,Trigger)</f>
        <v>41906</v>
      </c>
      <c r="G12" s="48">
        <f>_xll.qlInterestRateIndexMaturity(L12,F12,Trigger)</f>
        <v>41936</v>
      </c>
      <c r="H12" s="47">
        <f>_xll.qlIndexFixing(L12,E12,TRUE,AllTriggers)</f>
        <v>2.6693999999675738E-2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obj_00579#0000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41904</v>
      </c>
      <c r="F13" s="48">
        <f>_xll.qlInterestRateIndexValueDate(L13,E13,Trigger)</f>
        <v>41906</v>
      </c>
      <c r="G13" s="48">
        <f>_xll.qlInterestRateIndexMaturity(L13,F13,Trigger)</f>
        <v>41967</v>
      </c>
      <c r="H13" s="47">
        <f>_xll.qlIndexFixing(L13,E13,TRUE,AllTriggers)</f>
        <v>2.6775000002699289E-2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obj_005b6#0000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41904</v>
      </c>
      <c r="F14" s="48">
        <f>_xll.qlInterestRateIndexValueDate(L14,E14,Trigger)</f>
        <v>41906</v>
      </c>
      <c r="G14" s="48">
        <f>_xll.qlInterestRateIndexMaturity(L14,F14,Trigger)</f>
        <v>41997</v>
      </c>
      <c r="H14" s="47">
        <f>_xll.qlIndexFixing(L14,E14,TRUE,AllTriggers)</f>
        <v>2.6829000001808927E-2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obj_00561#0000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127</v>
      </c>
      <c r="C15" s="21" t="s">
        <v>22</v>
      </c>
      <c r="D15" s="29" t="s">
        <v>65</v>
      </c>
      <c r="E15" s="48">
        <f t="shared" si="1"/>
        <v>41904</v>
      </c>
      <c r="F15" s="48">
        <f>_xll.qlInterestRateIndexValueDate(L15,E15,Trigger)</f>
        <v>41906</v>
      </c>
      <c r="G15" s="48">
        <f>_xll.qlInterestRateIndexMaturity(L15,F15,Trigger)</f>
        <v>42031</v>
      </c>
      <c r="H15" s="47">
        <f>_xll.qlIndexFixing(L15,E15,TRUE,AllTriggers)</f>
        <v>2.691300000132036E-2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obj_005c5#0000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155</v>
      </c>
      <c r="C16" s="21" t="s">
        <v>23</v>
      </c>
      <c r="D16" s="29" t="s">
        <v>65</v>
      </c>
      <c r="E16" s="48">
        <f t="shared" si="1"/>
        <v>41904</v>
      </c>
      <c r="F16" s="48">
        <f>_xll.qlInterestRateIndexValueDate(L16,E16,Trigger)</f>
        <v>41906</v>
      </c>
      <c r="G16" s="48">
        <f>_xll.qlInterestRateIndexMaturity(L16,F16,Trigger)</f>
        <v>42059</v>
      </c>
      <c r="H16" s="47">
        <f>_xll.qlIndexFixing(L16,E16,TRUE,AllTriggers)</f>
        <v>2.6996000001081093E-2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obj_00597#0000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183</v>
      </c>
      <c r="C17" s="21" t="s">
        <v>14</v>
      </c>
      <c r="D17" s="29" t="s">
        <v>65</v>
      </c>
      <c r="E17" s="48">
        <f t="shared" si="1"/>
        <v>41904</v>
      </c>
      <c r="F17" s="48">
        <f>_xll.qlInterestRateIndexValueDate(L17,E17,Trigger)</f>
        <v>41906</v>
      </c>
      <c r="G17" s="48">
        <f>_xll.qlInterestRateIndexMaturity(L17,F17,Trigger)</f>
        <v>42087</v>
      </c>
      <c r="H17" s="47">
        <f>_xll.qlIndexFixing(L17,E17,TRUE,AllTriggers)</f>
        <v>2.7106000000915915E-2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obj_005ad#0000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41904</v>
      </c>
      <c r="F25" s="45">
        <f>_xll.qlInterestRateIndexValueDate(L25,E25,Trigger)</f>
        <v>41905</v>
      </c>
      <c r="G25" s="45">
        <f>_xll.qlInterestRateIndexMaturity(L25,F25,Trigger)</f>
        <v>41996</v>
      </c>
      <c r="H25" s="46">
        <f>_xll.qlIndexFixing(L25,E25,TRUE,AllTriggers)</f>
        <v>2.682698867282415E-2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obj_00560#0000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41904</v>
      </c>
      <c r="F26" s="48">
        <f>_xll.qlInterestRateIndexValueDate(L26,E26,Trigger)</f>
        <v>41905</v>
      </c>
      <c r="G26" s="48">
        <f>_xll.qlInterestRateIndexMaturity(L26,F26,Trigger)</f>
        <v>42086</v>
      </c>
      <c r="H26" s="47">
        <f>_xll.qlIndexFixing(L26,E26,TRUE,AllTriggers)</f>
        <v>2.7101296275877977E-2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obj_0055e#0000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41904</v>
      </c>
      <c r="F27" s="48">
        <f>_xll.qlInterestRateIndexValueDate(L27,E27,Trigger)</f>
        <v>41905</v>
      </c>
      <c r="G27" s="48">
        <f>_xll.qlInterestRateIndexMaturity(L27,F27,Trigger)</f>
        <v>42178</v>
      </c>
      <c r="H27" s="47">
        <f>_xll.qlIndexFixing(L27,E27,TRUE,AllTriggers)</f>
        <v>2.7386838043490999E-2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obj_005c0#0000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41904</v>
      </c>
      <c r="F28" s="48">
        <f>_xll.qlInterestRateIndexValueDate(L28,E28,Trigger)</f>
        <v>41905</v>
      </c>
      <c r="G28" s="48">
        <f>_xll.qlInterestRateIndexMaturity(L28,F28,Trigger)</f>
        <v>42270</v>
      </c>
      <c r="H28" s="47">
        <f>_xll.qlIndexFixing(L28,E28,TRUE,AllTriggers)</f>
        <v>2.7756937871229025E-2</v>
      </c>
      <c r="I28" s="38" t="str">
        <f>Contribution!S28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obj_005ba#0000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41904</v>
      </c>
      <c r="F29" s="48">
        <f>_xll.qlInterestRateIndexValueDate(L29,E29,Trigger)</f>
        <v>41905</v>
      </c>
      <c r="G29" s="48">
        <f>_xll.qlInterestRateIndexMaturity(L29,F29,Trigger)</f>
        <v>42452</v>
      </c>
      <c r="H29" s="47">
        <f>_xll.qlIndexFixing(L29,E29,TRUE,AllTriggers)</f>
        <v>2.8471900747972508E-2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obj_0056a#0000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41904</v>
      </c>
      <c r="F30" s="48">
        <f>_xll.qlInterestRateIndexValueDate(L30,E30,Trigger)</f>
        <v>41905</v>
      </c>
      <c r="G30" s="48">
        <f>_xll.qlInterestRateIndexMaturity(L30,F30,Trigger)</f>
        <v>42636</v>
      </c>
      <c r="H30" s="47">
        <f>_xll.qlIndexFixing(L30,E30,TRUE,AllTriggers)</f>
        <v>2.9288929698821589E-2</v>
      </c>
      <c r="I30" s="38" t="str">
        <f>Contribution!S30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obj_005a7#0000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41904</v>
      </c>
      <c r="F31" s="48">
        <f>_xll.qlInterestRateIndexValueDate(L31,E31,Trigger)</f>
        <v>41905</v>
      </c>
      <c r="G31" s="48">
        <f>_xll.qlInterestRateIndexMaturity(L31,F31,Trigger)</f>
        <v>43003</v>
      </c>
      <c r="H31" s="47">
        <f>_xll.qlIndexFixing(L31,E31,TRUE,AllTriggers)</f>
        <v>3.1114335568713732E-2</v>
      </c>
      <c r="I31" s="38" t="str">
        <f>Contribution!S31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obj_005bb#0000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41904</v>
      </c>
      <c r="F32" s="48">
        <f>_xll.qlInterestRateIndexValueDate(L32,E32,Trigger)</f>
        <v>41905</v>
      </c>
      <c r="G32" s="48">
        <f>_xll.qlInterestRateIndexMaturity(L32,F32,Trigger)</f>
        <v>43367</v>
      </c>
      <c r="H32" s="47">
        <f>_xll.qlIndexFixing(L32,E32,TRUE,AllTriggers)</f>
        <v>3.2875000000056477E-2</v>
      </c>
      <c r="I32" s="38" t="str">
        <f>Contribution!S32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obj_0059f#0000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41904</v>
      </c>
      <c r="F33" s="48">
        <f>_xll.qlInterestRateIndexValueDate(L33,E33,Trigger)</f>
        <v>41905</v>
      </c>
      <c r="G33" s="48">
        <f>_xll.qlInterestRateIndexMaturity(L33,F33,Trigger)</f>
        <v>43731</v>
      </c>
      <c r="H33" s="47">
        <f>_xll.qlIndexFixing(L33,E33,TRUE,AllTriggers)</f>
        <v>3.4500000000044696E-2</v>
      </c>
      <c r="I33" s="38" t="str">
        <f>Contribution!S33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obj_0057b#0000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41904</v>
      </c>
      <c r="F34" s="48">
        <f>_xll.qlInterestRateIndexValueDate(L34,E34,Trigger)</f>
        <v>41905</v>
      </c>
      <c r="G34" s="48">
        <f>_xll.qlInterestRateIndexMaturity(L34,F34,Trigger)</f>
        <v>44097</v>
      </c>
      <c r="H34" s="47">
        <f>_xll.qlIndexFixing(L34,E34,TRUE,AllTriggers)</f>
        <v>3.5925000000045483E-2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obj_005a1#0000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41904</v>
      </c>
      <c r="F35" s="48">
        <f>_xll.qlInterestRateIndexValueDate(L35,E35,Trigger)</f>
        <v>41905</v>
      </c>
      <c r="G35" s="48">
        <f>_xll.qlInterestRateIndexMaturity(L35,F35,Trigger)</f>
        <v>44462</v>
      </c>
      <c r="H35" s="47">
        <f>_xll.qlIndexFixing(L35,E35,TRUE,AllTriggers)</f>
        <v>3.7150000000017822E-2</v>
      </c>
      <c r="I35" s="38" t="str">
        <f>Contribution!S35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obj_0057a#0000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41904</v>
      </c>
      <c r="F36" s="48">
        <f>_xll.qlInterestRateIndexValueDate(L36,E36,Trigger)</f>
        <v>41905</v>
      </c>
      <c r="G36" s="48">
        <f>_xll.qlInterestRateIndexMaturity(L36,F36,Trigger)</f>
        <v>44827</v>
      </c>
      <c r="H36" s="47">
        <f>_xll.qlIndexFixing(L36,E36,TRUE,AllTriggers)</f>
        <v>3.8200000000065112E-2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obj_005c4#0000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41904</v>
      </c>
      <c r="F37" s="48">
        <f>_xll.qlInterestRateIndexValueDate(L37,E37,Trigger)</f>
        <v>41905</v>
      </c>
      <c r="G37" s="48">
        <f>_xll.qlInterestRateIndexMaturity(L37,F37,Trigger)</f>
        <v>45194</v>
      </c>
      <c r="H37" s="47">
        <f>_xll.qlIndexFixing(L37,E37,TRUE,AllTriggers)</f>
        <v>3.9074999999949185E-2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obj_00598#0000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41904</v>
      </c>
      <c r="F38" s="48">
        <f>_xll.qlInterestRateIndexValueDate(L38,E38,Trigger)</f>
        <v>41905</v>
      </c>
      <c r="G38" s="48">
        <f>_xll.qlInterestRateIndexMaturity(L38,F38,Trigger)</f>
        <v>45558</v>
      </c>
      <c r="H38" s="47">
        <f>_xll.qlIndexFixing(L38,E38,TRUE,AllTriggers)</f>
        <v>3.98750000001903E-2</v>
      </c>
      <c r="I38" s="38" t="str">
        <f>Contribution!S38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obj_005b8#0000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41904</v>
      </c>
      <c r="F39" s="48">
        <f>_xll.qlInterestRateIndexValueDate(L39,E39,Trigger)</f>
        <v>41905</v>
      </c>
      <c r="G39" s="48">
        <f>_xll.qlInterestRateIndexMaturity(L39,F39,Trigger)</f>
        <v>46288</v>
      </c>
      <c r="H39" s="47">
        <f>_xll.qlIndexFixing(L39,E39,TRUE,AllTriggers)</f>
        <v>4.1324999999993416E-2</v>
      </c>
      <c r="I39" s="38" t="str">
        <f>Contribution!S39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obj_0057d#0000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41904</v>
      </c>
      <c r="F40" s="48">
        <f>_xll.qlInterestRateIndexValueDate(L40,E40,Trigger)</f>
        <v>41905</v>
      </c>
      <c r="G40" s="48">
        <f>_xll.qlInterestRateIndexMaturity(L40,F40,Trigger)</f>
        <v>47385</v>
      </c>
      <c r="H40" s="47">
        <f>_xll.qlIndexFixing(L40,E40,TRUE,AllTriggers)</f>
        <v>4.2875000000008379E-2</v>
      </c>
      <c r="I40" s="38" t="str">
        <f>Contribution!S40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obj_0059c#0000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41904</v>
      </c>
      <c r="F41" s="48">
        <f>_xll.qlInterestRateIndexValueDate(L41,E41,Trigger)</f>
        <v>41905</v>
      </c>
      <c r="G41" s="48">
        <f>_xll.qlInterestRateIndexMaturity(L41,F41,Trigger)</f>
        <v>49212</v>
      </c>
      <c r="H41" s="47">
        <f>_xll.qlIndexFixing(L41,E41,TRUE,AllTriggers)</f>
        <v>4.4525000000007614E-2</v>
      </c>
      <c r="I41" s="38" t="str">
        <f>Contribution!S41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obj_005a4#0000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41904</v>
      </c>
      <c r="F42" s="48">
        <f>_xll.qlInterestRateIndexValueDate(L42,E42,Trigger)</f>
        <v>41905</v>
      </c>
      <c r="G42" s="48">
        <f>_xll.qlInterestRateIndexMaturity(L42,F42,Trigger)</f>
        <v>51036</v>
      </c>
      <c r="H42" s="47">
        <f>_xll.qlIndexFixing(L42,E42,TRUE,AllTriggers)</f>
        <v>4.5049999999993671E-2</v>
      </c>
      <c r="I42" s="38" t="str">
        <f>Contribution!S42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obj_00580#0000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41904</v>
      </c>
      <c r="F43" s="49">
        <f>_xll.qlInterestRateIndexValueDate(L43,E43,Trigger)</f>
        <v>41905</v>
      </c>
      <c r="G43" s="49">
        <f>_xll.qlInterestRateIndexMaturity(L43,F43,Trigger)</f>
        <v>52863</v>
      </c>
      <c r="H43" s="50">
        <f>_xll.qlIndexFixing(L43,E43,TRUE,AllTriggers)</f>
        <v>4.5249999999922644E-2</v>
      </c>
      <c r="I43" s="40" t="str">
        <f>Contribution!S43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obj_005a3#0000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2014-09-22T09:22:51Z</dcterms:modified>
</cp:coreProperties>
</file>