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61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Futures3M!$AH$3</definedName>
    <definedName name="Instruments" localSheetId="12">BasisSwap1M3M!$O$5:$O$42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Futures3M!$AH$2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BasisSwap1M3M!$W$5:$W$42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Futures3M!$Y$5:$Y$46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BasisSwap1M3M!$S$5:$S$42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BasisSwap1M3M!$U$5:$U$42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Futures3M!$W$5:$W$46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Futures3M!$AH$1</definedName>
  </definedNames>
  <calcPr calcId="145621"/>
</workbook>
</file>

<file path=xl/calcChain.xml><?xml version="1.0" encoding="utf-8"?>
<calcChain xmlns="http://schemas.openxmlformats.org/spreadsheetml/2006/main">
  <c r="U8" i="64" l="1"/>
  <c r="U9" i="64"/>
  <c r="U10" i="64"/>
  <c r="U11" i="64"/>
  <c r="U12" i="64"/>
  <c r="U7" i="64"/>
  <c r="W5" i="12" l="1" a="1"/>
  <c r="W5" i="11" a="1"/>
  <c r="Y5" i="25" a="1"/>
  <c r="Y5" i="18" a="1"/>
  <c r="Y3" i="17" a="1"/>
  <c r="W5" i="16" a="1"/>
  <c r="Q5" i="15" a="1"/>
  <c r="X5" i="65" a="1"/>
  <c r="V5" i="22" a="1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E30" i="22"/>
  <c r="E41" i="22"/>
  <c r="E46" i="22"/>
  <c r="E17" i="22"/>
  <c r="E6" i="22"/>
  <c r="E40" i="22"/>
  <c r="E51" i="22"/>
  <c r="E23" i="22"/>
  <c r="E28" i="22"/>
  <c r="E8" i="22"/>
  <c r="E13" i="22"/>
  <c r="E22" i="22"/>
  <c r="E33" i="22"/>
  <c r="E39" i="22"/>
  <c r="E57" i="22"/>
  <c r="E53" i="22"/>
  <c r="E43" i="22"/>
  <c r="E29" i="22"/>
  <c r="E15" i="22"/>
  <c r="E37" i="22"/>
  <c r="E36" i="22"/>
  <c r="E54" i="22"/>
  <c r="E50" i="22"/>
  <c r="E25" i="22"/>
  <c r="E58" i="22"/>
  <c r="E10" i="22"/>
  <c r="E19" i="22"/>
  <c r="E5" i="22"/>
  <c r="E34" i="22"/>
  <c r="E45" i="22"/>
  <c r="E49" i="22"/>
  <c r="E56" i="22"/>
  <c r="E27" i="22"/>
  <c r="E44" i="22"/>
  <c r="E16" i="22"/>
  <c r="E32" i="22"/>
  <c r="E31" i="22"/>
  <c r="E47" i="22"/>
  <c r="E18" i="22"/>
  <c r="E52" i="22"/>
  <c r="E7" i="22"/>
  <c r="E14" i="22"/>
  <c r="E11" i="22"/>
  <c r="E38" i="22"/>
  <c r="E9" i="22"/>
  <c r="E35" i="22"/>
  <c r="E42" i="22"/>
  <c r="E21" i="22"/>
  <c r="E48" i="22"/>
  <c r="E12" i="22"/>
  <c r="E55" i="22"/>
  <c r="E26" i="22"/>
  <c r="E24" i="22"/>
  <c r="E20" i="22"/>
  <c r="M20" i="15"/>
  <c r="M14" i="15"/>
  <c r="M16" i="15"/>
  <c r="M10" i="15"/>
  <c r="M22" i="15"/>
  <c r="M21" i="15"/>
  <c r="M7" i="15"/>
  <c r="M11" i="15"/>
  <c r="M13" i="15"/>
  <c r="M19" i="15"/>
  <c r="M8" i="15"/>
  <c r="M9" i="15"/>
  <c r="M12" i="15"/>
  <c r="M15" i="15"/>
  <c r="M17" i="15"/>
  <c r="M18" i="15"/>
  <c r="M6" i="15"/>
  <c r="Q6" i="15" l="1"/>
  <c r="Q18" i="15"/>
  <c r="Q17" i="15"/>
  <c r="Q15" i="15"/>
  <c r="Q12" i="15"/>
  <c r="Q9" i="15"/>
  <c r="Q8" i="15"/>
  <c r="Q19" i="15"/>
  <c r="Q13" i="15"/>
  <c r="Q11" i="15"/>
  <c r="Q7" i="15"/>
  <c r="Q21" i="15"/>
  <c r="Q22" i="15"/>
  <c r="Q10" i="15"/>
  <c r="Q16" i="15"/>
  <c r="Q14" i="15"/>
  <c r="Q20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5" i="63"/>
  <c r="E6" i="63"/>
  <c r="E7" i="63"/>
  <c r="E4" i="63"/>
  <c r="E3" i="63"/>
  <c r="J13" i="64"/>
  <c r="E41" i="26" l="1"/>
  <c r="E41" i="25"/>
  <c r="D3" i="64"/>
  <c r="E3" i="64"/>
  <c r="F17" i="25"/>
  <c r="F32" i="25"/>
  <c r="F41" i="25"/>
  <c r="F12" i="25"/>
  <c r="F29" i="25"/>
  <c r="F21" i="25"/>
  <c r="F14" i="25"/>
  <c r="F37" i="25"/>
  <c r="F27" i="25"/>
  <c r="F38" i="25"/>
  <c r="F23" i="25"/>
  <c r="F15" i="25"/>
  <c r="F40" i="25"/>
  <c r="F16" i="25"/>
  <c r="F41" i="26"/>
  <c r="F9" i="25"/>
  <c r="F25" i="25"/>
  <c r="F8" i="25"/>
  <c r="F11" i="25"/>
  <c r="F28" i="25"/>
  <c r="G41" i="26"/>
  <c r="F20" i="25"/>
  <c r="F39" i="25"/>
  <c r="F24" i="25"/>
  <c r="F36" i="25"/>
  <c r="F30" i="25"/>
  <c r="F7" i="25"/>
  <c r="F19" i="25"/>
  <c r="F35" i="25"/>
  <c r="F10" i="25"/>
  <c r="F18" i="25"/>
  <c r="F31" i="25"/>
  <c r="F34" i="25"/>
  <c r="F26" i="25"/>
  <c r="F6" i="25"/>
  <c r="F33" i="25"/>
  <c r="F13" i="25"/>
  <c r="F22" i="25"/>
  <c r="L5" i="15" l="1"/>
  <c r="K5" i="15"/>
  <c r="M5" i="15"/>
  <c r="Q5" i="15" s="1"/>
  <c r="G41" i="25"/>
  <c r="Q6" i="64" l="1"/>
  <c r="V6" i="64" l="1"/>
  <c r="O6" i="64"/>
  <c r="E6" i="64"/>
  <c r="J6" i="64"/>
  <c r="K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W6" i="64"/>
  <c r="L6" i="64"/>
  <c r="P5" i="12" l="1" a="1"/>
  <c r="P5" i="12" s="1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28" i="65"/>
  <c r="T36" i="65"/>
  <c r="T11" i="65"/>
  <c r="T47" i="65"/>
  <c r="T23" i="65"/>
  <c r="T35" i="65"/>
  <c r="T13" i="65"/>
  <c r="T40" i="65"/>
  <c r="T58" i="65"/>
  <c r="T50" i="65"/>
  <c r="T22" i="65"/>
  <c r="T27" i="65"/>
  <c r="T20" i="65"/>
  <c r="T32" i="65"/>
  <c r="T8" i="65"/>
  <c r="T55" i="65"/>
  <c r="T42" i="65"/>
  <c r="T52" i="65"/>
  <c r="T5" i="65"/>
  <c r="T46" i="65"/>
  <c r="T34" i="65"/>
  <c r="T16" i="65"/>
  <c r="T44" i="65"/>
  <c r="T54" i="65"/>
  <c r="T6" i="65"/>
  <c r="T10" i="65"/>
  <c r="T38" i="65"/>
  <c r="T30" i="65"/>
  <c r="T12" i="65"/>
  <c r="T21" i="65"/>
  <c r="T25" i="65"/>
  <c r="T57" i="65"/>
  <c r="T45" i="65"/>
  <c r="T53" i="65"/>
  <c r="T14" i="65"/>
  <c r="T51" i="65"/>
  <c r="T56" i="65"/>
  <c r="T33" i="65"/>
  <c r="T18" i="65"/>
  <c r="T26" i="65"/>
  <c r="T15" i="65"/>
  <c r="T43" i="65"/>
  <c r="T37" i="65"/>
  <c r="T9" i="65"/>
  <c r="T24" i="65"/>
  <c r="T41" i="65"/>
  <c r="T31" i="65"/>
  <c r="T7" i="65"/>
  <c r="T29" i="65"/>
  <c r="T48" i="65"/>
  <c r="T19" i="65"/>
  <c r="T39" i="65"/>
  <c r="T17" i="65"/>
  <c r="T49" i="65"/>
  <c r="F42" i="65"/>
  <c r="F8" i="65"/>
  <c r="F19" i="65"/>
  <c r="F40" i="65"/>
  <c r="F38" i="65"/>
  <c r="F41" i="65"/>
  <c r="F33" i="65"/>
  <c r="F43" i="65"/>
  <c r="F45" i="65"/>
  <c r="F53" i="65"/>
  <c r="F14" i="65"/>
  <c r="F20" i="65"/>
  <c r="F44" i="65"/>
  <c r="F15" i="65"/>
  <c r="F35" i="65"/>
  <c r="F13" i="65"/>
  <c r="F23" i="65"/>
  <c r="F36" i="65"/>
  <c r="F52" i="65"/>
  <c r="F58" i="65"/>
  <c r="F11" i="65"/>
  <c r="F26" i="65"/>
  <c r="F30" i="65"/>
  <c r="F56" i="65"/>
  <c r="F7" i="65"/>
  <c r="F5" i="65"/>
  <c r="F34" i="65"/>
  <c r="F21" i="65"/>
  <c r="F16" i="65"/>
  <c r="F37" i="65"/>
  <c r="F50" i="65"/>
  <c r="F10" i="65"/>
  <c r="F24" i="65"/>
  <c r="F39" i="65"/>
  <c r="F17" i="65"/>
  <c r="F47" i="65"/>
  <c r="F51" i="65"/>
  <c r="F27" i="65"/>
  <c r="F12" i="65"/>
  <c r="F25" i="65"/>
  <c r="F29" i="65"/>
  <c r="F6" i="65"/>
  <c r="F18" i="65"/>
  <c r="G4" i="65"/>
  <c r="F31" i="65"/>
  <c r="F48" i="65"/>
  <c r="F55" i="65"/>
  <c r="F49" i="65"/>
  <c r="F28" i="65"/>
  <c r="F9" i="65"/>
  <c r="F22" i="65"/>
  <c r="F54" i="65"/>
  <c r="F32" i="65"/>
  <c r="F57" i="65"/>
  <c r="F46" i="65"/>
  <c r="X49" i="65" l="1"/>
  <c r="X17" i="65"/>
  <c r="X39" i="65"/>
  <c r="X19" i="65"/>
  <c r="X48" i="65"/>
  <c r="X29" i="65"/>
  <c r="X7" i="65"/>
  <c r="X31" i="65"/>
  <c r="X41" i="65"/>
  <c r="X24" i="65"/>
  <c r="X9" i="65"/>
  <c r="X37" i="65"/>
  <c r="X43" i="65"/>
  <c r="X15" i="65"/>
  <c r="X26" i="65"/>
  <c r="X18" i="65"/>
  <c r="X33" i="65"/>
  <c r="X56" i="65"/>
  <c r="X51" i="65"/>
  <c r="X14" i="65"/>
  <c r="X53" i="65"/>
  <c r="X45" i="65"/>
  <c r="X57" i="65"/>
  <c r="X25" i="65"/>
  <c r="X21" i="65"/>
  <c r="X12" i="65"/>
  <c r="X30" i="65"/>
  <c r="X38" i="65"/>
  <c r="X10" i="65"/>
  <c r="X6" i="65"/>
  <c r="X54" i="65"/>
  <c r="X44" i="65"/>
  <c r="X16" i="65"/>
  <c r="X34" i="65"/>
  <c r="X46" i="65"/>
  <c r="X5" i="65"/>
  <c r="X52" i="65"/>
  <c r="X42" i="65"/>
  <c r="X55" i="65"/>
  <c r="X8" i="65"/>
  <c r="X32" i="65"/>
  <c r="X20" i="65"/>
  <c r="X27" i="65"/>
  <c r="X22" i="65"/>
  <c r="X50" i="65"/>
  <c r="X58" i="65"/>
  <c r="X40" i="65"/>
  <c r="X13" i="65"/>
  <c r="X35" i="65"/>
  <c r="X23" i="65"/>
  <c r="X47" i="65"/>
  <c r="X11" i="65"/>
  <c r="X36" i="65"/>
  <c r="X28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14" i="65"/>
  <c r="G12" i="65"/>
  <c r="G6" i="65"/>
  <c r="G45" i="65"/>
  <c r="G16" i="65"/>
  <c r="G8" i="65"/>
  <c r="G40" i="65"/>
  <c r="G25" i="65"/>
  <c r="G13" i="65"/>
  <c r="G51" i="65"/>
  <c r="G27" i="65"/>
  <c r="G20" i="65"/>
  <c r="G15" i="65"/>
  <c r="G35" i="65"/>
  <c r="G46" i="65"/>
  <c r="G44" i="65"/>
  <c r="G58" i="65"/>
  <c r="G37" i="65"/>
  <c r="G55" i="65"/>
  <c r="G39" i="65"/>
  <c r="G31" i="65"/>
  <c r="G18" i="65"/>
  <c r="G17" i="65"/>
  <c r="G21" i="65"/>
  <c r="G11" i="65"/>
  <c r="G53" i="65"/>
  <c r="G9" i="65"/>
  <c r="G33" i="65"/>
  <c r="G54" i="65"/>
  <c r="G5" i="65"/>
  <c r="G41" i="65"/>
  <c r="G56" i="65"/>
  <c r="G42" i="65"/>
  <c r="G24" i="65"/>
  <c r="G30" i="65"/>
  <c r="G32" i="65"/>
  <c r="G48" i="65"/>
  <c r="G19" i="65"/>
  <c r="G23" i="65"/>
  <c r="G50" i="65"/>
  <c r="G7" i="65"/>
  <c r="G34" i="65"/>
  <c r="G43" i="65"/>
  <c r="G36" i="65"/>
  <c r="G38" i="65"/>
  <c r="G22" i="65"/>
  <c r="G26" i="65"/>
  <c r="G47" i="65"/>
  <c r="G52" i="65"/>
  <c r="G28" i="65"/>
  <c r="G29" i="65"/>
  <c r="G57" i="65"/>
  <c r="G10" i="65"/>
  <c r="G49" i="65"/>
  <c r="E8" i="64" l="1"/>
  <c r="E9" i="64"/>
  <c r="E10" i="64"/>
  <c r="E11" i="64"/>
  <c r="E12" i="64"/>
  <c r="E7" i="64"/>
  <c r="Y52" i="65"/>
  <c r="Y54" i="65"/>
  <c r="Y32" i="65"/>
  <c r="Y58" i="65"/>
  <c r="Y28" i="65"/>
  <c r="Y9" i="65"/>
  <c r="Y50" i="65"/>
  <c r="Y16" i="65"/>
  <c r="Y35" i="65"/>
  <c r="Y43" i="65"/>
  <c r="Y26" i="65"/>
  <c r="Y22" i="65"/>
  <c r="Y57" i="65"/>
  <c r="Y8" i="65"/>
  <c r="Y39" i="65"/>
  <c r="Y6" i="65"/>
  <c r="Y42" i="65"/>
  <c r="Y23" i="65"/>
  <c r="Y10" i="65"/>
  <c r="Y27" i="65"/>
  <c r="Y7" i="65"/>
  <c r="Y13" i="65"/>
  <c r="Y18" i="65"/>
  <c r="Y34" i="65"/>
  <c r="Y41" i="65"/>
  <c r="Y11" i="65"/>
  <c r="Y33" i="65"/>
  <c r="Y38" i="65"/>
  <c r="Y31" i="65"/>
  <c r="Y30" i="65"/>
  <c r="Y17" i="65"/>
  <c r="Y24" i="65"/>
  <c r="Y19" i="65"/>
  <c r="Y44" i="65"/>
  <c r="Y5" i="65"/>
  <c r="Y53" i="65"/>
  <c r="Y20" i="65"/>
  <c r="Y29" i="65"/>
  <c r="Y47" i="65"/>
  <c r="Y49" i="65"/>
  <c r="Y51" i="65"/>
  <c r="Y21" i="65"/>
  <c r="Y25" i="65"/>
  <c r="Y37" i="65"/>
  <c r="Y48" i="65"/>
  <c r="Y12" i="65"/>
  <c r="Y36" i="65"/>
  <c r="Y40" i="65"/>
  <c r="Y55" i="65"/>
  <c r="Y56" i="65"/>
  <c r="Y46" i="65"/>
  <c r="Y45" i="65"/>
  <c r="Y15" i="65"/>
  <c r="Y14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J9" i="64"/>
  <c r="J12" i="64"/>
  <c r="J7" i="64"/>
  <c r="K11" i="64"/>
  <c r="K10" i="64"/>
  <c r="K8" i="64"/>
  <c r="P11" i="64" l="1"/>
  <c r="P10" i="64"/>
  <c r="P8" i="64"/>
  <c r="M11" i="64"/>
  <c r="L10" i="64"/>
  <c r="M10" i="64"/>
  <c r="K9" i="64"/>
  <c r="L11" i="64"/>
  <c r="L8" i="64"/>
  <c r="F4" i="63"/>
  <c r="F6" i="63"/>
  <c r="M8" i="64"/>
  <c r="F5" i="63"/>
  <c r="M9" i="64"/>
  <c r="K12" i="64"/>
  <c r="L12" i="64" s="1"/>
  <c r="K7" i="64"/>
  <c r="M7" i="64"/>
  <c r="L7" i="64"/>
  <c r="P7" i="64" l="1"/>
  <c r="P9" i="64"/>
  <c r="AH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5" i="16"/>
  <c r="S16" i="16"/>
  <c r="S17" i="16"/>
  <c r="S18" i="16"/>
  <c r="S14" i="16"/>
  <c r="X10" i="64"/>
  <c r="X12" i="64"/>
  <c r="L9" i="64"/>
  <c r="X9" i="64" s="1"/>
  <c r="F7" i="63"/>
  <c r="X11" i="64"/>
  <c r="X8" i="64"/>
  <c r="X7" i="64"/>
  <c r="M12" i="64"/>
  <c r="E17" i="16"/>
  <c r="W14" i="16" l="1"/>
  <c r="W18" i="16"/>
  <c r="W17" i="16"/>
  <c r="W16" i="16"/>
  <c r="W15" i="16"/>
  <c r="L17" i="16"/>
  <c r="M17" i="16" s="1"/>
  <c r="F17" i="16"/>
  <c r="F3" i="63" l="1"/>
  <c r="G3" i="63"/>
  <c r="I9" i="56" l="1"/>
  <c r="AM1" i="17" l="1"/>
  <c r="AM3" i="17"/>
  <c r="G6" i="63"/>
  <c r="G7" i="63"/>
  <c r="G4" i="63"/>
  <c r="G5" i="63"/>
  <c r="AK4" i="17" a="1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4" i="17"/>
  <c r="AN6" i="17"/>
  <c r="AN5" i="17"/>
  <c r="AM8" i="17" l="1"/>
  <c r="AL9" i="17"/>
  <c r="AM9" i="17"/>
  <c r="AL10" i="17"/>
  <c r="AN9" i="17"/>
  <c r="AN8" i="17"/>
  <c r="AO7" i="17"/>
  <c r="AO6" i="17"/>
  <c r="AO4" i="17"/>
  <c r="AO5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4" i="17"/>
  <c r="AN12" i="17"/>
  <c r="AN13" i="17"/>
  <c r="AO11" i="17"/>
  <c r="AO10" i="17"/>
  <c r="AM15" i="17" l="1"/>
  <c r="AG4" i="18"/>
  <c r="D3" i="17" a="1"/>
  <c r="AF5" i="18" a="1"/>
  <c r="AN15" i="17"/>
  <c r="AO12" i="17"/>
  <c r="AO14" i="17"/>
  <c r="AO13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F5" i="18"/>
  <c r="AG5" i="18" s="1"/>
  <c r="AF6" i="18"/>
  <c r="AG6" i="18" s="1"/>
  <c r="AF7" i="18"/>
  <c r="AG7" i="18" s="1"/>
  <c r="AF8" i="18"/>
  <c r="AF9" i="18"/>
  <c r="AG9" i="18" s="1"/>
  <c r="AF10" i="18"/>
  <c r="AF11" i="18"/>
  <c r="AG11" i="18" s="1"/>
  <c r="AF12" i="18"/>
  <c r="AF13" i="18"/>
  <c r="AF14" i="18"/>
  <c r="AG14" i="18" s="1"/>
  <c r="AF15" i="18"/>
  <c r="AG15" i="18" s="1"/>
  <c r="AF16" i="18"/>
  <c r="AF17" i="18"/>
  <c r="AF18" i="18"/>
  <c r="AF19" i="18"/>
  <c r="AG19" i="18" s="1"/>
  <c r="AF20" i="18"/>
  <c r="AG20" i="18"/>
  <c r="AF21" i="18"/>
  <c r="AG21" i="18" s="1"/>
  <c r="AF22" i="18"/>
  <c r="AF23" i="18"/>
  <c r="AG23" i="18" s="1"/>
  <c r="AF24" i="18"/>
  <c r="AG24" i="18" s="1"/>
  <c r="AF25" i="18"/>
  <c r="AG25" i="18" s="1"/>
  <c r="AF26" i="18"/>
  <c r="AO15" i="17"/>
  <c r="AG10" i="18" l="1"/>
  <c r="AG17" i="18"/>
  <c r="AG22" i="18"/>
  <c r="AG13" i="18"/>
  <c r="AG18" i="18"/>
  <c r="AG16" i="18"/>
  <c r="AG8" i="18"/>
  <c r="AG12" i="18"/>
  <c r="AG26" i="18"/>
  <c r="AF27" i="18"/>
  <c r="AG27" i="18" s="1"/>
  <c r="AF28" i="18"/>
  <c r="AG28" i="18" l="1"/>
  <c r="AF29" i="18"/>
  <c r="AF30" i="18"/>
  <c r="AG29" i="18" l="1"/>
  <c r="AG30" i="18"/>
  <c r="AF31" i="18"/>
  <c r="AG31" i="18" s="1"/>
  <c r="AF32" i="18" l="1"/>
  <c r="AG32" i="18" s="1"/>
  <c r="AF33" i="18"/>
  <c r="AG33" i="18" l="1"/>
  <c r="AF34" i="18"/>
  <c r="AG34" i="18" s="1"/>
  <c r="AF35" i="18"/>
  <c r="AG35" i="18" s="1"/>
  <c r="AF36" i="18"/>
  <c r="AF37" i="18"/>
  <c r="AF38" i="18"/>
  <c r="AG38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F46" i="18"/>
  <c r="AG46" i="18" s="1"/>
  <c r="AG36" i="18" l="1"/>
  <c r="AG41" i="18"/>
  <c r="AG45" i="18"/>
  <c r="AG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31" i="18"/>
  <c r="U19" i="18"/>
  <c r="U25" i="18"/>
  <c r="U15" i="18"/>
  <c r="U41" i="18"/>
  <c r="U36" i="18"/>
  <c r="U33" i="18"/>
  <c r="U17" i="18"/>
  <c r="U8" i="18"/>
  <c r="U23" i="18"/>
  <c r="U10" i="18"/>
  <c r="U34" i="18"/>
  <c r="U16" i="18"/>
  <c r="U18" i="18"/>
  <c r="U44" i="18"/>
  <c r="U26" i="18"/>
  <c r="U24" i="18"/>
  <c r="U22" i="18"/>
  <c r="U20" i="18"/>
  <c r="U6" i="18"/>
  <c r="U35" i="18"/>
  <c r="U11" i="18"/>
  <c r="U14" i="18"/>
  <c r="U30" i="18"/>
  <c r="U37" i="18"/>
  <c r="U42" i="18"/>
  <c r="U32" i="18"/>
  <c r="U28" i="18"/>
  <c r="U29" i="18"/>
  <c r="U12" i="18"/>
  <c r="U39" i="18"/>
  <c r="U9" i="18"/>
  <c r="U5" i="18"/>
  <c r="U27" i="18"/>
  <c r="U46" i="18"/>
  <c r="U43" i="18"/>
  <c r="U40" i="18"/>
  <c r="U21" i="18"/>
  <c r="U38" i="18"/>
  <c r="U13" i="18"/>
  <c r="U45" i="18"/>
  <c r="N5" i="18" a="1"/>
  <c r="Y45" i="18" l="1"/>
  <c r="Y13" i="18"/>
  <c r="Y38" i="18"/>
  <c r="Y21" i="18"/>
  <c r="Y40" i="18"/>
  <c r="Y43" i="18"/>
  <c r="Y46" i="18"/>
  <c r="Y27" i="18"/>
  <c r="Y5" i="18"/>
  <c r="Y9" i="18"/>
  <c r="Y39" i="18"/>
  <c r="Y12" i="18"/>
  <c r="Y29" i="18"/>
  <c r="Y28" i="18"/>
  <c r="Y32" i="18"/>
  <c r="Y42" i="18"/>
  <c r="Y37" i="18"/>
  <c r="Y30" i="18"/>
  <c r="Y14" i="18"/>
  <c r="Y11" i="18"/>
  <c r="Y35" i="18"/>
  <c r="Y6" i="18"/>
  <c r="Y20" i="18"/>
  <c r="Y22" i="18"/>
  <c r="Y24" i="18"/>
  <c r="Y26" i="18"/>
  <c r="Y44" i="18"/>
  <c r="Y18" i="18"/>
  <c r="Y16" i="18"/>
  <c r="Y34" i="18"/>
  <c r="Y10" i="18"/>
  <c r="Y23" i="18"/>
  <c r="Y8" i="18"/>
  <c r="Y17" i="18"/>
  <c r="Y33" i="18"/>
  <c r="Y36" i="18"/>
  <c r="Y41" i="18"/>
  <c r="Y15" i="18"/>
  <c r="Y25" i="18"/>
  <c r="Y19" i="18"/>
  <c r="Y31" i="18"/>
  <c r="Y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4" i="17"/>
  <c r="U11" i="17"/>
  <c r="U8" i="17"/>
  <c r="U3" i="17"/>
  <c r="U14" i="17"/>
  <c r="U13" i="17"/>
  <c r="U7" i="17"/>
  <c r="U9" i="17"/>
  <c r="U5" i="17"/>
  <c r="U10" i="17"/>
  <c r="U12" i="17"/>
  <c r="U6" i="17"/>
  <c r="N3" i="17" a="1"/>
  <c r="Y6" i="17" l="1"/>
  <c r="Y12" i="17"/>
  <c r="Y10" i="17"/>
  <c r="Y5" i="17"/>
  <c r="Y9" i="17"/>
  <c r="Y7" i="17"/>
  <c r="Y13" i="17"/>
  <c r="Y14" i="17"/>
  <c r="Y3" i="17"/>
  <c r="Y8" i="17"/>
  <c r="Y11" i="17"/>
  <c r="Y4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37" i="11"/>
  <c r="S19" i="11"/>
  <c r="S41" i="11"/>
  <c r="S42" i="11"/>
  <c r="S39" i="11"/>
  <c r="S14" i="11"/>
  <c r="S33" i="11"/>
  <c r="S13" i="11"/>
  <c r="S18" i="11"/>
  <c r="S7" i="11"/>
  <c r="S11" i="11"/>
  <c r="S26" i="11"/>
  <c r="S38" i="11"/>
  <c r="S25" i="11"/>
  <c r="S40" i="11"/>
  <c r="S30" i="11"/>
  <c r="S20" i="11"/>
  <c r="S17" i="11"/>
  <c r="S32" i="11"/>
  <c r="S16" i="11"/>
  <c r="S28" i="11"/>
  <c r="S6" i="11"/>
  <c r="S34" i="11"/>
  <c r="S24" i="11"/>
  <c r="S21" i="11"/>
  <c r="S31" i="11"/>
  <c r="S22" i="11"/>
  <c r="S5" i="11"/>
  <c r="S10" i="11"/>
  <c r="S8" i="11"/>
  <c r="S15" i="11"/>
  <c r="S35" i="11"/>
  <c r="S27" i="11"/>
  <c r="S36" i="11"/>
  <c r="S29" i="11"/>
  <c r="S9" i="11"/>
  <c r="S12" i="11"/>
  <c r="S23" i="11"/>
  <c r="X17" i="16"/>
  <c r="J4" i="15"/>
  <c r="W23" i="11" l="1"/>
  <c r="W12" i="11"/>
  <c r="W9" i="11"/>
  <c r="W29" i="11"/>
  <c r="W36" i="11"/>
  <c r="W27" i="11"/>
  <c r="W35" i="11"/>
  <c r="W15" i="11"/>
  <c r="W8" i="11"/>
  <c r="W10" i="11"/>
  <c r="W5" i="11"/>
  <c r="W22" i="11"/>
  <c r="W31" i="11"/>
  <c r="W21" i="11"/>
  <c r="W24" i="11"/>
  <c r="W34" i="11"/>
  <c r="W6" i="11"/>
  <c r="W28" i="11"/>
  <c r="W16" i="11"/>
  <c r="W32" i="11"/>
  <c r="W17" i="11"/>
  <c r="W20" i="11"/>
  <c r="W30" i="11"/>
  <c r="W40" i="11"/>
  <c r="W25" i="11"/>
  <c r="W38" i="11"/>
  <c r="W26" i="11"/>
  <c r="W11" i="11"/>
  <c r="W7" i="11"/>
  <c r="W18" i="11"/>
  <c r="W13" i="11"/>
  <c r="W33" i="11"/>
  <c r="W14" i="11"/>
  <c r="W39" i="11"/>
  <c r="W42" i="11"/>
  <c r="W41" i="11"/>
  <c r="W19" i="11"/>
  <c r="W37" i="11"/>
  <c r="P5" i="11" a="1"/>
  <c r="P42" i="11" s="1"/>
  <c r="S5" i="12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19" i="12"/>
  <c r="S39" i="12"/>
  <c r="S36" i="12"/>
  <c r="S25" i="12"/>
  <c r="S38" i="12"/>
  <c r="S12" i="12"/>
  <c r="S8" i="12"/>
  <c r="S21" i="12"/>
  <c r="S41" i="12"/>
  <c r="S27" i="12"/>
  <c r="S30" i="12"/>
  <c r="S6" i="12"/>
  <c r="S18" i="12"/>
  <c r="S20" i="12"/>
  <c r="S37" i="12"/>
  <c r="S24" i="12"/>
  <c r="S42" i="12"/>
  <c r="S13" i="12"/>
  <c r="S10" i="12"/>
  <c r="S31" i="12"/>
  <c r="S28" i="12"/>
  <c r="S22" i="12"/>
  <c r="S14" i="12"/>
  <c r="S33" i="12"/>
  <c r="S17" i="12"/>
  <c r="S9" i="12"/>
  <c r="S35" i="12"/>
  <c r="S16" i="12"/>
  <c r="S32" i="12"/>
  <c r="S40" i="12"/>
  <c r="S34" i="12"/>
  <c r="S23" i="12"/>
  <c r="S26" i="12"/>
  <c r="S7" i="12"/>
  <c r="S15" i="12"/>
  <c r="S29" i="12"/>
  <c r="S11" i="12"/>
  <c r="W11" i="12" l="1"/>
  <c r="W29" i="12"/>
  <c r="W15" i="12"/>
  <c r="W7" i="12"/>
  <c r="W26" i="12"/>
  <c r="W23" i="12"/>
  <c r="W34" i="12"/>
  <c r="W40" i="12"/>
  <c r="W32" i="12"/>
  <c r="W16" i="12"/>
  <c r="W35" i="12"/>
  <c r="W9" i="12"/>
  <c r="W17" i="12"/>
  <c r="W33" i="12"/>
  <c r="W14" i="12"/>
  <c r="W22" i="12"/>
  <c r="W28" i="12"/>
  <c r="W31" i="12"/>
  <c r="W10" i="12"/>
  <c r="W13" i="12"/>
  <c r="W42" i="12"/>
  <c r="W24" i="12"/>
  <c r="W37" i="12"/>
  <c r="W20" i="12"/>
  <c r="W18" i="12"/>
  <c r="W6" i="12"/>
  <c r="W30" i="12"/>
  <c r="W27" i="12"/>
  <c r="W41" i="12"/>
  <c r="W21" i="12"/>
  <c r="W8" i="12"/>
  <c r="W12" i="12"/>
  <c r="W38" i="12"/>
  <c r="W25" i="12"/>
  <c r="W36" i="12"/>
  <c r="W39" i="12"/>
  <c r="W19" i="12"/>
  <c r="R22" i="22"/>
  <c r="R56" i="22"/>
  <c r="R36" i="22"/>
  <c r="R27" i="22"/>
  <c r="R10" i="22"/>
  <c r="R55" i="22"/>
  <c r="R50" i="22"/>
  <c r="R58" i="22"/>
  <c r="R44" i="22"/>
  <c r="R11" i="22"/>
  <c r="R40" i="22"/>
  <c r="R15" i="22"/>
  <c r="R17" i="22"/>
  <c r="R31" i="22"/>
  <c r="R35" i="22"/>
  <c r="R23" i="22"/>
  <c r="R16" i="22"/>
  <c r="R57" i="22"/>
  <c r="R28" i="22"/>
  <c r="R21" i="22"/>
  <c r="R14" i="22"/>
  <c r="R46" i="22"/>
  <c r="R26" i="22"/>
  <c r="R42" i="22"/>
  <c r="R51" i="22"/>
  <c r="R18" i="22"/>
  <c r="R29" i="22"/>
  <c r="R48" i="22"/>
  <c r="R33" i="22"/>
  <c r="R30" i="22"/>
  <c r="R54" i="22"/>
  <c r="R47" i="22"/>
  <c r="R25" i="22"/>
  <c r="R32" i="22"/>
  <c r="R20" i="22"/>
  <c r="R13" i="22"/>
  <c r="R53" i="22"/>
  <c r="R37" i="22"/>
  <c r="R52" i="22"/>
  <c r="R45" i="22"/>
  <c r="R49" i="22"/>
  <c r="R38" i="22"/>
  <c r="R8" i="22"/>
  <c r="R41" i="22"/>
  <c r="R12" i="22"/>
  <c r="R9" i="22"/>
  <c r="R19" i="22"/>
  <c r="R43" i="22"/>
  <c r="R39" i="22"/>
  <c r="R34" i="22"/>
  <c r="R5" i="22"/>
  <c r="R7" i="22"/>
  <c r="R6" i="22"/>
  <c r="R24" i="22"/>
  <c r="V24" i="22" l="1"/>
  <c r="V6" i="22"/>
  <c r="V7" i="22"/>
  <c r="V5" i="22"/>
  <c r="V34" i="22"/>
  <c r="V39" i="22"/>
  <c r="V43" i="22"/>
  <c r="V19" i="22"/>
  <c r="V9" i="22"/>
  <c r="V12" i="22"/>
  <c r="V41" i="22"/>
  <c r="V8" i="22"/>
  <c r="V38" i="22"/>
  <c r="V49" i="22"/>
  <c r="V45" i="22"/>
  <c r="V52" i="22"/>
  <c r="V37" i="22"/>
  <c r="V53" i="22"/>
  <c r="V13" i="22"/>
  <c r="V20" i="22"/>
  <c r="V32" i="22"/>
  <c r="V25" i="22"/>
  <c r="V47" i="22"/>
  <c r="V54" i="22"/>
  <c r="V30" i="22"/>
  <c r="V33" i="22"/>
  <c r="V48" i="22"/>
  <c r="V29" i="22"/>
  <c r="V18" i="22"/>
  <c r="V51" i="22"/>
  <c r="V42" i="22"/>
  <c r="V26" i="22"/>
  <c r="V46" i="22"/>
  <c r="V14" i="22"/>
  <c r="V21" i="22"/>
  <c r="V28" i="22"/>
  <c r="V57" i="22"/>
  <c r="V16" i="22"/>
  <c r="V23" i="22"/>
  <c r="V35" i="22"/>
  <c r="V31" i="22"/>
  <c r="V17" i="22"/>
  <c r="V15" i="22"/>
  <c r="V40" i="22"/>
  <c r="V11" i="22"/>
  <c r="V44" i="22"/>
  <c r="V58" i="22"/>
  <c r="V50" i="22"/>
  <c r="V55" i="22"/>
  <c r="V10" i="22"/>
  <c r="V27" i="22"/>
  <c r="V36" i="22"/>
  <c r="V56" i="22"/>
  <c r="V22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6" i="22"/>
  <c r="W7" i="22"/>
  <c r="W8" i="22"/>
  <c r="E5" i="26" l="1"/>
  <c r="E11" i="25"/>
  <c r="F35" i="22"/>
  <c r="F48" i="22"/>
  <c r="F54" i="22"/>
  <c r="F33" i="22"/>
  <c r="F25" i="22"/>
  <c r="F15" i="26"/>
  <c r="F29" i="22"/>
  <c r="F27" i="22"/>
  <c r="F36" i="22"/>
  <c r="F16" i="22"/>
  <c r="F18" i="26"/>
  <c r="F28" i="26"/>
  <c r="F14" i="22"/>
  <c r="F12" i="22"/>
  <c r="F10" i="22"/>
  <c r="F34" i="22"/>
  <c r="F10" i="26"/>
  <c r="F26" i="26"/>
  <c r="F43" i="22"/>
  <c r="F40" i="22"/>
  <c r="F15" i="22"/>
  <c r="F24" i="22"/>
  <c r="F57" i="22"/>
  <c r="F13" i="22"/>
  <c r="F8" i="22"/>
  <c r="F44" i="22"/>
  <c r="F7" i="22"/>
  <c r="F5" i="22"/>
  <c r="F20" i="22"/>
  <c r="F18" i="22"/>
  <c r="F6" i="22"/>
  <c r="F28" i="22"/>
  <c r="F41" i="22"/>
  <c r="F31" i="26"/>
  <c r="F9" i="22"/>
  <c r="F17" i="22"/>
  <c r="F42" i="22"/>
  <c r="F51" i="22"/>
  <c r="F55" i="22"/>
  <c r="F38" i="22"/>
  <c r="F23" i="22"/>
  <c r="F39" i="26"/>
  <c r="F39" i="22"/>
  <c r="F49" i="22"/>
  <c r="F22" i="22"/>
  <c r="F53" i="22"/>
  <c r="F19" i="22"/>
  <c r="F26" i="22"/>
  <c r="F50" i="22"/>
  <c r="F56" i="22"/>
  <c r="F31" i="22"/>
  <c r="F32" i="22"/>
  <c r="F21" i="22"/>
  <c r="F37" i="22"/>
  <c r="F47" i="22"/>
  <c r="F11" i="22"/>
  <c r="F30" i="22"/>
  <c r="F7" i="26"/>
  <c r="F46" i="22"/>
  <c r="F45" i="22"/>
  <c r="F52" i="22"/>
  <c r="F34" i="26"/>
  <c r="F23" i="26"/>
  <c r="F58" i="22"/>
  <c r="W52" i="22"/>
  <c r="W23" i="22"/>
  <c r="W56" i="22"/>
  <c r="W9" i="22"/>
  <c r="W13" i="22"/>
  <c r="W40" i="22"/>
  <c r="W31" i="22"/>
  <c r="W51" i="22"/>
  <c r="W21" i="22"/>
  <c r="W39" i="22"/>
  <c r="W42" i="22"/>
  <c r="W57" i="22"/>
  <c r="W32" i="22"/>
  <c r="W46" i="22"/>
  <c r="W47" i="22"/>
  <c r="W27" i="22"/>
  <c r="W34" i="22"/>
  <c r="W12" i="22"/>
  <c r="W26" i="22"/>
  <c r="W19" i="22"/>
  <c r="W43" i="22"/>
  <c r="W29" i="22"/>
  <c r="W54" i="22"/>
  <c r="W24" i="22"/>
  <c r="W35" i="22"/>
  <c r="W53" i="22"/>
  <c r="W25" i="22"/>
  <c r="W41" i="22"/>
  <c r="W17" i="22"/>
  <c r="W30" i="22"/>
  <c r="W22" i="22"/>
  <c r="W44" i="22"/>
  <c r="W16" i="22"/>
  <c r="W18" i="22"/>
  <c r="W28" i="22"/>
  <c r="W20" i="22"/>
  <c r="W11" i="22"/>
  <c r="W49" i="22"/>
  <c r="W36" i="22"/>
  <c r="W14" i="22"/>
  <c r="W10" i="22"/>
  <c r="W58" i="22"/>
  <c r="W38" i="22"/>
  <c r="W37" i="22"/>
  <c r="W15" i="22"/>
  <c r="W50" i="22"/>
  <c r="W48" i="22"/>
  <c r="W33" i="22"/>
  <c r="W45" i="22"/>
  <c r="W55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Z28" i="26"/>
  <c r="F11" i="26"/>
  <c r="G7" i="26"/>
  <c r="G20" i="25"/>
  <c r="G12" i="25"/>
  <c r="Z26" i="26"/>
  <c r="G23" i="25"/>
  <c r="F8" i="26"/>
  <c r="F17" i="26"/>
  <c r="Z15" i="26"/>
  <c r="F19" i="26"/>
  <c r="F24" i="26"/>
  <c r="F42" i="25"/>
  <c r="F27" i="26"/>
  <c r="F35" i="26"/>
  <c r="F5" i="26"/>
  <c r="G11" i="25"/>
  <c r="G34" i="26"/>
  <c r="Z39" i="26"/>
  <c r="Z7" i="26"/>
  <c r="G10" i="25"/>
  <c r="F21" i="26"/>
  <c r="G15" i="26"/>
  <c r="F16" i="26"/>
  <c r="G7" i="25"/>
  <c r="Z10" i="26"/>
  <c r="F36" i="26"/>
  <c r="G39" i="26"/>
  <c r="G18" i="26"/>
  <c r="F30" i="26"/>
  <c r="G10" i="26"/>
  <c r="F33" i="26"/>
  <c r="G31" i="26"/>
  <c r="F42" i="26"/>
  <c r="G23" i="26"/>
  <c r="Z18" i="26"/>
  <c r="F29" i="26"/>
  <c r="Z31" i="26"/>
  <c r="F22" i="26"/>
  <c r="F20" i="26"/>
  <c r="F37" i="26"/>
  <c r="Z34" i="26"/>
  <c r="F38" i="26"/>
  <c r="F32" i="26"/>
  <c r="F40" i="26"/>
  <c r="F6" i="26"/>
  <c r="F13" i="26"/>
  <c r="Z23" i="26"/>
  <c r="F25" i="26"/>
  <c r="G28" i="26"/>
  <c r="F14" i="26"/>
  <c r="G36" i="25"/>
  <c r="G15" i="25"/>
  <c r="F9" i="26"/>
  <c r="F5" i="25"/>
  <c r="G28" i="25"/>
  <c r="G18" i="25"/>
  <c r="F12" i="26"/>
  <c r="G26" i="26"/>
  <c r="Z5" i="25"/>
  <c r="Z42" i="25"/>
  <c r="F4" i="25" l="1"/>
  <c r="Z37" i="26"/>
  <c r="G22" i="25"/>
  <c r="Z29" i="26"/>
  <c r="G5" i="26"/>
  <c r="Z22" i="26"/>
  <c r="Z33" i="26"/>
  <c r="G37" i="26"/>
  <c r="Z32" i="26"/>
  <c r="Z24" i="26"/>
  <c r="G32" i="25"/>
  <c r="G22" i="26"/>
  <c r="Z27" i="26"/>
  <c r="G16" i="25"/>
  <c r="G11" i="26"/>
  <c r="Z5" i="26"/>
  <c r="G13" i="25"/>
  <c r="G24" i="25"/>
  <c r="G32" i="26"/>
  <c r="G36" i="26"/>
  <c r="Z25" i="26"/>
  <c r="Z14" i="26"/>
  <c r="G14" i="25"/>
  <c r="G27" i="26"/>
  <c r="G17" i="26"/>
  <c r="G29" i="25"/>
  <c r="G38" i="26"/>
  <c r="G42" i="26"/>
  <c r="G27" i="25"/>
  <c r="Z16" i="26"/>
  <c r="G9" i="26"/>
  <c r="G25" i="25"/>
  <c r="Z30" i="26"/>
  <c r="Z6" i="26"/>
  <c r="G38" i="25"/>
  <c r="G21" i="26"/>
  <c r="G34" i="25"/>
  <c r="Z35" i="26"/>
  <c r="Z17" i="26"/>
  <c r="G33" i="26"/>
  <c r="G8" i="25"/>
  <c r="G25" i="26"/>
  <c r="Z19" i="26"/>
  <c r="Z12" i="26"/>
  <c r="G6" i="26"/>
  <c r="G19" i="25"/>
  <c r="G14" i="26"/>
  <c r="G21" i="25"/>
  <c r="G37" i="25"/>
  <c r="Z11" i="26"/>
  <c r="Z38" i="26"/>
  <c r="G13" i="26"/>
  <c r="G9" i="25"/>
  <c r="G16" i="26"/>
  <c r="Z20" i="26"/>
  <c r="Z42" i="26"/>
  <c r="G35" i="26"/>
  <c r="G30" i="26"/>
  <c r="Z36" i="26"/>
  <c r="G20" i="26"/>
  <c r="G40" i="26"/>
  <c r="G33" i="25"/>
  <c r="G12" i="26"/>
  <c r="G42" i="25"/>
  <c r="G8" i="26"/>
  <c r="G31" i="25"/>
  <c r="Z21" i="26"/>
  <c r="G39" i="25"/>
  <c r="Z9" i="26"/>
  <c r="Z40" i="26"/>
  <c r="Z8" i="26"/>
  <c r="G40" i="25"/>
  <c r="G35" i="25"/>
  <c r="G29" i="26"/>
  <c r="G26" i="25"/>
  <c r="G30" i="25"/>
  <c r="G19" i="26"/>
  <c r="G24" i="26"/>
  <c r="G5" i="25"/>
  <c r="G6" i="25"/>
  <c r="Z13" i="26"/>
  <c r="G17" i="25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9" i="16"/>
  <c r="D10" i="15"/>
  <c r="D14" i="15"/>
  <c r="E15" i="16"/>
  <c r="D15" i="15"/>
  <c r="E7" i="16"/>
  <c r="D18" i="15"/>
  <c r="D12" i="15"/>
  <c r="D8" i="15"/>
  <c r="E6" i="16"/>
  <c r="D13" i="15"/>
  <c r="E10" i="16"/>
  <c r="D11" i="15"/>
  <c r="D17" i="15"/>
  <c r="D16" i="15"/>
  <c r="E14" i="16"/>
  <c r="D19" i="15"/>
  <c r="C6" i="20"/>
  <c r="D5" i="15"/>
  <c r="E11" i="16"/>
  <c r="E13" i="16"/>
  <c r="D6" i="15"/>
  <c r="E12" i="16"/>
  <c r="E18" i="16"/>
  <c r="E16" i="16"/>
  <c r="D21" i="15"/>
  <c r="D20" i="15"/>
  <c r="E5" i="16"/>
  <c r="G4" i="25"/>
  <c r="E8" i="16"/>
  <c r="C5" i="20"/>
  <c r="D22" i="15"/>
  <c r="D9" i="15"/>
  <c r="E19" i="16"/>
  <c r="X16" i="16"/>
  <c r="AH1" i="18" l="1"/>
  <c r="AH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9" i="17"/>
  <c r="F43" i="18"/>
  <c r="F13" i="18"/>
  <c r="F11" i="17"/>
  <c r="F16" i="18"/>
  <c r="E12" i="15"/>
  <c r="F8" i="16"/>
  <c r="F14" i="18"/>
  <c r="F7" i="17"/>
  <c r="F15" i="18"/>
  <c r="F15" i="16"/>
  <c r="F3" i="17"/>
  <c r="E11" i="15"/>
  <c r="E7" i="15"/>
  <c r="F33" i="18"/>
  <c r="F5" i="17"/>
  <c r="F5" i="18"/>
  <c r="F18" i="16"/>
  <c r="F38" i="18"/>
  <c r="F5" i="16"/>
  <c r="F28" i="18"/>
  <c r="F14" i="16"/>
  <c r="F17" i="18"/>
  <c r="F12" i="18"/>
  <c r="F11" i="16"/>
  <c r="F14" i="17"/>
  <c r="F10" i="18"/>
  <c r="E17" i="15"/>
  <c r="F36" i="18"/>
  <c r="F16" i="16"/>
  <c r="E6" i="15"/>
  <c r="E13" i="15"/>
  <c r="F13" i="17"/>
  <c r="E18" i="15"/>
  <c r="E16" i="15"/>
  <c r="F23" i="18"/>
  <c r="E21" i="15"/>
  <c r="F6" i="16"/>
  <c r="F32" i="18"/>
  <c r="F19" i="18"/>
  <c r="F46" i="18"/>
  <c r="F13" i="16"/>
  <c r="F7" i="16"/>
  <c r="F29" i="18"/>
  <c r="E15" i="15"/>
  <c r="F7" i="18"/>
  <c r="F27" i="18"/>
  <c r="F11" i="18"/>
  <c r="E10" i="15"/>
  <c r="D5" i="20"/>
  <c r="E22" i="15"/>
  <c r="F44" i="18"/>
  <c r="F10" i="17"/>
  <c r="F12" i="17"/>
  <c r="F26" i="18"/>
  <c r="F25" i="18"/>
  <c r="F21" i="18"/>
  <c r="F10" i="16"/>
  <c r="F30" i="18"/>
  <c r="F42" i="18"/>
  <c r="E9" i="15"/>
  <c r="F37" i="18"/>
  <c r="F35" i="18"/>
  <c r="F6" i="17"/>
  <c r="F24" i="18"/>
  <c r="F19" i="16"/>
  <c r="F8" i="18"/>
  <c r="E8" i="15"/>
  <c r="F4" i="17"/>
  <c r="F41" i="18"/>
  <c r="F39" i="18"/>
  <c r="D6" i="20"/>
  <c r="E20" i="15"/>
  <c r="E19" i="15"/>
  <c r="F34" i="18"/>
  <c r="F9" i="16"/>
  <c r="F8" i="17"/>
  <c r="E14" i="15"/>
  <c r="F6" i="18"/>
  <c r="F20" i="18"/>
  <c r="F18" i="18"/>
  <c r="F12" i="16"/>
  <c r="E5" i="15"/>
  <c r="F45" i="18"/>
  <c r="F40" i="18"/>
  <c r="F9" i="18"/>
  <c r="F22" i="18"/>
  <c r="F31" i="18"/>
  <c r="X8" i="16"/>
  <c r="X11" i="16"/>
  <c r="Z5" i="17"/>
  <c r="X14" i="16"/>
  <c r="Z13" i="17"/>
  <c r="Z3" i="17"/>
  <c r="R14" i="15"/>
  <c r="Z10" i="17"/>
  <c r="R13" i="15"/>
  <c r="X13" i="16"/>
  <c r="R8" i="15"/>
  <c r="Z11" i="17"/>
  <c r="Z4" i="17"/>
  <c r="R19" i="15"/>
  <c r="Z12" i="17"/>
  <c r="R20" i="15"/>
  <c r="R15" i="15"/>
  <c r="X7" i="16"/>
  <c r="R9" i="15"/>
  <c r="X15" i="16"/>
  <c r="R10" i="15"/>
  <c r="R18" i="15"/>
  <c r="X6" i="16"/>
  <c r="R16" i="15"/>
  <c r="X5" i="16"/>
  <c r="R6" i="15"/>
  <c r="R12" i="15"/>
  <c r="Q6" i="20"/>
  <c r="R21" i="15"/>
  <c r="X12" i="16"/>
  <c r="X19" i="16"/>
  <c r="Q5" i="20"/>
  <c r="X10" i="16"/>
  <c r="Z6" i="17"/>
  <c r="Z7" i="17"/>
  <c r="Z9" i="17"/>
  <c r="Z14" i="17"/>
  <c r="R5" i="15"/>
  <c r="R7" i="15"/>
  <c r="X9" i="16"/>
  <c r="R22" i="15"/>
  <c r="Z8" i="17"/>
  <c r="R11" i="15"/>
  <c r="R17" i="15"/>
  <c r="X18" i="16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6" i="18"/>
  <c r="G30" i="18"/>
  <c r="G23" i="18"/>
  <c r="G41" i="18"/>
  <c r="G6" i="17"/>
  <c r="G31" i="18"/>
  <c r="G35" i="18"/>
  <c r="G11" i="18"/>
  <c r="G45" i="18"/>
  <c r="G42" i="18"/>
  <c r="G12" i="18"/>
  <c r="G27" i="18"/>
  <c r="G24" i="18"/>
  <c r="G2" i="17"/>
  <c r="G4" i="18"/>
  <c r="G32" i="18"/>
  <c r="G6" i="18"/>
  <c r="G20" i="18"/>
  <c r="G4" i="17"/>
  <c r="G8" i="17"/>
  <c r="G46" i="18"/>
  <c r="G9" i="18"/>
  <c r="G13" i="18"/>
  <c r="G18" i="18"/>
  <c r="G7" i="17"/>
  <c r="E4" i="15"/>
  <c r="G34" i="18"/>
  <c r="G12" i="17"/>
  <c r="G40" i="18"/>
  <c r="G43" i="18"/>
  <c r="G15" i="18"/>
  <c r="G17" i="18"/>
  <c r="G3" i="17"/>
  <c r="G14" i="18"/>
  <c r="G36" i="18"/>
  <c r="G13" i="17"/>
  <c r="G21" i="18"/>
  <c r="G38" i="18"/>
  <c r="G33" i="18"/>
  <c r="G37" i="18"/>
  <c r="G28" i="18"/>
  <c r="G26" i="18"/>
  <c r="G7" i="18"/>
  <c r="G10" i="18"/>
  <c r="G19" i="18"/>
  <c r="G44" i="18"/>
  <c r="G5" i="18"/>
  <c r="G25" i="18"/>
  <c r="G9" i="17"/>
  <c r="G14" i="17"/>
  <c r="G10" i="17"/>
  <c r="G39" i="18"/>
  <c r="G22" i="18"/>
  <c r="G11" i="17"/>
  <c r="D4" i="20"/>
  <c r="G5" i="17"/>
  <c r="G29" i="18"/>
  <c r="G8" i="18"/>
  <c r="Z37" i="18"/>
  <c r="Z30" i="18"/>
  <c r="Z45" i="18"/>
  <c r="Z39" i="18"/>
  <c r="Z33" i="18"/>
  <c r="Z28" i="18"/>
  <c r="Z38" i="18"/>
  <c r="Z25" i="18"/>
  <c r="Z34" i="18"/>
  <c r="Z31" i="18"/>
  <c r="Z27" i="18"/>
  <c r="Z42" i="18"/>
  <c r="Z26" i="18"/>
  <c r="Z9" i="18"/>
  <c r="Z22" i="18"/>
  <c r="Z43" i="18"/>
  <c r="Z29" i="18"/>
  <c r="Z21" i="18"/>
  <c r="Z6" i="18"/>
  <c r="Z18" i="18"/>
  <c r="Z12" i="18"/>
  <c r="Z20" i="18"/>
  <c r="Z15" i="18"/>
  <c r="Z13" i="18"/>
  <c r="Z44" i="18"/>
  <c r="Z23" i="18"/>
  <c r="Q3" i="20"/>
  <c r="Z40" i="18"/>
  <c r="Z16" i="18"/>
  <c r="Z24" i="18"/>
  <c r="Z14" i="18"/>
  <c r="Z17" i="18"/>
  <c r="Z5" i="18"/>
  <c r="Z41" i="18"/>
  <c r="Z19" i="18"/>
  <c r="Z32" i="18"/>
  <c r="Z46" i="18"/>
  <c r="Z11" i="18"/>
  <c r="Z8" i="18"/>
  <c r="Z36" i="18"/>
  <c r="Z10" i="18"/>
  <c r="Z35" i="18"/>
  <c r="Z7" i="18"/>
  <c r="E5" i="11" l="1"/>
  <c r="E5" i="12"/>
  <c r="C6" i="11"/>
  <c r="F5" i="11"/>
  <c r="F5" i="12"/>
  <c r="E4" i="12" l="1"/>
  <c r="E6" i="12"/>
  <c r="E4" i="11"/>
  <c r="C7" i="11"/>
  <c r="E6" i="11"/>
  <c r="G5" i="12"/>
  <c r="G5" i="11"/>
  <c r="F6" i="12"/>
  <c r="F6" i="11"/>
  <c r="E7" i="12" l="1"/>
  <c r="E7" i="11"/>
  <c r="C8" i="11"/>
  <c r="G6" i="12"/>
  <c r="G6" i="11"/>
  <c r="F7" i="11"/>
  <c r="F7" i="12"/>
  <c r="E8" i="12" l="1"/>
  <c r="E8" i="11"/>
  <c r="C9" i="11"/>
  <c r="G7" i="11"/>
  <c r="G7" i="12"/>
  <c r="F8" i="11"/>
  <c r="F8" i="12"/>
  <c r="E9" i="12" l="1"/>
  <c r="C10" i="11"/>
  <c r="E9" i="11"/>
  <c r="G8" i="11"/>
  <c r="F9" i="12"/>
  <c r="G8" i="12"/>
  <c r="F9" i="11"/>
  <c r="E10" i="12" l="1"/>
  <c r="E10" i="11"/>
  <c r="C11" i="11"/>
  <c r="G9" i="11"/>
  <c r="F10" i="11"/>
  <c r="G9" i="12"/>
  <c r="F10" i="12"/>
  <c r="E11" i="12" l="1"/>
  <c r="C12" i="11"/>
  <c r="E11" i="11"/>
  <c r="F11" i="11"/>
  <c r="G10" i="12"/>
  <c r="G10" i="11"/>
  <c r="F11" i="12"/>
  <c r="E12" i="12" l="1"/>
  <c r="E12" i="11"/>
  <c r="C13" i="11"/>
  <c r="G11" i="12"/>
  <c r="F12" i="12"/>
  <c r="F12" i="11"/>
  <c r="G11" i="11"/>
  <c r="E13" i="12" l="1"/>
  <c r="E13" i="11"/>
  <c r="C14" i="11"/>
  <c r="E4" i="22"/>
  <c r="G12" i="11"/>
  <c r="F13" i="12"/>
  <c r="G12" i="12"/>
  <c r="F13" i="11"/>
  <c r="E14" i="12" l="1"/>
  <c r="C15" i="11"/>
  <c r="E14" i="11"/>
  <c r="F14" i="12"/>
  <c r="G13" i="12"/>
  <c r="F14" i="11"/>
  <c r="G13" i="11"/>
  <c r="F4" i="22"/>
  <c r="E15" i="12" l="1"/>
  <c r="E15" i="11"/>
  <c r="C16" i="11"/>
  <c r="F15" i="11"/>
  <c r="G14" i="12"/>
  <c r="F15" i="12"/>
  <c r="G14" i="11"/>
  <c r="E16" i="12" l="1"/>
  <c r="E16" i="11"/>
  <c r="C17" i="11"/>
  <c r="G15" i="12"/>
  <c r="G15" i="11"/>
  <c r="F16" i="11"/>
  <c r="F16" i="12"/>
  <c r="E17" i="12" l="1"/>
  <c r="C18" i="11"/>
  <c r="E17" i="11"/>
  <c r="G16" i="11"/>
  <c r="F17" i="11"/>
  <c r="G16" i="12"/>
  <c r="F17" i="12"/>
  <c r="E18" i="12" l="1"/>
  <c r="E18" i="11"/>
  <c r="C19" i="11"/>
  <c r="G17" i="11"/>
  <c r="F18" i="12"/>
  <c r="G17" i="12"/>
  <c r="F18" i="11"/>
  <c r="E19" i="12" l="1"/>
  <c r="C20" i="11"/>
  <c r="E19" i="11"/>
  <c r="G18" i="11"/>
  <c r="F19" i="12"/>
  <c r="G18" i="12"/>
  <c r="F19" i="11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F22" i="12"/>
  <c r="G21" i="12"/>
  <c r="G21" i="11"/>
  <c r="E23" i="12" l="1"/>
  <c r="E23" i="11"/>
  <c r="C24" i="11"/>
  <c r="G22" i="11"/>
  <c r="F23" i="11"/>
  <c r="G22" i="12"/>
  <c r="F23" i="12"/>
  <c r="E24" i="12" l="1"/>
  <c r="E24" i="11"/>
  <c r="C25" i="11"/>
  <c r="F24" i="12"/>
  <c r="G23" i="11"/>
  <c r="F24" i="11"/>
  <c r="G23" i="12"/>
  <c r="E25" i="12" l="1"/>
  <c r="C26" i="11"/>
  <c r="E25" i="11"/>
  <c r="G24" i="11"/>
  <c r="G24" i="12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G26" i="12"/>
  <c r="F27" i="12"/>
  <c r="F27" i="11"/>
  <c r="G26" i="11"/>
  <c r="E28" i="12" l="1"/>
  <c r="C29" i="11"/>
  <c r="E28" i="11"/>
  <c r="F28" i="12"/>
  <c r="F28" i="11"/>
  <c r="G27" i="12"/>
  <c r="G27" i="11"/>
  <c r="E29" i="12" l="1"/>
  <c r="E29" i="11"/>
  <c r="C30" i="11"/>
  <c r="F29" i="12"/>
  <c r="G28" i="11"/>
  <c r="F29" i="11"/>
  <c r="G28" i="12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F34" i="11"/>
  <c r="G33" i="11"/>
  <c r="G33" i="12"/>
  <c r="E35" i="12" l="1"/>
  <c r="C36" i="11"/>
  <c r="E35" i="11"/>
  <c r="F35" i="11"/>
  <c r="G34" i="12"/>
  <c r="G34" i="11"/>
  <c r="F35" i="12"/>
  <c r="E36" i="12" l="1"/>
  <c r="E36" i="11"/>
  <c r="C37" i="11"/>
  <c r="F36" i="11"/>
  <c r="G35" i="11"/>
  <c r="G35" i="12"/>
  <c r="F36" i="12"/>
  <c r="E37" i="12" l="1"/>
  <c r="E37" i="11"/>
  <c r="C38" i="11"/>
  <c r="F37" i="11"/>
  <c r="G36" i="12"/>
  <c r="G36" i="11"/>
  <c r="F37" i="12"/>
  <c r="E38" i="12" l="1"/>
  <c r="C39" i="11"/>
  <c r="E38" i="11"/>
  <c r="F38" i="12"/>
  <c r="G37" i="11"/>
  <c r="G37" i="12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F41" i="12"/>
  <c r="G4" i="12"/>
  <c r="G4" i="11"/>
  <c r="F42" i="11"/>
  <c r="F42" i="12"/>
  <c r="G41" i="12"/>
  <c r="G40" i="11"/>
  <c r="F41" i="11"/>
  <c r="M3" i="17" a="1"/>
  <c r="G40" i="12"/>
  <c r="W3" i="22"/>
  <c r="X3" i="16"/>
  <c r="R3" i="15"/>
  <c r="M4" i="17" l="1"/>
  <c r="M3" i="17"/>
  <c r="M5" i="17"/>
  <c r="M6" i="17"/>
  <c r="G42" i="12"/>
  <c r="G41" i="11"/>
  <c r="G42" i="11"/>
  <c r="X20" i="12"/>
  <c r="X36" i="12"/>
  <c r="X19" i="12"/>
  <c r="X42" i="12"/>
  <c r="X14" i="12"/>
  <c r="X31" i="12"/>
  <c r="X24" i="12"/>
  <c r="X21" i="12"/>
  <c r="X12" i="12"/>
  <c r="X40" i="12"/>
  <c r="X38" i="12"/>
  <c r="X28" i="12"/>
  <c r="X11" i="12"/>
  <c r="X30" i="12"/>
  <c r="X23" i="12"/>
  <c r="X29" i="12"/>
  <c r="X5" i="12"/>
  <c r="X26" i="12"/>
  <c r="X10" i="12"/>
  <c r="X15" i="12"/>
  <c r="X39" i="12"/>
  <c r="X33" i="12"/>
  <c r="X16" i="12"/>
  <c r="X18" i="12"/>
  <c r="X7" i="12"/>
  <c r="X25" i="12"/>
  <c r="X27" i="12"/>
  <c r="X35" i="12"/>
  <c r="X34" i="12"/>
  <c r="X17" i="12"/>
  <c r="X37" i="12"/>
  <c r="X9" i="12"/>
  <c r="X32" i="12"/>
  <c r="X6" i="12"/>
  <c r="X22" i="12"/>
  <c r="X8" i="12"/>
  <c r="X41" i="12"/>
  <c r="X13" i="12"/>
  <c r="M7" i="17" l="1"/>
  <c r="M8" i="17"/>
  <c r="M9" i="17" l="1"/>
  <c r="M10" i="17"/>
  <c r="M11" i="17" l="1"/>
  <c r="M12" i="17"/>
  <c r="M13" i="17" l="1"/>
  <c r="M14" i="17"/>
  <c r="O3" i="17" l="1" a="1"/>
  <c r="X16" i="11"/>
  <c r="X12" i="11"/>
  <c r="X42" i="11"/>
  <c r="X40" i="11"/>
  <c r="X33" i="11"/>
  <c r="X6" i="11"/>
  <c r="X13" i="11"/>
  <c r="X29" i="11"/>
  <c r="X18" i="11"/>
  <c r="X10" i="11"/>
  <c r="X35" i="11"/>
  <c r="X38" i="11"/>
  <c r="X21" i="11"/>
  <c r="X11" i="11"/>
  <c r="X5" i="11"/>
  <c r="X24" i="11"/>
  <c r="X26" i="11"/>
  <c r="X22" i="11"/>
  <c r="X19" i="11"/>
  <c r="X17" i="11"/>
  <c r="X8" i="11"/>
  <c r="X20" i="11"/>
  <c r="X14" i="11"/>
  <c r="X7" i="11"/>
  <c r="X31" i="11"/>
  <c r="X28" i="11"/>
  <c r="X23" i="11"/>
  <c r="X30" i="11"/>
  <c r="X15" i="11"/>
  <c r="X32" i="11"/>
  <c r="X27" i="11"/>
  <c r="X37" i="11"/>
  <c r="X36" i="11"/>
  <c r="X41" i="11"/>
  <c r="X39" i="11"/>
  <c r="X9" i="11"/>
  <c r="X25" i="11"/>
  <c r="X34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X3" i="1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H4" i="18"/>
  <c r="Z3" i="26"/>
  <c r="AI4" i="18"/>
  <c r="Z3" i="18"/>
  <c r="X3" i="12"/>
  <c r="Z3" i="25"/>
  <c r="P4" i="12"/>
  <c r="P4" i="25"/>
  <c r="P4" i="26"/>
  <c r="N4" i="16"/>
  <c r="P4" i="11"/>
  <c r="M4" i="22"/>
  <c r="O2" i="17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AH16" i="18"/>
  <c r="AH22" i="18"/>
  <c r="AH6" i="18"/>
  <c r="AH46" i="18"/>
  <c r="AH26" i="18"/>
  <c r="AH10" i="18"/>
  <c r="AI6" i="18"/>
  <c r="AI46" i="18"/>
  <c r="AH34" i="18"/>
  <c r="AH42" i="18"/>
  <c r="AH45" i="18"/>
  <c r="D7" i="56"/>
  <c r="AH12" i="18"/>
  <c r="AI12" i="18" s="1"/>
  <c r="AH32" i="18"/>
  <c r="AH8" i="18"/>
  <c r="AH14" i="18"/>
  <c r="AI32" i="18"/>
  <c r="AH27" i="18"/>
  <c r="AH41" i="18"/>
  <c r="AH11" i="18"/>
  <c r="AH7" i="18"/>
  <c r="AI7" i="18" s="1"/>
  <c r="AI34" i="18"/>
  <c r="AH37" i="18"/>
  <c r="AI27" i="18"/>
  <c r="AH38" i="18"/>
  <c r="AH33" i="18"/>
  <c r="AI33" i="18" s="1"/>
  <c r="AI16" i="18"/>
  <c r="AH15" i="18"/>
  <c r="AH29" i="18"/>
  <c r="AH39" i="18"/>
  <c r="AI39" i="18" s="1"/>
  <c r="AI41" i="18"/>
  <c r="AH5" i="18"/>
  <c r="AI5" i="18" s="1"/>
  <c r="AH9" i="18"/>
  <c r="AI11" i="18"/>
  <c r="AH19" i="18"/>
  <c r="AI8" i="18"/>
  <c r="AH13" i="18"/>
  <c r="AH21" i="18"/>
  <c r="AH44" i="18"/>
  <c r="AI44" i="18" s="1"/>
  <c r="AI9" i="18"/>
  <c r="AH18" i="18"/>
  <c r="AI18" i="18" s="1"/>
  <c r="AH17" i="18"/>
  <c r="AH31" i="18"/>
  <c r="AI31" i="18" s="1"/>
  <c r="AH24" i="18"/>
  <c r="AI24" i="18" s="1"/>
  <c r="AH43" i="18"/>
  <c r="AH23" i="18"/>
  <c r="AI23" i="18" s="1"/>
  <c r="Y3" i="65"/>
  <c r="AH36" i="18"/>
  <c r="AI36" i="18" s="1"/>
  <c r="AH25" i="18"/>
  <c r="AI25" i="18" s="1"/>
  <c r="AH30" i="18"/>
  <c r="AI30" i="18" s="1"/>
  <c r="AI17" i="18"/>
  <c r="AH28" i="18"/>
  <c r="AI28" i="18" s="1"/>
  <c r="AI13" i="18"/>
  <c r="AH35" i="18"/>
  <c r="AH20" i="18"/>
  <c r="AI20" i="18" s="1"/>
  <c r="AI42" i="18"/>
  <c r="AH40" i="18"/>
  <c r="AI29" i="18"/>
  <c r="Q5" i="64"/>
  <c r="O4" i="65"/>
  <c r="O4" i="18"/>
  <c r="AI40" i="18"/>
  <c r="AI14" i="18"/>
  <c r="AI35" i="18"/>
  <c r="AI45" i="18"/>
  <c r="AI43" i="18"/>
  <c r="AI10" i="18"/>
  <c r="AI21" i="18"/>
  <c r="AI26" i="18"/>
  <c r="AI19" i="18"/>
  <c r="AI22" i="18"/>
  <c r="AI15" i="18"/>
  <c r="AI38" i="18"/>
  <c r="AI37" i="18"/>
</calcChain>
</file>

<file path=xl/sharedStrings.xml><?xml version="1.0" encoding="utf-8"?>
<sst xmlns="http://schemas.openxmlformats.org/spreadsheetml/2006/main" count="2546" uniqueCount="222">
  <si>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</si>
  <si>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</si>
  <si>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</si>
  <si>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</si>
  <si>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</si>
  <si>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</si>
  <si>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</si>
  <si>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</si>
  <si>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</si>
  <si>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</si>
  <si>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</si>
  <si>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</si>
  <si>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</si>
  <si>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</si>
  <si>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</si>
  <si>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</si>
  <si>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</si>
  <si>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</si>
  <si>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</si>
  <si>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</si>
  <si>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</si>
  <si>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</si>
  <si>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</si>
  <si>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</si>
  <si>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</si>
  <si>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</si>
  <si>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</si>
  <si>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</si>
  <si>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</si>
  <si>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</si>
  <si>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</si>
  <si>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</si>
  <si>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</si>
  <si>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</si>
  <si>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</si>
  <si>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</si>
  <si>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</si>
  <si>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</si>
  <si>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</si>
  <si>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</si>
  <si>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</si>
  <si>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</si>
  <si>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</si>
  <si>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</si>
  <si>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</si>
  <si>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</si>
  <si>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</si>
  <si>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</si>
  <si>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</si>
  <si>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</si>
  <si>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</si>
  <si>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</si>
  <si>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</si>
  <si>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</si>
  <si>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</si>
  <si>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</si>
  <si>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</si>
  <si>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</si>
  <si>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</si>
  <si>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</si>
  <si>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</si>
  <si>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</si>
  <si>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</si>
  <si>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</si>
  <si>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</si>
  <si>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</si>
  <si>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</si>
  <si>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</si>
  <si>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</si>
  <si>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</si>
  <si>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</si>
  <si>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</si>
  <si>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</si>
  <si>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</si>
  <si>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</si>
  <si>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</si>
  <si>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</si>
  <si>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</si>
  <si>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</si>
  <si>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</si>
  <si>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</si>
  <si>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</si>
  <si>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</si>
  <si>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</si>
  <si>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</si>
  <si>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</si>
  <si>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</si>
  <si>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</si>
  <si>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</si>
  <si>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</si>
  <si>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</si>
  <si>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</si>
  <si>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</si>
  <si>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</si>
  <si>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</si>
  <si>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</si>
  <si>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</si>
  <si>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</si>
  <si>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</si>
  <si>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</si>
  <si>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</si>
  <si>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</si>
  <si>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</si>
  <si>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</si>
  <si>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</si>
  <si>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</si>
  <si>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</si>
  <si>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</si>
  <si>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</si>
  <si>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</si>
  <si>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</si>
  <si>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</si>
  <si>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</si>
  <si>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</si>
  <si>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</si>
  <si>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</si>
  <si>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</si>
  <si>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</si>
  <si>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</si>
  <si>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</si>
  <si>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</si>
  <si>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</si>
  <si>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</si>
  <si>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</si>
  <si>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</si>
  <si>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</si>
  <si>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</si>
  <si>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</si>
  <si>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</si>
  <si>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</si>
  <si>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</si>
  <si>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</si>
  <si>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</si>
  <si>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</si>
  <si>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</si>
  <si>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</si>
  <si>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</si>
  <si>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</si>
  <si>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</si>
  <si>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</si>
  <si>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</si>
  <si>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</si>
  <si>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</si>
  <si>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</si>
  <si>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</si>
  <si>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</si>
  <si>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</si>
  <si>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</si>
  <si>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</si>
  <si>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</si>
  <si>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</si>
  <si>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</si>
  <si>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</si>
  <si>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</si>
  <si>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</si>
  <si>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</si>
  <si>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</si>
  <si>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</si>
  <si>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</si>
  <si>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</si>
  <si>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</si>
  <si>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</si>
  <si>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</si>
  <si>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</si>
  <si>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</si>
  <si>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</si>
  <si>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</si>
  <si>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</si>
  <si>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</si>
  <si>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</si>
  <si>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</si>
  <si>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</si>
  <si>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</si>
  <si>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</si>
  <si>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</si>
  <si>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</si>
  <si>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</si>
  <si>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</si>
  <si>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</si>
  <si>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</si>
  <si>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</si>
  <si>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</si>
  <si>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</si>
  <si>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</si>
  <si>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</si>
  <si>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</si>
  <si>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</si>
  <si>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</si>
  <si>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</si>
  <si>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</si>
  <si>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</si>
  <si>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</si>
  <si>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</si>
  <si>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</si>
  <si>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</si>
  <si>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</si>
  <si>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</si>
  <si>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</si>
  <si>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</si>
  <si>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</si>
  <si>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</si>
  <si>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</si>
  <si>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</si>
  <si>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</si>
  <si>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</si>
  <si>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</si>
  <si>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</si>
  <si>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</si>
  <si>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</si>
  <si>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</si>
  <si>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</si>
  <si>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</si>
  <si>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</si>
  <si>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</si>
  <si>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</si>
  <si>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</si>
  <si>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</si>
  <si>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</si>
  <si>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</si>
  <si>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</si>
  <si>
    <t>Half-Month Modified Following</t>
  </si>
  <si>
    <t>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</si>
</sst>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1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11:09:33</v>
        <stp/>
        <stp>{E5B2F945-91E2-4CB2-8408-8B1D9E8826B0}</stp>
        <tr r="P4" s="26"/>
      </tp>
      <tp t="s">
        <v>Updated at 11:09:33</v>
        <stp/>
        <stp>{33F71036-CA46-4418-8124-AD5DAB2BA34B}</stp>
        <tr r="J4" s="15"/>
      </tp>
      <tp t="s">
        <v>Updated at 11:09:33</v>
        <stp/>
        <stp>{920619D3-BC71-4C6F-8221-1E9CF09DE67C}</stp>
        <tr r="O4" s="65"/>
      </tp>
      <tp t="s">
        <v>Updated at 11:09:33</v>
        <stp/>
        <stp>{F848B6B6-CB32-470D-904D-BA32DBD094AF}</stp>
        <tr r="Q5" s="64"/>
      </tp>
      <tp t="s">
        <v>Updated at 11:09:55</v>
        <stp/>
        <stp>{DB0E7866-A1F7-4630-9AE3-8B647F7519B5}</stp>
        <tr r="O4" s="18"/>
      </tp>
      <tp t="s">
        <v>Updated at 11:09:33</v>
        <stp/>
        <stp>{1B3F1E3E-E783-40A0-93E8-6D62A4871FC7}</stp>
        <tr r="O2" s="17"/>
      </tp>
      <tp t="s">
        <v>Updated at 11:09:33</v>
        <stp/>
        <stp>{8DC426FA-0A24-4002-BA64-CF904C8C472A}</stp>
        <tr r="P4" s="25"/>
      </tp>
      <tp t="s">
        <v>Updated at 11:09:33</v>
        <stp/>
        <stp>{F2C9149B-4311-45B2-AC7E-5CD60AE5CBB9}</stp>
        <tr r="P4" s="12"/>
      </tp>
      <tp t="s">
        <v>Updated at 11:09:33</v>
        <stp/>
        <stp>{5D993C85-41E5-4FEE-BA08-D892368A50C0}</stp>
        <tr r="P4" s="11"/>
      </tp>
      <tp t="s">
        <v>Updated at 11:09:33</v>
        <stp/>
        <stp>{7BDEEC00-7D7D-4D05-898D-74836301E66E}</stp>
        <tr r="N4" s="16"/>
      </tp>
      <tp t="s">
        <v>Updated at 11:09:33</v>
        <stp/>
        <stp>{432CD8AE-3EDE-4239-8408-5CFE55409E78}</stp>
        <tr r="M4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Jun 25 2014 10:33:09</v>
      </c>
    </row>
    <row r="2" spans="2:10" ht="21" customHeight="1" thickBot="1" x14ac:dyDescent="0.25">
      <c r="B2" s="368" t="s">
        <v>221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>
        <v>41850.464548611111</v>
      </c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_xll.ohTrigger(Deposits!R3,FRA!X3,Futures3M!Z3,FuturesHWConvAdj!Q3,Swap3M!Z3,Swap6M!Z3,BasisSwap1M3M!X3,BasisSwap3M6M!X3,OIS!W3)</f>
        <v>4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5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41850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b">
        <v>1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topLeftCell="J1" workbookViewId="0"/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Updated at 11:09:33</v>
      </c>
      <c r="R5" s="233" t="s">
        <v>175</v>
      </c>
      <c r="S5" s="233" t="s">
        <v>213</v>
      </c>
      <c r="T5" s="233" t="s">
        <v>218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220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AUDON#0000</v>
      </c>
      <c r="K6" s="269" t="str">
        <f>_xll.qlOvernightIndex(I6,,D6,Currency,Calendar,H6,,Permanent,Trigger,ObjectOverwrite)</f>
        <v>AONIA#0000</v>
      </c>
      <c r="L6" s="269" t="str">
        <f>_xll.qlLastFixingQuote(PROPER(Currency)&amp;FamilyName&amp;$C6&amp;"LastFixing_Quote",K6,Permanent,Trigger,ObjectOverwrite)</f>
        <v>AudBBSWONLastFixing_Quote#0000</v>
      </c>
      <c r="M6" s="270"/>
      <c r="N6" s="229"/>
      <c r="O6" s="271" t="str">
        <f t="shared" ref="O6:O12" si="1">C6</f>
        <v>ON</v>
      </c>
      <c r="P6" s="272" t="str">
        <f>K6</f>
        <v>AONIA#0000</v>
      </c>
      <c r="Q6" s="273" t="str">
        <f>"AU"&amp;"CASH"&amp;"="&amp;"RBAA"</f>
        <v>AUCASH=RBAA</v>
      </c>
      <c r="R6" s="273">
        <v>41850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220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AUD1M#0000</v>
      </c>
      <c r="K7" s="228" t="str">
        <f>_xll.qlIborIndex(I7,FamilyName,C7,D7,Currency,E7,F7,G7,H7,J7,Permanent,Trigger,ObjectOverwrite)</f>
        <v>AudBBSW1M#0000</v>
      </c>
      <c r="L7" s="228" t="str">
        <f>_xll.qlLastFixingQuote(PROPER(Currency)&amp;FamilyName&amp;$C7&amp;"LastFixing_Quote",K7,Permanent,Trigger,ObjectOverwrite)</f>
        <v>AudBBSW1MLastFixing_Quote#0000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AudBBSW1M#0000</v>
      </c>
      <c r="Q7" s="236" t="str">
        <f>"AU"&amp;O7&amp;"BA"&amp;"="</f>
        <v>AU1MBA=</v>
      </c>
      <c r="R7" s="236" t="s">
        <v>217</v>
      </c>
      <c r="S7" s="296" t="s">
        <v>217</v>
      </c>
      <c r="T7" s="296" t="s">
        <v>217</v>
      </c>
      <c r="U7" s="296" t="e">
        <f>_xll.qlMidSafe(S7,T7)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220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AudBBSW2M#0000</v>
      </c>
      <c r="L8" s="228" t="str">
        <f>_xll.qlLastFixingQuote(PROPER(Currency)&amp;FamilyName&amp;$C8&amp;"LastFixing_Quote",K8,Permanent,Trigger,ObjectOverwrite)</f>
        <v>AudBBSW2MLastFixing_Quote#0000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AudBBSW2M#0000</v>
      </c>
      <c r="Q8" s="236" t="str">
        <f t="shared" ref="Q8:Q12" si="5">"AU"&amp;O8&amp;"BA"&amp;"="</f>
        <v>AU2MBA=</v>
      </c>
      <c r="R8" s="236" t="s">
        <v>217</v>
      </c>
      <c r="S8" s="296" t="s">
        <v>217</v>
      </c>
      <c r="T8" s="296" t="s">
        <v>217</v>
      </c>
      <c r="U8" s="296" t="e">
        <f>_xll.qlMidSafe(S8,T8)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220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AUD3M#0000</v>
      </c>
      <c r="K9" s="228" t="str">
        <f>_xll.qlIborIndex(I9,FamilyName,C9,D9,Currency,E9,F9,G9,H9,J9,Permanent,Trigger,ObjectOverwrite)</f>
        <v>AudBBSW3M#0000</v>
      </c>
      <c r="L9" s="228" t="str">
        <f>_xll.qlLastFixingQuote(PROPER(Currency)&amp;FamilyName&amp;$C9&amp;"LastFixing_Quote",K9,Permanent,Trigger,ObjectOverwrite)</f>
        <v>AudBBSW3MLastFixing_Quote#0000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AudBBSW3M#0000</v>
      </c>
      <c r="Q9" s="236" t="str">
        <f t="shared" si="5"/>
        <v>AU3MBA=</v>
      </c>
      <c r="R9" s="236" t="s">
        <v>217</v>
      </c>
      <c r="S9" s="296" t="s">
        <v>217</v>
      </c>
      <c r="T9" s="296" t="s">
        <v>217</v>
      </c>
      <c r="U9" s="296" t="e">
        <f>_xll.qlMidSafe(S9,T9)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220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AudBBSW4M#0000</v>
      </c>
      <c r="L10" s="228" t="str">
        <f>_xll.qlLastFixingQuote(PROPER(Currency)&amp;FamilyName&amp;$C10&amp;"LastFixing_Quote",K10,Permanent,Trigger,ObjectOverwrite)</f>
        <v>AudBBSW4MLastFixing_Quote#0000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AudBBSW4M#0000</v>
      </c>
      <c r="Q10" s="236" t="str">
        <f t="shared" si="5"/>
        <v>AU4MBA=</v>
      </c>
      <c r="R10" s="236" t="s">
        <v>217</v>
      </c>
      <c r="S10" s="296" t="s">
        <v>217</v>
      </c>
      <c r="T10" s="296" t="s">
        <v>217</v>
      </c>
      <c r="U10" s="296" t="e">
        <f>_xll.qlMidSafe(S10,T10)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220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AudBBSW5M#0000</v>
      </c>
      <c r="L11" s="228" t="str">
        <f>_xll.qlLastFixingQuote(PROPER(Currency)&amp;FamilyName&amp;$C11&amp;"LastFixing_Quote",K11,Permanent,Trigger,ObjectOverwrite)</f>
        <v>AudBBSW5MLastFixing_Quote#0000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AudBBSW5M#0000</v>
      </c>
      <c r="Q11" s="236" t="str">
        <f t="shared" si="5"/>
        <v>AU5MBA=</v>
      </c>
      <c r="R11" s="236" t="s">
        <v>217</v>
      </c>
      <c r="S11" s="296" t="s">
        <v>217</v>
      </c>
      <c r="T11" s="296" t="s">
        <v>217</v>
      </c>
      <c r="U11" s="296" t="e">
        <f>_xll.qlMidSafe(S11,T11)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220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AUD6M#0000</v>
      </c>
      <c r="K12" s="228" t="str">
        <f>_xll.qlIborIndex(I12,FamilyName,C12,D12,Currency,E12,F12,G12,H12,J12,Permanent,Trigger,ObjectOverwrite)</f>
        <v>AudBBSW6M#0000</v>
      </c>
      <c r="L12" s="228" t="str">
        <f>_xll.qlLastFixingQuote(PROPER(Currency)&amp;FamilyName&amp;$C12&amp;"LastFixing_Quote",K12,Permanent,Trigger,ObjectOverwrite)</f>
        <v>AudBBSW6MLastFixing_Quote#0000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AudBBSW6M#0000</v>
      </c>
      <c r="Q12" s="236" t="str">
        <f t="shared" si="5"/>
        <v>AU6MBA=</v>
      </c>
      <c r="R12" s="236" t="s">
        <v>217</v>
      </c>
      <c r="S12" s="296" t="s">
        <v>217</v>
      </c>
      <c r="T12" s="296" t="s">
        <v>217</v>
      </c>
      <c r="U12" s="296" t="e">
        <f>_xll.qlMidSafe(S12,T12)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AUDSTD#0000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IF(Serialize,_xll.ohObjectSave(F4:F63,SerializationPath&amp;FileName,FileOverwrite,,Serialize),"---")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8</v>
      </c>
      <c r="D4" s="250" t="s">
        <v>17</v>
      </c>
      <c r="E4" s="251" t="str">
        <f>PROPER(Currency)&amp;FamilyName&amp;FixingType&amp;$C4</f>
        <v>AudBBSWSwapForBasisCalc1Y</v>
      </c>
      <c r="F4" s="252" t="str">
        <f>_xll.qlSwapIndex($E4,FixingType,C4,1,Currency,Calendar,"3M","mf","act/365 (fixed)",BBSW!$K$9,Discounting,Permanent,Trigger,ObjectOverwrite)</f>
        <v>AudBBSWSwapForBasisCalc1Y#0000</v>
      </c>
      <c r="G4" s="249" t="str">
        <f>_xll.ohRangeRetrieveError(F4)</f>
        <v/>
      </c>
      <c r="H4" s="253"/>
    </row>
    <row r="5" spans="2:8" s="221" customFormat="1" x14ac:dyDescent="0.2">
      <c r="B5" s="245"/>
      <c r="C5" s="250" t="s">
        <v>58</v>
      </c>
      <c r="D5" s="250" t="s">
        <v>17</v>
      </c>
      <c r="E5" s="251" t="str">
        <f>PROPER(Currency)&amp;FamilyName&amp;FixingType&amp;$C5</f>
        <v>AudBBSWSwapForBasisCalc2Y</v>
      </c>
      <c r="F5" s="252" t="str">
        <f>_xll.qlSwapIndex($E5,FixingType,C5,1,Currency,Calendar,"3M","mf","act/365 (fixed)",BBSW!$K$9,Discounting,Permanent,Trigger,ObjectOverwrite)</f>
        <v>AudBBSWSwapForBasisCalc2Y#0000</v>
      </c>
      <c r="G5" s="249" t="str">
        <f>_xll.ohRangeRetrieveError(F5)</f>
        <v/>
      </c>
      <c r="H5" s="253"/>
    </row>
    <row r="6" spans="2:8" s="221" customFormat="1" x14ac:dyDescent="0.2">
      <c r="B6" s="245"/>
      <c r="C6" s="250" t="s">
        <v>57</v>
      </c>
      <c r="D6" s="250" t="s">
        <v>17</v>
      </c>
      <c r="E6" s="251" t="str">
        <f>PROPER(Currency)&amp;FamilyName&amp;FixingType&amp;$C6</f>
        <v>AudBBSWSwapForBasisCalc3Y</v>
      </c>
      <c r="F6" s="252" t="str">
        <f>_xll.qlSwapIndex($E6,FixingType,C6,1,Currency,Calendar,"3M","mf","act/365 (fixed)",BBSW!$K$9,Discounting,Permanent,Trigger,ObjectOverwrite)</f>
        <v>AudBBSWSwapForBasisCalc3Y#0000</v>
      </c>
      <c r="G6" s="249" t="str">
        <f>_xll.ohRangeRetrieveError(F6)</f>
        <v/>
      </c>
      <c r="H6" s="253"/>
    </row>
    <row r="7" spans="2:8" s="221" customFormat="1" x14ac:dyDescent="0.2">
      <c r="B7" s="245"/>
      <c r="C7" s="250" t="s">
        <v>56</v>
      </c>
      <c r="D7" s="250" t="s">
        <v>17</v>
      </c>
      <c r="E7" s="251" t="str">
        <f>PROPER(Currency)&amp;FamilyName&amp;FixingType&amp;$C7</f>
        <v>AudBBSWSwapForBasisCalc4Y</v>
      </c>
      <c r="F7" s="252" t="str">
        <f>_xll.qlSwapIndex($E7,FixingType,C7,1,Currency,Calendar,"3M","mf","act/365 (fixed)",BBSW!$K$9,Discounting,Permanent,Trigger,ObjectOverwrite)</f>
        <v>AudBBSWSwapForBasisCalc4Y#0000</v>
      </c>
      <c r="G7" s="249" t="str">
        <f>_xll.ohRangeRetrieveError(F7)</f>
        <v/>
      </c>
      <c r="H7" s="253"/>
    </row>
    <row r="8" spans="2:8" s="221" customFormat="1" ht="12" thickBot="1" x14ac:dyDescent="0.25">
      <c r="B8" s="286"/>
      <c r="C8" s="287"/>
      <c r="D8" s="287"/>
      <c r="E8" s="287"/>
      <c r="F8" s="287"/>
      <c r="G8" s="287"/>
      <c r="H8" s="288"/>
    </row>
    <row r="9" spans="2:8" s="221" customFormat="1" x14ac:dyDescent="0.2">
      <c r="B9" s="254"/>
      <c r="C9" s="254"/>
      <c r="D9" s="254"/>
      <c r="E9" s="254"/>
      <c r="F9" s="254"/>
      <c r="G9" s="254"/>
      <c r="H9" s="254"/>
    </row>
    <row r="10" spans="2:8" s="221" customFormat="1" x14ac:dyDescent="0.2">
      <c r="B10" s="254"/>
      <c r="C10" s="254"/>
      <c r="D10" s="254"/>
      <c r="E10" s="254"/>
      <c r="F10" s="254"/>
      <c r="G10" s="254"/>
      <c r="H10" s="254"/>
    </row>
    <row r="11" spans="2:8" s="221" customFormat="1" x14ac:dyDescent="0.2">
      <c r="B11" s="254"/>
      <c r="C11" s="254"/>
      <c r="D11" s="254"/>
      <c r="E11" s="254"/>
      <c r="F11" s="254"/>
      <c r="G11" s="254"/>
      <c r="H11" s="254"/>
    </row>
    <row r="12" spans="2:8" s="221" customFormat="1" x14ac:dyDescent="0.2">
      <c r="B12" s="254"/>
      <c r="C12" s="254"/>
      <c r="D12" s="254"/>
      <c r="E12" s="254"/>
      <c r="F12" s="254"/>
      <c r="G12" s="254"/>
      <c r="H12" s="254"/>
    </row>
    <row r="13" spans="2:8" s="221" customFormat="1" x14ac:dyDescent="0.2">
      <c r="B13" s="254"/>
      <c r="C13" s="254"/>
      <c r="D13" s="254"/>
      <c r="E13" s="254"/>
      <c r="F13" s="254"/>
      <c r="G13" s="254"/>
      <c r="H13" s="254"/>
    </row>
    <row r="14" spans="2:8" s="221" customFormat="1" x14ac:dyDescent="0.2">
      <c r="B14" s="254"/>
      <c r="C14" s="254"/>
      <c r="D14" s="254"/>
      <c r="E14" s="254"/>
      <c r="F14" s="254"/>
      <c r="G14" s="254"/>
      <c r="H14" s="254"/>
    </row>
    <row r="15" spans="2:8" s="221" customFormat="1" x14ac:dyDescent="0.2">
      <c r="B15" s="254"/>
      <c r="C15" s="254"/>
      <c r="D15" s="254"/>
      <c r="E15" s="254"/>
      <c r="F15" s="254"/>
      <c r="G15" s="254"/>
      <c r="H15" s="254"/>
    </row>
    <row r="16" spans="2:8" s="221" customFormat="1" x14ac:dyDescent="0.2">
      <c r="B16" s="254"/>
      <c r="C16" s="254"/>
      <c r="D16" s="254"/>
      <c r="E16" s="254"/>
      <c r="F16" s="254"/>
      <c r="G16" s="254"/>
      <c r="H16" s="254"/>
    </row>
    <row r="17" spans="2:8" s="221" customFormat="1" x14ac:dyDescent="0.2">
      <c r="B17" s="254"/>
      <c r="C17" s="254"/>
      <c r="D17" s="254"/>
      <c r="E17" s="254"/>
      <c r="F17" s="254"/>
      <c r="G17" s="254"/>
      <c r="H17" s="254"/>
    </row>
    <row r="18" spans="2:8" s="221" customFormat="1" x14ac:dyDescent="0.2">
      <c r="B18" s="254"/>
      <c r="C18" s="254"/>
      <c r="D18" s="254"/>
      <c r="E18" s="254"/>
      <c r="F18" s="254"/>
      <c r="G18" s="254"/>
      <c r="H18" s="254"/>
    </row>
    <row r="19" spans="2:8" s="221" customFormat="1" x14ac:dyDescent="0.2">
      <c r="B19" s="254"/>
      <c r="C19" s="254"/>
      <c r="D19" s="254"/>
      <c r="E19" s="254"/>
      <c r="F19" s="254"/>
      <c r="G19" s="254"/>
      <c r="H19" s="254"/>
    </row>
    <row r="20" spans="2:8" s="221" customFormat="1" x14ac:dyDescent="0.2">
      <c r="B20" s="254"/>
      <c r="C20" s="254"/>
      <c r="D20" s="254"/>
      <c r="E20" s="254"/>
      <c r="F20" s="254"/>
      <c r="G20" s="254"/>
      <c r="H20" s="254"/>
    </row>
    <row r="21" spans="2:8" s="221" customFormat="1" x14ac:dyDescent="0.2">
      <c r="B21" s="254"/>
      <c r="C21" s="254"/>
      <c r="D21" s="254"/>
      <c r="E21" s="254"/>
      <c r="F21" s="254"/>
      <c r="G21" s="254"/>
      <c r="H21" s="254"/>
    </row>
    <row r="22" spans="2:8" s="221" customFormat="1" x14ac:dyDescent="0.2">
      <c r="B22" s="254"/>
      <c r="C22" s="254"/>
      <c r="D22" s="254"/>
      <c r="E22" s="254"/>
      <c r="F22" s="254"/>
      <c r="G22" s="254"/>
      <c r="H22" s="254"/>
    </row>
    <row r="23" spans="2:8" s="221" customFormat="1" x14ac:dyDescent="0.2">
      <c r="B23" s="254"/>
      <c r="C23" s="254"/>
      <c r="D23" s="254"/>
      <c r="E23" s="254"/>
      <c r="F23" s="254"/>
      <c r="G23" s="254"/>
      <c r="H23" s="254"/>
    </row>
    <row r="24" spans="2:8" s="221" customFormat="1" x14ac:dyDescent="0.2">
      <c r="B24" s="254"/>
      <c r="C24" s="254"/>
      <c r="D24" s="254"/>
      <c r="E24" s="254"/>
      <c r="F24" s="254"/>
      <c r="G24" s="254"/>
      <c r="H24" s="254"/>
    </row>
    <row r="25" spans="2:8" s="221" customFormat="1" x14ac:dyDescent="0.2">
      <c r="B25" s="254"/>
      <c r="C25" s="254"/>
      <c r="D25" s="254"/>
      <c r="E25" s="254"/>
      <c r="F25" s="254"/>
      <c r="G25" s="254"/>
      <c r="H25" s="254"/>
    </row>
    <row r="26" spans="2:8" s="221" customFormat="1" x14ac:dyDescent="0.2">
      <c r="B26" s="254"/>
      <c r="C26" s="254"/>
      <c r="D26" s="254"/>
      <c r="E26" s="254"/>
      <c r="F26" s="254"/>
      <c r="G26" s="254"/>
      <c r="H26" s="254"/>
    </row>
    <row r="27" spans="2:8" s="221" customFormat="1" x14ac:dyDescent="0.2">
      <c r="B27" s="254"/>
      <c r="C27" s="254"/>
      <c r="D27" s="254"/>
      <c r="E27" s="254"/>
      <c r="F27" s="254"/>
      <c r="G27" s="254"/>
      <c r="H27" s="254"/>
    </row>
    <row r="28" spans="2:8" s="221" customFormat="1" x14ac:dyDescent="0.2">
      <c r="B28" s="254"/>
      <c r="C28" s="254"/>
      <c r="D28" s="254"/>
      <c r="E28" s="254"/>
      <c r="F28" s="254"/>
      <c r="G28" s="254"/>
      <c r="H28" s="254"/>
    </row>
    <row r="29" spans="2:8" s="221" customFormat="1" x14ac:dyDescent="0.2">
      <c r="B29" s="254"/>
      <c r="C29" s="254"/>
      <c r="D29" s="254"/>
      <c r="E29" s="254"/>
      <c r="F29" s="254"/>
      <c r="G29" s="254"/>
      <c r="H29" s="254"/>
    </row>
    <row r="30" spans="2:8" s="221" customFormat="1" x14ac:dyDescent="0.2">
      <c r="B30" s="254"/>
      <c r="C30" s="254"/>
      <c r="D30" s="254"/>
      <c r="E30" s="254"/>
      <c r="F30" s="254"/>
      <c r="G30" s="254"/>
      <c r="H30" s="254"/>
    </row>
    <row r="31" spans="2:8" s="221" customFormat="1" x14ac:dyDescent="0.2">
      <c r="B31" s="254"/>
      <c r="C31" s="254"/>
      <c r="D31" s="254"/>
      <c r="E31" s="254"/>
      <c r="F31" s="254"/>
      <c r="G31" s="254"/>
      <c r="H31" s="254"/>
    </row>
    <row r="32" spans="2:8" s="221" customFormat="1" x14ac:dyDescent="0.2">
      <c r="B32" s="254"/>
      <c r="C32" s="254"/>
      <c r="D32" s="254"/>
      <c r="E32" s="254"/>
      <c r="F32" s="254"/>
      <c r="G32" s="254"/>
      <c r="H32" s="254"/>
    </row>
    <row r="33" spans="2:8" s="221" customFormat="1" x14ac:dyDescent="0.2">
      <c r="B33" s="254"/>
      <c r="C33" s="254"/>
      <c r="D33" s="254"/>
      <c r="E33" s="254"/>
      <c r="F33" s="254"/>
      <c r="G33" s="254"/>
      <c r="H33" s="254"/>
    </row>
    <row r="34" spans="2:8" s="221" customFormat="1" x14ac:dyDescent="0.2">
      <c r="B34" s="254"/>
      <c r="C34" s="254"/>
      <c r="D34" s="254"/>
      <c r="E34" s="254"/>
      <c r="F34" s="254"/>
      <c r="G34" s="254"/>
      <c r="H34" s="254"/>
    </row>
    <row r="35" spans="2:8" s="221" customFormat="1" x14ac:dyDescent="0.2">
      <c r="B35" s="254"/>
      <c r="C35" s="254"/>
      <c r="D35" s="254"/>
      <c r="E35" s="254"/>
      <c r="F35" s="254"/>
      <c r="G35" s="254"/>
      <c r="H35" s="254"/>
    </row>
    <row r="36" spans="2:8" s="221" customFormat="1" x14ac:dyDescent="0.2">
      <c r="B36" s="254"/>
      <c r="C36" s="254"/>
      <c r="D36" s="254"/>
      <c r="E36" s="254"/>
      <c r="F36" s="254"/>
      <c r="G36" s="254"/>
      <c r="H36" s="254"/>
    </row>
    <row r="37" spans="2:8" s="221" customFormat="1" x14ac:dyDescent="0.2">
      <c r="B37" s="254"/>
      <c r="C37" s="254"/>
      <c r="D37" s="254"/>
      <c r="E37" s="254"/>
      <c r="F37" s="254"/>
      <c r="G37" s="254"/>
      <c r="H37" s="254"/>
    </row>
    <row r="38" spans="2:8" s="221" customFormat="1" x14ac:dyDescent="0.2">
      <c r="B38" s="254"/>
      <c r="C38" s="254"/>
      <c r="D38" s="254"/>
      <c r="E38" s="254"/>
      <c r="F38" s="254"/>
      <c r="G38" s="254"/>
      <c r="H38" s="254"/>
    </row>
    <row r="39" spans="2:8" s="221" customFormat="1" x14ac:dyDescent="0.2">
      <c r="B39" s="254"/>
      <c r="C39" s="254"/>
      <c r="D39" s="254"/>
      <c r="E39" s="254"/>
      <c r="F39" s="254"/>
      <c r="G39" s="254"/>
      <c r="H39" s="254"/>
    </row>
    <row r="40" spans="2:8" s="221" customFormat="1" x14ac:dyDescent="0.2">
      <c r="B40" s="254"/>
      <c r="C40" s="254"/>
      <c r="D40" s="254"/>
      <c r="E40" s="254"/>
      <c r="F40" s="254"/>
      <c r="G40" s="254"/>
      <c r="H40" s="254"/>
    </row>
    <row r="41" spans="2:8" s="221" customFormat="1" x14ac:dyDescent="0.2">
      <c r="B41" s="254"/>
      <c r="C41" s="254"/>
      <c r="D41" s="254"/>
      <c r="E41" s="254"/>
      <c r="F41" s="254"/>
      <c r="G41" s="254"/>
      <c r="H41" s="254"/>
    </row>
    <row r="42" spans="2:8" s="221" customFormat="1" x14ac:dyDescent="0.2">
      <c r="B42" s="254"/>
      <c r="C42" s="254"/>
      <c r="D42" s="254"/>
      <c r="E42" s="254"/>
      <c r="F42" s="254"/>
      <c r="G42" s="254"/>
      <c r="H42" s="254"/>
    </row>
    <row r="43" spans="2:8" s="221" customFormat="1" x14ac:dyDescent="0.2">
      <c r="B43" s="254"/>
      <c r="C43" s="254"/>
      <c r="D43" s="254"/>
      <c r="E43" s="254"/>
      <c r="F43" s="254"/>
      <c r="G43" s="254"/>
      <c r="H43" s="254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/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>
      <c r="B70" s="254"/>
      <c r="C70" s="254"/>
      <c r="D70" s="254"/>
      <c r="E70" s="254"/>
      <c r="F70" s="254"/>
      <c r="G70" s="254"/>
      <c r="H70" s="254"/>
    </row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/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_xll.ohTrigger(W5:W24)</f>
        <v>2</v>
      </c>
      <c r="X3" s="90"/>
    </row>
    <row r="4" spans="1:26" ht="22.5" x14ac:dyDescent="0.2">
      <c r="A4" s="48"/>
      <c r="B4" s="29"/>
      <c r="C4" s="80" t="s">
        <v>219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Updated at 11:09:33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2.5100000000000002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>
        <f>_xll.qlSimpleQuoteSetValue(E5,V5/100,Trigger)</f>
        <v>0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216</v>
      </c>
      <c r="O6" s="101" t="s">
        <v>216</v>
      </c>
      <c r="P6" s="101" t="s">
        <v>216</v>
      </c>
      <c r="Q6" s="101" t="s">
        <v>216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216</v>
      </c>
      <c r="O7" s="101" t="s">
        <v>216</v>
      </c>
      <c r="P7" s="101" t="s">
        <v>216</v>
      </c>
      <c r="Q7" s="101" t="s">
        <v>216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2.4950000000000001</v>
      </c>
      <c r="O8" s="101">
        <v>2.5</v>
      </c>
      <c r="P8" s="101">
        <v>0</v>
      </c>
      <c r="Q8" s="101">
        <v>0</v>
      </c>
      <c r="R8" s="104">
        <f>_xll.qlMidEquivalent($N8,$O8,$P8,$Q8)</f>
        <v>2.4975000000000001</v>
      </c>
      <c r="S8" s="102"/>
      <c r="T8" s="103">
        <v>2.4990000000000001</v>
      </c>
      <c r="U8" s="102"/>
      <c r="V8" s="154">
        <v>2.4975000000000001</v>
      </c>
      <c r="W8" s="100">
        <f>_xll.qlSimpleQuoteSetValue(E8,V8/100,Trigger)</f>
        <v>0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2.4900000000000002</v>
      </c>
      <c r="O9" s="101">
        <v>2.5</v>
      </c>
      <c r="P9" s="101">
        <v>0</v>
      </c>
      <c r="Q9" s="101">
        <v>0</v>
      </c>
      <c r="R9" s="104">
        <f>_xll.qlMidEquivalent($N9,$O9,$P9,$Q9)</f>
        <v>2.4950000000000001</v>
      </c>
      <c r="S9" s="102"/>
      <c r="T9" s="103">
        <v>2.4975000000000001</v>
      </c>
      <c r="U9" s="102"/>
      <c r="V9" s="154">
        <v>2.4950000000000001</v>
      </c>
      <c r="W9" s="100">
        <f>_xll.qlSimpleQuoteSetValue(E9,V9/100,Trigger)</f>
        <v>9.9999999999961231E-6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2.4870000000000001</v>
      </c>
      <c r="O10" s="101">
        <v>2.4950000000000001</v>
      </c>
      <c r="P10" s="101">
        <v>0</v>
      </c>
      <c r="Q10" s="101">
        <v>0</v>
      </c>
      <c r="R10" s="104">
        <f>_xll.qlMidEquivalent($N10,$O10,$P10,$Q10)</f>
        <v>2.4910000000000001</v>
      </c>
      <c r="S10" s="102"/>
      <c r="T10" s="103">
        <v>2.4950000000000001</v>
      </c>
      <c r="U10" s="102"/>
      <c r="V10" s="154">
        <v>2.4910000000000001</v>
      </c>
      <c r="W10" s="100">
        <f>_xll.qlSimpleQuoteSetValue(E10,V10/100,Trigger)</f>
        <v>9.9999999999995925E-6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2.4849999999999999</v>
      </c>
      <c r="O11" s="101">
        <v>2.4950000000000001</v>
      </c>
      <c r="P11" s="101">
        <v>0</v>
      </c>
      <c r="Q11" s="101">
        <v>0</v>
      </c>
      <c r="R11" s="104">
        <f>_xll.qlMidEquivalent($N11,$O11,$P11,$Q11)</f>
        <v>2.4900000000000002</v>
      </c>
      <c r="S11" s="102"/>
      <c r="T11" s="103">
        <v>2.4925000000000002</v>
      </c>
      <c r="U11" s="102"/>
      <c r="V11" s="154">
        <v>2.4900000000000002</v>
      </c>
      <c r="W11" s="100">
        <f>_xll.qlSimpleQuoteSetValue(E11,V11/100,Trigger)</f>
        <v>3.999999999999837E-5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2.48</v>
      </c>
      <c r="O12" s="101">
        <v>2.4900000000000002</v>
      </c>
      <c r="P12" s="101">
        <v>0</v>
      </c>
      <c r="Q12" s="101">
        <v>0</v>
      </c>
      <c r="R12" s="104">
        <f>_xll.qlMidEquivalent($N12,$O12,$P12,$Q12)</f>
        <v>2.4850000000000003</v>
      </c>
      <c r="S12" s="102"/>
      <c r="T12" s="103">
        <v>2.4925000000000002</v>
      </c>
      <c r="U12" s="102"/>
      <c r="V12" s="154">
        <v>2.4850000000000003</v>
      </c>
      <c r="W12" s="100">
        <f>_xll.qlSimpleQuoteSetValue(E12,V12/100,Trigger)</f>
        <v>2.5000000000004186E-5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2.4750000000000001</v>
      </c>
      <c r="O13" s="101">
        <v>2.4849999999999999</v>
      </c>
      <c r="P13" s="101">
        <v>0</v>
      </c>
      <c r="Q13" s="101">
        <v>0</v>
      </c>
      <c r="R13" s="104">
        <f>_xll.qlMidEquivalent($N13,$O13,$P13,$Q13)</f>
        <v>2.48</v>
      </c>
      <c r="S13" s="102"/>
      <c r="T13" s="103">
        <v>2.4910000000000001</v>
      </c>
      <c r="U13" s="102"/>
      <c r="V13" s="154">
        <v>2.48</v>
      </c>
      <c r="W13" s="100">
        <f>_xll.qlSimpleQuoteSetValue(E13,V13/100,Trigger)</f>
        <v>2.4999999999997247E-5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216</v>
      </c>
      <c r="O14" s="101" t="s">
        <v>216</v>
      </c>
      <c r="P14" s="101" t="s">
        <v>216</v>
      </c>
      <c r="Q14" s="101" t="s">
        <v>216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216</v>
      </c>
      <c r="O15" s="101" t="s">
        <v>216</v>
      </c>
      <c r="P15" s="101" t="s">
        <v>216</v>
      </c>
      <c r="Q15" s="101" t="s">
        <v>216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2.4649999999999999</v>
      </c>
      <c r="O16" s="101">
        <v>2.4750000000000001</v>
      </c>
      <c r="P16" s="101">
        <v>0</v>
      </c>
      <c r="Q16" s="101">
        <v>0</v>
      </c>
      <c r="R16" s="104">
        <f>_xll.qlMidEquivalent($N16,$O16,$P16,$Q16)</f>
        <v>2.4699999999999998</v>
      </c>
      <c r="S16" s="102"/>
      <c r="T16" s="103">
        <v>2.4900000000000002</v>
      </c>
      <c r="U16" s="102"/>
      <c r="V16" s="154">
        <v>2.4699999999999998</v>
      </c>
      <c r="W16" s="100">
        <f>_xll.qlSimpleQuoteSetValue(E16,V16/100,Trigger)</f>
        <v>-2.5000000000004186E-5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216</v>
      </c>
      <c r="O17" s="101" t="s">
        <v>216</v>
      </c>
      <c r="P17" s="101" t="s">
        <v>216</v>
      </c>
      <c r="Q17" s="101" t="s">
        <v>216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216</v>
      </c>
      <c r="O18" s="101" t="s">
        <v>216</v>
      </c>
      <c r="P18" s="101" t="s">
        <v>216</v>
      </c>
      <c r="Q18" s="101" t="s">
        <v>216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2.4700000000000002</v>
      </c>
      <c r="O19" s="101">
        <v>2.48</v>
      </c>
      <c r="P19" s="101">
        <v>0</v>
      </c>
      <c r="Q19" s="101">
        <v>0</v>
      </c>
      <c r="R19" s="104">
        <f>_xll.qlMidEquivalent($N19,$O19,$P19,$Q19)</f>
        <v>2.4750000000000001</v>
      </c>
      <c r="S19" s="102"/>
      <c r="T19" s="103">
        <v>2.5009999999999999</v>
      </c>
      <c r="U19" s="102"/>
      <c r="V19" s="154">
        <v>2.4750000000000001</v>
      </c>
      <c r="W19" s="100">
        <f>_xll.qlSimpleQuoteSetValue(E19,V19/100,Trigger)</f>
        <v>2.5000000000000716E-5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216</v>
      </c>
      <c r="O20" s="101" t="s">
        <v>216</v>
      </c>
      <c r="P20" s="101" t="s">
        <v>216</v>
      </c>
      <c r="Q20" s="101" t="s">
        <v>216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216</v>
      </c>
      <c r="O21" s="101" t="s">
        <v>216</v>
      </c>
      <c r="P21" s="101" t="s">
        <v>216</v>
      </c>
      <c r="Q21" s="101" t="s">
        <v>216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216</v>
      </c>
      <c r="O22" s="101" t="s">
        <v>216</v>
      </c>
      <c r="P22" s="101" t="s">
        <v>216</v>
      </c>
      <c r="Q22" s="101" t="s">
        <v>216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216</v>
      </c>
      <c r="O23" s="101" t="s">
        <v>216</v>
      </c>
      <c r="P23" s="101" t="s">
        <v>216</v>
      </c>
      <c r="Q23" s="101" t="s">
        <v>216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216</v>
      </c>
      <c r="O24" s="101" t="s">
        <v>216</v>
      </c>
      <c r="P24" s="101" t="s">
        <v>216</v>
      </c>
      <c r="Q24" s="101" t="s">
        <v>216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2.5</v>
      </c>
      <c r="O25" s="101">
        <v>2.5500000000000003</v>
      </c>
      <c r="P25" s="101">
        <v>0</v>
      </c>
      <c r="Q25" s="101">
        <v>0</v>
      </c>
      <c r="R25" s="104">
        <f>_xll.qlMidEquivalent($N25,$O25,$P25,$Q25)</f>
        <v>2.5250000000000004</v>
      </c>
      <c r="S25" s="102"/>
      <c r="T25" s="103">
        <v>2.5649999999999999</v>
      </c>
      <c r="U25" s="102"/>
      <c r="V25" s="154">
        <v>2.5250000000000004</v>
      </c>
      <c r="W25" s="100">
        <f>_xll.qlSimpleQuoteSetValue(E25,V25/100,Trigger)</f>
        <v>0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216</v>
      </c>
      <c r="O26" s="101" t="s">
        <v>216</v>
      </c>
      <c r="P26" s="101" t="s">
        <v>216</v>
      </c>
      <c r="Q26" s="101" t="s">
        <v>216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216</v>
      </c>
      <c r="O27" s="101" t="s">
        <v>216</v>
      </c>
      <c r="P27" s="101" t="s">
        <v>216</v>
      </c>
      <c r="Q27" s="101" t="s">
        <v>216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216</v>
      </c>
      <c r="O28" s="101" t="s">
        <v>216</v>
      </c>
      <c r="P28" s="101" t="s">
        <v>216</v>
      </c>
      <c r="Q28" s="101" t="s">
        <v>216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216</v>
      </c>
      <c r="O29" s="101" t="s">
        <v>216</v>
      </c>
      <c r="P29" s="101" t="s">
        <v>216</v>
      </c>
      <c r="Q29" s="101" t="s">
        <v>216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216</v>
      </c>
      <c r="O30" s="101" t="s">
        <v>216</v>
      </c>
      <c r="P30" s="101" t="s">
        <v>216</v>
      </c>
      <c r="Q30" s="101" t="s">
        <v>216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2.5750000000000002</v>
      </c>
      <c r="O31" s="101">
        <v>2.625</v>
      </c>
      <c r="P31" s="101">
        <v>0</v>
      </c>
      <c r="Q31" s="101">
        <v>0</v>
      </c>
      <c r="R31" s="104">
        <f>_xll.qlMidEquivalent($N31,$O31,$P31,$Q31)</f>
        <v>2.6</v>
      </c>
      <c r="S31" s="102"/>
      <c r="T31" s="103">
        <v>2.65</v>
      </c>
      <c r="U31" s="102"/>
      <c r="V31" s="154">
        <v>2.6</v>
      </c>
      <c r="W31" s="100">
        <f>_xll.qlSimpleQuoteSetValue(E31,V31/100,Trigger)</f>
        <v>-4.9999999999997963E-5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216</v>
      </c>
      <c r="O32" s="101" t="s">
        <v>216</v>
      </c>
      <c r="P32" s="101" t="s">
        <v>216</v>
      </c>
      <c r="Q32" s="101" t="s">
        <v>216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216</v>
      </c>
      <c r="O33" s="101" t="s">
        <v>216</v>
      </c>
      <c r="P33" s="101" t="s">
        <v>216</v>
      </c>
      <c r="Q33" s="101" t="s">
        <v>216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216</v>
      </c>
      <c r="O34" s="101" t="s">
        <v>216</v>
      </c>
      <c r="P34" s="101" t="s">
        <v>216</v>
      </c>
      <c r="Q34" s="101" t="s">
        <v>216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2.7600000000000002</v>
      </c>
      <c r="O35" s="101">
        <v>2.81</v>
      </c>
      <c r="P35" s="101">
        <v>0</v>
      </c>
      <c r="Q35" s="101">
        <v>0</v>
      </c>
      <c r="R35" s="104">
        <f>_xll.qlMidEquivalent($N35,$O35,$P35,$Q35)</f>
        <v>2.7850000000000001</v>
      </c>
      <c r="S35" s="102"/>
      <c r="T35" s="103">
        <v>2.855</v>
      </c>
      <c r="U35" s="102"/>
      <c r="V35" s="154">
        <v>2.7850000000000001</v>
      </c>
      <c r="W35" s="100">
        <f>_xll.qlSimpleQuoteSetValue(E35,V35/100,Trigger)</f>
        <v>-2.5000000000000022E-4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216</v>
      </c>
      <c r="O36" s="101" t="s">
        <v>216</v>
      </c>
      <c r="P36" s="101" t="s">
        <v>216</v>
      </c>
      <c r="Q36" s="101" t="s">
        <v>216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216</v>
      </c>
      <c r="O37" s="101" t="s">
        <v>216</v>
      </c>
      <c r="P37" s="101" t="s">
        <v>216</v>
      </c>
      <c r="Q37" s="101" t="s">
        <v>216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216</v>
      </c>
      <c r="O38" s="101" t="s">
        <v>216</v>
      </c>
      <c r="P38" s="101" t="s">
        <v>216</v>
      </c>
      <c r="Q38" s="101" t="s">
        <v>216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216</v>
      </c>
      <c r="O39" s="101" t="s">
        <v>216</v>
      </c>
      <c r="P39" s="101" t="s">
        <v>216</v>
      </c>
      <c r="Q39" s="101" t="s">
        <v>216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216</v>
      </c>
      <c r="O40" s="101" t="s">
        <v>216</v>
      </c>
      <c r="P40" s="101" t="s">
        <v>216</v>
      </c>
      <c r="Q40" s="101" t="s">
        <v>216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216</v>
      </c>
      <c r="O41" s="101" t="s">
        <v>216</v>
      </c>
      <c r="P41" s="101" t="s">
        <v>216</v>
      </c>
      <c r="Q41" s="101" t="s">
        <v>216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216</v>
      </c>
      <c r="O42" s="101" t="s">
        <v>216</v>
      </c>
      <c r="P42" s="101" t="s">
        <v>216</v>
      </c>
      <c r="Q42" s="101" t="s">
        <v>216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216</v>
      </c>
      <c r="O43" s="101" t="s">
        <v>216</v>
      </c>
      <c r="P43" s="101" t="s">
        <v>216</v>
      </c>
      <c r="Q43" s="101" t="s">
        <v>216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216</v>
      </c>
      <c r="O44" s="101" t="s">
        <v>216</v>
      </c>
      <c r="P44" s="101" t="s">
        <v>216</v>
      </c>
      <c r="Q44" s="101" t="s">
        <v>216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216</v>
      </c>
      <c r="O45" s="101" t="s">
        <v>216</v>
      </c>
      <c r="P45" s="101" t="s">
        <v>216</v>
      </c>
      <c r="Q45" s="101" t="s">
        <v>216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216</v>
      </c>
      <c r="O46" s="101" t="s">
        <v>216</v>
      </c>
      <c r="P46" s="101" t="s">
        <v>216</v>
      </c>
      <c r="Q46" s="101" t="s">
        <v>216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216</v>
      </c>
      <c r="O47" s="101" t="s">
        <v>216</v>
      </c>
      <c r="P47" s="101" t="s">
        <v>216</v>
      </c>
      <c r="Q47" s="101" t="s">
        <v>216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216</v>
      </c>
      <c r="O48" s="101" t="s">
        <v>216</v>
      </c>
      <c r="P48" s="101" t="s">
        <v>216</v>
      </c>
      <c r="Q48" s="101" t="s">
        <v>216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216</v>
      </c>
      <c r="O49" s="101" t="s">
        <v>216</v>
      </c>
      <c r="P49" s="101" t="s">
        <v>216</v>
      </c>
      <c r="Q49" s="101" t="s">
        <v>216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216</v>
      </c>
      <c r="O50" s="101" t="s">
        <v>216</v>
      </c>
      <c r="P50" s="101" t="s">
        <v>216</v>
      </c>
      <c r="Q50" s="101" t="s">
        <v>216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216</v>
      </c>
      <c r="O51" s="101" t="s">
        <v>216</v>
      </c>
      <c r="P51" s="101" t="s">
        <v>216</v>
      </c>
      <c r="Q51" s="101" t="s">
        <v>216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216</v>
      </c>
      <c r="O52" s="101" t="s">
        <v>216</v>
      </c>
      <c r="P52" s="101" t="s">
        <v>216</v>
      </c>
      <c r="Q52" s="101" t="s">
        <v>216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216</v>
      </c>
      <c r="O53" s="101" t="s">
        <v>216</v>
      </c>
      <c r="P53" s="101" t="s">
        <v>216</v>
      </c>
      <c r="Q53" s="101" t="s">
        <v>216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216</v>
      </c>
      <c r="O54" s="101" t="s">
        <v>216</v>
      </c>
      <c r="P54" s="101" t="s">
        <v>216</v>
      </c>
      <c r="Q54" s="101" t="s">
        <v>216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216</v>
      </c>
      <c r="O55" s="101" t="s">
        <v>216</v>
      </c>
      <c r="P55" s="101" t="s">
        <v>216</v>
      </c>
      <c r="Q55" s="101" t="s">
        <v>216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216</v>
      </c>
      <c r="O56" s="101" t="s">
        <v>216</v>
      </c>
      <c r="P56" s="101" t="s">
        <v>216</v>
      </c>
      <c r="Q56" s="101" t="s">
        <v>216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216</v>
      </c>
      <c r="O57" s="101" t="s">
        <v>216</v>
      </c>
      <c r="P57" s="101" t="s">
        <v>216</v>
      </c>
      <c r="Q57" s="101" t="s">
        <v>216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216</v>
      </c>
      <c r="O58" s="108" t="s">
        <v>216</v>
      </c>
      <c r="P58" s="108" t="s">
        <v>216</v>
      </c>
      <c r="Q58" s="108" t="s">
        <v>216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/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_xll.ohTrigger(Y5:Y24)</f>
        <v>2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Updated at 11:09:33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216</v>
      </c>
      <c r="Q5" s="114" t="s">
        <v>216</v>
      </c>
      <c r="R5" s="114" t="s">
        <v>216</v>
      </c>
      <c r="S5" s="114" t="s">
        <v>216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216</v>
      </c>
      <c r="Q6" s="101" t="s">
        <v>216</v>
      </c>
      <c r="R6" s="101" t="s">
        <v>216</v>
      </c>
      <c r="S6" s="101" t="s">
        <v>216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216</v>
      </c>
      <c r="Q7" s="101" t="s">
        <v>216</v>
      </c>
      <c r="R7" s="101" t="s">
        <v>216</v>
      </c>
      <c r="S7" s="101" t="s">
        <v>216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216</v>
      </c>
      <c r="Q8" s="101" t="s">
        <v>216</v>
      </c>
      <c r="R8" s="101" t="s">
        <v>216</v>
      </c>
      <c r="S8" s="101" t="s">
        <v>216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216</v>
      </c>
      <c r="Q9" s="101" t="s">
        <v>216</v>
      </c>
      <c r="R9" s="101" t="s">
        <v>216</v>
      </c>
      <c r="S9" s="101" t="s">
        <v>216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216</v>
      </c>
      <c r="Q10" s="101" t="s">
        <v>216</v>
      </c>
      <c r="R10" s="101" t="s">
        <v>216</v>
      </c>
      <c r="S10" s="101" t="s">
        <v>216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216</v>
      </c>
      <c r="Q11" s="101" t="s">
        <v>216</v>
      </c>
      <c r="R11" s="101" t="s">
        <v>216</v>
      </c>
      <c r="S11" s="101" t="s">
        <v>216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216</v>
      </c>
      <c r="Q12" s="101" t="s">
        <v>216</v>
      </c>
      <c r="R12" s="101" t="s">
        <v>216</v>
      </c>
      <c r="S12" s="101" t="s">
        <v>216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216</v>
      </c>
      <c r="Q13" s="101" t="s">
        <v>216</v>
      </c>
      <c r="R13" s="101" t="s">
        <v>216</v>
      </c>
      <c r="S13" s="101" t="s">
        <v>216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216</v>
      </c>
      <c r="Q14" s="101" t="s">
        <v>216</v>
      </c>
      <c r="R14" s="101" t="s">
        <v>216</v>
      </c>
      <c r="S14" s="101" t="s">
        <v>216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216</v>
      </c>
      <c r="Q15" s="101" t="s">
        <v>216</v>
      </c>
      <c r="R15" s="101" t="s">
        <v>216</v>
      </c>
      <c r="S15" s="101" t="s">
        <v>216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216</v>
      </c>
      <c r="Q16" s="101" t="s">
        <v>216</v>
      </c>
      <c r="R16" s="101" t="s">
        <v>216</v>
      </c>
      <c r="S16" s="101" t="s">
        <v>216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216</v>
      </c>
      <c r="Q17" s="101" t="s">
        <v>216</v>
      </c>
      <c r="R17" s="101" t="s">
        <v>216</v>
      </c>
      <c r="S17" s="101" t="s">
        <v>216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216</v>
      </c>
      <c r="Q18" s="101" t="s">
        <v>216</v>
      </c>
      <c r="R18" s="101" t="s">
        <v>216</v>
      </c>
      <c r="S18" s="101" t="s">
        <v>216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2.4580000000000002</v>
      </c>
      <c r="Q19" s="101">
        <v>2.508</v>
      </c>
      <c r="R19" s="101">
        <v>0</v>
      </c>
      <c r="S19" s="101">
        <v>2.4830000000000001</v>
      </c>
      <c r="T19" s="104">
        <f>_xll.qlMidEquivalent($P19,$Q19,$R19,$S19)</f>
        <v>2.4830000000000001</v>
      </c>
      <c r="U19" s="102"/>
      <c r="V19" s="103">
        <v>2.508</v>
      </c>
      <c r="W19" s="102"/>
      <c r="X19" s="154">
        <v>2.4830000000000001</v>
      </c>
      <c r="Y19" s="100">
        <f>_xll.qlSimpleQuoteSetValue(F19,X19/100,Trigger)</f>
        <v>8.000000000000021E-5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216</v>
      </c>
      <c r="Q20" s="101" t="s">
        <v>216</v>
      </c>
      <c r="R20" s="101" t="s">
        <v>216</v>
      </c>
      <c r="S20" s="101" t="s">
        <v>216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216</v>
      </c>
      <c r="Q21" s="101" t="s">
        <v>216</v>
      </c>
      <c r="R21" s="101" t="s">
        <v>216</v>
      </c>
      <c r="S21" s="101" t="s">
        <v>216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216</v>
      </c>
      <c r="Q22" s="101" t="s">
        <v>216</v>
      </c>
      <c r="R22" s="101" t="s">
        <v>216</v>
      </c>
      <c r="S22" s="101" t="s">
        <v>216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216</v>
      </c>
      <c r="Q23" s="101" t="s">
        <v>216</v>
      </c>
      <c r="R23" s="101" t="s">
        <v>216</v>
      </c>
      <c r="S23" s="101" t="s">
        <v>216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216</v>
      </c>
      <c r="Q24" s="101" t="s">
        <v>216</v>
      </c>
      <c r="R24" s="101" t="s">
        <v>216</v>
      </c>
      <c r="S24" s="101" t="s">
        <v>216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2.4849999999999999</v>
      </c>
      <c r="Q25" s="101">
        <v>2.5350000000000001</v>
      </c>
      <c r="R25" s="101">
        <v>0</v>
      </c>
      <c r="S25" s="101">
        <v>2.5100000000000002</v>
      </c>
      <c r="T25" s="104">
        <f>_xll.qlMidEquivalent($P25,$Q25,$R25,$S25)</f>
        <v>2.5099999999999998</v>
      </c>
      <c r="U25" s="102"/>
      <c r="V25" s="103">
        <v>2.5449999999999999</v>
      </c>
      <c r="W25" s="102"/>
      <c r="X25" s="154">
        <v>2.5099999999999998</v>
      </c>
      <c r="Y25" s="100">
        <f>_xll.qlSimpleQuoteSetValue(F25,X25/100,Trigger)</f>
        <v>4.9999999999997963E-5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216</v>
      </c>
      <c r="Q26" s="101" t="s">
        <v>216</v>
      </c>
      <c r="R26" s="101" t="s">
        <v>216</v>
      </c>
      <c r="S26" s="101" t="s">
        <v>216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216</v>
      </c>
      <c r="Q27" s="101" t="s">
        <v>216</v>
      </c>
      <c r="R27" s="101" t="s">
        <v>216</v>
      </c>
      <c r="S27" s="101" t="s">
        <v>216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216</v>
      </c>
      <c r="Q28" s="101" t="s">
        <v>216</v>
      </c>
      <c r="R28" s="101" t="s">
        <v>216</v>
      </c>
      <c r="S28" s="101" t="s">
        <v>216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216</v>
      </c>
      <c r="Q29" s="101" t="s">
        <v>216</v>
      </c>
      <c r="R29" s="101" t="s">
        <v>216</v>
      </c>
      <c r="S29" s="101" t="s">
        <v>216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216</v>
      </c>
      <c r="Q30" s="101" t="s">
        <v>216</v>
      </c>
      <c r="R30" s="101" t="s">
        <v>216</v>
      </c>
      <c r="S30" s="101" t="s">
        <v>216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2.5500000000000003</v>
      </c>
      <c r="Q31" s="101">
        <v>2.6</v>
      </c>
      <c r="R31" s="101">
        <v>0</v>
      </c>
      <c r="S31" s="101">
        <v>2.57</v>
      </c>
      <c r="T31" s="104">
        <f>_xll.qlMidEquivalent($P31,$Q31,$R31,$S31)</f>
        <v>2.5750000000000002</v>
      </c>
      <c r="U31" s="102"/>
      <c r="V31" s="103">
        <v>2.62</v>
      </c>
      <c r="W31" s="102"/>
      <c r="X31" s="154">
        <v>2.5750000000000002</v>
      </c>
      <c r="Y31" s="100">
        <f>_xll.qlSimpleQuoteSetValue(F31,X31/100,Trigger)</f>
        <v>0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216</v>
      </c>
      <c r="Q32" s="101" t="s">
        <v>216</v>
      </c>
      <c r="R32" s="101" t="s">
        <v>216</v>
      </c>
      <c r="S32" s="101" t="s">
        <v>216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216</v>
      </c>
      <c r="Q33" s="101" t="s">
        <v>216</v>
      </c>
      <c r="R33" s="101" t="s">
        <v>216</v>
      </c>
      <c r="S33" s="101" t="s">
        <v>216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216</v>
      </c>
      <c r="Q34" s="101" t="s">
        <v>216</v>
      </c>
      <c r="R34" s="101" t="s">
        <v>216</v>
      </c>
      <c r="S34" s="101" t="s">
        <v>216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2.6850000000000001</v>
      </c>
      <c r="Q35" s="101">
        <v>2.7349999999999999</v>
      </c>
      <c r="R35" s="101">
        <v>0</v>
      </c>
      <c r="S35" s="101">
        <v>2.7050000000000001</v>
      </c>
      <c r="T35" s="104">
        <f>_xll.qlMidEquivalent($P35,$Q35,$R35,$S35)</f>
        <v>2.71</v>
      </c>
      <c r="U35" s="102"/>
      <c r="V35" s="103">
        <v>2.7749999999999999</v>
      </c>
      <c r="W35" s="102"/>
      <c r="X35" s="154">
        <v>2.71</v>
      </c>
      <c r="Y35" s="100">
        <f>_xll.qlSimpleQuoteSetValue(F35,X35/100,Trigger)</f>
        <v>-3.0000000000000165E-4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216</v>
      </c>
      <c r="Q36" s="101" t="s">
        <v>216</v>
      </c>
      <c r="R36" s="101" t="s">
        <v>216</v>
      </c>
      <c r="S36" s="101" t="s">
        <v>216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216</v>
      </c>
      <c r="Q37" s="101" t="s">
        <v>216</v>
      </c>
      <c r="R37" s="101" t="s">
        <v>216</v>
      </c>
      <c r="S37" s="101" t="s">
        <v>216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216</v>
      </c>
      <c r="Q38" s="101" t="s">
        <v>216</v>
      </c>
      <c r="R38" s="101" t="s">
        <v>216</v>
      </c>
      <c r="S38" s="101" t="s">
        <v>216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2.8180000000000001</v>
      </c>
      <c r="Q39" s="101">
        <v>2.8679999999999999</v>
      </c>
      <c r="R39" s="101">
        <v>0</v>
      </c>
      <c r="S39" s="101">
        <v>2.84</v>
      </c>
      <c r="T39" s="104">
        <f>_xll.qlMidEquivalent($P39,$Q39,$R39,$S39)</f>
        <v>2.843</v>
      </c>
      <c r="U39" s="102"/>
      <c r="V39" s="103">
        <v>2.92</v>
      </c>
      <c r="W39" s="102"/>
      <c r="X39" s="154">
        <v>2.843</v>
      </c>
      <c r="Y39" s="100">
        <f>_xll.qlSimpleQuoteSetValue(F39,X39/100,Trigger)</f>
        <v>-2.2000000000000144E-4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216</v>
      </c>
      <c r="Q40" s="101" t="s">
        <v>216</v>
      </c>
      <c r="R40" s="101" t="s">
        <v>216</v>
      </c>
      <c r="S40" s="101" t="s">
        <v>216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216</v>
      </c>
      <c r="Q41" s="101" t="s">
        <v>216</v>
      </c>
      <c r="R41" s="101" t="s">
        <v>216</v>
      </c>
      <c r="S41" s="101" t="s">
        <v>216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216</v>
      </c>
      <c r="Q42" s="101" t="s">
        <v>216</v>
      </c>
      <c r="R42" s="101" t="s">
        <v>216</v>
      </c>
      <c r="S42" s="101" t="s">
        <v>216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2.948</v>
      </c>
      <c r="Q43" s="101">
        <v>2.9980000000000002</v>
      </c>
      <c r="R43" s="101">
        <v>0</v>
      </c>
      <c r="S43" s="101">
        <v>2.97</v>
      </c>
      <c r="T43" s="104">
        <f>_xll.qlMidEquivalent($P43,$Q43,$R43,$S43)</f>
        <v>2.9729999999999999</v>
      </c>
      <c r="U43" s="102"/>
      <c r="V43" s="103">
        <v>3.0780000000000003</v>
      </c>
      <c r="W43" s="102"/>
      <c r="X43" s="154">
        <v>2.9729999999999999</v>
      </c>
      <c r="Y43" s="100">
        <f>_xll.qlSimpleQuoteSetValue(F43,X43/100,Trigger)</f>
        <v>-3.699999999999988E-4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3.0830000000000002</v>
      </c>
      <c r="Q44" s="101">
        <v>3.133</v>
      </c>
      <c r="R44" s="101">
        <v>0</v>
      </c>
      <c r="S44" s="101">
        <v>3.105</v>
      </c>
      <c r="T44" s="104">
        <f>_xll.qlMidEquivalent($P44,$Q44,$R44,$S44)</f>
        <v>3.1080000000000001</v>
      </c>
      <c r="U44" s="102"/>
      <c r="V44" s="103">
        <v>3.238</v>
      </c>
      <c r="W44" s="102"/>
      <c r="X44" s="154">
        <v>3.1080000000000001</v>
      </c>
      <c r="Y44" s="100">
        <f>_xll.qlSimpleQuoteSetValue(F44,X44/100,Trigger)</f>
        <v>-5.200000000000031E-4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3.218</v>
      </c>
      <c r="Q45" s="101">
        <v>3.2680000000000002</v>
      </c>
      <c r="R45" s="101">
        <v>0</v>
      </c>
      <c r="S45" s="101">
        <v>3.24</v>
      </c>
      <c r="T45" s="104">
        <f>_xll.qlMidEquivalent($P45,$Q45,$R45,$S45)</f>
        <v>3.2430000000000003</v>
      </c>
      <c r="U45" s="102"/>
      <c r="V45" s="103">
        <v>3.3980000000000001</v>
      </c>
      <c r="W45" s="102"/>
      <c r="X45" s="154">
        <v>3.2430000000000003</v>
      </c>
      <c r="Y45" s="100">
        <f>_xll.qlSimpleQuoteSetValue(F45,X45/100,Trigger)</f>
        <v>-6.499999999999978E-4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3.3080000000000003</v>
      </c>
      <c r="Q46" s="101">
        <v>3.3580000000000001</v>
      </c>
      <c r="R46" s="101">
        <v>0</v>
      </c>
      <c r="S46" s="101">
        <v>3.33</v>
      </c>
      <c r="T46" s="104">
        <f>_xll.qlMidEquivalent($P46,$Q46,$R46,$S46)</f>
        <v>3.3330000000000002</v>
      </c>
      <c r="U46" s="102"/>
      <c r="V46" s="103">
        <v>3.5049999999999999</v>
      </c>
      <c r="W46" s="102"/>
      <c r="X46" s="154">
        <v>3.3330000000000002</v>
      </c>
      <c r="Y46" s="100">
        <f>_xll.qlSimpleQuoteSetValue(F46,X46/100,Trigger)</f>
        <v>-7.5000000000000761E-4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3.3980000000000001</v>
      </c>
      <c r="Q47" s="101">
        <v>3.448</v>
      </c>
      <c r="R47" s="101">
        <v>0</v>
      </c>
      <c r="S47" s="101">
        <v>3.423</v>
      </c>
      <c r="T47" s="104">
        <f>_xll.qlMidEquivalent($P47,$Q47,$R47,$S47)</f>
        <v>3.423</v>
      </c>
      <c r="U47" s="102"/>
      <c r="V47" s="103">
        <v>3.61</v>
      </c>
      <c r="W47" s="102"/>
      <c r="X47" s="154">
        <v>3.423</v>
      </c>
      <c r="Y47" s="100">
        <f>_xll.qlSimpleQuoteSetValue(F47,X47/100,Trigger)</f>
        <v>-8.4999999999999659E-4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3.488</v>
      </c>
      <c r="Q48" s="101">
        <v>3.5380000000000003</v>
      </c>
      <c r="R48" s="101">
        <v>0</v>
      </c>
      <c r="S48" s="101">
        <v>3.5129999999999999</v>
      </c>
      <c r="T48" s="104">
        <f>_xll.qlMidEquivalent($P48,$Q48,$R48,$S48)</f>
        <v>3.5129999999999999</v>
      </c>
      <c r="U48" s="102"/>
      <c r="V48" s="103">
        <v>3.718</v>
      </c>
      <c r="W48" s="102"/>
      <c r="X48" s="154">
        <v>3.5129999999999999</v>
      </c>
      <c r="Y48" s="100">
        <f>_xll.qlSimpleQuoteSetValue(F48,X48/100,Trigger)</f>
        <v>-9.4999999999999946E-4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3.6230000000000002</v>
      </c>
      <c r="Q49" s="101">
        <v>3.673</v>
      </c>
      <c r="R49" s="101">
        <v>0</v>
      </c>
      <c r="S49" s="101">
        <v>3.6480000000000001</v>
      </c>
      <c r="T49" s="104">
        <f>_xll.qlMidEquivalent($P49,$Q49,$R49,$S49)</f>
        <v>3.6480000000000001</v>
      </c>
      <c r="U49" s="102"/>
      <c r="V49" s="103">
        <v>3.8650000000000002</v>
      </c>
      <c r="W49" s="102"/>
      <c r="X49" s="154">
        <v>3.6480000000000001</v>
      </c>
      <c r="Y49" s="100">
        <f>_xll.qlSimpleQuoteSetValue(F49,X49/100,Trigger)</f>
        <v>-1.1000000000000038E-3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3.77</v>
      </c>
      <c r="Q50" s="101">
        <v>3.8200000000000003</v>
      </c>
      <c r="R50" s="101">
        <v>0</v>
      </c>
      <c r="S50" s="101">
        <v>3.7949999999999999</v>
      </c>
      <c r="T50" s="104">
        <f>_xll.qlMidEquivalent($P50,$Q50,$R50,$S50)</f>
        <v>3.7949999999999999</v>
      </c>
      <c r="U50" s="102"/>
      <c r="V50" s="103">
        <v>4.008</v>
      </c>
      <c r="W50" s="102"/>
      <c r="X50" s="154">
        <v>3.7949999999999999</v>
      </c>
      <c r="Y50" s="100">
        <f>_xll.qlSimpleQuoteSetValue(F50,X50/100,Trigger)</f>
        <v>-1.130000000000006E-3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3.915</v>
      </c>
      <c r="Q51" s="101">
        <v>3.9650000000000003</v>
      </c>
      <c r="R51" s="101">
        <v>0</v>
      </c>
      <c r="S51" s="101">
        <v>3.94</v>
      </c>
      <c r="T51" s="104">
        <f>_xll.qlMidEquivalent($P51,$Q51,$R51,$S51)</f>
        <v>3.9400000000000004</v>
      </c>
      <c r="U51" s="102"/>
      <c r="V51" s="103">
        <v>4.1379999999999999</v>
      </c>
      <c r="W51" s="102"/>
      <c r="X51" s="154">
        <v>3.9400000000000004</v>
      </c>
      <c r="Y51" s="100">
        <f>_xll.qlSimpleQuoteSetValue(F51,X51/100,Trigger)</f>
        <v>-9.7999999999999476E-4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3.9849999999999999</v>
      </c>
      <c r="Q52" s="101">
        <v>4.0350000000000001</v>
      </c>
      <c r="R52" s="101">
        <v>0</v>
      </c>
      <c r="S52" s="101">
        <v>4.01</v>
      </c>
      <c r="T52" s="104">
        <f>_xll.qlMidEquivalent($P52,$Q52,$R52,$S52)</f>
        <v>4.01</v>
      </c>
      <c r="U52" s="102"/>
      <c r="V52" s="103">
        <v>4.1929999999999996</v>
      </c>
      <c r="W52" s="102"/>
      <c r="X52" s="154">
        <v>4.01</v>
      </c>
      <c r="Y52" s="100">
        <f>_xll.qlSimpleQuoteSetValue(F52,X52/100,Trigger)</f>
        <v>-9.3000000000000027E-4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216</v>
      </c>
      <c r="Q53" s="101" t="s">
        <v>216</v>
      </c>
      <c r="R53" s="101" t="s">
        <v>216</v>
      </c>
      <c r="S53" s="101" t="s">
        <v>216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4.0200000000000005</v>
      </c>
      <c r="Q54" s="101">
        <v>4.07</v>
      </c>
      <c r="R54" s="101">
        <v>0</v>
      </c>
      <c r="S54" s="101">
        <v>4.0449999999999999</v>
      </c>
      <c r="T54" s="104">
        <f>_xll.qlMidEquivalent($P54,$Q54,$R54,$S54)</f>
        <v>4.0449999999999999</v>
      </c>
      <c r="U54" s="102"/>
      <c r="V54" s="103">
        <v>4.2149999999999999</v>
      </c>
      <c r="W54" s="102"/>
      <c r="X54" s="154">
        <v>4.0449999999999999</v>
      </c>
      <c r="Y54" s="100">
        <f>_xll.qlSimpleQuoteSetValue(F54,X54/100,Trigger)</f>
        <v>-8.3000000000000435E-4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216</v>
      </c>
      <c r="Q55" s="101" t="s">
        <v>216</v>
      </c>
      <c r="R55" s="101" t="s">
        <v>216</v>
      </c>
      <c r="S55" s="101" t="s">
        <v>216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216</v>
      </c>
      <c r="Q56" s="101" t="s">
        <v>216</v>
      </c>
      <c r="R56" s="101" t="s">
        <v>216</v>
      </c>
      <c r="S56" s="101" t="s">
        <v>216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216</v>
      </c>
      <c r="Q57" s="101" t="s">
        <v>216</v>
      </c>
      <c r="R57" s="101" t="s">
        <v>216</v>
      </c>
      <c r="S57" s="101" t="s">
        <v>216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216</v>
      </c>
      <c r="Q58" s="108" t="s">
        <v>216</v>
      </c>
      <c r="R58" s="108" t="s">
        <v>216</v>
      </c>
      <c r="S58" s="108" t="s">
        <v>216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topLeftCell="D1" workbookViewId="0"/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_xll.ohTrigger(R5:R18)</f>
        <v>3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Updated at 11:09:33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>
        <f>_xll.qlSimpleQuoteSetValue(D5,Q5/100,Trigger)</f>
        <v>0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>
        <f>_xll.qlSimpleQuoteSetValue(D6,Q6/100,Trigger)</f>
        <v>0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>
        <f>_xll.qlSimpleQuoteSetValue(D7,Q7/100,Trigger)</f>
        <v>0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>
        <f>_xll.qlSimpleQuoteSetValue(D8,Q8/100,Trigger)</f>
        <v>0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>
        <f>_xll.qlSimpleQuoteSetValue(D9,Q9/100,Trigger)</f>
        <v>0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>
        <f>_xll.qlSimpleQuoteSetValue(D10,Q10/100,Trigger)</f>
        <v>0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>
        <f>_xll.qlSimpleQuoteSetValue(D11,Q11/100,Trigger)</f>
        <v>0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>
        <f>_xll.qlSimpleQuoteSetValue(D12,Q12/100,Trigger)</f>
        <v>0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2.5500000000000003</v>
      </c>
      <c r="L13" s="104">
        <v>2.8000000000000003</v>
      </c>
      <c r="M13" s="104">
        <f>_xll.qlMidSafe(K13,L13)</f>
        <v>2.6750000000000003</v>
      </c>
      <c r="N13" s="102"/>
      <c r="O13" s="103">
        <v>2.6749999999999998</v>
      </c>
      <c r="P13" s="102"/>
      <c r="Q13" s="154">
        <v>2.6750000000000003</v>
      </c>
      <c r="R13" s="100">
        <f>_xll.qlSimpleQuoteSetValue(D13,Q13/100,Trigger)</f>
        <v>0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>
        <f>_xll.qlSimpleQuoteSetValue(D14,Q14/100,Trigger)</f>
        <v>0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>
        <f>_xll.qlSimpleQuoteSetValue(D15,Q15/100,Trigger)</f>
        <v>0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>
        <f>_xll.qlSimpleQuoteSetValue(D16,Q16/100,Trigger)</f>
        <v>0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2.9000000000000004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>
        <f>_xll.qlSimpleQuoteSetValue(D17,Q17/100,Trigger)</f>
        <v>0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2.9000000000000004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>
        <f>_xll.qlSimpleQuoteSetValue(D18,Q18/100,Trigger)</f>
        <v>0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>
        <f>_xll.qlSimpleQuoteSetValue(D19,Q19/100,Trigger)</f>
        <v>0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>
        <f>_xll.qlSimpleQuoteSetValue(D20,Q20/100,Trigger)</f>
        <v>0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2.8000000000000003</v>
      </c>
      <c r="L21" s="104">
        <v>3.0500000000000003</v>
      </c>
      <c r="M21" s="104">
        <f>_xll.qlMidSafe(K21,L21)</f>
        <v>2.9250000000000003</v>
      </c>
      <c r="N21" s="102"/>
      <c r="O21" s="103">
        <v>2.9249999999999998</v>
      </c>
      <c r="P21" s="102"/>
      <c r="Q21" s="154">
        <v>2.9250000000000003</v>
      </c>
      <c r="R21" s="100">
        <f>_xll.qlSimpleQuoteSetValue(D21,Q21/100,Trigger)</f>
        <v>0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>
        <f>_xll.qlSimpleQuoteSetValue(D22,Q22/100,Trigger)</f>
        <v>0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/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2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Updated at 11:09:33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2.62</v>
      </c>
      <c r="P5" s="136">
        <v>2.65</v>
      </c>
      <c r="Q5" s="105">
        <v>0</v>
      </c>
      <c r="R5" s="136">
        <v>2.62</v>
      </c>
      <c r="S5" s="313">
        <f>_xll.qlMidSafe($O5,$P5)</f>
        <v>2.6349999999999998</v>
      </c>
      <c r="T5" s="102"/>
      <c r="U5" s="138">
        <v>2.7</v>
      </c>
      <c r="V5" s="102"/>
      <c r="W5" s="161">
        <f t="array" ref="W5:W19">QuoteLive</f>
        <v>2.6349999999999998</v>
      </c>
      <c r="X5" s="113">
        <f>_xll.qlSimpleQuoteSetValue(E5,W5/100,Trigger)</f>
        <v>-3.0000000000000165E-4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2.6</v>
      </c>
      <c r="P6" s="136">
        <v>2.63</v>
      </c>
      <c r="Q6" s="105">
        <v>0</v>
      </c>
      <c r="R6" s="136">
        <v>2.61</v>
      </c>
      <c r="S6" s="313">
        <f>_xll.qlMidSafe($O6,$P6)</f>
        <v>2.6150000000000002</v>
      </c>
      <c r="T6" s="102"/>
      <c r="U6" s="134">
        <v>2.665</v>
      </c>
      <c r="V6" s="102"/>
      <c r="W6" s="154">
        <v>2.6150000000000002</v>
      </c>
      <c r="X6" s="100">
        <f>_xll.qlSimpleQuoteSetValue(E6,W6/100,Trigger)</f>
        <v>-4.0000000000000105E-4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2.59</v>
      </c>
      <c r="P7" s="136">
        <v>2.62</v>
      </c>
      <c r="Q7" s="105">
        <v>0</v>
      </c>
      <c r="R7" s="136">
        <v>2.59</v>
      </c>
      <c r="S7" s="313">
        <f>_xll.qlMidSafe($O7,$P7)</f>
        <v>2.605</v>
      </c>
      <c r="T7" s="102"/>
      <c r="U7" s="134">
        <v>2.6550000000000002</v>
      </c>
      <c r="V7" s="102"/>
      <c r="W7" s="154">
        <v>2.605</v>
      </c>
      <c r="X7" s="100">
        <f>_xll.qlSimpleQuoteSetValue(E7,W7/100,Trigger)</f>
        <v>-2.9999999999999818E-4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2.58</v>
      </c>
      <c r="P8" s="136">
        <v>2.61</v>
      </c>
      <c r="Q8" s="105">
        <v>0</v>
      </c>
      <c r="R8" s="136">
        <v>2.58</v>
      </c>
      <c r="S8" s="313">
        <f>_xll.qlMidSafe($O8,$P8)</f>
        <v>2.5949999999999998</v>
      </c>
      <c r="T8" s="102"/>
      <c r="U8" s="134">
        <v>2.645</v>
      </c>
      <c r="V8" s="102"/>
      <c r="W8" s="154">
        <v>2.5949999999999998</v>
      </c>
      <c r="X8" s="100">
        <f>_xll.qlSimpleQuoteSetValue(E8,W8/100,Trigger)</f>
        <v>-2.0000000000000573E-4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2.57</v>
      </c>
      <c r="P9" s="136">
        <v>2.6</v>
      </c>
      <c r="Q9" s="105">
        <v>0</v>
      </c>
      <c r="R9" s="136">
        <v>2.58</v>
      </c>
      <c r="S9" s="313">
        <f>_xll.qlMidSafe($O9,$P9)</f>
        <v>2.585</v>
      </c>
      <c r="T9" s="102"/>
      <c r="U9" s="134">
        <v>2.645</v>
      </c>
      <c r="V9" s="102"/>
      <c r="W9" s="154">
        <v>2.585</v>
      </c>
      <c r="X9" s="100">
        <f>_xll.qlSimpleQuoteSetValue(E9,W9/100,Trigger)</f>
        <v>-2.0000000000000226E-4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2.57</v>
      </c>
      <c r="P10" s="136">
        <v>2.6</v>
      </c>
      <c r="Q10" s="105">
        <v>0</v>
      </c>
      <c r="R10" s="136">
        <v>2.58</v>
      </c>
      <c r="S10" s="313">
        <f>_xll.qlMidSafe($O10,$P10)</f>
        <v>2.585</v>
      </c>
      <c r="T10" s="102"/>
      <c r="U10" s="134">
        <v>2.645</v>
      </c>
      <c r="V10" s="102"/>
      <c r="W10" s="154">
        <v>2.585</v>
      </c>
      <c r="X10" s="100">
        <f>_xll.qlSimpleQuoteSetValue(E10,W10/100,Trigger)</f>
        <v>-2.0000000000000226E-4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2.61</v>
      </c>
      <c r="P11" s="318">
        <v>2.65</v>
      </c>
      <c r="Q11" s="315">
        <v>0</v>
      </c>
      <c r="R11" s="318">
        <v>2.61</v>
      </c>
      <c r="S11" s="319">
        <f>_xll.qlMidSafe($O11,$P11)</f>
        <v>2.63</v>
      </c>
      <c r="T11" s="102"/>
      <c r="U11" s="309">
        <v>2.69</v>
      </c>
      <c r="V11" s="102"/>
      <c r="W11" s="310">
        <v>2.63</v>
      </c>
      <c r="X11" s="311">
        <f>_xll.qlSimpleQuoteSetValue(E11,W11/100,Trigger)</f>
        <v>-3.9999999999999758E-4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</v>
      </c>
      <c r="P12" s="136">
        <v>2.64</v>
      </c>
      <c r="Q12" s="105">
        <v>0</v>
      </c>
      <c r="R12" s="136">
        <v>2.61</v>
      </c>
      <c r="S12" s="313">
        <f>_xll.qlMidSafe($O12,$P12)</f>
        <v>2.62</v>
      </c>
      <c r="T12" s="102"/>
      <c r="U12" s="134">
        <v>2.68</v>
      </c>
      <c r="V12" s="102"/>
      <c r="W12" s="154">
        <v>2.62</v>
      </c>
      <c r="X12" s="100">
        <f>_xll.qlSimpleQuoteSetValue(E12,W12/100,Trigger)</f>
        <v>-2.9999999999999818E-4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2.59</v>
      </c>
      <c r="P13" s="136">
        <v>2.63</v>
      </c>
      <c r="Q13" s="105">
        <v>0</v>
      </c>
      <c r="R13" s="136">
        <v>2.6</v>
      </c>
      <c r="S13" s="313">
        <f>_xll.qlMidSafe($O13,$P13)</f>
        <v>2.61</v>
      </c>
      <c r="T13" s="102"/>
      <c r="U13" s="134">
        <v>2.67</v>
      </c>
      <c r="V13" s="102"/>
      <c r="W13" s="154">
        <v>2.61</v>
      </c>
      <c r="X13" s="100">
        <f>_xll.qlSimpleQuoteSetValue(E13,W13/100,Trigger)</f>
        <v>-3.0000000000000165E-4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2.59</v>
      </c>
      <c r="P14" s="136">
        <v>2.63</v>
      </c>
      <c r="Q14" s="105">
        <v>0</v>
      </c>
      <c r="R14" s="136">
        <v>2.6</v>
      </c>
      <c r="S14" s="313">
        <f>_xll.qlMidSafe($O14,$P14)</f>
        <v>2.61</v>
      </c>
      <c r="T14" s="102"/>
      <c r="U14" s="134">
        <v>2.67</v>
      </c>
      <c r="V14" s="102"/>
      <c r="W14" s="154">
        <v>2.61</v>
      </c>
      <c r="X14" s="100">
        <f>_xll.qlSimpleQuoteSetValue(E14,W14/100,Trigger)</f>
        <v>-3.0000000000000165E-4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2.59</v>
      </c>
      <c r="P15" s="136">
        <v>2.63</v>
      </c>
      <c r="Q15" s="105">
        <v>0</v>
      </c>
      <c r="R15" s="136">
        <v>2.6</v>
      </c>
      <c r="S15" s="313">
        <f>_xll.qlMidSafe($O15,$P15)</f>
        <v>2.61</v>
      </c>
      <c r="T15" s="102"/>
      <c r="U15" s="134">
        <v>2.68</v>
      </c>
      <c r="V15" s="102"/>
      <c r="W15" s="154">
        <v>2.61</v>
      </c>
      <c r="X15" s="100">
        <f>_xll.qlSimpleQuoteSetValue(E15,W15/100,Trigger)</f>
        <v>-2.0000000000000226E-4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2.6</v>
      </c>
      <c r="P16" s="136">
        <v>2.64</v>
      </c>
      <c r="Q16" s="105">
        <v>0</v>
      </c>
      <c r="R16" s="136">
        <v>2.61</v>
      </c>
      <c r="S16" s="313">
        <f>_xll.qlMidSafe($O16,$P16)</f>
        <v>2.62</v>
      </c>
      <c r="T16" s="102"/>
      <c r="U16" s="134">
        <v>2.68</v>
      </c>
      <c r="V16" s="102"/>
      <c r="W16" s="154">
        <v>2.62</v>
      </c>
      <c r="X16" s="100">
        <f>_xll.qlSimpleQuoteSetValue(E16,W16/100,Trigger)</f>
        <v>-1.9999999999999879E-4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216</v>
      </c>
      <c r="P17" s="136" t="s">
        <v>216</v>
      </c>
      <c r="Q17" s="105" t="s">
        <v>216</v>
      </c>
      <c r="R17" s="136" t="s">
        <v>216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216</v>
      </c>
      <c r="P18" s="136" t="s">
        <v>216</v>
      </c>
      <c r="Q18" s="105" t="s">
        <v>216</v>
      </c>
      <c r="R18" s="136" t="s">
        <v>216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216</v>
      </c>
      <c r="P19" s="132" t="s">
        <v>216</v>
      </c>
      <c r="Q19" s="111" t="s">
        <v>216</v>
      </c>
      <c r="R19" s="132" t="s">
        <v>216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topLeftCell="H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2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Updated at 11:09:33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Q4</v>
      </c>
      <c r="E3" s="57" t="str">
        <f t="shared" ref="E3:E14" si="0">Currency&amp;$D$1&amp;$E$1&amp;$D3&amp;QuoteSuffix</f>
        <v>AUDFUT1MQ4_Quote</v>
      </c>
      <c r="F3" s="63" t="str">
        <f>_xll.qlSimpleQuote(E3,,PriceTickValue,Permanent,Trigger,ObjectOverwrite)</f>
        <v>AUDFUT1MQ4_Quote#0000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Q4</v>
      </c>
      <c r="N3" s="164">
        <f t="array" ref="N3:N14">_xll.qlIMMNextDates(_xll.qlSettingsEvaluationDate(Trigger)-1,$L3:$L14)</f>
        <v>41871</v>
      </c>
      <c r="O3" s="114" t="e">
        <f t="array" ref="O3:O14">VLOOKUP(Currency,LiffeCodes,2)&amp;FuturesCodes</f>
        <v>#NAME?</v>
      </c>
      <c r="P3" s="163" t="s">
        <v>216</v>
      </c>
      <c r="Q3" s="114" t="s">
        <v>216</v>
      </c>
      <c r="R3" s="114" t="s">
        <v>216</v>
      </c>
      <c r="S3" s="114" t="s">
        <v>216</v>
      </c>
      <c r="T3" s="114" t="s">
        <v>216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U4</v>
      </c>
      <c r="E4" s="57" t="str">
        <f t="shared" si="0"/>
        <v>AUDFUT1MU4_Quote</v>
      </c>
      <c r="F4" s="56" t="str">
        <f>_xll.qlSimpleQuote(E4,,PriceTickValue,Permanent,Trigger,ObjectOverwrite)</f>
        <v>AUDFUT1MU4_Quote#0000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U4</v>
      </c>
      <c r="N4" s="157">
        <v>41899</v>
      </c>
      <c r="O4" s="101" t="e">
        <v>#NAME?</v>
      </c>
      <c r="P4" s="156" t="s">
        <v>216</v>
      </c>
      <c r="Q4" s="101" t="s">
        <v>216</v>
      </c>
      <c r="R4" s="101" t="s">
        <v>216</v>
      </c>
      <c r="S4" s="101" t="s">
        <v>216</v>
      </c>
      <c r="T4" s="101" t="s">
        <v>216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Q4</v>
      </c>
      <c r="AL4" s="93" t="str">
        <f t="shared" ref="AL4:AL15" si="1">Currency&amp;"FUT"&amp;$AN$1&amp;$AK4&amp;QuoteSuffix</f>
        <v>AUDFUT1MQ4_Quote</v>
      </c>
      <c r="AM4" s="94" t="str">
        <f t="shared" ref="AM4:AM15" si="2">Currency&amp;"FUT"&amp;$AN$1&amp;$AK4&amp;"ConvAdj"&amp;QuoteSuffix</f>
        <v>AUDFUT1MQ4ConvAdj_Quote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'AUDFUT1MQ4_Quote'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V4</v>
      </c>
      <c r="E5" s="57" t="str">
        <f t="shared" si="0"/>
        <v>AUDFUT1MV4_Quote</v>
      </c>
      <c r="F5" s="56" t="str">
        <f>_xll.qlSimpleQuote(E5,,PriceTickValue,Permanent,Trigger,ObjectOverwrite)</f>
        <v>AUDFUT1MV4_Quote#0000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V4</v>
      </c>
      <c r="N5" s="157">
        <v>41927</v>
      </c>
      <c r="O5" s="101" t="e">
        <v>#NAME?</v>
      </c>
      <c r="P5" s="156" t="s">
        <v>216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U4</v>
      </c>
      <c r="AL5" s="93" t="str">
        <f t="shared" si="1"/>
        <v>AUDFUT1MU4_Quote</v>
      </c>
      <c r="AM5" s="94" t="str">
        <f t="shared" si="2"/>
        <v>AUDFUT1MU4ConvAdj_Quote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'AUDFUT1MU4_Quote'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X4</v>
      </c>
      <c r="E6" s="57" t="str">
        <f t="shared" si="0"/>
        <v>AUDFUT1MX4_Quote</v>
      </c>
      <c r="F6" s="56" t="str">
        <f>_xll.qlSimpleQuote(E6,,PriceTickValue,Permanent,Trigger,ObjectOverwrite)</f>
        <v>AUDFUT1MX4_Quote#0000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X4</v>
      </c>
      <c r="N6" s="157">
        <v>41962</v>
      </c>
      <c r="O6" s="101" t="e">
        <v>#NAME?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V4</v>
      </c>
      <c r="AL6" s="93" t="str">
        <f t="shared" si="1"/>
        <v>AUDFUT1MV4_Quote</v>
      </c>
      <c r="AM6" s="94" t="str">
        <f t="shared" si="2"/>
        <v>AUDFUT1MV4ConvAdj_Quote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'AUDFUT1MV4_Quote'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Z4</v>
      </c>
      <c r="E7" s="57" t="str">
        <f t="shared" si="0"/>
        <v>AUDFUT1MZ4_Quote</v>
      </c>
      <c r="F7" s="56" t="str">
        <f>_xll.qlSimpleQuote(E7,,PriceTickValue,Permanent,Trigger,ObjectOverwrite)</f>
        <v>AUDFUT1MZ4_Quote#0000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Z4</v>
      </c>
      <c r="N7" s="157">
        <v>41990</v>
      </c>
      <c r="O7" s="101" t="e">
        <v>#NAME?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X4</v>
      </c>
      <c r="AL7" s="93" t="str">
        <f t="shared" si="1"/>
        <v>AUDFUT1MX4_Quote</v>
      </c>
      <c r="AM7" s="94" t="str">
        <f t="shared" si="2"/>
        <v>AUDFUT1MX4ConvAdj_Quote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'AUDFUT1MX4_Quote'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F5</v>
      </c>
      <c r="E8" s="57" t="str">
        <f t="shared" si="0"/>
        <v>AUDFUT1MF5_Quote</v>
      </c>
      <c r="F8" s="56" t="str">
        <f>_xll.qlSimpleQuote(E8,,PriceTickValue,Permanent,Trigger,ObjectOverwrite)</f>
        <v>AUDFUT1MF5_Quote#0000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F5</v>
      </c>
      <c r="N8" s="157">
        <v>42025</v>
      </c>
      <c r="O8" s="101" t="e">
        <v>#NAME?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Z4</v>
      </c>
      <c r="AL8" s="93" t="str">
        <f t="shared" si="1"/>
        <v>AUDFUT1MZ4_Quote</v>
      </c>
      <c r="AM8" s="94" t="str">
        <f t="shared" si="2"/>
        <v>AUDFUT1MZ4ConvAdj_Quote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'AUDFUT1MZ4_Quote'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G5</v>
      </c>
      <c r="E9" s="57" t="str">
        <f t="shared" si="0"/>
        <v>AUDFUT1MG5_Quote</v>
      </c>
      <c r="F9" s="56" t="str">
        <f>_xll.qlSimpleQuote(E9,,PriceTickValue,Permanent,Trigger,ObjectOverwrite)</f>
        <v>AUDFUT1MG5_Quote#0000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G5</v>
      </c>
      <c r="N9" s="157">
        <v>42053</v>
      </c>
      <c r="O9" s="101" t="e">
        <v>#NAME?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F5</v>
      </c>
      <c r="AL9" s="93" t="str">
        <f t="shared" si="1"/>
        <v>AUDFUT1MF5_Quote</v>
      </c>
      <c r="AM9" s="94" t="str">
        <f t="shared" si="2"/>
        <v>AUDFUT1MF5ConvAdj_Quote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'AUDFUT1MF5_Quote'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H5</v>
      </c>
      <c r="E10" s="57" t="str">
        <f t="shared" si="0"/>
        <v>AUDFUT1MH5_Quote</v>
      </c>
      <c r="F10" s="56" t="str">
        <f>_xll.qlSimpleQuote(E10,,PriceTickValue,Permanent,Trigger,ObjectOverwrite)</f>
        <v>AUDFUT1MH5_Quote#0000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H5</v>
      </c>
      <c r="N10" s="157">
        <v>42081</v>
      </c>
      <c r="O10" s="101" t="e">
        <v>#NAME?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G5</v>
      </c>
      <c r="AL10" s="93" t="str">
        <f t="shared" si="1"/>
        <v>AUDFUT1MG5_Quote</v>
      </c>
      <c r="AM10" s="94" t="str">
        <f t="shared" si="2"/>
        <v>AUDFUT1MG5ConvAdj_Quote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'AUDFUT1MG5_Quote'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J5</v>
      </c>
      <c r="E11" s="57" t="str">
        <f t="shared" si="0"/>
        <v>AUDFUT1MJ5_Quote</v>
      </c>
      <c r="F11" s="56" t="str">
        <f>_xll.qlSimpleQuote(E11,,PriceTickValue,Permanent,Trigger,ObjectOverwrite)</f>
        <v>AUDFUT1MJ5_Quote#0000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J5</v>
      </c>
      <c r="N11" s="157">
        <v>42109</v>
      </c>
      <c r="O11" s="101" t="e">
        <v>#NAME?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H5</v>
      </c>
      <c r="AL11" s="93" t="str">
        <f t="shared" si="1"/>
        <v>AUDFUT1MH5_Quote</v>
      </c>
      <c r="AM11" s="94" t="str">
        <f t="shared" si="2"/>
        <v>AUDFUT1MH5ConvAdj_Quote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'AUDFUT1MH5_Quote'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K5</v>
      </c>
      <c r="E12" s="57" t="str">
        <f t="shared" si="0"/>
        <v>AUDFUT1MK5_Quote</v>
      </c>
      <c r="F12" s="56" t="str">
        <f>_xll.qlSimpleQuote(E12,,PriceTickValue,Permanent,Trigger,ObjectOverwrite)</f>
        <v>AUDFUT1MK5_Quote#0000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K5</v>
      </c>
      <c r="N12" s="157">
        <v>42144</v>
      </c>
      <c r="O12" s="101" t="e">
        <v>#NAME?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J5</v>
      </c>
      <c r="AL12" s="93" t="str">
        <f t="shared" si="1"/>
        <v>AUDFUT1MJ5_Quote</v>
      </c>
      <c r="AM12" s="94" t="str">
        <f t="shared" si="2"/>
        <v>AUDFUT1MJ5ConvAdj_Quote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'AUDFUT1MJ5_Quote'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M5</v>
      </c>
      <c r="E13" s="57" t="str">
        <f t="shared" si="0"/>
        <v>AUDFUT1MM5_Quote</v>
      </c>
      <c r="F13" s="56" t="str">
        <f>_xll.qlSimpleQuote(E13,,PriceTickValue,Permanent,Trigger,ObjectOverwrite)</f>
        <v>AUDFUT1MM5_Quote#0000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M5</v>
      </c>
      <c r="N13" s="157">
        <v>42172</v>
      </c>
      <c r="O13" s="101" t="e">
        <v>#NAME?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K5</v>
      </c>
      <c r="AL13" s="93" t="str">
        <f t="shared" si="1"/>
        <v>AUDFUT1MK5_Quote</v>
      </c>
      <c r="AM13" s="94" t="str">
        <f t="shared" si="2"/>
        <v>AUDFUT1MK5ConvAdj_Quote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'AUDFUT1MK5_Quote'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N5</v>
      </c>
      <c r="E14" s="57" t="str">
        <f t="shared" si="0"/>
        <v>AUDFUT1MN5_Quote</v>
      </c>
      <c r="F14" s="56" t="str">
        <f>_xll.qlSimpleQuote(E14,,PriceTickValue,Permanent,Trigger,ObjectOverwrite)</f>
        <v>AUDFUT1MN5_Quote#0000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N5</v>
      </c>
      <c r="N14" s="150">
        <v>42200</v>
      </c>
      <c r="O14" s="108" t="e">
        <v>#NAME?</v>
      </c>
      <c r="P14" s="149" t="s">
        <v>216</v>
      </c>
      <c r="Q14" s="108" t="s">
        <v>216</v>
      </c>
      <c r="R14" s="108" t="s">
        <v>216</v>
      </c>
      <c r="S14" s="108" t="s">
        <v>216</v>
      </c>
      <c r="T14" s="108" t="s">
        <v>216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M5</v>
      </c>
      <c r="AL14" s="93" t="str">
        <f t="shared" si="1"/>
        <v>AUDFUT1MM5_Quote</v>
      </c>
      <c r="AM14" s="94" t="str">
        <f t="shared" si="2"/>
        <v>AUDFUT1MM5ConvAdj_Quote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'AUDFUT1MM5_Quote'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N5</v>
      </c>
      <c r="AL15" s="93" t="str">
        <f t="shared" si="1"/>
        <v>AUDFUT1MN5_Quote</v>
      </c>
      <c r="AM15" s="94" t="str">
        <f t="shared" si="2"/>
        <v>AUDFUT1MN5ConvAdj_Quote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'AUDFUT1MN5_Quote'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7"/>
  <sheetViews>
    <sheetView topLeftCell="G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2.7109375" style="34" customWidth="1"/>
    <col min="23" max="23" width="9.42578125" style="34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9" width="2.7109375" style="34" customWidth="1"/>
    <col min="30" max="30" width="2.7109375" style="34" bestFit="1" customWidth="1"/>
    <col min="31" max="31" width="8.42578125" style="34" bestFit="1" customWidth="1"/>
    <col min="32" max="32" width="5.42578125" style="34" bestFit="1" customWidth="1"/>
    <col min="33" max="33" width="25" style="34" bestFit="1" customWidth="1"/>
    <col min="34" max="34" width="28" style="34" bestFit="1" customWidth="1"/>
    <col min="35" max="35" width="19.7109375" style="34" customWidth="1"/>
    <col min="36" max="36" width="2.7109375" style="34" customWidth="1"/>
    <col min="37" max="16384" width="9.140625" style="34"/>
  </cols>
  <sheetData>
    <row r="1" spans="1:36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102"/>
      <c r="W1" s="102"/>
      <c r="X1" s="51"/>
      <c r="Y1" s="102"/>
      <c r="Z1" s="51"/>
      <c r="AA1" s="168"/>
      <c r="AB1" s="3"/>
      <c r="AC1" s="126"/>
      <c r="AD1" s="51"/>
      <c r="AE1" s="51"/>
      <c r="AF1" s="51"/>
      <c r="AG1" s="97" t="s">
        <v>128</v>
      </c>
      <c r="AH1" s="96" t="str">
        <f>FuturesHWConvAdj!C5</f>
        <v>AUDHW_Volatility_Quote#0000</v>
      </c>
      <c r="AI1" s="51"/>
      <c r="AJ1" s="9"/>
    </row>
    <row r="2" spans="1:36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102"/>
      <c r="W2" s="102"/>
      <c r="X2" s="51"/>
      <c r="Y2" s="51"/>
      <c r="Z2" s="51"/>
      <c r="AA2" s="168"/>
      <c r="AB2" s="3"/>
      <c r="AC2" s="126"/>
      <c r="AD2" s="51"/>
      <c r="AE2" s="51"/>
      <c r="AF2" s="51"/>
      <c r="AG2" s="97" t="s">
        <v>127</v>
      </c>
      <c r="AH2" s="96" t="str">
        <f>FuturesHWConvAdj!C6</f>
        <v>AUDHW_MeanReversion_Quote#0000</v>
      </c>
      <c r="AI2" s="51"/>
      <c r="AJ2" s="9"/>
    </row>
    <row r="3" spans="1:36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51"/>
      <c r="Y3" s="51"/>
      <c r="Z3" s="123">
        <f>_xll.ohTrigger(Z5:Z46)</f>
        <v>2</v>
      </c>
      <c r="AA3" s="168"/>
      <c r="AB3" s="3"/>
      <c r="AC3" s="126"/>
      <c r="AD3" s="51"/>
      <c r="AE3" s="51"/>
      <c r="AF3" s="51"/>
      <c r="AG3" s="97" t="s">
        <v>61</v>
      </c>
      <c r="AH3" s="96" t="str">
        <f>BBSW!K9</f>
        <v>AudBBSW3M#0000</v>
      </c>
      <c r="AI3" s="95" t="s">
        <v>17</v>
      </c>
      <c r="AJ3" s="9"/>
    </row>
    <row r="4" spans="1:36" ht="22.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Updated at 11:09:55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173" t="s">
        <v>148</v>
      </c>
      <c r="V4" s="102"/>
      <c r="W4" s="172" t="s">
        <v>146</v>
      </c>
      <c r="X4" s="102"/>
      <c r="Y4" s="175" t="s">
        <v>145</v>
      </c>
      <c r="Z4" s="170" t="s">
        <v>144</v>
      </c>
      <c r="AA4" s="9"/>
      <c r="AB4" s="3"/>
      <c r="AC4" s="67"/>
      <c r="AD4" s="29" t="s">
        <v>105</v>
      </c>
      <c r="AE4" s="80" t="s">
        <v>104</v>
      </c>
      <c r="AF4" s="80" t="s">
        <v>103</v>
      </c>
      <c r="AG4" s="28" t="str">
        <f>Currency&amp;"_020_Futures"&amp;AI3&amp;"ConvAdj.xml"</f>
        <v>AUD_020_Futures3MConvAdj.xml</v>
      </c>
      <c r="AH4" s="39" t="str">
        <f>IF(Serialize,_xll.ohObjectSave(AH5:AH46,SerializationPath&amp;AG4,FileOverwrite,Serialize),"---")</f>
        <v>---</v>
      </c>
      <c r="AI4" s="17" t="str">
        <f>_xll.ohRangeRetrieveError(AH4)</f>
        <v/>
      </c>
      <c r="AJ4" s="9"/>
    </row>
    <row r="5" spans="1:36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Q4</v>
      </c>
      <c r="E5" s="57" t="str">
        <f t="shared" ref="E5:E46" si="0">Currency&amp;$C$3&amp;$D$3&amp;$D5&amp;QuoteSuffix</f>
        <v>AUDFUT3MQ4_Quote</v>
      </c>
      <c r="F5" s="63" t="str">
        <f>_xll.qlSimpleQuote(E5,,PriceTickValue,Permanent,Trigger,ObjectOverwrite)</f>
        <v>AUDFUT3MQ4_Quote#0000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Q4</v>
      </c>
      <c r="N5" s="164">
        <f t="array" ref="N5:N46">_xll.qlIMMNextDates(_xll.qlSettingsEvaluationDate(Trigger)-1,$L5:$L46)</f>
        <v>41871</v>
      </c>
      <c r="O5" s="114" t="str">
        <f t="array" ref="O5:O46">"YBA"&amp;FuturesCodes</f>
        <v>YBAQ4</v>
      </c>
      <c r="P5" s="163" t="s">
        <v>216</v>
      </c>
      <c r="Q5" s="114" t="s">
        <v>216</v>
      </c>
      <c r="R5" s="114" t="s">
        <v>216</v>
      </c>
      <c r="S5" s="114" t="s">
        <v>216</v>
      </c>
      <c r="T5" s="114" t="s">
        <v>216</v>
      </c>
      <c r="U5" s="116" t="e">
        <f>_xll.qlMidSafe($Q5,$R5)</f>
        <v>#NUM!</v>
      </c>
      <c r="V5" s="102"/>
      <c r="W5" s="162" t="e">
        <v>#NUM!</v>
      </c>
      <c r="X5" s="102"/>
      <c r="Y5" s="161" t="e">
        <f t="array" ref="Y5:Y46">QuoteLive</f>
        <v>#NUM!</v>
      </c>
      <c r="Z5" s="116" t="e">
        <f>_xll.qlSimpleQuoteSetValue(F5,Y5,Trigger)</f>
        <v>#NUM!</v>
      </c>
      <c r="AA5" s="9"/>
      <c r="AB5" s="3"/>
      <c r="AC5" s="61"/>
      <c r="AD5" s="66">
        <v>1</v>
      </c>
      <c r="AE5" s="64" t="b">
        <v>0</v>
      </c>
      <c r="AF5" s="64" t="str">
        <f t="array" ref="AF5:AF46">_xll.qlIMMNextCodes(_xll.qlSettingsEvaluationDate(Trigger)-1,$AE5:$AE46)</f>
        <v>Q4</v>
      </c>
      <c r="AG5" s="94" t="str">
        <f t="shared" ref="AG5:AG46" si="1">Currency&amp;"FUT"&amp;$AI$3&amp;$AF5&amp;"ConvAdj"&amp;QuoteSuffix</f>
        <v>AUDFUT3MQ4ConvAdj_Quote</v>
      </c>
      <c r="AH5" s="93" t="str">
        <f>_xll.qlFuturesConvAdjustmentQuote(AG5,IborIndex,AF5,F5,Volatility,MeanReversion,Permanent,AND(ISERROR(Z5),ISERROR(FuturesHWConvAdj!Q5:Q6)),ObjectOverwrite)</f>
        <v>AUDFUT3MQ4ConvAdj_Quote#0003</v>
      </c>
      <c r="AI5" s="17" t="str">
        <f>_xll.ohRangeRetrieveError(AH5)</f>
        <v/>
      </c>
      <c r="AJ5" s="9"/>
    </row>
    <row r="6" spans="1:36" x14ac:dyDescent="0.2">
      <c r="A6" s="61"/>
      <c r="B6" s="60">
        <v>2</v>
      </c>
      <c r="C6" s="59" t="b">
        <v>0</v>
      </c>
      <c r="D6" s="58" t="str">
        <v>U4</v>
      </c>
      <c r="E6" s="57" t="str">
        <f t="shared" si="0"/>
        <v>AUDFUT3MU4_Quote</v>
      </c>
      <c r="F6" s="56" t="str">
        <f>_xll.qlSimpleQuote(E6,,PriceTickValue,Permanent,Trigger,ObjectOverwrite)</f>
        <v>AUDFUT3MU4_Quote#0000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U4</v>
      </c>
      <c r="N6" s="157">
        <v>41899</v>
      </c>
      <c r="O6" s="101" t="str">
        <v>YBAU4</v>
      </c>
      <c r="P6" s="156">
        <v>41893</v>
      </c>
      <c r="Q6" s="101">
        <v>97.37</v>
      </c>
      <c r="R6" s="101">
        <v>97.38</v>
      </c>
      <c r="S6" s="101">
        <v>97.37</v>
      </c>
      <c r="T6" s="101">
        <v>97.36</v>
      </c>
      <c r="U6" s="104">
        <f>_xll.qlMidSafe($Q6,$R6)</f>
        <v>97.375</v>
      </c>
      <c r="V6" s="102"/>
      <c r="W6" s="160" t="e">
        <v>#NUM!</v>
      </c>
      <c r="X6" s="102"/>
      <c r="Y6" s="154">
        <v>97.375</v>
      </c>
      <c r="Z6" s="104" t="e">
        <f>_xll.qlSimpleQuoteSetValue(F6,Y6,Trigger)</f>
        <v>#N/A</v>
      </c>
      <c r="AA6" s="9"/>
      <c r="AB6" s="3"/>
      <c r="AC6" s="61"/>
      <c r="AD6" s="60">
        <v>2</v>
      </c>
      <c r="AE6" s="58" t="b">
        <v>0</v>
      </c>
      <c r="AF6" s="58" t="str">
        <v>U4</v>
      </c>
      <c r="AG6" s="94" t="str">
        <f t="shared" si="1"/>
        <v>AUDFUT3MU4ConvAdj_Quote</v>
      </c>
      <c r="AH6" s="93" t="str">
        <f>_xll.qlFuturesConvAdjustmentQuote(AG6,IborIndex,AF6,F6,Volatility,MeanReversion,Permanent,AND(ISERROR(Z6),ISERROR(FuturesHWConvAdj!Q6:Q7)),ObjectOverwrite)</f>
        <v>AUDFUT3MU4ConvAdj_Quote#0003</v>
      </c>
      <c r="AI6" s="17" t="str">
        <f>_xll.ohRangeRetrieveError(AH6)</f>
        <v/>
      </c>
      <c r="AJ6" s="9"/>
    </row>
    <row r="7" spans="1:36" x14ac:dyDescent="0.2">
      <c r="A7" s="61"/>
      <c r="B7" s="60">
        <v>3</v>
      </c>
      <c r="C7" s="59" t="b">
        <v>0</v>
      </c>
      <c r="D7" s="58" t="str">
        <v>V4</v>
      </c>
      <c r="E7" s="57" t="str">
        <f t="shared" si="0"/>
        <v>AUDFUT3MV4_Quote</v>
      </c>
      <c r="F7" s="56" t="str">
        <f>_xll.qlSimpleQuote(E7,,PriceTickValue,Permanent,Trigger,ObjectOverwrite)</f>
        <v>AUDFUT3MV4_Quote#0000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V4</v>
      </c>
      <c r="N7" s="157">
        <v>41927</v>
      </c>
      <c r="O7" s="101" t="str">
        <v>YBAV4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60">
        <v>97.34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61"/>
      <c r="AD7" s="60">
        <v>3</v>
      </c>
      <c r="AE7" s="58" t="b">
        <v>0</v>
      </c>
      <c r="AF7" s="58" t="str">
        <v>V4</v>
      </c>
      <c r="AG7" s="94" t="str">
        <f t="shared" si="1"/>
        <v>AUDFUT3MV4ConvAdj_Quote</v>
      </c>
      <c r="AH7" s="93" t="str">
        <f>_xll.qlFuturesConvAdjustmentQuote(AG7,IborIndex,AF7,F7,Volatility,MeanReversion,Permanent,AND(ISERROR(Z7),ISERROR(FuturesHWConvAdj!Q7:Q8)),ObjectOverwrite)</f>
        <v>AUDFUT3MV4ConvAdj_Quote#0001</v>
      </c>
      <c r="AI7" s="17" t="str">
        <f>_xll.ohRangeRetrieveError(AH7)</f>
        <v/>
      </c>
      <c r="AJ7" s="9"/>
    </row>
    <row r="8" spans="1:36" x14ac:dyDescent="0.2">
      <c r="A8" s="61"/>
      <c r="B8" s="60">
        <v>4</v>
      </c>
      <c r="C8" s="59" t="b">
        <v>0</v>
      </c>
      <c r="D8" s="58" t="str">
        <v>X4</v>
      </c>
      <c r="E8" s="57" t="str">
        <f t="shared" si="0"/>
        <v>AUDFUT3MX4_Quote</v>
      </c>
      <c r="F8" s="56" t="str">
        <f>_xll.qlSimpleQuote(E8,,PriceTickValue,Permanent,Trigger,ObjectOverwrite)</f>
        <v>AUDFUT3MX4_Quote#0000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X4</v>
      </c>
      <c r="N8" s="157">
        <v>41962</v>
      </c>
      <c r="O8" s="101" t="str">
        <v>YBAX4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60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61"/>
      <c r="AD8" s="60">
        <v>4</v>
      </c>
      <c r="AE8" s="58" t="b">
        <v>0</v>
      </c>
      <c r="AF8" s="58" t="str">
        <v>X4</v>
      </c>
      <c r="AG8" s="94" t="str">
        <f t="shared" si="1"/>
        <v>AUDFUT3MX4ConvAdj_Quote</v>
      </c>
      <c r="AH8" s="93" t="str">
        <f>_xll.qlFuturesConvAdjustmentQuote(AG8,IborIndex,AF8,F8,Volatility,MeanReversion,Permanent,AND(ISERROR(Z8),ISERROR(FuturesHWConvAdj!Q8:Q9)),ObjectOverwrite)</f>
        <v>AUDFUT3MX4ConvAdj_Quote#0001</v>
      </c>
      <c r="AI8" s="17" t="str">
        <f>_xll.ohRangeRetrieveError(AH8)</f>
        <v/>
      </c>
      <c r="AJ8" s="9"/>
    </row>
    <row r="9" spans="1:36" x14ac:dyDescent="0.2">
      <c r="A9" s="61"/>
      <c r="B9" s="60">
        <v>5</v>
      </c>
      <c r="C9" s="59" t="b">
        <v>0</v>
      </c>
      <c r="D9" s="58" t="str">
        <v>Z4</v>
      </c>
      <c r="E9" s="57" t="str">
        <f t="shared" si="0"/>
        <v>AUDFUT3MZ4_Quote</v>
      </c>
      <c r="F9" s="56" t="str">
        <f>_xll.qlSimpleQuote(E9,,PriceTickValue,Permanent,Trigger,ObjectOverwrite)</f>
        <v>AUDFUT3MZ4_Quote#0000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Z4</v>
      </c>
      <c r="N9" s="157">
        <v>41990</v>
      </c>
      <c r="O9" s="101" t="str">
        <v>YBAZ4</v>
      </c>
      <c r="P9" s="156">
        <v>41984</v>
      </c>
      <c r="Q9" s="101">
        <v>97.4</v>
      </c>
      <c r="R9" s="101">
        <v>97.41</v>
      </c>
      <c r="S9" s="101">
        <v>97.4</v>
      </c>
      <c r="T9" s="101">
        <v>97.4</v>
      </c>
      <c r="U9" s="104">
        <f>_xll.qlMidSafe($Q9,$R9)</f>
        <v>97.405000000000001</v>
      </c>
      <c r="V9" s="102"/>
      <c r="W9" s="155" t="e">
        <v>#NUM!</v>
      </c>
      <c r="X9" s="102"/>
      <c r="Y9" s="154">
        <v>97.405000000000001</v>
      </c>
      <c r="Z9" s="104" t="e">
        <f>_xll.qlSimpleQuoteSetValue(F9,Y9,Trigger)</f>
        <v>#N/A</v>
      </c>
      <c r="AA9" s="9"/>
      <c r="AB9" s="3"/>
      <c r="AC9" s="61"/>
      <c r="AD9" s="60">
        <v>5</v>
      </c>
      <c r="AE9" s="58" t="b">
        <v>0</v>
      </c>
      <c r="AF9" s="58" t="str">
        <v>Z4</v>
      </c>
      <c r="AG9" s="94" t="str">
        <f t="shared" si="1"/>
        <v>AUDFUT3MZ4ConvAdj_Quote</v>
      </c>
      <c r="AH9" s="93" t="str">
        <f>_xll.qlFuturesConvAdjustmentQuote(AG9,IborIndex,AF9,F9,Volatility,MeanReversion,Permanent,AND(ISERROR(Z9),ISERROR(FuturesHWConvAdj!Q9:Q10)),ObjectOverwrite)</f>
        <v>AUDFUT3MZ4ConvAdj_Quote#0001</v>
      </c>
      <c r="AI9" s="17" t="str">
        <f>_xll.ohRangeRetrieveError(AH9)</f>
        <v/>
      </c>
      <c r="AJ9" s="9"/>
    </row>
    <row r="10" spans="1:36" x14ac:dyDescent="0.2">
      <c r="A10" s="61"/>
      <c r="B10" s="60">
        <v>6</v>
      </c>
      <c r="C10" s="59" t="b">
        <v>0</v>
      </c>
      <c r="D10" s="58" t="str">
        <v>F5</v>
      </c>
      <c r="E10" s="57" t="str">
        <f t="shared" si="0"/>
        <v>AUDFUT3MF5_Quote</v>
      </c>
      <c r="F10" s="56" t="str">
        <f>_xll.qlSimpleQuote(E10,,PriceTickValue,Permanent,Trigger,ObjectOverwrite)</f>
        <v>AUDFUT3MF5_Quote#0000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F5</v>
      </c>
      <c r="N10" s="157">
        <v>42025</v>
      </c>
      <c r="O10" s="101" t="str">
        <v>YBAF5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>
        <v>97.35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61"/>
      <c r="AD10" s="60">
        <v>6</v>
      </c>
      <c r="AE10" s="58" t="b">
        <v>0</v>
      </c>
      <c r="AF10" s="58" t="str">
        <v>F5</v>
      </c>
      <c r="AG10" s="94" t="str">
        <f t="shared" si="1"/>
        <v>AUDFUT3MF5ConvAdj_Quote</v>
      </c>
      <c r="AH10" s="93" t="str">
        <f>_xll.qlFuturesConvAdjustmentQuote(AG10,IborIndex,AF10,F10,Volatility,MeanReversion,Permanent,AND(ISERROR(Z10),ISERROR(FuturesHWConvAdj!Q10:Q11)),ObjectOverwrite)</f>
        <v>AUDFUT3MF5ConvAdj_Quote#0001</v>
      </c>
      <c r="AI10" s="17" t="str">
        <f>_xll.ohRangeRetrieveError(AH10)</f>
        <v/>
      </c>
      <c r="AJ10" s="9"/>
    </row>
    <row r="11" spans="1:36" x14ac:dyDescent="0.2">
      <c r="A11" s="61"/>
      <c r="B11" s="60">
        <v>7</v>
      </c>
      <c r="C11" s="59" t="b">
        <v>0</v>
      </c>
      <c r="D11" s="58" t="str">
        <v>G5</v>
      </c>
      <c r="E11" s="57" t="str">
        <f t="shared" si="0"/>
        <v>AUDFUT3MG5_Quote</v>
      </c>
      <c r="F11" s="56" t="str">
        <f>_xll.qlSimpleQuote(E11,,PriceTickValue,Permanent,Trigger,ObjectOverwrite)</f>
        <v>AUDFUT3MG5_Quote#0000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G5</v>
      </c>
      <c r="N11" s="157">
        <v>42053</v>
      </c>
      <c r="O11" s="101" t="str">
        <v>YBAG5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61"/>
      <c r="AD11" s="60">
        <v>7</v>
      </c>
      <c r="AE11" s="58" t="b">
        <v>0</v>
      </c>
      <c r="AF11" s="58" t="str">
        <v>G5</v>
      </c>
      <c r="AG11" s="94" t="str">
        <f t="shared" si="1"/>
        <v>AUDFUT3MG5ConvAdj_Quote</v>
      </c>
      <c r="AH11" s="93" t="str">
        <f>_xll.qlFuturesConvAdjustmentQuote(AG11,IborIndex,AF11,F11,Volatility,MeanReversion,Permanent,AND(ISERROR(Z11),ISERROR(FuturesHWConvAdj!Q11:Q12)),ObjectOverwrite)</f>
        <v>AUDFUT3MG5ConvAdj_Quote#0001</v>
      </c>
      <c r="AI11" s="17" t="str">
        <f>_xll.ohRangeRetrieveError(AH11)</f>
        <v/>
      </c>
      <c r="AJ11" s="9"/>
    </row>
    <row r="12" spans="1:36" x14ac:dyDescent="0.2">
      <c r="A12" s="61"/>
      <c r="B12" s="60">
        <v>8</v>
      </c>
      <c r="C12" s="59" t="b">
        <v>0</v>
      </c>
      <c r="D12" s="58" t="str">
        <v>H5</v>
      </c>
      <c r="E12" s="57" t="str">
        <f t="shared" si="0"/>
        <v>AUDFUT3MH5_Quote</v>
      </c>
      <c r="F12" s="56" t="str">
        <f>_xll.qlSimpleQuote(E12,,PriceTickValue,Permanent,Trigger,ObjectOverwrite)</f>
        <v>AUDFUT3MH5_Quote#0000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H5</v>
      </c>
      <c r="N12" s="157">
        <v>42081</v>
      </c>
      <c r="O12" s="101" t="str">
        <v>YBAH5</v>
      </c>
      <c r="P12" s="156">
        <v>42075</v>
      </c>
      <c r="Q12" s="101">
        <v>97.4</v>
      </c>
      <c r="R12" s="101">
        <v>97.41</v>
      </c>
      <c r="S12" s="101">
        <v>97.4</v>
      </c>
      <c r="T12" s="101">
        <v>97.4</v>
      </c>
      <c r="U12" s="104">
        <f>_xll.qlMidSafe($Q12,$R12)</f>
        <v>97.405000000000001</v>
      </c>
      <c r="V12" s="102"/>
      <c r="W12" s="155" t="e">
        <v>#NUM!</v>
      </c>
      <c r="X12" s="102"/>
      <c r="Y12" s="154">
        <v>97.405000000000001</v>
      </c>
      <c r="Z12" s="104" t="e">
        <f>_xll.qlSimpleQuoteSetValue(F12,Y12,Trigger)</f>
        <v>#N/A</v>
      </c>
      <c r="AA12" s="9"/>
      <c r="AB12" s="3"/>
      <c r="AC12" s="61"/>
      <c r="AD12" s="60">
        <v>8</v>
      </c>
      <c r="AE12" s="58" t="b">
        <v>0</v>
      </c>
      <c r="AF12" s="58" t="str">
        <v>H5</v>
      </c>
      <c r="AG12" s="94" t="str">
        <f t="shared" si="1"/>
        <v>AUDFUT3MH5ConvAdj_Quote</v>
      </c>
      <c r="AH12" s="93" t="str">
        <f>_xll.qlFuturesConvAdjustmentQuote(AG12,IborIndex,AF12,F12,Volatility,MeanReversion,Permanent,AND(ISERROR(Z12),ISERROR(FuturesHWConvAdj!Q12:Q13)),ObjectOverwrite)</f>
        <v>AUDFUT3MH5ConvAdj_Quote#0001</v>
      </c>
      <c r="AI12" s="17" t="str">
        <f>_xll.ohRangeRetrieveError(AH12)</f>
        <v/>
      </c>
      <c r="AJ12" s="9"/>
    </row>
    <row r="13" spans="1:36" x14ac:dyDescent="0.2">
      <c r="A13" s="61"/>
      <c r="B13" s="60">
        <v>9</v>
      </c>
      <c r="C13" s="59" t="b">
        <v>0</v>
      </c>
      <c r="D13" s="58" t="str">
        <v>J5</v>
      </c>
      <c r="E13" s="57" t="str">
        <f t="shared" si="0"/>
        <v>AUDFUT3MJ5_Quote</v>
      </c>
      <c r="F13" s="56" t="str">
        <f>_xll.qlSimpleQuote(E13,,PriceTickValue,Permanent,Trigger,ObjectOverwrite)</f>
        <v>AUDFUT3MJ5_Quote#0000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J5</v>
      </c>
      <c r="N13" s="157">
        <v>42109</v>
      </c>
      <c r="O13" s="101" t="str">
        <v>YBAJ5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>
        <v>97.33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61"/>
      <c r="AD13" s="60">
        <v>9</v>
      </c>
      <c r="AE13" s="58" t="b">
        <v>0</v>
      </c>
      <c r="AF13" s="58" t="str">
        <v>J5</v>
      </c>
      <c r="AG13" s="94" t="str">
        <f t="shared" si="1"/>
        <v>AUDFUT3MJ5ConvAdj_Quote</v>
      </c>
      <c r="AH13" s="93" t="str">
        <f>_xll.qlFuturesConvAdjustmentQuote(AG13,IborIndex,AF13,F13,Volatility,MeanReversion,Permanent,AND(ISERROR(Z13),ISERROR(FuturesHWConvAdj!Q13:Q14)),ObjectOverwrite)</f>
        <v>AUDFUT3MJ5ConvAdj_Quote#0001</v>
      </c>
      <c r="AI13" s="17" t="str">
        <f>_xll.ohRangeRetrieveError(AH13)</f>
        <v/>
      </c>
      <c r="AJ13" s="9"/>
    </row>
    <row r="14" spans="1:36" x14ac:dyDescent="0.2">
      <c r="A14" s="61"/>
      <c r="B14" s="60">
        <v>10</v>
      </c>
      <c r="C14" s="59" t="b">
        <v>0</v>
      </c>
      <c r="D14" s="58" t="str">
        <v>K5</v>
      </c>
      <c r="E14" s="57" t="str">
        <f t="shared" si="0"/>
        <v>AUDFUT3MK5_Quote</v>
      </c>
      <c r="F14" s="56" t="str">
        <f>_xll.qlSimpleQuote(E14,,PriceTickValue,Permanent,Trigger,ObjectOverwrite)</f>
        <v>AUDFUT3MK5_Quote#0000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K5</v>
      </c>
      <c r="N14" s="157">
        <v>42144</v>
      </c>
      <c r="O14" s="101" t="str">
        <v>YBAK5</v>
      </c>
      <c r="P14" s="156" t="s">
        <v>216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55" t="e">
        <v>#NUM!</v>
      </c>
      <c r="X14" s="102"/>
      <c r="Y14" s="154" t="e">
        <v>#NUM!</v>
      </c>
      <c r="Z14" s="104" t="e">
        <f>_xll.qlSimpleQuoteSetValue(F14,Y14,Trigger)</f>
        <v>#NUM!</v>
      </c>
      <c r="AA14" s="9"/>
      <c r="AB14" s="3"/>
      <c r="AC14" s="61"/>
      <c r="AD14" s="60">
        <v>10</v>
      </c>
      <c r="AE14" s="58" t="b">
        <v>0</v>
      </c>
      <c r="AF14" s="58" t="str">
        <v>K5</v>
      </c>
      <c r="AG14" s="94" t="str">
        <f t="shared" si="1"/>
        <v>AUDFUT3MK5ConvAdj_Quote</v>
      </c>
      <c r="AH14" s="93" t="str">
        <f>_xll.qlFuturesConvAdjustmentQuote(AG14,IborIndex,AF14,F14,Volatility,MeanReversion,Permanent,AND(ISERROR(Z14),ISERROR(FuturesHWConvAdj!Q14:Q15)),ObjectOverwrite)</f>
        <v>AUDFUT3MK5ConvAdj_Quote#0001</v>
      </c>
      <c r="AI14" s="17" t="str">
        <f>_xll.ohRangeRetrieveError(AH14)</f>
        <v/>
      </c>
      <c r="AJ14" s="9"/>
    </row>
    <row r="15" spans="1:36" x14ac:dyDescent="0.2">
      <c r="A15" s="61"/>
      <c r="B15" s="60">
        <v>11</v>
      </c>
      <c r="C15" s="59" t="b">
        <v>0</v>
      </c>
      <c r="D15" s="58" t="str">
        <v>M5</v>
      </c>
      <c r="E15" s="57" t="str">
        <f t="shared" si="0"/>
        <v>AUDFUT3MM5_Quote</v>
      </c>
      <c r="F15" s="56" t="str">
        <f>_xll.qlSimpleQuote(E15,,PriceTickValue,Permanent,Trigger,ObjectOverwrite)</f>
        <v>AUDFUT3MM5_Quote#0000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M5</v>
      </c>
      <c r="N15" s="157">
        <v>42172</v>
      </c>
      <c r="O15" s="101" t="str">
        <v>YBAM5</v>
      </c>
      <c r="P15" s="156">
        <v>42166</v>
      </c>
      <c r="Q15" s="101">
        <v>97.350000000000009</v>
      </c>
      <c r="R15" s="101">
        <v>97.36</v>
      </c>
      <c r="S15" s="101">
        <v>97.36</v>
      </c>
      <c r="T15" s="101">
        <v>97.36</v>
      </c>
      <c r="U15" s="104">
        <f>_xll.qlMidSafe($Q15,$R15)</f>
        <v>97.355000000000004</v>
      </c>
      <c r="V15" s="102"/>
      <c r="W15" s="155" t="e">
        <v>#NUM!</v>
      </c>
      <c r="X15" s="102"/>
      <c r="Y15" s="154">
        <v>97.355000000000004</v>
      </c>
      <c r="Z15" s="104" t="e">
        <f>_xll.qlSimpleQuoteSetValue(F15,Y15,Trigger)</f>
        <v>#N/A</v>
      </c>
      <c r="AA15" s="9"/>
      <c r="AB15" s="3"/>
      <c r="AC15" s="61"/>
      <c r="AD15" s="60">
        <v>11</v>
      </c>
      <c r="AE15" s="58" t="b">
        <v>0</v>
      </c>
      <c r="AF15" s="58" t="str">
        <v>M5</v>
      </c>
      <c r="AG15" s="94" t="str">
        <f t="shared" si="1"/>
        <v>AUDFUT3MM5ConvAdj_Quote</v>
      </c>
      <c r="AH15" s="93" t="str">
        <f>_xll.qlFuturesConvAdjustmentQuote(AG15,IborIndex,AF15,F15,Volatility,MeanReversion,Permanent,AND(ISERROR(Z15),ISERROR(FuturesHWConvAdj!Q15:Q16)),ObjectOverwrite)</f>
        <v>AUDFUT3MM5ConvAdj_Quote#0001</v>
      </c>
      <c r="AI15" s="17" t="str">
        <f>_xll.ohRangeRetrieveError(AH15)</f>
        <v/>
      </c>
      <c r="AJ15" s="9"/>
    </row>
    <row r="16" spans="1:36" x14ac:dyDescent="0.2">
      <c r="A16" s="61"/>
      <c r="B16" s="60">
        <v>12</v>
      </c>
      <c r="C16" s="59" t="b">
        <v>0</v>
      </c>
      <c r="D16" s="58" t="str">
        <v>N5</v>
      </c>
      <c r="E16" s="57" t="str">
        <f t="shared" si="0"/>
        <v>AUDFUT3MN5_Quote</v>
      </c>
      <c r="F16" s="56" t="str">
        <f>_xll.qlSimpleQuote(E16,,PriceTickValue,Permanent,Trigger,ObjectOverwrite)</f>
        <v>AUDFUT3MN5_Quote#0000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N5</v>
      </c>
      <c r="N16" s="157">
        <v>42200</v>
      </c>
      <c r="O16" s="101" t="str">
        <v>YBAN5</v>
      </c>
      <c r="P16" s="156" t="s">
        <v>216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55">
        <v>97.25</v>
      </c>
      <c r="X16" s="102"/>
      <c r="Y16" s="154" t="e">
        <v>#NUM!</v>
      </c>
      <c r="Z16" s="104" t="e">
        <f>_xll.qlSimpleQuoteSetValue(F16,Y16,Trigger)</f>
        <v>#NUM!</v>
      </c>
      <c r="AA16" s="9"/>
      <c r="AB16" s="3"/>
      <c r="AC16" s="61"/>
      <c r="AD16" s="60">
        <v>12</v>
      </c>
      <c r="AE16" s="58" t="b">
        <v>0</v>
      </c>
      <c r="AF16" s="58" t="str">
        <v>N5</v>
      </c>
      <c r="AG16" s="94" t="str">
        <f t="shared" si="1"/>
        <v>AUDFUT3MN5ConvAdj_Quote</v>
      </c>
      <c r="AH16" s="93" t="str">
        <f>_xll.qlFuturesConvAdjustmentQuote(AG16,IborIndex,AF16,F16,Volatility,MeanReversion,Permanent,AND(ISERROR(Z16),ISERROR(FuturesHWConvAdj!Q16:Q17)),ObjectOverwrite)</f>
        <v>AUDFUT3MN5ConvAdj_Quote#0001</v>
      </c>
      <c r="AI16" s="17" t="str">
        <f>_xll.ohRangeRetrieveError(AH16)</f>
        <v/>
      </c>
      <c r="AJ16" s="9"/>
    </row>
    <row r="17" spans="1:36" x14ac:dyDescent="0.2">
      <c r="A17" s="61"/>
      <c r="B17" s="60">
        <v>13</v>
      </c>
      <c r="C17" s="59" t="b">
        <v>1</v>
      </c>
      <c r="D17" s="58" t="str">
        <v>U5</v>
      </c>
      <c r="E17" s="57" t="str">
        <f t="shared" si="0"/>
        <v>AUDFUT3MU5_Quote</v>
      </c>
      <c r="F17" s="56" t="str">
        <f>_xll.qlSimpleQuote(E17,,PriceTickValue,Permanent,Trigger,ObjectOverwrite)</f>
        <v>AUDFUT3MU5_Quote#0000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U5</v>
      </c>
      <c r="N17" s="157">
        <v>42263</v>
      </c>
      <c r="O17" s="101" t="str">
        <v>YBAU5</v>
      </c>
      <c r="P17" s="156">
        <v>42257</v>
      </c>
      <c r="Q17" s="101">
        <v>97.26</v>
      </c>
      <c r="R17" s="101">
        <v>97.27</v>
      </c>
      <c r="S17" s="101">
        <v>97.27</v>
      </c>
      <c r="T17" s="101">
        <v>97.26</v>
      </c>
      <c r="U17" s="104">
        <f>_xll.qlMidSafe($Q17,$R17)</f>
        <v>97.265000000000001</v>
      </c>
      <c r="V17" s="102"/>
      <c r="W17" s="155">
        <v>97.16</v>
      </c>
      <c r="X17" s="102"/>
      <c r="Y17" s="154">
        <v>97.265000000000001</v>
      </c>
      <c r="Z17" s="104">
        <f>_xll.qlSimpleQuoteSetValue(F17,Y17,Trigger)</f>
        <v>3.4999999999996589E-2</v>
      </c>
      <c r="AA17" s="9"/>
      <c r="AB17" s="3"/>
      <c r="AC17" s="61"/>
      <c r="AD17" s="60">
        <v>13</v>
      </c>
      <c r="AE17" s="58" t="b">
        <v>1</v>
      </c>
      <c r="AF17" s="58" t="str">
        <v>U5</v>
      </c>
      <c r="AG17" s="94" t="str">
        <f t="shared" si="1"/>
        <v>AUDFUT3MU5ConvAdj_Quote</v>
      </c>
      <c r="AH17" s="93" t="str">
        <f>_xll.qlFuturesConvAdjustmentQuote(AG17,IborIndex,AF17,F17,Volatility,MeanReversion,Permanent,AND(ISERROR(Z17),ISERROR(FuturesHWConvAdj!Q17:Q18)),ObjectOverwrite)</f>
        <v>AUDFUT3MU5ConvAdj_Quote#0001</v>
      </c>
      <c r="AI17" s="17" t="str">
        <f>_xll.ohRangeRetrieveError(AH17)</f>
        <v/>
      </c>
      <c r="AJ17" s="9"/>
    </row>
    <row r="18" spans="1:36" x14ac:dyDescent="0.2">
      <c r="A18" s="61"/>
      <c r="B18" s="60">
        <v>14</v>
      </c>
      <c r="C18" s="59" t="b">
        <v>1</v>
      </c>
      <c r="D18" s="58" t="str">
        <v>Z5</v>
      </c>
      <c r="E18" s="57" t="str">
        <f t="shared" si="0"/>
        <v>AUDFUT3MZ5_Quote</v>
      </c>
      <c r="F18" s="56" t="str">
        <f>_xll.qlSimpleQuote(E18,,PriceTickValue,Permanent,Trigger,ObjectOverwrite)</f>
        <v>AUDFUT3MZ5_Quote#0000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Z5</v>
      </c>
      <c r="N18" s="157">
        <v>42354</v>
      </c>
      <c r="O18" s="101" t="str">
        <v>YBAZ5</v>
      </c>
      <c r="P18" s="156">
        <v>42348</v>
      </c>
      <c r="Q18" s="101">
        <v>97.18</v>
      </c>
      <c r="R18" s="101">
        <v>97.19</v>
      </c>
      <c r="S18" s="101">
        <v>97.19</v>
      </c>
      <c r="T18" s="101">
        <v>97.19</v>
      </c>
      <c r="U18" s="104">
        <f>_xll.qlMidSafe($Q18,$R18)</f>
        <v>97.185000000000002</v>
      </c>
      <c r="V18" s="102"/>
      <c r="W18" s="155">
        <v>97.06</v>
      </c>
      <c r="X18" s="102"/>
      <c r="Y18" s="154">
        <v>97.185000000000002</v>
      </c>
      <c r="Z18" s="104">
        <f>_xll.qlSimpleQuoteSetValue(F18,Y18,Trigger)</f>
        <v>6.0000000000002274E-2</v>
      </c>
      <c r="AA18" s="9"/>
      <c r="AB18" s="3"/>
      <c r="AC18" s="61"/>
      <c r="AD18" s="60">
        <v>14</v>
      </c>
      <c r="AE18" s="58" t="b">
        <v>1</v>
      </c>
      <c r="AF18" s="58" t="str">
        <v>Z5</v>
      </c>
      <c r="AG18" s="94" t="str">
        <f t="shared" si="1"/>
        <v>AUDFUT3MZ5ConvAdj_Quote</v>
      </c>
      <c r="AH18" s="93" t="str">
        <f>_xll.qlFuturesConvAdjustmentQuote(AG18,IborIndex,AF18,F18,Volatility,MeanReversion,Permanent,AND(ISERROR(Z18),ISERROR(FuturesHWConvAdj!Q18:Q19)),ObjectOverwrite)</f>
        <v>AUDFUT3MZ5ConvAdj_Quote#0001</v>
      </c>
      <c r="AI18" s="17" t="str">
        <f>_xll.ohRangeRetrieveError(AH18)</f>
        <v/>
      </c>
      <c r="AJ18" s="9"/>
    </row>
    <row r="19" spans="1:36" x14ac:dyDescent="0.2">
      <c r="A19" s="61"/>
      <c r="B19" s="60">
        <v>15</v>
      </c>
      <c r="C19" s="59" t="b">
        <v>1</v>
      </c>
      <c r="D19" s="58" t="str">
        <v>H6</v>
      </c>
      <c r="E19" s="57" t="str">
        <f t="shared" si="0"/>
        <v>AUDFUT3MH6_Quote</v>
      </c>
      <c r="F19" s="56" t="str">
        <f>_xll.qlSimpleQuote(E19,,PriceTickValue,Permanent,Trigger,ObjectOverwrite)</f>
        <v>AUDFUT3MH6_Quote#0000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H6</v>
      </c>
      <c r="N19" s="157">
        <v>42445</v>
      </c>
      <c r="O19" s="101" t="str">
        <v>YBAH6</v>
      </c>
      <c r="P19" s="156">
        <v>42439</v>
      </c>
      <c r="Q19" s="101">
        <v>97.100000000000009</v>
      </c>
      <c r="R19" s="101">
        <v>97.11</v>
      </c>
      <c r="S19" s="101">
        <v>97.100000000000009</v>
      </c>
      <c r="T19" s="101">
        <v>97.100000000000009</v>
      </c>
      <c r="U19" s="104">
        <f>_xll.qlMidSafe($Q19,$R19)</f>
        <v>97.105000000000004</v>
      </c>
      <c r="V19" s="102"/>
      <c r="W19" s="155">
        <v>96.954999999999998</v>
      </c>
      <c r="X19" s="102"/>
      <c r="Y19" s="154">
        <v>97.105000000000004</v>
      </c>
      <c r="Z19" s="104">
        <f>_xll.qlSimpleQuoteSetValue(F19,Y19,Trigger)</f>
        <v>7.9999999999998295E-2</v>
      </c>
      <c r="AA19" s="9"/>
      <c r="AB19" s="3"/>
      <c r="AC19" s="61"/>
      <c r="AD19" s="60">
        <v>15</v>
      </c>
      <c r="AE19" s="58" t="b">
        <v>1</v>
      </c>
      <c r="AF19" s="58" t="str">
        <v>H6</v>
      </c>
      <c r="AG19" s="94" t="str">
        <f t="shared" si="1"/>
        <v>AUDFUT3MH6ConvAdj_Quote</v>
      </c>
      <c r="AH19" s="93" t="str">
        <f>_xll.qlFuturesConvAdjustmentQuote(AG19,IborIndex,AF19,F19,Volatility,MeanReversion,Permanent,AND(ISERROR(Z19),ISERROR(FuturesHWConvAdj!Q19:Q20)),ObjectOverwrite)</f>
        <v>AUDFUT3MH6ConvAdj_Quote#0001</v>
      </c>
      <c r="AI19" s="17" t="str">
        <f>_xll.ohRangeRetrieveError(AH19)</f>
        <v/>
      </c>
      <c r="AJ19" s="9"/>
    </row>
    <row r="20" spans="1:36" x14ac:dyDescent="0.2">
      <c r="A20" s="61"/>
      <c r="B20" s="60">
        <v>16</v>
      </c>
      <c r="C20" s="59" t="b">
        <v>1</v>
      </c>
      <c r="D20" s="58" t="str">
        <v>M6</v>
      </c>
      <c r="E20" s="57" t="str">
        <f t="shared" si="0"/>
        <v>AUDFUT3MM6_Quote</v>
      </c>
      <c r="F20" s="56" t="str">
        <f>_xll.qlSimpleQuote(E20,,PriceTickValue,Permanent,Trigger,ObjectOverwrite)</f>
        <v>AUDFUT3MM6_Quote#0000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M6</v>
      </c>
      <c r="N20" s="157">
        <v>42536</v>
      </c>
      <c r="O20" s="101" t="str">
        <v>YBAM6</v>
      </c>
      <c r="P20" s="156">
        <v>42530</v>
      </c>
      <c r="Q20" s="101">
        <v>97.01</v>
      </c>
      <c r="R20" s="101">
        <v>97.02</v>
      </c>
      <c r="S20" s="101">
        <v>97.01</v>
      </c>
      <c r="T20" s="101">
        <v>97.01</v>
      </c>
      <c r="U20" s="104">
        <f>_xll.qlMidSafe($Q20,$R20)</f>
        <v>97.015000000000001</v>
      </c>
      <c r="V20" s="102"/>
      <c r="W20" s="155">
        <v>96.85499999999999</v>
      </c>
      <c r="X20" s="102"/>
      <c r="Y20" s="154">
        <v>97.015000000000001</v>
      </c>
      <c r="Z20" s="104">
        <f>_xll.qlSimpleQuoteSetValue(F20,Y20,Trigger)</f>
        <v>9.0000000000003411E-2</v>
      </c>
      <c r="AA20" s="9"/>
      <c r="AB20" s="3"/>
      <c r="AC20" s="61"/>
      <c r="AD20" s="60">
        <v>16</v>
      </c>
      <c r="AE20" s="58" t="b">
        <v>1</v>
      </c>
      <c r="AF20" s="58" t="str">
        <v>M6</v>
      </c>
      <c r="AG20" s="94" t="str">
        <f t="shared" si="1"/>
        <v>AUDFUT3MM6ConvAdj_Quote</v>
      </c>
      <c r="AH20" s="93" t="str">
        <f>_xll.qlFuturesConvAdjustmentQuote(AG20,IborIndex,AF20,F20,Volatility,MeanReversion,Permanent,AND(ISERROR(Z20),ISERROR(FuturesHWConvAdj!Q20:Q21)),ObjectOverwrite)</f>
        <v>AUDFUT3MM6ConvAdj_Quote#0001</v>
      </c>
      <c r="AI20" s="17" t="str">
        <f>_xll.ohRangeRetrieveError(AH20)</f>
        <v/>
      </c>
      <c r="AJ20" s="9"/>
    </row>
    <row r="21" spans="1:36" x14ac:dyDescent="0.2">
      <c r="A21" s="61"/>
      <c r="B21" s="60">
        <v>17</v>
      </c>
      <c r="C21" s="59" t="b">
        <v>1</v>
      </c>
      <c r="D21" s="58" t="str">
        <v>U6</v>
      </c>
      <c r="E21" s="57" t="str">
        <f t="shared" si="0"/>
        <v>AUDFUT3MU6_Quote</v>
      </c>
      <c r="F21" s="56" t="str">
        <f>_xll.qlSimpleQuote(E21,,PriceTickValue,Permanent,Trigger,ObjectOverwrite)</f>
        <v>AUDFUT3MU6_Quote#0000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U6</v>
      </c>
      <c r="N21" s="157">
        <v>42634</v>
      </c>
      <c r="O21" s="101" t="str">
        <v>YBAU6</v>
      </c>
      <c r="P21" s="156">
        <v>42621</v>
      </c>
      <c r="Q21" s="101">
        <v>96.92</v>
      </c>
      <c r="R21" s="101">
        <v>96.94</v>
      </c>
      <c r="S21" s="101">
        <v>0</v>
      </c>
      <c r="T21" s="101">
        <v>96.94</v>
      </c>
      <c r="U21" s="104">
        <f>_xll.qlMidSafe($Q21,$R21)</f>
        <v>96.93</v>
      </c>
      <c r="V21" s="102"/>
      <c r="W21" s="155" t="e">
        <v>#NUM!</v>
      </c>
      <c r="X21" s="102"/>
      <c r="Y21" s="154">
        <v>96.93</v>
      </c>
      <c r="Z21" s="104">
        <f>_xll.qlSimpleQuoteSetValue(F21,Y21,Trigger)</f>
        <v>9.9999999999994316E-2</v>
      </c>
      <c r="AA21" s="9"/>
      <c r="AB21" s="3"/>
      <c r="AC21" s="61"/>
      <c r="AD21" s="60">
        <v>17</v>
      </c>
      <c r="AE21" s="58" t="b">
        <v>1</v>
      </c>
      <c r="AF21" s="58" t="str">
        <v>U6</v>
      </c>
      <c r="AG21" s="94" t="str">
        <f t="shared" si="1"/>
        <v>AUDFUT3MU6ConvAdj_Quote</v>
      </c>
      <c r="AH21" s="93" t="str">
        <f>_xll.qlFuturesConvAdjustmentQuote(AG21,IborIndex,AF21,F21,Volatility,MeanReversion,Permanent,AND(ISERROR(Z21),ISERROR(FuturesHWConvAdj!Q21:Q22)),ObjectOverwrite)</f>
        <v>AUDFUT3MU6ConvAdj_Quote#0001</v>
      </c>
      <c r="AI21" s="17" t="str">
        <f>_xll.ohRangeRetrieveError(AH21)</f>
        <v/>
      </c>
      <c r="AJ21" s="9"/>
    </row>
    <row r="22" spans="1:36" x14ac:dyDescent="0.2">
      <c r="A22" s="61"/>
      <c r="B22" s="60">
        <v>18</v>
      </c>
      <c r="C22" s="59" t="b">
        <v>1</v>
      </c>
      <c r="D22" s="58" t="str">
        <v>Z6</v>
      </c>
      <c r="E22" s="57" t="str">
        <f t="shared" si="0"/>
        <v>AUDFUT3MZ6_Quote</v>
      </c>
      <c r="F22" s="56" t="str">
        <f>_xll.qlSimpleQuote(E22,,PriceTickValue,Permanent,Trigger,ObjectOverwrite)</f>
        <v>AUDFUT3MZ6_Quote#0000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Z6</v>
      </c>
      <c r="N22" s="157">
        <v>42725</v>
      </c>
      <c r="O22" s="101" t="str">
        <v>YBAZ6</v>
      </c>
      <c r="P22" s="156">
        <v>42712</v>
      </c>
      <c r="Q22" s="101">
        <v>96.820000000000007</v>
      </c>
      <c r="R22" s="101">
        <v>96.86</v>
      </c>
      <c r="S22" s="101">
        <v>0</v>
      </c>
      <c r="T22" s="101">
        <v>96.91</v>
      </c>
      <c r="U22" s="104">
        <f>_xll.qlMidSafe($Q22,$R22)</f>
        <v>96.84</v>
      </c>
      <c r="V22" s="102"/>
      <c r="W22" s="155" t="e">
        <v>#NUM!</v>
      </c>
      <c r="X22" s="102"/>
      <c r="Y22" s="154">
        <v>96.84</v>
      </c>
      <c r="Z22" s="104">
        <f>_xll.qlSimpleQuoteSetValue(F22,Y22,Trigger)</f>
        <v>9.9999999999994316E-2</v>
      </c>
      <c r="AA22" s="9"/>
      <c r="AB22" s="3"/>
      <c r="AC22" s="61"/>
      <c r="AD22" s="60">
        <v>18</v>
      </c>
      <c r="AE22" s="58" t="b">
        <v>1</v>
      </c>
      <c r="AF22" s="58" t="str">
        <v>Z6</v>
      </c>
      <c r="AG22" s="94" t="str">
        <f t="shared" si="1"/>
        <v>AUDFUT3MZ6ConvAdj_Quote</v>
      </c>
      <c r="AH22" s="93" t="str">
        <f>_xll.qlFuturesConvAdjustmentQuote(AG22,IborIndex,AF22,F22,Volatility,MeanReversion,Permanent,AND(ISERROR(Z22),ISERROR(FuturesHWConvAdj!Q22:Q23)),ObjectOverwrite)</f>
        <v>AUDFUT3MZ6ConvAdj_Quote#0001</v>
      </c>
      <c r="AI22" s="17" t="str">
        <f>_xll.ohRangeRetrieveError(AH22)</f>
        <v/>
      </c>
      <c r="AJ22" s="9"/>
    </row>
    <row r="23" spans="1:36" x14ac:dyDescent="0.2">
      <c r="A23" s="61"/>
      <c r="B23" s="60">
        <v>19</v>
      </c>
      <c r="C23" s="59" t="b">
        <v>1</v>
      </c>
      <c r="D23" s="58" t="str">
        <v>H7</v>
      </c>
      <c r="E23" s="57" t="str">
        <f t="shared" si="0"/>
        <v>AUDFUT3MH7_Quote</v>
      </c>
      <c r="F23" s="56" t="str">
        <f>_xll.qlSimpleQuote(E23,,PriceTickValue,Permanent,Trigger,ObjectOverwrite)</f>
        <v>AUDFUT3MH7_Quote#0000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H7</v>
      </c>
      <c r="N23" s="157">
        <v>42809</v>
      </c>
      <c r="O23" s="101" t="str">
        <v>YBAH7</v>
      </c>
      <c r="P23" s="156">
        <v>42803</v>
      </c>
      <c r="Q23" s="101">
        <v>96.72</v>
      </c>
      <c r="R23" s="101">
        <v>96.78</v>
      </c>
      <c r="S23" s="101">
        <v>0</v>
      </c>
      <c r="T23" s="101">
        <v>96.64</v>
      </c>
      <c r="U23" s="104">
        <f>_xll.qlMidSafe($Q23,$R23)</f>
        <v>96.75</v>
      </c>
      <c r="V23" s="102"/>
      <c r="W23" s="155" t="e">
        <v>#NUM!</v>
      </c>
      <c r="X23" s="102"/>
      <c r="Y23" s="154">
        <v>96.75</v>
      </c>
      <c r="Z23" s="104">
        <f>_xll.qlSimpleQuoteSetValue(F23,Y23,Trigger)</f>
        <v>9.9999999999994316E-2</v>
      </c>
      <c r="AA23" s="9"/>
      <c r="AB23" s="3"/>
      <c r="AC23" s="61"/>
      <c r="AD23" s="60">
        <v>19</v>
      </c>
      <c r="AE23" s="58" t="b">
        <v>1</v>
      </c>
      <c r="AF23" s="58" t="str">
        <v>H7</v>
      </c>
      <c r="AG23" s="94" t="str">
        <f t="shared" si="1"/>
        <v>AUDFUT3MH7ConvAdj_Quote</v>
      </c>
      <c r="AH23" s="93" t="str">
        <f>_xll.qlFuturesConvAdjustmentQuote(AG23,IborIndex,AF23,F23,Volatility,MeanReversion,Permanent,AND(ISERROR(Z23),ISERROR(FuturesHWConvAdj!Q23:Q24)),ObjectOverwrite)</f>
        <v>AUDFUT3MH7ConvAdj_Quote#0001</v>
      </c>
      <c r="AI23" s="17" t="str">
        <f>_xll.ohRangeRetrieveError(AH23)</f>
        <v/>
      </c>
      <c r="AJ23" s="9"/>
    </row>
    <row r="24" spans="1:36" x14ac:dyDescent="0.2">
      <c r="A24" s="61"/>
      <c r="B24" s="60">
        <v>20</v>
      </c>
      <c r="C24" s="59" t="b">
        <v>1</v>
      </c>
      <c r="D24" s="58" t="str">
        <v>M7</v>
      </c>
      <c r="E24" s="57" t="str">
        <f t="shared" si="0"/>
        <v>AUDFUT3MM7_Quote</v>
      </c>
      <c r="F24" s="56" t="str">
        <f>_xll.qlSimpleQuote(E24,,PriceTickValue,Permanent,Trigger,ObjectOverwrite)</f>
        <v>AUDFUT3MM7_Quote#0000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M7</v>
      </c>
      <c r="N24" s="157">
        <v>42907</v>
      </c>
      <c r="O24" s="101" t="str">
        <v>YBAM7</v>
      </c>
      <c r="P24" s="156">
        <v>42894</v>
      </c>
      <c r="Q24" s="101">
        <v>96.61</v>
      </c>
      <c r="R24" s="101">
        <v>96.7</v>
      </c>
      <c r="S24" s="101">
        <v>0</v>
      </c>
      <c r="T24" s="101">
        <v>96.51</v>
      </c>
      <c r="U24" s="104">
        <f>_xll.qlMidSafe($Q24,$R24)</f>
        <v>96.655000000000001</v>
      </c>
      <c r="V24" s="102"/>
      <c r="W24" s="155" t="e">
        <v>#NUM!</v>
      </c>
      <c r="X24" s="102"/>
      <c r="Y24" s="154">
        <v>96.655000000000001</v>
      </c>
      <c r="Z24" s="104">
        <f>_xll.qlSimpleQuoteSetValue(F24,Y24,Trigger)</f>
        <v>9.4999999999998863E-2</v>
      </c>
      <c r="AA24" s="9"/>
      <c r="AB24" s="3"/>
      <c r="AC24" s="61"/>
      <c r="AD24" s="60">
        <v>20</v>
      </c>
      <c r="AE24" s="58" t="b">
        <v>1</v>
      </c>
      <c r="AF24" s="58" t="str">
        <v>M7</v>
      </c>
      <c r="AG24" s="94" t="str">
        <f t="shared" si="1"/>
        <v>AUDFUT3MM7ConvAdj_Quote</v>
      </c>
      <c r="AH24" s="93" t="str">
        <f>_xll.qlFuturesConvAdjustmentQuote(AG24,IborIndex,AF24,F24,Volatility,MeanReversion,Permanent,AND(ISERROR(Z24),ISERROR(FuturesHWConvAdj!Q24:Q25)),ObjectOverwrite)</f>
        <v>AUDFUT3MM7ConvAdj_Quote#0001</v>
      </c>
      <c r="AI24" s="17" t="str">
        <f>_xll.ohRangeRetrieveError(AH24)</f>
        <v/>
      </c>
      <c r="AJ24" s="9"/>
    </row>
    <row r="25" spans="1:36" x14ac:dyDescent="0.2">
      <c r="A25" s="61"/>
      <c r="B25" s="60">
        <v>21</v>
      </c>
      <c r="C25" s="59" t="b">
        <v>1</v>
      </c>
      <c r="D25" s="58" t="str">
        <v>U7</v>
      </c>
      <c r="E25" s="57" t="str">
        <f t="shared" si="0"/>
        <v>AUDFUT3MU7_Quote</v>
      </c>
      <c r="F25" s="56" t="str">
        <f>_xll.qlSimpleQuote(E25,,PriceTickValue,Permanent,Trigger,ObjectOverwrite)</f>
        <v>AUDFUT3MU7_Quote#0000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U7</v>
      </c>
      <c r="N25" s="157">
        <v>42998</v>
      </c>
      <c r="O25" s="101" t="str">
        <v>YBAU7</v>
      </c>
      <c r="P25" s="156">
        <v>42985</v>
      </c>
      <c r="Q25" s="101">
        <v>0</v>
      </c>
      <c r="R25" s="101">
        <v>0</v>
      </c>
      <c r="S25" s="101">
        <v>0</v>
      </c>
      <c r="T25" s="101">
        <v>95.76</v>
      </c>
      <c r="U25" s="104" t="e">
        <f>_xll.qlMidSafe($Q25,$R25)</f>
        <v>#NUM!</v>
      </c>
      <c r="V25" s="102"/>
      <c r="W25" s="155" t="e">
        <v>#NUM!</v>
      </c>
      <c r="X25" s="102"/>
      <c r="Y25" s="154" t="e">
        <v>#NUM!</v>
      </c>
      <c r="Z25" s="104" t="e">
        <f>_xll.qlSimpleQuoteSetValue(F25,Y25,Trigger)</f>
        <v>#NUM!</v>
      </c>
      <c r="AA25" s="9"/>
      <c r="AB25" s="3"/>
      <c r="AC25" s="61"/>
      <c r="AD25" s="60">
        <v>21</v>
      </c>
      <c r="AE25" s="58" t="b">
        <v>1</v>
      </c>
      <c r="AF25" s="58" t="str">
        <v>U7</v>
      </c>
      <c r="AG25" s="94" t="str">
        <f t="shared" si="1"/>
        <v>AUDFUT3MU7ConvAdj_Quote</v>
      </c>
      <c r="AH25" s="93" t="str">
        <f>_xll.qlFuturesConvAdjustmentQuote(AG25,IborIndex,AF25,F25,Volatility,MeanReversion,Permanent,AND(ISERROR(Z25),ISERROR(FuturesHWConvAdj!Q25:Q26)),ObjectOverwrite)</f>
        <v>AUDFUT3MU7ConvAdj_Quote#0001</v>
      </c>
      <c r="AI25" s="17" t="str">
        <f>_xll.ohRangeRetrieveError(AH25)</f>
        <v/>
      </c>
      <c r="AJ25" s="9"/>
    </row>
    <row r="26" spans="1:36" x14ac:dyDescent="0.2">
      <c r="A26" s="61"/>
      <c r="B26" s="60">
        <v>22</v>
      </c>
      <c r="C26" s="59" t="b">
        <v>1</v>
      </c>
      <c r="D26" s="58" t="str">
        <v>Z7</v>
      </c>
      <c r="E26" s="57" t="str">
        <f t="shared" si="0"/>
        <v>AUDFUT3MZ7_Quote</v>
      </c>
      <c r="F26" s="56" t="str">
        <f>_xll.qlSimpleQuote(E26,,PriceTickValue,Permanent,Trigger,ObjectOverwrite)</f>
        <v>AUDFUT3MZ7_Quote#0000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Z7</v>
      </c>
      <c r="N26" s="157">
        <v>43089</v>
      </c>
      <c r="O26" s="101" t="str">
        <v>YBAZ7</v>
      </c>
      <c r="P26" s="156">
        <v>43076</v>
      </c>
      <c r="Q26" s="101">
        <v>0</v>
      </c>
      <c r="R26" s="101">
        <v>0</v>
      </c>
      <c r="S26" s="101">
        <v>0</v>
      </c>
      <c r="T26" s="101">
        <v>95.76</v>
      </c>
      <c r="U26" s="104" t="e">
        <f>_xll.qlMidSafe($Q26,$R26)</f>
        <v>#NUM!</v>
      </c>
      <c r="V26" s="102"/>
      <c r="W26" s="155" t="e">
        <v>#NUM!</v>
      </c>
      <c r="X26" s="102"/>
      <c r="Y26" s="154" t="e">
        <v>#NUM!</v>
      </c>
      <c r="Z26" s="104" t="e">
        <f>_xll.qlSimpleQuoteSetValue(F26,Y26,Trigger)</f>
        <v>#NUM!</v>
      </c>
      <c r="AA26" s="9"/>
      <c r="AB26" s="3"/>
      <c r="AC26" s="61"/>
      <c r="AD26" s="60">
        <v>22</v>
      </c>
      <c r="AE26" s="58" t="b">
        <v>1</v>
      </c>
      <c r="AF26" s="58" t="str">
        <v>Z7</v>
      </c>
      <c r="AG26" s="94" t="str">
        <f t="shared" si="1"/>
        <v>AUDFUT3MZ7ConvAdj_Quote</v>
      </c>
      <c r="AH26" s="93" t="str">
        <f>_xll.qlFuturesConvAdjustmentQuote(AG26,IborIndex,AF26,F26,Volatility,MeanReversion,Permanent,AND(ISERROR(Z26),ISERROR(FuturesHWConvAdj!Q26:Q27)),ObjectOverwrite)</f>
        <v>AUDFUT3MZ7ConvAdj_Quote#0001</v>
      </c>
      <c r="AI26" s="17" t="str">
        <f>_xll.ohRangeRetrieveError(AH26)</f>
        <v/>
      </c>
      <c r="AJ26" s="9"/>
    </row>
    <row r="27" spans="1:36" x14ac:dyDescent="0.2">
      <c r="A27" s="61"/>
      <c r="B27" s="60">
        <v>23</v>
      </c>
      <c r="C27" s="59" t="b">
        <v>1</v>
      </c>
      <c r="D27" s="58" t="str">
        <v>H8</v>
      </c>
      <c r="E27" s="57" t="str">
        <f t="shared" si="0"/>
        <v>AUDFUT3MH8_Quote</v>
      </c>
      <c r="F27" s="56" t="str">
        <f>_xll.qlSimpleQuote(E27,,PriceTickValue,Permanent,Trigger,ObjectOverwrite)</f>
        <v>AUDFUT3MH8_Quote#0000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H8</v>
      </c>
      <c r="N27" s="157">
        <v>43180</v>
      </c>
      <c r="O27" s="101" t="str">
        <v>YBAH8</v>
      </c>
      <c r="P27" s="156">
        <v>43167</v>
      </c>
      <c r="Q27" s="101">
        <v>0</v>
      </c>
      <c r="R27" s="101">
        <v>0</v>
      </c>
      <c r="S27" s="101">
        <v>0</v>
      </c>
      <c r="T27" s="101">
        <v>95.76</v>
      </c>
      <c r="U27" s="104" t="e">
        <f>_xll.qlMidSafe($Q27,$R27)</f>
        <v>#NUM!</v>
      </c>
      <c r="V27" s="102"/>
      <c r="W27" s="155" t="e">
        <v>#NUM!</v>
      </c>
      <c r="X27" s="102"/>
      <c r="Y27" s="154" t="e">
        <v>#NUM!</v>
      </c>
      <c r="Z27" s="104" t="e">
        <f>_xll.qlSimpleQuoteSetValue(F27,Y27,Trigger)</f>
        <v>#NUM!</v>
      </c>
      <c r="AA27" s="9"/>
      <c r="AB27" s="3"/>
      <c r="AC27" s="61"/>
      <c r="AD27" s="60">
        <v>23</v>
      </c>
      <c r="AE27" s="58" t="b">
        <v>1</v>
      </c>
      <c r="AF27" s="58" t="str">
        <v>H8</v>
      </c>
      <c r="AG27" s="94" t="str">
        <f t="shared" si="1"/>
        <v>AUDFUT3MH8ConvAdj_Quote</v>
      </c>
      <c r="AH27" s="93" t="str">
        <f>_xll.qlFuturesConvAdjustmentQuote(AG27,IborIndex,AF27,F27,Volatility,MeanReversion,Permanent,AND(ISERROR(Z27),ISERROR(FuturesHWConvAdj!Q27:Q28)),ObjectOverwrite)</f>
        <v>AUDFUT3MH8ConvAdj_Quote#0001</v>
      </c>
      <c r="AI27" s="17" t="str">
        <f>_xll.ohRangeRetrieveError(AH27)</f>
        <v/>
      </c>
      <c r="AJ27" s="9"/>
    </row>
    <row r="28" spans="1:36" x14ac:dyDescent="0.2">
      <c r="A28" s="61"/>
      <c r="B28" s="60">
        <v>24</v>
      </c>
      <c r="C28" s="59" t="b">
        <v>1</v>
      </c>
      <c r="D28" s="58" t="str">
        <v>M8</v>
      </c>
      <c r="E28" s="57" t="str">
        <f t="shared" si="0"/>
        <v>AUDFUT3MM8_Quote</v>
      </c>
      <c r="F28" s="56" t="str">
        <f>_xll.qlSimpleQuote(E28,,PriceTickValue,Permanent,Trigger,ObjectOverwrite)</f>
        <v>AUDFUT3MM8_Quote#0000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M8</v>
      </c>
      <c r="N28" s="157">
        <v>43271</v>
      </c>
      <c r="O28" s="101" t="str">
        <v>YBAM8</v>
      </c>
      <c r="P28" s="156">
        <v>43258</v>
      </c>
      <c r="Q28" s="101">
        <v>0</v>
      </c>
      <c r="R28" s="101">
        <v>0</v>
      </c>
      <c r="S28" s="101">
        <v>0</v>
      </c>
      <c r="T28" s="101">
        <v>95.76</v>
      </c>
      <c r="U28" s="104" t="e">
        <f>_xll.qlMidSafe($Q28,$R28)</f>
        <v>#NUM!</v>
      </c>
      <c r="V28" s="102"/>
      <c r="W28" s="155" t="e">
        <v>#NUM!</v>
      </c>
      <c r="X28" s="102"/>
      <c r="Y28" s="154" t="e">
        <v>#NUM!</v>
      </c>
      <c r="Z28" s="104" t="e">
        <f>_xll.qlSimpleQuoteSetValue(F28,Y28,Trigger)</f>
        <v>#NUM!</v>
      </c>
      <c r="AA28" s="9"/>
      <c r="AB28" s="3"/>
      <c r="AC28" s="61"/>
      <c r="AD28" s="60">
        <v>24</v>
      </c>
      <c r="AE28" s="58" t="b">
        <v>1</v>
      </c>
      <c r="AF28" s="58" t="str">
        <v>M8</v>
      </c>
      <c r="AG28" s="94" t="str">
        <f t="shared" si="1"/>
        <v>AUDFUT3MM8ConvAdj_Quote</v>
      </c>
      <c r="AH28" s="93" t="str">
        <f>_xll.qlFuturesConvAdjustmentQuote(AG28,IborIndex,AF28,F28,Volatility,MeanReversion,Permanent,AND(ISERROR(Z28),ISERROR(FuturesHWConvAdj!Q28:Q29)),ObjectOverwrite)</f>
        <v>AUDFUT3MM8ConvAdj_Quote#0001</v>
      </c>
      <c r="AI28" s="17" t="str">
        <f>_xll.ohRangeRetrieveError(AH28)</f>
        <v/>
      </c>
      <c r="AJ28" s="9"/>
    </row>
    <row r="29" spans="1:36" x14ac:dyDescent="0.2">
      <c r="A29" s="61"/>
      <c r="B29" s="60">
        <v>25</v>
      </c>
      <c r="C29" s="59" t="b">
        <v>1</v>
      </c>
      <c r="D29" s="58" t="str">
        <v>U8</v>
      </c>
      <c r="E29" s="57" t="str">
        <f t="shared" si="0"/>
        <v>AUDFUT3MU8_Quote</v>
      </c>
      <c r="F29" s="56" t="str">
        <f>_xll.qlSimpleQuote(E29,,PriceTickValue,Permanent,Trigger,ObjectOverwrite)</f>
        <v>AUDFUT3MU8_Quote#0000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U8</v>
      </c>
      <c r="N29" s="157">
        <v>43362</v>
      </c>
      <c r="O29" s="101" t="str">
        <v>YBAU8</v>
      </c>
      <c r="P29" s="156">
        <v>43356</v>
      </c>
      <c r="Q29" s="101">
        <v>0</v>
      </c>
      <c r="R29" s="101">
        <v>0</v>
      </c>
      <c r="S29" s="101">
        <v>0</v>
      </c>
      <c r="T29" s="101">
        <v>95.76</v>
      </c>
      <c r="U29" s="104" t="e">
        <f>_xll.qlMidSafe($Q29,$R29)</f>
        <v>#NUM!</v>
      </c>
      <c r="V29" s="102"/>
      <c r="W29" s="155" t="e">
        <v>#NUM!</v>
      </c>
      <c r="X29" s="102"/>
      <c r="Y29" s="154" t="e">
        <v>#NUM!</v>
      </c>
      <c r="Z29" s="104" t="e">
        <f>_xll.qlSimpleQuoteSetValue(F29,Y29,Trigger)</f>
        <v>#NUM!</v>
      </c>
      <c r="AA29" s="9"/>
      <c r="AB29" s="3"/>
      <c r="AC29" s="61"/>
      <c r="AD29" s="60">
        <v>25</v>
      </c>
      <c r="AE29" s="58" t="b">
        <v>1</v>
      </c>
      <c r="AF29" s="58" t="str">
        <v>U8</v>
      </c>
      <c r="AG29" s="94" t="str">
        <f t="shared" si="1"/>
        <v>AUDFUT3MU8ConvAdj_Quote</v>
      </c>
      <c r="AH29" s="93" t="str">
        <f>_xll.qlFuturesConvAdjustmentQuote(AG29,IborIndex,AF29,F29,Volatility,MeanReversion,Permanent,AND(ISERROR(Z29),ISERROR(FuturesHWConvAdj!Q29:Q30)),ObjectOverwrite)</f>
        <v>AUDFUT3MU8ConvAdj_Quote#0001</v>
      </c>
      <c r="AI29" s="17" t="str">
        <f>_xll.ohRangeRetrieveError(AH29)</f>
        <v/>
      </c>
      <c r="AJ29" s="9"/>
    </row>
    <row r="30" spans="1:36" x14ac:dyDescent="0.2">
      <c r="A30" s="61"/>
      <c r="B30" s="60">
        <v>26</v>
      </c>
      <c r="C30" s="59" t="b">
        <v>1</v>
      </c>
      <c r="D30" s="58" t="str">
        <v>Z8</v>
      </c>
      <c r="E30" s="57" t="str">
        <f t="shared" si="0"/>
        <v>AUDFUT3MZ8_Quote</v>
      </c>
      <c r="F30" s="56" t="str">
        <f>_xll.qlSimpleQuote(E30,,PriceTickValue,Permanent,Trigger,ObjectOverwrite)</f>
        <v>AUDFUT3MZ8_Quote#0000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Z8</v>
      </c>
      <c r="N30" s="157">
        <v>43453</v>
      </c>
      <c r="O30" s="101" t="str">
        <v>YBAZ8</v>
      </c>
      <c r="P30" s="156">
        <v>43447</v>
      </c>
      <c r="Q30" s="101">
        <v>0</v>
      </c>
      <c r="R30" s="101">
        <v>0</v>
      </c>
      <c r="S30" s="101">
        <v>0</v>
      </c>
      <c r="T30" s="101">
        <v>95.76</v>
      </c>
      <c r="U30" s="104" t="e">
        <f>_xll.qlMidSafe($Q30,$R30)</f>
        <v>#NUM!</v>
      </c>
      <c r="V30" s="102"/>
      <c r="W30" s="155" t="e">
        <v>#NUM!</v>
      </c>
      <c r="X30" s="102"/>
      <c r="Y30" s="154" t="e">
        <v>#NUM!</v>
      </c>
      <c r="Z30" s="104" t="e">
        <f>_xll.qlSimpleQuoteSetValue(F30,Y30,Trigger)</f>
        <v>#NUM!</v>
      </c>
      <c r="AA30" s="9"/>
      <c r="AB30" s="3"/>
      <c r="AC30" s="61"/>
      <c r="AD30" s="60">
        <v>26</v>
      </c>
      <c r="AE30" s="58" t="b">
        <v>1</v>
      </c>
      <c r="AF30" s="58" t="str">
        <v>Z8</v>
      </c>
      <c r="AG30" s="94" t="str">
        <f t="shared" si="1"/>
        <v>AUDFUT3MZ8ConvAdj_Quote</v>
      </c>
      <c r="AH30" s="93" t="str">
        <f>_xll.qlFuturesConvAdjustmentQuote(AG30,IborIndex,AF30,F30,Volatility,MeanReversion,Permanent,AND(ISERROR(Z30),ISERROR(FuturesHWConvAdj!Q30:Q31)),ObjectOverwrite)</f>
        <v>AUDFUT3MZ8ConvAdj_Quote#0001</v>
      </c>
      <c r="AI30" s="17" t="str">
        <f>_xll.ohRangeRetrieveError(AH30)</f>
        <v/>
      </c>
      <c r="AJ30" s="9"/>
    </row>
    <row r="31" spans="1:36" x14ac:dyDescent="0.2">
      <c r="A31" s="61"/>
      <c r="B31" s="60">
        <v>27</v>
      </c>
      <c r="C31" s="59" t="b">
        <v>1</v>
      </c>
      <c r="D31" s="58" t="str">
        <v>H9</v>
      </c>
      <c r="E31" s="57" t="str">
        <f t="shared" si="0"/>
        <v>AUDFUT3MH9_Quote</v>
      </c>
      <c r="F31" s="56" t="str">
        <f>_xll.qlSimpleQuote(E31,,PriceTickValue,Permanent,Trigger,ObjectOverwrite)</f>
        <v>AUDFUT3MH9_Quote#0000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H9</v>
      </c>
      <c r="N31" s="157">
        <v>43544</v>
      </c>
      <c r="O31" s="101" t="str">
        <v>YBAH9</v>
      </c>
      <c r="P31" s="156">
        <v>43531</v>
      </c>
      <c r="Q31" s="101">
        <v>0</v>
      </c>
      <c r="R31" s="101">
        <v>0</v>
      </c>
      <c r="S31" s="101">
        <v>0</v>
      </c>
      <c r="T31" s="101">
        <v>0</v>
      </c>
      <c r="U31" s="104" t="e">
        <f>_xll.qlMidSafe($Q31,$R31)</f>
        <v>#NUM!</v>
      </c>
      <c r="V31" s="102"/>
      <c r="W31" s="155" t="e">
        <v>#NUM!</v>
      </c>
      <c r="X31" s="102"/>
      <c r="Y31" s="154" t="e">
        <v>#NUM!</v>
      </c>
      <c r="Z31" s="104" t="e">
        <f>_xll.qlSimpleQuoteSetValue(F31,Y31,Trigger)</f>
        <v>#NUM!</v>
      </c>
      <c r="AA31" s="9"/>
      <c r="AB31" s="3"/>
      <c r="AC31" s="61"/>
      <c r="AD31" s="60">
        <v>27</v>
      </c>
      <c r="AE31" s="58" t="b">
        <v>1</v>
      </c>
      <c r="AF31" s="58" t="str">
        <v>H9</v>
      </c>
      <c r="AG31" s="94" t="str">
        <f t="shared" si="1"/>
        <v>AUDFUT3MH9ConvAdj_Quote</v>
      </c>
      <c r="AH31" s="93" t="str">
        <f>_xll.qlFuturesConvAdjustmentQuote(AG31,IborIndex,AF31,F31,Volatility,MeanReversion,Permanent,AND(ISERROR(Z31),ISERROR(FuturesHWConvAdj!Q31:Q32)),ObjectOverwrite)</f>
        <v>AUDFUT3MH9ConvAdj_Quote#0001</v>
      </c>
      <c r="AI31" s="17" t="str">
        <f>_xll.ohRangeRetrieveError(AH31)</f>
        <v/>
      </c>
      <c r="AJ31" s="9"/>
    </row>
    <row r="32" spans="1:36" x14ac:dyDescent="0.2">
      <c r="A32" s="61"/>
      <c r="B32" s="60">
        <v>28</v>
      </c>
      <c r="C32" s="59" t="b">
        <v>1</v>
      </c>
      <c r="D32" s="58" t="str">
        <v>M9</v>
      </c>
      <c r="E32" s="57" t="str">
        <f t="shared" si="0"/>
        <v>AUDFUT3MM9_Quote</v>
      </c>
      <c r="F32" s="56" t="str">
        <f>_xll.qlSimpleQuote(E32,,PriceTickValue,Permanent,Trigger,ObjectOverwrite)</f>
        <v>AUDFUT3MM9_Quote#0000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M9</v>
      </c>
      <c r="N32" s="157">
        <v>43635</v>
      </c>
      <c r="O32" s="101" t="str">
        <v>YBAM9</v>
      </c>
      <c r="P32" s="156">
        <v>43629</v>
      </c>
      <c r="Q32" s="101">
        <v>0</v>
      </c>
      <c r="R32" s="101">
        <v>0</v>
      </c>
      <c r="S32" s="101">
        <v>0</v>
      </c>
      <c r="T32" s="101">
        <v>0</v>
      </c>
      <c r="U32" s="104" t="e">
        <f>_xll.qlMidSafe($Q32,$R32)</f>
        <v>#NUM!</v>
      </c>
      <c r="V32" s="102"/>
      <c r="W32" s="155" t="e">
        <v>#NUM!</v>
      </c>
      <c r="X32" s="102"/>
      <c r="Y32" s="154" t="e">
        <v>#NUM!</v>
      </c>
      <c r="Z32" s="104" t="e">
        <f>_xll.qlSimpleQuoteSetValue(F32,Y32,Trigger)</f>
        <v>#NUM!</v>
      </c>
      <c r="AA32" s="9"/>
      <c r="AB32" s="3"/>
      <c r="AC32" s="61"/>
      <c r="AD32" s="60">
        <v>28</v>
      </c>
      <c r="AE32" s="58" t="b">
        <v>1</v>
      </c>
      <c r="AF32" s="58" t="str">
        <v>M9</v>
      </c>
      <c r="AG32" s="94" t="str">
        <f t="shared" si="1"/>
        <v>AUDFUT3MM9ConvAdj_Quote</v>
      </c>
      <c r="AH32" s="93" t="str">
        <f>_xll.qlFuturesConvAdjustmentQuote(AG32,IborIndex,AF32,F32,Volatility,MeanReversion,Permanent,AND(ISERROR(Z32),ISERROR(FuturesHWConvAdj!Q32:Q33)),ObjectOverwrite)</f>
        <v>AUDFUT3MM9ConvAdj_Quote#0001</v>
      </c>
      <c r="AI32" s="17" t="str">
        <f>_xll.ohRangeRetrieveError(AH32)</f>
        <v/>
      </c>
      <c r="AJ32" s="9"/>
    </row>
    <row r="33" spans="1:36" x14ac:dyDescent="0.2">
      <c r="A33" s="61"/>
      <c r="B33" s="60">
        <v>29</v>
      </c>
      <c r="C33" s="59" t="b">
        <v>1</v>
      </c>
      <c r="D33" s="58" t="str">
        <v>U9</v>
      </c>
      <c r="E33" s="57" t="str">
        <f t="shared" si="0"/>
        <v>AUDFUT3MU9_Quote</v>
      </c>
      <c r="F33" s="56" t="str">
        <f>_xll.qlSimpleQuote(E33,,PriceTickValue,Permanent,Trigger,ObjectOverwrite)</f>
        <v>AUDFUT3MU9_Quote#0000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U9</v>
      </c>
      <c r="N33" s="157">
        <v>43726</v>
      </c>
      <c r="O33" s="101" t="str">
        <v>YBAU9</v>
      </c>
      <c r="P33" s="156" t="s">
        <v>216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55" t="e">
        <v>#NUM!</v>
      </c>
      <c r="X33" s="102"/>
      <c r="Y33" s="154" t="e">
        <v>#NUM!</v>
      </c>
      <c r="Z33" s="104" t="e">
        <f>_xll.qlSimpleQuoteSetValue(F33,Y33,Trigger)</f>
        <v>#NUM!</v>
      </c>
      <c r="AA33" s="9"/>
      <c r="AB33" s="3"/>
      <c r="AC33" s="61"/>
      <c r="AD33" s="60">
        <v>29</v>
      </c>
      <c r="AE33" s="58" t="b">
        <v>1</v>
      </c>
      <c r="AF33" s="58" t="str">
        <v>U9</v>
      </c>
      <c r="AG33" s="94" t="str">
        <f t="shared" si="1"/>
        <v>AUDFUT3MU9ConvAdj_Quote</v>
      </c>
      <c r="AH33" s="93" t="str">
        <f>_xll.qlFuturesConvAdjustmentQuote(AG33,IborIndex,AF33,F33,Volatility,MeanReversion,Permanent,AND(ISERROR(Z33),ISERROR(FuturesHWConvAdj!Q33:Q34)),ObjectOverwrite)</f>
        <v>AUDFUT3MU9ConvAdj_Quote#0001</v>
      </c>
      <c r="AI33" s="17" t="str">
        <f>_xll.ohRangeRetrieveError(AH33)</f>
        <v/>
      </c>
      <c r="AJ33" s="9"/>
    </row>
    <row r="34" spans="1:36" x14ac:dyDescent="0.2">
      <c r="A34" s="61"/>
      <c r="B34" s="60">
        <v>30</v>
      </c>
      <c r="C34" s="59" t="b">
        <v>1</v>
      </c>
      <c r="D34" s="58" t="str">
        <v>Z9</v>
      </c>
      <c r="E34" s="57" t="str">
        <f t="shared" si="0"/>
        <v>AUDFUT3MZ9_Quote</v>
      </c>
      <c r="F34" s="56" t="str">
        <f>_xll.qlSimpleQuote(E34,,PriceTickValue,Permanent,Trigger,ObjectOverwrite)</f>
        <v>AUDFUT3MZ9_Quote#0000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Z9</v>
      </c>
      <c r="N34" s="157">
        <v>43817</v>
      </c>
      <c r="O34" s="101" t="str">
        <v>YBAZ9</v>
      </c>
      <c r="P34" s="156" t="s">
        <v>216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55" t="e">
        <v>#NUM!</v>
      </c>
      <c r="X34" s="102"/>
      <c r="Y34" s="154" t="e">
        <v>#NUM!</v>
      </c>
      <c r="Z34" s="104" t="e">
        <f>_xll.qlSimpleQuoteSetValue(F34,Y34,Trigger)</f>
        <v>#NUM!</v>
      </c>
      <c r="AA34" s="9"/>
      <c r="AB34" s="3"/>
      <c r="AC34" s="61"/>
      <c r="AD34" s="60">
        <v>30</v>
      </c>
      <c r="AE34" s="58" t="b">
        <v>1</v>
      </c>
      <c r="AF34" s="58" t="str">
        <v>Z9</v>
      </c>
      <c r="AG34" s="94" t="str">
        <f t="shared" si="1"/>
        <v>AUDFUT3MZ9ConvAdj_Quote</v>
      </c>
      <c r="AH34" s="93" t="str">
        <f>_xll.qlFuturesConvAdjustmentQuote(AG34,IborIndex,AF34,F34,Volatility,MeanReversion,Permanent,AND(ISERROR(Z34),ISERROR(FuturesHWConvAdj!Q34:Q35)),ObjectOverwrite)</f>
        <v>AUDFUT3MZ9ConvAdj_Quote#0001</v>
      </c>
      <c r="AI34" s="17" t="str">
        <f>_xll.ohRangeRetrieveError(AH34)</f>
        <v/>
      </c>
      <c r="AJ34" s="9"/>
    </row>
    <row r="35" spans="1:36" x14ac:dyDescent="0.2">
      <c r="A35" s="61"/>
      <c r="B35" s="60">
        <v>31</v>
      </c>
      <c r="C35" s="59" t="b">
        <v>1</v>
      </c>
      <c r="D35" s="58" t="str">
        <v>H0</v>
      </c>
      <c r="E35" s="57" t="str">
        <f t="shared" si="0"/>
        <v>AUDFUT3MH0_Quote</v>
      </c>
      <c r="F35" s="56" t="str">
        <f>_xll.qlSimpleQuote(E35,,PriceTickValue,Permanent,Trigger,ObjectOverwrite)</f>
        <v>AUDFUT3MH0_Quote#0000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H0</v>
      </c>
      <c r="N35" s="157">
        <v>43908</v>
      </c>
      <c r="O35" s="101" t="str">
        <v>YBAH0</v>
      </c>
      <c r="P35" s="156" t="s">
        <v>216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55" t="e">
        <v>#NUM!</v>
      </c>
      <c r="X35" s="102"/>
      <c r="Y35" s="154" t="e">
        <v>#NUM!</v>
      </c>
      <c r="Z35" s="104" t="e">
        <f>_xll.qlSimpleQuoteSetValue(F35,Y35,Trigger)</f>
        <v>#NUM!</v>
      </c>
      <c r="AA35" s="9"/>
      <c r="AB35" s="3"/>
      <c r="AC35" s="61"/>
      <c r="AD35" s="60">
        <v>31</v>
      </c>
      <c r="AE35" s="58" t="b">
        <v>1</v>
      </c>
      <c r="AF35" s="58" t="str">
        <v>H0</v>
      </c>
      <c r="AG35" s="94" t="str">
        <f t="shared" si="1"/>
        <v>AUDFUT3MH0ConvAdj_Quote</v>
      </c>
      <c r="AH35" s="93" t="str">
        <f>_xll.qlFuturesConvAdjustmentQuote(AG35,IborIndex,AF35,F35,Volatility,MeanReversion,Permanent,AND(ISERROR(Z35),ISERROR(FuturesHWConvAdj!Q35:Q36)),ObjectOverwrite)</f>
        <v>AUDFUT3MH0ConvAdj_Quote#0001</v>
      </c>
      <c r="AI35" s="17" t="str">
        <f>_xll.ohRangeRetrieveError(AH35)</f>
        <v/>
      </c>
      <c r="AJ35" s="9"/>
    </row>
    <row r="36" spans="1:36" x14ac:dyDescent="0.2">
      <c r="A36" s="61"/>
      <c r="B36" s="60">
        <v>32</v>
      </c>
      <c r="C36" s="59" t="b">
        <v>1</v>
      </c>
      <c r="D36" s="58" t="str">
        <v>M0</v>
      </c>
      <c r="E36" s="57" t="str">
        <f t="shared" si="0"/>
        <v>AUDFUT3MM0_Quote</v>
      </c>
      <c r="F36" s="56" t="str">
        <f>_xll.qlSimpleQuote(E36,,PriceTickValue,Permanent,Trigger,ObjectOverwrite)</f>
        <v>AUDFUT3MM0_Quote#0000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M0</v>
      </c>
      <c r="N36" s="157">
        <v>43999</v>
      </c>
      <c r="O36" s="101" t="str">
        <v>YBAM0</v>
      </c>
      <c r="P36" s="156" t="s">
        <v>216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55" t="e">
        <v>#NUM!</v>
      </c>
      <c r="X36" s="102"/>
      <c r="Y36" s="154" t="e">
        <v>#NUM!</v>
      </c>
      <c r="Z36" s="104" t="e">
        <f>_xll.qlSimpleQuoteSetValue(F36,Y36,Trigger)</f>
        <v>#NUM!</v>
      </c>
      <c r="AA36" s="9"/>
      <c r="AB36" s="3"/>
      <c r="AC36" s="61"/>
      <c r="AD36" s="60">
        <v>32</v>
      </c>
      <c r="AE36" s="58" t="b">
        <v>1</v>
      </c>
      <c r="AF36" s="58" t="str">
        <v>M0</v>
      </c>
      <c r="AG36" s="94" t="str">
        <f t="shared" si="1"/>
        <v>AUDFUT3MM0ConvAdj_Quote</v>
      </c>
      <c r="AH36" s="93" t="str">
        <f>_xll.qlFuturesConvAdjustmentQuote(AG36,IborIndex,AF36,F36,Volatility,MeanReversion,Permanent,AND(ISERROR(Z36),ISERROR(FuturesHWConvAdj!Q36:Q37)),ObjectOverwrite)</f>
        <v>AUDFUT3MM0ConvAdj_Quote#0001</v>
      </c>
      <c r="AI36" s="17" t="str">
        <f>_xll.ohRangeRetrieveError(AH36)</f>
        <v/>
      </c>
      <c r="AJ36" s="9"/>
    </row>
    <row r="37" spans="1:36" x14ac:dyDescent="0.2">
      <c r="A37" s="61"/>
      <c r="B37" s="60">
        <v>33</v>
      </c>
      <c r="C37" s="59" t="b">
        <v>1</v>
      </c>
      <c r="D37" s="58" t="str">
        <v>U0</v>
      </c>
      <c r="E37" s="57" t="str">
        <f t="shared" si="0"/>
        <v>AUDFUT3MU0_Quote</v>
      </c>
      <c r="F37" s="56" t="str">
        <f>_xll.qlSimpleQuote(E37,,PriceTickValue,Permanent,Trigger,ObjectOverwrite)</f>
        <v>AUDFUT3MU0_Quote#0000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U0</v>
      </c>
      <c r="N37" s="157">
        <v>44090</v>
      </c>
      <c r="O37" s="101" t="str">
        <v>YBAU0</v>
      </c>
      <c r="P37" s="156" t="s">
        <v>216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55" t="e">
        <v>#NUM!</v>
      </c>
      <c r="X37" s="102"/>
      <c r="Y37" s="154" t="e">
        <v>#NUM!</v>
      </c>
      <c r="Z37" s="104" t="e">
        <f>_xll.qlSimpleQuoteSetValue(F37,Y37,Trigger)</f>
        <v>#NUM!</v>
      </c>
      <c r="AA37" s="9"/>
      <c r="AB37" s="3"/>
      <c r="AC37" s="61"/>
      <c r="AD37" s="60">
        <v>33</v>
      </c>
      <c r="AE37" s="58" t="b">
        <v>1</v>
      </c>
      <c r="AF37" s="58" t="str">
        <v>U0</v>
      </c>
      <c r="AG37" s="94" t="str">
        <f t="shared" si="1"/>
        <v>AUDFUT3MU0ConvAdj_Quote</v>
      </c>
      <c r="AH37" s="93" t="str">
        <f>_xll.qlFuturesConvAdjustmentQuote(AG37,IborIndex,AF37,F37,Volatility,MeanReversion,Permanent,AND(ISERROR(Z37),ISERROR(FuturesHWConvAdj!Q37:Q38)),ObjectOverwrite)</f>
        <v>AUDFUT3MU0ConvAdj_Quote#0001</v>
      </c>
      <c r="AI37" s="17" t="str">
        <f>_xll.ohRangeRetrieveError(AH37)</f>
        <v/>
      </c>
      <c r="AJ37" s="9"/>
    </row>
    <row r="38" spans="1:36" x14ac:dyDescent="0.2">
      <c r="A38" s="61"/>
      <c r="B38" s="60">
        <v>34</v>
      </c>
      <c r="C38" s="59" t="b">
        <v>1</v>
      </c>
      <c r="D38" s="58" t="str">
        <v>Z0</v>
      </c>
      <c r="E38" s="57" t="str">
        <f t="shared" si="0"/>
        <v>AUDFUT3MZ0_Quote</v>
      </c>
      <c r="F38" s="56" t="str">
        <f>_xll.qlSimpleQuote(E38,,PriceTickValue,Permanent,Trigger,ObjectOverwrite)</f>
        <v>AUDFUT3MZ0_Quote#0000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Z0</v>
      </c>
      <c r="N38" s="157">
        <v>44181</v>
      </c>
      <c r="O38" s="101" t="str">
        <v>YBAZ0</v>
      </c>
      <c r="P38" s="156" t="s">
        <v>216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55" t="e">
        <v>#NUM!</v>
      </c>
      <c r="X38" s="102"/>
      <c r="Y38" s="154" t="e">
        <v>#NUM!</v>
      </c>
      <c r="Z38" s="104" t="e">
        <f>_xll.qlSimpleQuoteSetValue(F38,Y38,Trigger)</f>
        <v>#NUM!</v>
      </c>
      <c r="AA38" s="9"/>
      <c r="AB38" s="3"/>
      <c r="AC38" s="61"/>
      <c r="AD38" s="60">
        <v>34</v>
      </c>
      <c r="AE38" s="58" t="b">
        <v>1</v>
      </c>
      <c r="AF38" s="58" t="str">
        <v>Z0</v>
      </c>
      <c r="AG38" s="94" t="str">
        <f t="shared" si="1"/>
        <v>AUDFUT3MZ0ConvAdj_Quote</v>
      </c>
      <c r="AH38" s="93" t="str">
        <f>_xll.qlFuturesConvAdjustmentQuote(AG38,IborIndex,AF38,F38,Volatility,MeanReversion,Permanent,AND(ISERROR(Z38),ISERROR(FuturesHWConvAdj!Q38:Q39)),ObjectOverwrite)</f>
        <v>AUDFUT3MZ0ConvAdj_Quote#0001</v>
      </c>
      <c r="AI38" s="17" t="str">
        <f>_xll.ohRangeRetrieveError(AH38)</f>
        <v/>
      </c>
      <c r="AJ38" s="9"/>
    </row>
    <row r="39" spans="1:36" x14ac:dyDescent="0.2">
      <c r="A39" s="61"/>
      <c r="B39" s="60">
        <v>35</v>
      </c>
      <c r="C39" s="59" t="b">
        <v>1</v>
      </c>
      <c r="D39" s="58" t="str">
        <v>H1</v>
      </c>
      <c r="E39" s="57" t="str">
        <f t="shared" si="0"/>
        <v>AUDFUT3MH1_Quote</v>
      </c>
      <c r="F39" s="56" t="str">
        <f>_xll.qlSimpleQuote(E39,,PriceTickValue,Permanent,Trigger,ObjectOverwrite)</f>
        <v>AUDFUT3MH1_Quote#0000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H1</v>
      </c>
      <c r="N39" s="157">
        <v>44272</v>
      </c>
      <c r="O39" s="101" t="str">
        <v>YBAH1</v>
      </c>
      <c r="P39" s="156" t="s">
        <v>216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55" t="e">
        <v>#NUM!</v>
      </c>
      <c r="X39" s="102"/>
      <c r="Y39" s="154" t="e">
        <v>#NUM!</v>
      </c>
      <c r="Z39" s="104" t="e">
        <f>_xll.qlSimpleQuoteSetValue(F39,Y39,Trigger)</f>
        <v>#NUM!</v>
      </c>
      <c r="AA39" s="9"/>
      <c r="AB39" s="3"/>
      <c r="AC39" s="61"/>
      <c r="AD39" s="60">
        <v>35</v>
      </c>
      <c r="AE39" s="58" t="b">
        <v>1</v>
      </c>
      <c r="AF39" s="58" t="str">
        <v>H1</v>
      </c>
      <c r="AG39" s="94" t="str">
        <f t="shared" si="1"/>
        <v>AUDFUT3MH1ConvAdj_Quote</v>
      </c>
      <c r="AH39" s="93" t="str">
        <f>_xll.qlFuturesConvAdjustmentQuote(AG39,IborIndex,AF39,F39,Volatility,MeanReversion,Permanent,AND(ISERROR(Z39),ISERROR(FuturesHWConvAdj!Q39:Q40)),ObjectOverwrite)</f>
        <v>AUDFUT3MH1ConvAdj_Quote#0001</v>
      </c>
      <c r="AI39" s="17" t="str">
        <f>_xll.ohRangeRetrieveError(AH39)</f>
        <v/>
      </c>
      <c r="AJ39" s="9"/>
    </row>
    <row r="40" spans="1:36" x14ac:dyDescent="0.2">
      <c r="A40" s="61"/>
      <c r="B40" s="60">
        <v>36</v>
      </c>
      <c r="C40" s="59" t="b">
        <v>1</v>
      </c>
      <c r="D40" s="58" t="str">
        <v>M1</v>
      </c>
      <c r="E40" s="57" t="str">
        <f t="shared" si="0"/>
        <v>AUDFUT3MM1_Quote</v>
      </c>
      <c r="F40" s="56" t="str">
        <f>_xll.qlSimpleQuote(E40,,PriceTickValue,Permanent,Trigger,ObjectOverwrite)</f>
        <v>AUDFUT3MM1_Quote#0000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M1</v>
      </c>
      <c r="N40" s="157">
        <v>44363</v>
      </c>
      <c r="O40" s="101" t="str">
        <v>YBAM1</v>
      </c>
      <c r="P40" s="156" t="s">
        <v>216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55" t="e">
        <v>#NUM!</v>
      </c>
      <c r="X40" s="102"/>
      <c r="Y40" s="154" t="e">
        <v>#NUM!</v>
      </c>
      <c r="Z40" s="104" t="e">
        <f>_xll.qlSimpleQuoteSetValue(F40,Y40,Trigger)</f>
        <v>#NUM!</v>
      </c>
      <c r="AA40" s="9"/>
      <c r="AB40" s="3"/>
      <c r="AC40" s="61"/>
      <c r="AD40" s="60">
        <v>36</v>
      </c>
      <c r="AE40" s="58" t="b">
        <v>1</v>
      </c>
      <c r="AF40" s="58" t="str">
        <v>M1</v>
      </c>
      <c r="AG40" s="94" t="str">
        <f t="shared" si="1"/>
        <v>AUDFUT3MM1ConvAdj_Quote</v>
      </c>
      <c r="AH40" s="93" t="str">
        <f>_xll.qlFuturesConvAdjustmentQuote(AG40,IborIndex,AF40,F40,Volatility,MeanReversion,Permanent,AND(ISERROR(Z40),ISERROR(FuturesHWConvAdj!Q40:Q41)),ObjectOverwrite)</f>
        <v>AUDFUT3MM1ConvAdj_Quote#0001</v>
      </c>
      <c r="AI40" s="17" t="str">
        <f>_xll.ohRangeRetrieveError(AH40)</f>
        <v/>
      </c>
      <c r="AJ40" s="9"/>
    </row>
    <row r="41" spans="1:36" x14ac:dyDescent="0.2">
      <c r="A41" s="61"/>
      <c r="B41" s="60">
        <v>37</v>
      </c>
      <c r="C41" s="59" t="b">
        <v>1</v>
      </c>
      <c r="D41" s="58" t="str">
        <v>U1</v>
      </c>
      <c r="E41" s="57" t="str">
        <f t="shared" si="0"/>
        <v>AUDFUT3MU1_Quote</v>
      </c>
      <c r="F41" s="56" t="str">
        <f>_xll.qlSimpleQuote(E41,,PriceTickValue,Permanent,Trigger,ObjectOverwrite)</f>
        <v>AUDFUT3MU1_Quote#0000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U1</v>
      </c>
      <c r="N41" s="157">
        <v>44454</v>
      </c>
      <c r="O41" s="101" t="str">
        <v>YBAU1</v>
      </c>
      <c r="P41" s="156" t="s">
        <v>216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55" t="e">
        <v>#NUM!</v>
      </c>
      <c r="X41" s="102"/>
      <c r="Y41" s="154" t="e">
        <v>#NUM!</v>
      </c>
      <c r="Z41" s="104" t="e">
        <f>_xll.qlSimpleQuoteSetValue(F41,Y41,Trigger)</f>
        <v>#NUM!</v>
      </c>
      <c r="AA41" s="9"/>
      <c r="AB41" s="3"/>
      <c r="AC41" s="61"/>
      <c r="AD41" s="60">
        <v>37</v>
      </c>
      <c r="AE41" s="58" t="b">
        <v>1</v>
      </c>
      <c r="AF41" s="58" t="str">
        <v>U1</v>
      </c>
      <c r="AG41" s="94" t="str">
        <f t="shared" si="1"/>
        <v>AUDFUT3MU1ConvAdj_Quote</v>
      </c>
      <c r="AH41" s="93" t="str">
        <f>_xll.qlFuturesConvAdjustmentQuote(AG41,IborIndex,AF41,F41,Volatility,MeanReversion,Permanent,AND(ISERROR(Z41),ISERROR(FuturesHWConvAdj!Q41:Q42)),ObjectOverwrite)</f>
        <v>AUDFUT3MU1ConvAdj_Quote#0001</v>
      </c>
      <c r="AI41" s="17" t="str">
        <f>_xll.ohRangeRetrieveError(AH41)</f>
        <v/>
      </c>
      <c r="AJ41" s="9"/>
    </row>
    <row r="42" spans="1:36" x14ac:dyDescent="0.2">
      <c r="A42" s="61"/>
      <c r="B42" s="60">
        <v>38</v>
      </c>
      <c r="C42" s="59" t="b">
        <v>1</v>
      </c>
      <c r="D42" s="58" t="str">
        <v>Z1</v>
      </c>
      <c r="E42" s="57" t="str">
        <f t="shared" si="0"/>
        <v>AUDFUT3MZ1_Quote</v>
      </c>
      <c r="F42" s="56" t="str">
        <f>_xll.qlSimpleQuote(E42,,PriceTickValue,Permanent,Trigger,ObjectOverwrite)</f>
        <v>AUDFUT3MZ1_Quote#0000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Z1</v>
      </c>
      <c r="N42" s="157">
        <v>44545</v>
      </c>
      <c r="O42" s="101" t="str">
        <v>YBAZ1</v>
      </c>
      <c r="P42" s="156" t="s">
        <v>216</v>
      </c>
      <c r="Q42" s="101" t="s">
        <v>216</v>
      </c>
      <c r="R42" s="101" t="s">
        <v>216</v>
      </c>
      <c r="S42" s="101" t="s">
        <v>216</v>
      </c>
      <c r="T42" s="101" t="s">
        <v>216</v>
      </c>
      <c r="U42" s="104" t="e">
        <f>_xll.qlMidSafe($Q42,$R42)</f>
        <v>#NUM!</v>
      </c>
      <c r="V42" s="102"/>
      <c r="W42" s="155" t="e">
        <v>#NUM!</v>
      </c>
      <c r="X42" s="102"/>
      <c r="Y42" s="154" t="e">
        <v>#NUM!</v>
      </c>
      <c r="Z42" s="104" t="e">
        <f>_xll.qlSimpleQuoteSetValue(F42,Y42,Trigger)</f>
        <v>#NUM!</v>
      </c>
      <c r="AA42" s="9"/>
      <c r="AB42" s="3"/>
      <c r="AC42" s="61"/>
      <c r="AD42" s="60">
        <v>38</v>
      </c>
      <c r="AE42" s="58" t="b">
        <v>1</v>
      </c>
      <c r="AF42" s="58" t="str">
        <v>Z1</v>
      </c>
      <c r="AG42" s="94" t="str">
        <f t="shared" si="1"/>
        <v>AUDFUT3MZ1ConvAdj_Quote</v>
      </c>
      <c r="AH42" s="93" t="str">
        <f>_xll.qlFuturesConvAdjustmentQuote(AG42,IborIndex,AF42,F42,Volatility,MeanReversion,Permanent,AND(ISERROR(Z42),ISERROR(FuturesHWConvAdj!Q42:Q43)),ObjectOverwrite)</f>
        <v>AUDFUT3MZ1ConvAdj_Quote#0001</v>
      </c>
      <c r="AI42" s="17" t="str">
        <f>_xll.ohRangeRetrieveError(AH42)</f>
        <v/>
      </c>
      <c r="AJ42" s="9"/>
    </row>
    <row r="43" spans="1:36" x14ac:dyDescent="0.2">
      <c r="A43" s="61"/>
      <c r="B43" s="60">
        <v>39</v>
      </c>
      <c r="C43" s="59" t="b">
        <v>1</v>
      </c>
      <c r="D43" s="58" t="str">
        <v>H2</v>
      </c>
      <c r="E43" s="57" t="str">
        <f t="shared" si="0"/>
        <v>AUDFUT3MH2_Quote</v>
      </c>
      <c r="F43" s="56" t="str">
        <f>_xll.qlSimpleQuote(E43,,PriceTickValue,Permanent,Trigger,ObjectOverwrite)</f>
        <v>AUDFUT3MH2_Quote#0000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H2</v>
      </c>
      <c r="N43" s="157">
        <v>44636</v>
      </c>
      <c r="O43" s="101" t="str">
        <v>YBAH2</v>
      </c>
      <c r="P43" s="156" t="s">
        <v>216</v>
      </c>
      <c r="Q43" s="101" t="s">
        <v>216</v>
      </c>
      <c r="R43" s="101" t="s">
        <v>216</v>
      </c>
      <c r="S43" s="101" t="s">
        <v>216</v>
      </c>
      <c r="T43" s="101" t="s">
        <v>216</v>
      </c>
      <c r="U43" s="104" t="e">
        <f>_xll.qlMidSafe($Q43,$R43)</f>
        <v>#NUM!</v>
      </c>
      <c r="V43" s="102"/>
      <c r="W43" s="155" t="e">
        <v>#NUM!</v>
      </c>
      <c r="X43" s="102"/>
      <c r="Y43" s="154" t="e">
        <v>#NUM!</v>
      </c>
      <c r="Z43" s="104" t="e">
        <f>_xll.qlSimpleQuoteSetValue(F43,Y43,Trigger)</f>
        <v>#NUM!</v>
      </c>
      <c r="AA43" s="9"/>
      <c r="AB43" s="3"/>
      <c r="AC43" s="61"/>
      <c r="AD43" s="60">
        <v>39</v>
      </c>
      <c r="AE43" s="58" t="b">
        <v>1</v>
      </c>
      <c r="AF43" s="58" t="str">
        <v>H2</v>
      </c>
      <c r="AG43" s="94" t="str">
        <f t="shared" si="1"/>
        <v>AUDFUT3MH2ConvAdj_Quote</v>
      </c>
      <c r="AH43" s="93" t="str">
        <f>_xll.qlFuturesConvAdjustmentQuote(AG43,IborIndex,AF43,F43,Volatility,MeanReversion,Permanent,AND(ISERROR(Z43),ISERROR(FuturesHWConvAdj!Q43:Q44)),ObjectOverwrite)</f>
        <v>AUDFUT3MH2ConvAdj_Quote#0001</v>
      </c>
      <c r="AI43" s="17" t="str">
        <f>_xll.ohRangeRetrieveError(AH43)</f>
        <v/>
      </c>
      <c r="AJ43" s="9"/>
    </row>
    <row r="44" spans="1:36" x14ac:dyDescent="0.2">
      <c r="A44" s="61"/>
      <c r="B44" s="60">
        <v>40</v>
      </c>
      <c r="C44" s="59" t="b">
        <v>1</v>
      </c>
      <c r="D44" s="58" t="str">
        <v>M2</v>
      </c>
      <c r="E44" s="57" t="str">
        <f t="shared" si="0"/>
        <v>AUDFUT3MM2_Quote</v>
      </c>
      <c r="F44" s="56" t="str">
        <f>_xll.qlSimpleQuote(E44,,PriceTickValue,Permanent,Trigger,ObjectOverwrite)</f>
        <v>AUDFUT3MM2_Quote#0000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M2</v>
      </c>
      <c r="N44" s="157">
        <v>44727</v>
      </c>
      <c r="O44" s="101" t="str">
        <v>YBAM2</v>
      </c>
      <c r="P44" s="156" t="s">
        <v>216</v>
      </c>
      <c r="Q44" s="101" t="s">
        <v>216</v>
      </c>
      <c r="R44" s="101" t="s">
        <v>216</v>
      </c>
      <c r="S44" s="101" t="s">
        <v>216</v>
      </c>
      <c r="T44" s="101" t="s">
        <v>216</v>
      </c>
      <c r="U44" s="104" t="e">
        <f>_xll.qlMidSafe($Q44,$R44)</f>
        <v>#NUM!</v>
      </c>
      <c r="V44" s="102"/>
      <c r="W44" s="155" t="e">
        <v>#NUM!</v>
      </c>
      <c r="X44" s="102"/>
      <c r="Y44" s="154" t="e">
        <v>#NUM!</v>
      </c>
      <c r="Z44" s="104" t="e">
        <f>_xll.qlSimpleQuoteSetValue(F44,Y44,Trigger)</f>
        <v>#NUM!</v>
      </c>
      <c r="AA44" s="9"/>
      <c r="AB44" s="3"/>
      <c r="AC44" s="61"/>
      <c r="AD44" s="60">
        <v>40</v>
      </c>
      <c r="AE44" s="58" t="b">
        <v>1</v>
      </c>
      <c r="AF44" s="58" t="str">
        <v>M2</v>
      </c>
      <c r="AG44" s="94" t="str">
        <f t="shared" si="1"/>
        <v>AUDFUT3MM2ConvAdj_Quote</v>
      </c>
      <c r="AH44" s="93" t="str">
        <f>_xll.qlFuturesConvAdjustmentQuote(AG44,IborIndex,AF44,F44,Volatility,MeanReversion,Permanent,AND(ISERROR(Z44),ISERROR(FuturesHWConvAdj!Q44:Q45)),ObjectOverwrite)</f>
        <v>AUDFUT3MM2ConvAdj_Quote#0001</v>
      </c>
      <c r="AI44" s="17" t="str">
        <f>_xll.ohRangeRetrieveError(AH44)</f>
        <v/>
      </c>
      <c r="AJ44" s="9"/>
    </row>
    <row r="45" spans="1:36" x14ac:dyDescent="0.2">
      <c r="A45" s="61"/>
      <c r="B45" s="60">
        <v>41</v>
      </c>
      <c r="C45" s="59" t="b">
        <v>1</v>
      </c>
      <c r="D45" s="58" t="str">
        <v>U2</v>
      </c>
      <c r="E45" s="57" t="str">
        <f t="shared" si="0"/>
        <v>AUDFUT3MU2_Quote</v>
      </c>
      <c r="F45" s="56" t="str">
        <f>_xll.qlSimpleQuote(E45,,PriceTickValue,Permanent,Trigger,ObjectOverwrite)</f>
        <v>AUDFUT3MU2_Quote#0000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U2</v>
      </c>
      <c r="N45" s="157">
        <v>44825</v>
      </c>
      <c r="O45" s="101" t="str">
        <v>YBAU2</v>
      </c>
      <c r="P45" s="156" t="s">
        <v>216</v>
      </c>
      <c r="Q45" s="101" t="s">
        <v>216</v>
      </c>
      <c r="R45" s="101" t="s">
        <v>216</v>
      </c>
      <c r="S45" s="101" t="s">
        <v>216</v>
      </c>
      <c r="T45" s="101" t="s">
        <v>216</v>
      </c>
      <c r="U45" s="104" t="e">
        <f>_xll.qlMidSafe($Q45,$R45)</f>
        <v>#NUM!</v>
      </c>
      <c r="V45" s="102"/>
      <c r="W45" s="155" t="e">
        <v>#NUM!</v>
      </c>
      <c r="X45" s="102"/>
      <c r="Y45" s="154" t="e">
        <v>#NUM!</v>
      </c>
      <c r="Z45" s="104" t="e">
        <f>_xll.qlSimpleQuoteSetValue(F45,Y45,Trigger)</f>
        <v>#NUM!</v>
      </c>
      <c r="AA45" s="9"/>
      <c r="AB45" s="3"/>
      <c r="AC45" s="61"/>
      <c r="AD45" s="60">
        <v>41</v>
      </c>
      <c r="AE45" s="58" t="b">
        <v>1</v>
      </c>
      <c r="AF45" s="58" t="str">
        <v>U2</v>
      </c>
      <c r="AG45" s="94" t="str">
        <f t="shared" si="1"/>
        <v>AUDFUT3MU2ConvAdj_Quote</v>
      </c>
      <c r="AH45" s="93" t="str">
        <f>_xll.qlFuturesConvAdjustmentQuote(AG45,IborIndex,AF45,F45,Volatility,MeanReversion,Permanent,AND(ISERROR(Z45),ISERROR(FuturesHWConvAdj!Q45:Q46)),ObjectOverwrite)</f>
        <v>AUDFUT3MU2ConvAdj_Quote#0001</v>
      </c>
      <c r="AI45" s="17" t="str">
        <f>_xll.ohRangeRetrieveError(AH45)</f>
        <v/>
      </c>
      <c r="AJ45" s="9"/>
    </row>
    <row r="46" spans="1:36" x14ac:dyDescent="0.2">
      <c r="A46" s="61"/>
      <c r="B46" s="60">
        <v>42</v>
      </c>
      <c r="C46" s="59" t="b">
        <v>1</v>
      </c>
      <c r="D46" s="58" t="str">
        <v>Z2</v>
      </c>
      <c r="E46" s="57" t="str">
        <f t="shared" si="0"/>
        <v>AUDFUT3MZ2_Quote</v>
      </c>
      <c r="F46" s="56" t="str">
        <f>_xll.qlSimpleQuote(E46,,PriceTickValue,Permanent,Trigger,ObjectOverwrite)</f>
        <v>AUDFUT3MZ2_Quote#0000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Z2</v>
      </c>
      <c r="N46" s="150">
        <v>44916</v>
      </c>
      <c r="O46" s="108" t="str">
        <v>YBAZ2</v>
      </c>
      <c r="P46" s="149" t="s">
        <v>216</v>
      </c>
      <c r="Q46" s="108" t="s">
        <v>216</v>
      </c>
      <c r="R46" s="108" t="s">
        <v>216</v>
      </c>
      <c r="S46" s="108" t="s">
        <v>216</v>
      </c>
      <c r="T46" s="108" t="s">
        <v>216</v>
      </c>
      <c r="U46" s="110" t="e">
        <f>_xll.qlMidSafe($Q46,$R46)</f>
        <v>#NUM!</v>
      </c>
      <c r="V46" s="102"/>
      <c r="W46" s="148" t="e">
        <v>#NUM!</v>
      </c>
      <c r="X46" s="102"/>
      <c r="Y46" s="147" t="e">
        <v>#NUM!</v>
      </c>
      <c r="Z46" s="110" t="e">
        <f>_xll.qlSimpleQuoteSetValue(F46,Y46,Trigger)</f>
        <v>#NUM!</v>
      </c>
      <c r="AA46" s="9"/>
      <c r="AB46" s="3"/>
      <c r="AC46" s="61"/>
      <c r="AD46" s="60">
        <v>42</v>
      </c>
      <c r="AE46" s="58" t="b">
        <v>1</v>
      </c>
      <c r="AF46" s="58" t="str">
        <v>Z2</v>
      </c>
      <c r="AG46" s="94" t="str">
        <f t="shared" si="1"/>
        <v>AUDFUT3MZ2ConvAdj_Quote</v>
      </c>
      <c r="AH46" s="93" t="str">
        <f>_xll.qlFuturesConvAdjustmentQuote(AG46,IborIndex,AF46,F46,Volatility,MeanReversion,Permanent,AND(ISERROR(Z46),ISERROR(FuturesHWConvAdj!Q46:Q47)),ObjectOverwrite)</f>
        <v>AUDFUT3MZ2ConvAdj_Quote#0001</v>
      </c>
      <c r="AI46" s="17" t="str">
        <f>_xll.ohRangeRetrieveError(AH46)</f>
        <v/>
      </c>
      <c r="AJ46" s="9"/>
    </row>
    <row r="47" spans="1:36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6"/>
      <c r="AB47" s="3"/>
      <c r="AC47" s="54"/>
      <c r="AD47" s="53"/>
      <c r="AE47" s="53"/>
      <c r="AF47" s="53"/>
      <c r="AG47" s="53"/>
      <c r="AH47" s="53"/>
      <c r="AI47" s="53"/>
      <c r="AJ47" s="6"/>
    </row>
  </sheetData>
  <conditionalFormatting sqref="Z5:Z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_xll.ohTrigger(Q5:Q9)</f>
        <v>3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69" t="s">
        <v>159</v>
      </c>
      <c r="L4" s="370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>
        <f>_xll.qlSimpleQuoteSetValue(C5,P5,Trigger)</f>
        <v>0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>
        <f>_xll.qlSimpleQuoteSetValue(C6,P6,Trigger)</f>
        <v>0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G1" workbookViewId="0"/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Updated at 11:09:33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2.6025</v>
      </c>
      <c r="R6" s="101">
        <v>2.6525000000000003</v>
      </c>
      <c r="S6" s="101">
        <v>0</v>
      </c>
      <c r="T6" s="101">
        <v>0</v>
      </c>
      <c r="U6" s="104">
        <f>_xll.qlMidSafe($Q6,$R6)</f>
        <v>2.6275000000000004</v>
      </c>
      <c r="V6" s="102"/>
      <c r="W6" s="103">
        <v>2.6749999999999998</v>
      </c>
      <c r="X6" s="102"/>
      <c r="Y6" s="154">
        <v>2.6275000000000004</v>
      </c>
      <c r="Z6" s="100">
        <f>_xll.qlSimpleQuoteSetValue(F6,Y6/100,Trigger)</f>
        <v>-4.9999999999997963E-5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2.6975000000000002</v>
      </c>
      <c r="R10" s="101">
        <v>2.7575000000000003</v>
      </c>
      <c r="S10" s="101">
        <v>0</v>
      </c>
      <c r="T10" s="101">
        <v>0</v>
      </c>
      <c r="U10" s="104">
        <f>_xll.qlMidSafe($Q10,$R10)</f>
        <v>2.7275</v>
      </c>
      <c r="V10" s="102"/>
      <c r="W10" s="103">
        <v>2.7850000000000001</v>
      </c>
      <c r="X10" s="102"/>
      <c r="Y10" s="154">
        <v>2.7275</v>
      </c>
      <c r="Z10" s="100">
        <f>_xll.qlSimpleQuoteSetValue(F10,Y10/100,Trigger)</f>
        <v>-1.2500000000000011E-4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2.8425000000000002</v>
      </c>
      <c r="R11" s="101">
        <v>2.9025000000000003</v>
      </c>
      <c r="S11" s="101">
        <v>0</v>
      </c>
      <c r="T11" s="101">
        <v>0</v>
      </c>
      <c r="U11" s="104">
        <f>_xll.qlMidSafe($Q11,$R11)</f>
        <v>2.8725000000000005</v>
      </c>
      <c r="V11" s="102"/>
      <c r="W11" s="103">
        <v>2.9349999999999996</v>
      </c>
      <c r="X11" s="102"/>
      <c r="Y11" s="154">
        <v>2.8725000000000005</v>
      </c>
      <c r="Z11" s="100">
        <f>_xll.qlSimpleQuoteSetValue(F11,Y11/100,Trigger)</f>
        <v>-1.4999999999999736E-4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216</v>
      </c>
      <c r="R17" s="101" t="s">
        <v>216</v>
      </c>
      <c r="S17" s="101" t="s">
        <v>216</v>
      </c>
      <c r="T17" s="101" t="s">
        <v>216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216</v>
      </c>
      <c r="R18" s="101" t="s">
        <v>216</v>
      </c>
      <c r="S18" s="101" t="s">
        <v>216</v>
      </c>
      <c r="T18" s="101" t="s">
        <v>216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216</v>
      </c>
      <c r="R20" s="101" t="s">
        <v>216</v>
      </c>
      <c r="S20" s="101" t="s">
        <v>216</v>
      </c>
      <c r="T20" s="101" t="s">
        <v>216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216</v>
      </c>
      <c r="R23" s="101" t="s">
        <v>216</v>
      </c>
      <c r="S23" s="101" t="s">
        <v>216</v>
      </c>
      <c r="T23" s="101" t="s">
        <v>216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216</v>
      </c>
      <c r="R28" s="101" t="s">
        <v>216</v>
      </c>
      <c r="S28" s="101" t="s">
        <v>216</v>
      </c>
      <c r="T28" s="101" t="s">
        <v>216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G1" workbookViewId="0"/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1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Updated at 11:09:33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3.0725000000000002</v>
      </c>
      <c r="R12" s="101">
        <v>3.1325000000000003</v>
      </c>
      <c r="S12" s="101">
        <v>0</v>
      </c>
      <c r="T12" s="101">
        <v>0</v>
      </c>
      <c r="U12" s="104">
        <f>_xll.qlMidEquivalent($Q12,$R12,$S12,$T12)</f>
        <v>3.1025</v>
      </c>
      <c r="V12" s="102"/>
      <c r="W12" s="103">
        <v>3.2050000000000001</v>
      </c>
      <c r="X12" s="102"/>
      <c r="Y12" s="154">
        <v>3.1025</v>
      </c>
      <c r="Z12" s="100">
        <f>_xll.qlSimpleQuoteSetValue(F12,Y12/100,Trigger)</f>
        <v>-2.5000000000000369E-4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3.2175000000000002</v>
      </c>
      <c r="R13" s="101">
        <v>3.2775000000000003</v>
      </c>
      <c r="S13" s="101">
        <v>0</v>
      </c>
      <c r="T13" s="101">
        <v>0</v>
      </c>
      <c r="U13" s="104">
        <f>_xll.qlMidEquivalent($Q13,$R13,$S13,$T13)</f>
        <v>3.2475000000000005</v>
      </c>
      <c r="V13" s="102"/>
      <c r="W13" s="103">
        <v>3.3775000000000004</v>
      </c>
      <c r="X13" s="102"/>
      <c r="Y13" s="154">
        <v>3.2475000000000005</v>
      </c>
      <c r="Z13" s="100">
        <f>_xll.qlSimpleQuoteSetValue(F13,Y13/100,Trigger)</f>
        <v>-4.2499999999999483E-4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3.3650000000000002</v>
      </c>
      <c r="R14" s="101">
        <v>3.4250000000000003</v>
      </c>
      <c r="S14" s="101">
        <v>0</v>
      </c>
      <c r="T14" s="101">
        <v>0</v>
      </c>
      <c r="U14" s="104">
        <f>_xll.qlMidEquivalent($Q14,$R14,$S14,$T14)</f>
        <v>3.3950000000000005</v>
      </c>
      <c r="V14" s="102"/>
      <c r="W14" s="103">
        <v>3.5449999999999999</v>
      </c>
      <c r="X14" s="102"/>
      <c r="Y14" s="154">
        <v>3.3950000000000005</v>
      </c>
      <c r="Z14" s="100">
        <f>_xll.qlSimpleQuoteSetValue(F14,Y14/100,Trigger)</f>
        <v>-5.4999999999999494E-4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3.4950000000000001</v>
      </c>
      <c r="R15" s="101">
        <v>3.5550000000000002</v>
      </c>
      <c r="S15" s="101">
        <v>0</v>
      </c>
      <c r="T15" s="101">
        <v>0</v>
      </c>
      <c r="U15" s="104">
        <f>_xll.qlMidEquivalent($Q15,$R15,$S15,$T15)</f>
        <v>3.5250000000000004</v>
      </c>
      <c r="V15" s="102"/>
      <c r="W15" s="103">
        <v>3.6950000000000003</v>
      </c>
      <c r="X15" s="102"/>
      <c r="Y15" s="154">
        <v>3.5250000000000004</v>
      </c>
      <c r="Z15" s="100">
        <f>_xll.qlSimpleQuoteSetValue(F15,Y15/100,Trigger)</f>
        <v>-6.9999999999999923E-4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3.605</v>
      </c>
      <c r="R16" s="101">
        <v>3.665</v>
      </c>
      <c r="S16" s="101">
        <v>0</v>
      </c>
      <c r="T16" s="101">
        <v>0</v>
      </c>
      <c r="U16" s="104">
        <f>_xll.qlMidEquivalent($Q16,$R16,$S16,$T16)</f>
        <v>3.6349999999999998</v>
      </c>
      <c r="V16" s="102"/>
      <c r="W16" s="103">
        <v>3.8250000000000002</v>
      </c>
      <c r="X16" s="102"/>
      <c r="Y16" s="154">
        <v>3.6349999999999998</v>
      </c>
      <c r="Z16" s="100">
        <f>_xll.qlSimpleQuoteSetValue(F16,Y16/100,Trigger)</f>
        <v>-8.2499999999999934E-4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3.7</v>
      </c>
      <c r="R17" s="101">
        <v>3.7600000000000002</v>
      </c>
      <c r="S17" s="101">
        <v>0</v>
      </c>
      <c r="T17" s="101">
        <v>0</v>
      </c>
      <c r="U17" s="104">
        <f>_xll.qlMidEquivalent($Q17,$R17,$S17,$T17)</f>
        <v>3.7300000000000004</v>
      </c>
      <c r="V17" s="102"/>
      <c r="W17" s="103">
        <v>3.9325000000000001</v>
      </c>
      <c r="X17" s="102"/>
      <c r="Y17" s="154">
        <v>3.7300000000000004</v>
      </c>
      <c r="Z17" s="100">
        <f>_xll.qlSimpleQuoteSetValue(F17,Y17/100,Trigger)</f>
        <v>-9.2499999999998833E-4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3.7875000000000001</v>
      </c>
      <c r="R18" s="101">
        <v>3.8475000000000001</v>
      </c>
      <c r="S18" s="101">
        <v>0</v>
      </c>
      <c r="T18" s="101">
        <v>0</v>
      </c>
      <c r="U18" s="104">
        <f>_xll.qlMidEquivalent($Q18,$R18,$S18,$T18)</f>
        <v>3.8174999999999999</v>
      </c>
      <c r="V18" s="102"/>
      <c r="W18" s="103">
        <v>4.0299999999999994</v>
      </c>
      <c r="X18" s="102"/>
      <c r="Y18" s="154">
        <v>3.8174999999999999</v>
      </c>
      <c r="Z18" s="100">
        <f>_xll.qlSimpleQuoteSetValue(F18,Y18/100,Trigger)</f>
        <v>-9.749999999999967E-4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3.9350000000000001</v>
      </c>
      <c r="R20" s="101">
        <v>3.9950000000000001</v>
      </c>
      <c r="S20" s="101">
        <v>0</v>
      </c>
      <c r="T20" s="101">
        <v>0</v>
      </c>
      <c r="U20" s="104">
        <f>_xll.qlMidEquivalent($Q20,$R20,$S20,$T20)</f>
        <v>3.9649999999999999</v>
      </c>
      <c r="V20" s="102"/>
      <c r="W20" s="103">
        <v>4.1875</v>
      </c>
      <c r="X20" s="102"/>
      <c r="Y20" s="154">
        <v>3.9649999999999999</v>
      </c>
      <c r="Z20" s="100">
        <f>_xll.qlSimpleQuoteSetValue(F20,Y20/100,Trigger)</f>
        <v>-1.1000000000000038E-3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4.07</v>
      </c>
      <c r="R23" s="101">
        <v>4.1500000000000004</v>
      </c>
      <c r="S23" s="101">
        <v>0</v>
      </c>
      <c r="T23" s="101">
        <v>0</v>
      </c>
      <c r="U23" s="104">
        <f>_xll.qlMidEquivalent($Q23,$R23,$S23,$T23)</f>
        <v>4.1100000000000003</v>
      </c>
      <c r="V23" s="102"/>
      <c r="W23" s="103">
        <v>4.335</v>
      </c>
      <c r="X23" s="102"/>
      <c r="Y23" s="154">
        <v>4.1100000000000003</v>
      </c>
      <c r="Z23" s="100">
        <f>_xll.qlSimpleQuoteSetValue(F23,Y23/100,Trigger)</f>
        <v>-1.1249999999999941E-3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4.2050000000000001</v>
      </c>
      <c r="R28" s="101">
        <v>4.2850000000000001</v>
      </c>
      <c r="S28" s="101">
        <v>0</v>
      </c>
      <c r="T28" s="101">
        <v>0</v>
      </c>
      <c r="U28" s="104">
        <f>_xll.qlMidEquivalent($Q28,$R28,$S28,$T28)</f>
        <v>4.2450000000000001</v>
      </c>
      <c r="V28" s="102"/>
      <c r="W28" s="103">
        <v>4.4574999999999996</v>
      </c>
      <c r="X28" s="102"/>
      <c r="Y28" s="154">
        <v>4.2450000000000001</v>
      </c>
      <c r="Z28" s="100">
        <f>_xll.qlSimpleQuoteSetValue(F28,Y28/100,Trigger)</f>
        <v>-9.7500000000000364E-4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4.2525000000000004</v>
      </c>
      <c r="R33" s="101">
        <v>4.3325000000000005</v>
      </c>
      <c r="S33" s="101">
        <v>0</v>
      </c>
      <c r="T33" s="101">
        <v>0</v>
      </c>
      <c r="U33" s="104">
        <f>_xll.qlMidEquivalent($Q33,$R33,$S33,$T33)</f>
        <v>4.2925000000000004</v>
      </c>
      <c r="V33" s="102"/>
      <c r="W33" s="103">
        <v>4.4924999999999997</v>
      </c>
      <c r="X33" s="102"/>
      <c r="Y33" s="154">
        <v>4.2925000000000004</v>
      </c>
      <c r="Z33" s="100">
        <f>_xll.qlSimpleQuoteSetValue(F33,Y33/100,Trigger)</f>
        <v>-9.4999999999999946E-4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4.2725</v>
      </c>
      <c r="R38" s="101">
        <v>4.3525</v>
      </c>
      <c r="S38" s="101">
        <v>0</v>
      </c>
      <c r="T38" s="101">
        <v>0</v>
      </c>
      <c r="U38" s="104">
        <f>_xll.qlMidEquivalent($Q38,$R38,$S38,$T38)</f>
        <v>4.3125</v>
      </c>
      <c r="V38" s="102"/>
      <c r="W38" s="103">
        <v>4.5</v>
      </c>
      <c r="X38" s="102"/>
      <c r="Y38" s="154">
        <v>4.3125</v>
      </c>
      <c r="Z38" s="100">
        <f>_xll.qlSimpleQuoteSetValue(F38,Y38/100,Trigger)</f>
        <v>-8.2500000000000628E-4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4.2324999999999999</v>
      </c>
      <c r="R40" s="101">
        <v>4.3125</v>
      </c>
      <c r="S40" s="101">
        <v>0</v>
      </c>
      <c r="T40" s="101">
        <v>0</v>
      </c>
      <c r="U40" s="104">
        <f>_xll.qlMidEquivalent($Q40,$R40,$S40,$T40)</f>
        <v>4.2725</v>
      </c>
      <c r="V40" s="102"/>
      <c r="W40" s="103">
        <v>4.46</v>
      </c>
      <c r="X40" s="102"/>
      <c r="Y40" s="154">
        <v>4.2725</v>
      </c>
      <c r="Z40" s="100">
        <f>_xll.qlSimpleQuoteSetValue(F40,Y40/100,Trigger)</f>
        <v>-8.2500000000000628E-4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topLeftCell="G1" workbookViewId="0"/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5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AUD_010_Sw1BR3BR.xml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11:09:33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s="2" customFormat="1" ht="11.25" customHeight="1" x14ac:dyDescent="0.2">
      <c r="A5" s="22"/>
      <c r="B5" s="26" t="s">
        <v>14</v>
      </c>
      <c r="C5" s="20" t="s">
        <v>210</v>
      </c>
      <c r="D5" s="19" t="s">
        <v>208</v>
      </c>
      <c r="E5" s="18" t="str">
        <f t="shared" ref="E5:E42" si="0">IF(ISBLANK(C5),"#",Currency&amp;$C5&amp;$D5&amp;$B5&amp;QuoteSuffix)</f>
        <v>AUD1BR3BR6M_Quote</v>
      </c>
      <c r="F5" s="18" t="str">
        <f>_xll.qlSimpleQuote(E5,,RateTickValue,Permanent,Trigger,ObjectOverwrite)</f>
        <v>AUD1BR3BR6M_Quote#0000</v>
      </c>
      <c r="G5" s="17" t="str">
        <f>_xll.ohRangeRetrieveError(F5)</f>
        <v/>
      </c>
      <c r="H5" s="16"/>
      <c r="I5" s="3"/>
      <c r="K5" s="201"/>
      <c r="L5" s="106" t="s">
        <v>14</v>
      </c>
      <c r="M5" s="137" t="s">
        <v>206</v>
      </c>
      <c r="N5" s="137" t="s">
        <v>188</v>
      </c>
      <c r="O5" s="135" t="str">
        <f t="shared" ref="O5:O42" si="1">SUBSTITUTE(Currency,"D","")&amp;$M5&amp;$N5&amp;$L5</f>
        <v>AUBR3AB6M</v>
      </c>
      <c r="P5" s="105" t="str">
        <f t="array" ref="P5:P42">Instruments&amp;"="&amp;VLOOKUP(Contributor,ContributorTable,2,FALSE)</f>
        <v>AUBR3AB6M=ICAA</v>
      </c>
      <c r="Q5" s="200">
        <v>3.875</v>
      </c>
      <c r="R5" s="200">
        <v>5.875</v>
      </c>
      <c r="S5" s="332">
        <f>_xll.qlMidEquivalent(Q5,R5)</f>
        <v>4.875</v>
      </c>
      <c r="T5" s="102"/>
      <c r="U5" s="199">
        <v>4.75</v>
      </c>
      <c r="V5" s="102"/>
      <c r="W5" s="208">
        <f t="array" ref="W5:W42">QuoteLive</f>
        <v>4.875</v>
      </c>
      <c r="X5" s="100">
        <f>_xll.qlSimpleQuoteSetValue(F5,W5/10000,Trigger)</f>
        <v>-3.749999999999999E-5</v>
      </c>
      <c r="Y5" s="90"/>
      <c r="Z5" s="3"/>
      <c r="AA5" s="3"/>
      <c r="AB5" s="3"/>
      <c r="AC5" s="3"/>
    </row>
    <row r="6" spans="1:29" s="2" customFormat="1" ht="11.25" customHeight="1" x14ac:dyDescent="0.2">
      <c r="A6" s="22"/>
      <c r="B6" s="26" t="s">
        <v>8</v>
      </c>
      <c r="C6" s="20" t="str">
        <f t="shared" ref="C6:C42" si="2">C5</f>
        <v>1BR</v>
      </c>
      <c r="D6" s="19" t="str">
        <f t="shared" ref="D6:D42" si="3">D5</f>
        <v>3BR</v>
      </c>
      <c r="E6" s="18" t="str">
        <f t="shared" si="0"/>
        <v>AUD1BR3BR1Y_Quote</v>
      </c>
      <c r="F6" s="18" t="str">
        <f>_xll.qlSimpleQuote(E6,,RateTickValue,Permanent,Trigger,ObjectOverwrite)</f>
        <v>AUD1BR3BR1Y_Quote#0000</v>
      </c>
      <c r="G6" s="17" t="str">
        <f>_xll.ohRangeRetrieveError(F6)</f>
        <v/>
      </c>
      <c r="H6" s="16"/>
      <c r="I6" s="3"/>
      <c r="K6" s="201"/>
      <c r="L6" s="106" t="s">
        <v>8</v>
      </c>
      <c r="M6" s="137" t="s">
        <v>206</v>
      </c>
      <c r="N6" s="137" t="s">
        <v>188</v>
      </c>
      <c r="O6" s="135" t="str">
        <f t="shared" si="1"/>
        <v>AUBR3AB1Y</v>
      </c>
      <c r="P6" s="105" t="str">
        <v>AUBR3AB1Y=ICAA</v>
      </c>
      <c r="Q6" s="200">
        <v>4.25</v>
      </c>
      <c r="R6" s="200">
        <v>6.25</v>
      </c>
      <c r="S6" s="191">
        <f>_xll.qlMidEquivalent(Q6,R6)</f>
        <v>5.25</v>
      </c>
      <c r="T6" s="102"/>
      <c r="U6" s="199">
        <v>5.5</v>
      </c>
      <c r="V6" s="102"/>
      <c r="W6" s="208">
        <v>5.25</v>
      </c>
      <c r="X6" s="100">
        <f>_xll.qlSimpleQuoteSetValue(F6,W6/10000,Trigger)</f>
        <v>-3.749999999999999E-5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72</v>
      </c>
      <c r="C7" s="20" t="str">
        <f t="shared" si="2"/>
        <v>1BR</v>
      </c>
      <c r="D7" s="19" t="str">
        <f t="shared" si="3"/>
        <v>3BR</v>
      </c>
      <c r="E7" s="18" t="str">
        <f t="shared" si="0"/>
        <v>AUD1BR3BR15M_Quote</v>
      </c>
      <c r="F7" s="18" t="str">
        <f>_xll.qlSimpleQuote(E7,,RateTickValue,Permanent,Trigger,ObjectOverwrite)</f>
        <v>AUD1BR3BR15M_Quote#0000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188</v>
      </c>
      <c r="O7" s="135" t="str">
        <f t="shared" si="1"/>
        <v>AUBR3AB15M</v>
      </c>
      <c r="P7" s="105" t="str">
        <v>AUBR3AB15M=ICAA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</row>
    <row r="8" spans="1:29" ht="11.25" customHeight="1" x14ac:dyDescent="0.2">
      <c r="A8" s="22"/>
      <c r="B8" s="26" t="s">
        <v>71</v>
      </c>
      <c r="C8" s="20" t="str">
        <f t="shared" si="2"/>
        <v>1BR</v>
      </c>
      <c r="D8" s="19" t="str">
        <f t="shared" si="3"/>
        <v>3BR</v>
      </c>
      <c r="E8" s="18" t="str">
        <f t="shared" si="0"/>
        <v>AUD1BR3BR18M_Quote</v>
      </c>
      <c r="F8" s="18" t="str">
        <f>_xll.qlSimpleQuote(E8,,RateTickValue,Permanent,Trigger,ObjectOverwrite)</f>
        <v>AUD1BR3BR18M_Quote#0000</v>
      </c>
      <c r="G8" s="17" t="str">
        <f>_xll.ohRangeRetrieveError(F8)</f>
        <v/>
      </c>
      <c r="H8" s="16"/>
      <c r="I8" s="2"/>
      <c r="K8" s="201"/>
      <c r="L8" s="106" t="s">
        <v>71</v>
      </c>
      <c r="M8" s="137" t="s">
        <v>206</v>
      </c>
      <c r="N8" s="137" t="s">
        <v>188</v>
      </c>
      <c r="O8" s="135" t="str">
        <f t="shared" si="1"/>
        <v>AUBR3AB18M</v>
      </c>
      <c r="P8" s="105" t="str">
        <v>AUBR3AB18M=ICAA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</row>
    <row r="9" spans="1:29" ht="11.25" customHeight="1" x14ac:dyDescent="0.2">
      <c r="A9" s="22"/>
      <c r="B9" s="26" t="s">
        <v>70</v>
      </c>
      <c r="C9" s="20" t="str">
        <f t="shared" si="2"/>
        <v>1BR</v>
      </c>
      <c r="D9" s="19" t="str">
        <f t="shared" si="3"/>
        <v>3BR</v>
      </c>
      <c r="E9" s="18" t="str">
        <f t="shared" si="0"/>
        <v>AUD1BR3BR21M_Quote</v>
      </c>
      <c r="F9" s="18" t="str">
        <f>_xll.qlSimpleQuote(E9,,RateTickValue,Permanent,Trigger,ObjectOverwrite)</f>
        <v>AUD1BR3BR21M_Quote#0000</v>
      </c>
      <c r="G9" s="17" t="str">
        <f>_xll.ohRangeRetrieveError(F9)</f>
        <v/>
      </c>
      <c r="H9" s="16"/>
      <c r="I9" s="2"/>
      <c r="K9" s="201"/>
      <c r="L9" s="106" t="s">
        <v>70</v>
      </c>
      <c r="M9" s="137" t="s">
        <v>206</v>
      </c>
      <c r="N9" s="137" t="s">
        <v>188</v>
      </c>
      <c r="O9" s="135" t="str">
        <f t="shared" si="1"/>
        <v>AUBR3AB21M</v>
      </c>
      <c r="P9" s="105" t="str">
        <v>AUBR3AB21M=ICAA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</row>
    <row r="10" spans="1:29" ht="11.25" customHeight="1" x14ac:dyDescent="0.2">
      <c r="A10" s="22"/>
      <c r="B10" s="21" t="s">
        <v>58</v>
      </c>
      <c r="C10" s="20" t="str">
        <f t="shared" si="2"/>
        <v>1BR</v>
      </c>
      <c r="D10" s="19" t="str">
        <f t="shared" si="3"/>
        <v>3BR</v>
      </c>
      <c r="E10" s="18" t="str">
        <f t="shared" si="0"/>
        <v>AUD1BR3BR2Y_Quote</v>
      </c>
      <c r="F10" s="18" t="str">
        <f>_xll.qlSimpleQuote(E10,,RateTickValue,Permanent,Trigger,ObjectOverwrite)</f>
        <v>AUD1BR3BR2Y_Quote#0000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188</v>
      </c>
      <c r="O10" s="135" t="str">
        <f t="shared" si="1"/>
        <v>AUBR3AB2Y</v>
      </c>
      <c r="P10" s="105" t="str">
        <v>AUBR3AB2Y=ICAA</v>
      </c>
      <c r="Q10" s="200">
        <v>5.25</v>
      </c>
      <c r="R10" s="200">
        <v>7.25</v>
      </c>
      <c r="S10" s="191">
        <f>_xll.qlMidEquivalent(Q10,R10)</f>
        <v>6.25</v>
      </c>
      <c r="T10" s="102"/>
      <c r="U10" s="199">
        <v>6.5</v>
      </c>
      <c r="V10" s="102"/>
      <c r="W10" s="208">
        <v>6.25</v>
      </c>
      <c r="X10" s="100">
        <f>_xll.qlSimpleQuoteSetValue(F10,W10/10000,Trigger)</f>
        <v>-1.2500000000000033E-5</v>
      </c>
      <c r="Y10" s="90"/>
    </row>
    <row r="11" spans="1:29" ht="11.25" customHeight="1" x14ac:dyDescent="0.2">
      <c r="A11" s="22"/>
      <c r="B11" s="21" t="s">
        <v>57</v>
      </c>
      <c r="C11" s="20" t="str">
        <f t="shared" si="2"/>
        <v>1BR</v>
      </c>
      <c r="D11" s="19" t="str">
        <f t="shared" si="3"/>
        <v>3BR</v>
      </c>
      <c r="E11" s="18" t="str">
        <f t="shared" si="0"/>
        <v>AUD1BR3BR3Y_Quote</v>
      </c>
      <c r="F11" s="18" t="str">
        <f>_xll.qlSimpleQuote(E11,,RateTickValue,Permanent,Trigger,ObjectOverwrite)</f>
        <v>AUD1BR3BR3Y_Quote#0000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188</v>
      </c>
      <c r="O11" s="135" t="str">
        <f t="shared" si="1"/>
        <v>AUBR3AB3Y</v>
      </c>
      <c r="P11" s="105" t="str">
        <v>AUBR3AB3Y=ICAA</v>
      </c>
      <c r="Q11" s="200">
        <v>5.5</v>
      </c>
      <c r="R11" s="200">
        <v>7.5</v>
      </c>
      <c r="S11" s="191">
        <f>_xll.qlMidEquivalent(Q11,R11)</f>
        <v>6.5</v>
      </c>
      <c r="T11" s="102"/>
      <c r="U11" s="199">
        <v>6.75</v>
      </c>
      <c r="V11" s="102"/>
      <c r="W11" s="208">
        <v>6.5</v>
      </c>
      <c r="X11" s="100">
        <f>_xll.qlSimpleQuoteSetValue(F11,W11/10000,Trigger)</f>
        <v>-2.5000000000000066E-5</v>
      </c>
      <c r="Y11" s="90"/>
    </row>
    <row r="12" spans="1:29" ht="11.25" customHeight="1" x14ac:dyDescent="0.2">
      <c r="A12" s="22"/>
      <c r="B12" s="21" t="s">
        <v>56</v>
      </c>
      <c r="C12" s="20" t="str">
        <f t="shared" si="2"/>
        <v>1BR</v>
      </c>
      <c r="D12" s="19" t="str">
        <f t="shared" si="3"/>
        <v>3BR</v>
      </c>
      <c r="E12" s="18" t="str">
        <f t="shared" si="0"/>
        <v>AUD1BR3BR4Y_Quote</v>
      </c>
      <c r="F12" s="18" t="str">
        <f>_xll.qlSimpleQuote(E12,,RateTickValue,Permanent,Trigger,ObjectOverwrite)</f>
        <v>AUD1BR3BR4Y_Quote#0000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188</v>
      </c>
      <c r="O12" s="135" t="str">
        <f t="shared" si="1"/>
        <v>AUBR3AB4Y</v>
      </c>
      <c r="P12" s="105" t="str">
        <v>AUBR3AB4Y=ICAA</v>
      </c>
      <c r="Q12" s="200">
        <v>5.75</v>
      </c>
      <c r="R12" s="200">
        <v>7.75</v>
      </c>
      <c r="S12" s="191">
        <f>_xll.qlMidEquivalent(Q12,R12)</f>
        <v>6.75</v>
      </c>
      <c r="T12" s="102"/>
      <c r="U12" s="199">
        <v>7.25</v>
      </c>
      <c r="V12" s="102"/>
      <c r="W12" s="208">
        <v>6.75</v>
      </c>
      <c r="X12" s="100">
        <f>_xll.qlSimpleQuoteSetValue(F12,W12/10000,Trigger)</f>
        <v>-2.4999999999999957E-5</v>
      </c>
      <c r="Y12" s="90"/>
    </row>
    <row r="13" spans="1:29" ht="11.25" customHeight="1" x14ac:dyDescent="0.2">
      <c r="A13" s="22"/>
      <c r="B13" s="21" t="s">
        <v>55</v>
      </c>
      <c r="C13" s="20" t="str">
        <f t="shared" si="2"/>
        <v>1BR</v>
      </c>
      <c r="D13" s="19" t="str">
        <f t="shared" si="3"/>
        <v>3BR</v>
      </c>
      <c r="E13" s="18" t="str">
        <f t="shared" si="0"/>
        <v>AUD1BR3BR5Y_Quote</v>
      </c>
      <c r="F13" s="18" t="str">
        <f>_xll.qlSimpleQuote(E13,,RateTickValue,Permanent,Trigger,ObjectOverwrite)</f>
        <v>AUD1BR3BR5Y_Quote#0000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188</v>
      </c>
      <c r="O13" s="135" t="str">
        <f t="shared" si="1"/>
        <v>AUBR3AB5Y</v>
      </c>
      <c r="P13" s="105" t="str">
        <v>AUBR3AB5Y=ICAA</v>
      </c>
      <c r="Q13" s="200">
        <v>6</v>
      </c>
      <c r="R13" s="200">
        <v>8</v>
      </c>
      <c r="S13" s="191">
        <f>_xll.qlMidEquivalent(Q13,R13)</f>
        <v>7</v>
      </c>
      <c r="T13" s="102"/>
      <c r="U13" s="199">
        <v>7.5</v>
      </c>
      <c r="V13" s="102"/>
      <c r="W13" s="208">
        <v>7</v>
      </c>
      <c r="X13" s="100">
        <f>_xll.qlSimpleQuoteSetValue(F13,W13/10000,Trigger)</f>
        <v>-2.4999999999999957E-5</v>
      </c>
      <c r="Y13" s="90"/>
    </row>
    <row r="14" spans="1:29" ht="11.25" customHeight="1" x14ac:dyDescent="0.2">
      <c r="A14" s="22"/>
      <c r="B14" s="21" t="s">
        <v>54</v>
      </c>
      <c r="C14" s="20" t="str">
        <f t="shared" si="2"/>
        <v>1BR</v>
      </c>
      <c r="D14" s="19" t="str">
        <f t="shared" si="3"/>
        <v>3BR</v>
      </c>
      <c r="E14" s="18" t="str">
        <f t="shared" si="0"/>
        <v>AUD1BR3BR6Y_Quote</v>
      </c>
      <c r="F14" s="18" t="str">
        <f>_xll.qlSimpleQuote(E14,,RateTickValue,Permanent,Trigger,ObjectOverwrite)</f>
        <v>AUD1BR3BR6Y_Quote#0000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188</v>
      </c>
      <c r="O14" s="135" t="str">
        <f t="shared" si="1"/>
        <v>AUBR3AB6Y</v>
      </c>
      <c r="P14" s="105" t="str">
        <v>AUBR3AB6Y=ICAA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</row>
    <row r="15" spans="1:29" ht="11.25" customHeight="1" x14ac:dyDescent="0.2">
      <c r="A15" s="22"/>
      <c r="B15" s="21" t="s">
        <v>53</v>
      </c>
      <c r="C15" s="20" t="str">
        <f t="shared" si="2"/>
        <v>1BR</v>
      </c>
      <c r="D15" s="19" t="str">
        <f t="shared" si="3"/>
        <v>3BR</v>
      </c>
      <c r="E15" s="18" t="str">
        <f t="shared" si="0"/>
        <v>AUD1BR3BR7Y_Quote</v>
      </c>
      <c r="F15" s="18" t="str">
        <f>_xll.qlSimpleQuote(E15,,RateTickValue,Permanent,Trigger,ObjectOverwrite)</f>
        <v>AUD1BR3BR7Y_Quote#0000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188</v>
      </c>
      <c r="O15" s="135" t="str">
        <f t="shared" si="1"/>
        <v>AUBR3AB7Y</v>
      </c>
      <c r="P15" s="105" t="str">
        <v>AUBR3AB7Y=ICAA</v>
      </c>
      <c r="Q15" s="200">
        <v>6.5</v>
      </c>
      <c r="R15" s="200">
        <v>8.5</v>
      </c>
      <c r="S15" s="191">
        <f>_xll.qlMidEquivalent(Q15,R15)</f>
        <v>7.5</v>
      </c>
      <c r="T15" s="102"/>
      <c r="U15" s="199">
        <v>7.625</v>
      </c>
      <c r="V15" s="102"/>
      <c r="W15" s="208">
        <v>7.5</v>
      </c>
      <c r="X15" s="100">
        <f>_xll.qlSimpleQuoteSetValue(F15,W15/10000,Trigger)</f>
        <v>-2.4999999999999957E-5</v>
      </c>
      <c r="Y15" s="90"/>
    </row>
    <row r="16" spans="1:29" ht="11.25" customHeight="1" x14ac:dyDescent="0.2">
      <c r="A16" s="22"/>
      <c r="B16" s="21" t="s">
        <v>52</v>
      </c>
      <c r="C16" s="20" t="str">
        <f t="shared" si="2"/>
        <v>1BR</v>
      </c>
      <c r="D16" s="19" t="str">
        <f t="shared" si="3"/>
        <v>3BR</v>
      </c>
      <c r="E16" s="18" t="str">
        <f t="shared" si="0"/>
        <v>AUD1BR3BR8Y_Quote</v>
      </c>
      <c r="F16" s="18" t="str">
        <f>_xll.qlSimpleQuote(E16,,RateTickValue,Permanent,Trigger,ObjectOverwrite)</f>
        <v>AUD1BR3BR8Y_Quote#0000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188</v>
      </c>
      <c r="O16" s="135" t="str">
        <f t="shared" si="1"/>
        <v>AUBR3AB8Y</v>
      </c>
      <c r="P16" s="105" t="str">
        <v>AUBR3AB8Y=ICAA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51</v>
      </c>
      <c r="C17" s="20" t="str">
        <f t="shared" si="2"/>
        <v>1BR</v>
      </c>
      <c r="D17" s="19" t="str">
        <f t="shared" si="3"/>
        <v>3BR</v>
      </c>
      <c r="E17" s="18" t="str">
        <f t="shared" si="0"/>
        <v>AUD1BR3BR9Y_Quote</v>
      </c>
      <c r="F17" s="18" t="str">
        <f>_xll.qlSimpleQuote(E17,,RateTickValue,Permanent,Trigger,ObjectOverwrite)</f>
        <v>AUD1BR3BR9Y_Quote#0000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188</v>
      </c>
      <c r="O17" s="135" t="str">
        <f t="shared" si="1"/>
        <v>AUBR3AB9Y</v>
      </c>
      <c r="P17" s="105" t="str">
        <v>AUBR3AB9Y=ICAA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</row>
    <row r="18" spans="1:29" ht="11.25" customHeight="1" x14ac:dyDescent="0.25">
      <c r="A18" s="22"/>
      <c r="B18" s="21" t="s">
        <v>50</v>
      </c>
      <c r="C18" s="20" t="str">
        <f t="shared" si="2"/>
        <v>1BR</v>
      </c>
      <c r="D18" s="19" t="str">
        <f t="shared" si="3"/>
        <v>3BR</v>
      </c>
      <c r="E18" s="18" t="str">
        <f t="shared" si="0"/>
        <v>AUD1BR3BR10Y_Quote</v>
      </c>
      <c r="F18" s="18" t="str">
        <f>_xll.qlSimpleQuote(E18,,RateTickValue,Permanent,Trigger,ObjectOverwrite)</f>
        <v>AUD1BR3BR10Y_Quote#0000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188</v>
      </c>
      <c r="O18" s="135" t="str">
        <f t="shared" si="1"/>
        <v>AUBR3AB10Y</v>
      </c>
      <c r="P18" s="105" t="str">
        <v>AUBR3AB10Y=ICAA</v>
      </c>
      <c r="Q18" s="200">
        <v>6.75</v>
      </c>
      <c r="R18" s="200">
        <v>8.75</v>
      </c>
      <c r="S18" s="191">
        <f>_xll.qlMidEquivalent(Q18,R18)</f>
        <v>7.75</v>
      </c>
      <c r="T18" s="102"/>
      <c r="U18" s="199">
        <v>7.625</v>
      </c>
      <c r="V18" s="102"/>
      <c r="W18" s="208">
        <v>7.75</v>
      </c>
      <c r="X18" s="100">
        <f>_xll.qlSimpleQuoteSetValue(F18,W18/10000,Trigger)</f>
        <v>-2.5000000000000066E-5</v>
      </c>
      <c r="Y18" s="90"/>
      <c r="AC18"/>
    </row>
    <row r="19" spans="1:29" ht="11.25" customHeight="1" x14ac:dyDescent="0.2">
      <c r="A19" s="22"/>
      <c r="B19" s="21" t="s">
        <v>49</v>
      </c>
      <c r="C19" s="20" t="str">
        <f t="shared" si="2"/>
        <v>1BR</v>
      </c>
      <c r="D19" s="19" t="str">
        <f t="shared" si="3"/>
        <v>3BR</v>
      </c>
      <c r="E19" s="18" t="str">
        <f t="shared" si="0"/>
        <v>AUD1BR3BR11Y_Quote</v>
      </c>
      <c r="F19" s="18" t="str">
        <f>_xll.qlSimpleQuote(E19,,RateTickValue,Permanent,Trigger,ObjectOverwrite)</f>
        <v>AUD1BR3BR11Y_Quote#0000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188</v>
      </c>
      <c r="O19" s="135" t="str">
        <f t="shared" si="1"/>
        <v>AUBR3AB11Y</v>
      </c>
      <c r="P19" s="105" t="str">
        <v>AUBR3AB11Y=ICAA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">
      <c r="A20" s="22"/>
      <c r="B20" s="21" t="s">
        <v>48</v>
      </c>
      <c r="C20" s="20" t="str">
        <f t="shared" si="2"/>
        <v>1BR</v>
      </c>
      <c r="D20" s="19" t="str">
        <f t="shared" si="3"/>
        <v>3BR</v>
      </c>
      <c r="E20" s="18" t="str">
        <f t="shared" si="0"/>
        <v>AUD1BR3BR12Y_Quote</v>
      </c>
      <c r="F20" s="18" t="str">
        <f>_xll.qlSimpleQuote(E20,,RateTickValue,Permanent,Trigger,ObjectOverwrite)</f>
        <v>AUD1BR3BR12Y_Quote#0000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188</v>
      </c>
      <c r="O20" s="135" t="str">
        <f t="shared" si="1"/>
        <v>AUBR3AB12Y</v>
      </c>
      <c r="P20" s="105" t="str">
        <v>AUBR3AB12Y=ICAA</v>
      </c>
      <c r="Q20" s="200">
        <v>6.25</v>
      </c>
      <c r="R20" s="200">
        <v>9.25</v>
      </c>
      <c r="S20" s="191">
        <f>_xll.qlMidEquivalent(Q20,R20)</f>
        <v>7.75</v>
      </c>
      <c r="T20" s="102"/>
      <c r="U20" s="199">
        <v>7.625</v>
      </c>
      <c r="V20" s="102"/>
      <c r="W20" s="208">
        <v>7.75</v>
      </c>
      <c r="X20" s="100">
        <f>_xll.qlSimpleQuoteSetValue(F20,W20/10000,Trigger)</f>
        <v>1.2499999999999924E-5</v>
      </c>
      <c r="Y20" s="90"/>
    </row>
    <row r="21" spans="1:29" ht="11.25" customHeight="1" x14ac:dyDescent="0.2">
      <c r="A21" s="22"/>
      <c r="B21" s="21" t="s">
        <v>47</v>
      </c>
      <c r="C21" s="20" t="str">
        <f t="shared" si="2"/>
        <v>1BR</v>
      </c>
      <c r="D21" s="19" t="str">
        <f t="shared" si="3"/>
        <v>3BR</v>
      </c>
      <c r="E21" s="18" t="str">
        <f t="shared" si="0"/>
        <v>AUD1BR3BR13Y_Quote</v>
      </c>
      <c r="F21" s="18" t="str">
        <f>_xll.qlSimpleQuote(E21,,RateTickValue,Permanent,Trigger,ObjectOverwrite)</f>
        <v>AUD1BR3BR13Y_Quote#0000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188</v>
      </c>
      <c r="O21" s="135" t="str">
        <f t="shared" si="1"/>
        <v>AUBR3AB13Y</v>
      </c>
      <c r="P21" s="105" t="str">
        <v>AUBR3AB13Y=ICAA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46</v>
      </c>
      <c r="C22" s="20" t="str">
        <f t="shared" si="2"/>
        <v>1BR</v>
      </c>
      <c r="D22" s="19" t="str">
        <f t="shared" si="3"/>
        <v>3BR</v>
      </c>
      <c r="E22" s="18" t="str">
        <f t="shared" si="0"/>
        <v>AUD1BR3BR14Y_Quote</v>
      </c>
      <c r="F22" s="18" t="str">
        <f>_xll.qlSimpleQuote(E22,,RateTickValue,Permanent,Trigger,ObjectOverwrite)</f>
        <v>AUD1BR3BR14Y_Quote#0000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188</v>
      </c>
      <c r="O22" s="135" t="str">
        <f t="shared" si="1"/>
        <v>AUBR3AB14Y</v>
      </c>
      <c r="P22" s="105" t="str">
        <v>AUBR3AB14Y=ICAA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</row>
    <row r="23" spans="1:29" ht="11.25" customHeight="1" x14ac:dyDescent="0.2">
      <c r="A23" s="22"/>
      <c r="B23" s="21" t="s">
        <v>45</v>
      </c>
      <c r="C23" s="20" t="str">
        <f t="shared" si="2"/>
        <v>1BR</v>
      </c>
      <c r="D23" s="19" t="str">
        <f t="shared" si="3"/>
        <v>3BR</v>
      </c>
      <c r="E23" s="18" t="str">
        <f t="shared" si="0"/>
        <v>AUD1BR3BR15Y_Quote</v>
      </c>
      <c r="F23" s="18" t="str">
        <f>_xll.qlSimpleQuote(E23,,RateTickValue,Permanent,Trigger,ObjectOverwrite)</f>
        <v>AUD1BR3BR15Y_Quote#0000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188</v>
      </c>
      <c r="O23" s="135" t="str">
        <f t="shared" si="1"/>
        <v>AUBR3AB15Y</v>
      </c>
      <c r="P23" s="105" t="str">
        <v>AUBR3AB15Y=ICAA</v>
      </c>
      <c r="Q23" s="200">
        <v>6.375</v>
      </c>
      <c r="R23" s="200">
        <v>9.375</v>
      </c>
      <c r="S23" s="191">
        <f>_xll.qlMidEquivalent(Q23,R23)</f>
        <v>7.875</v>
      </c>
      <c r="T23" s="102"/>
      <c r="U23" s="199">
        <v>7.875</v>
      </c>
      <c r="V23" s="102"/>
      <c r="W23" s="208">
        <v>7.875</v>
      </c>
      <c r="X23" s="100">
        <f>_xll.qlSimpleQuoteSetValue(F23,W23/10000,Trigger)</f>
        <v>0</v>
      </c>
      <c r="Y23" s="90"/>
    </row>
    <row r="24" spans="1:29" ht="11.25" customHeight="1" x14ac:dyDescent="0.2">
      <c r="A24" s="22"/>
      <c r="B24" s="21" t="s">
        <v>44</v>
      </c>
      <c r="C24" s="20" t="str">
        <f t="shared" si="2"/>
        <v>1BR</v>
      </c>
      <c r="D24" s="19" t="str">
        <f t="shared" si="3"/>
        <v>3BR</v>
      </c>
      <c r="E24" s="18" t="str">
        <f t="shared" si="0"/>
        <v>AUD1BR3BR16Y_Quote</v>
      </c>
      <c r="F24" s="18" t="str">
        <f>_xll.qlSimpleQuote(E24,,RateTickValue,Permanent,Trigger,ObjectOverwrite)</f>
        <v>AUD1BR3BR16Y_Quote#0000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188</v>
      </c>
      <c r="O24" s="135" t="str">
        <f t="shared" si="1"/>
        <v>AUBR3AB16Y</v>
      </c>
      <c r="P24" s="105" t="str">
        <v>AUBR3AB16Y=ICAA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43</v>
      </c>
      <c r="C25" s="20" t="str">
        <f t="shared" si="2"/>
        <v>1BR</v>
      </c>
      <c r="D25" s="19" t="str">
        <f t="shared" si="3"/>
        <v>3BR</v>
      </c>
      <c r="E25" s="18" t="str">
        <f t="shared" si="0"/>
        <v>AUD1BR3BR17Y_Quote</v>
      </c>
      <c r="F25" s="18" t="str">
        <f>_xll.qlSimpleQuote(E25,,RateTickValue,Permanent,Trigger,ObjectOverwrite)</f>
        <v>AUD1BR3BR17Y_Quote#0000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188</v>
      </c>
      <c r="O25" s="135" t="str">
        <f t="shared" si="1"/>
        <v>AUBR3AB17Y</v>
      </c>
      <c r="P25" s="105" t="str">
        <v>AUBR3AB17Y=ICAA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</row>
    <row r="26" spans="1:29" ht="11.25" customHeight="1" x14ac:dyDescent="0.2">
      <c r="A26" s="22"/>
      <c r="B26" s="21" t="s">
        <v>42</v>
      </c>
      <c r="C26" s="20" t="str">
        <f t="shared" si="2"/>
        <v>1BR</v>
      </c>
      <c r="D26" s="19" t="str">
        <f t="shared" si="3"/>
        <v>3BR</v>
      </c>
      <c r="E26" s="18" t="str">
        <f t="shared" si="0"/>
        <v>AUD1BR3BR18Y_Quote</v>
      </c>
      <c r="F26" s="18" t="str">
        <f>_xll.qlSimpleQuote(E26,,RateTickValue,Permanent,Trigger,ObjectOverwrite)</f>
        <v>AUD1BR3BR18Y_Quote#0000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188</v>
      </c>
      <c r="O26" s="135" t="str">
        <f t="shared" si="1"/>
        <v>AUBR3AB18Y</v>
      </c>
      <c r="P26" s="105" t="str">
        <v>AUBR3AB18Y=ICAA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41</v>
      </c>
      <c r="C27" s="20" t="str">
        <f t="shared" si="2"/>
        <v>1BR</v>
      </c>
      <c r="D27" s="19" t="str">
        <f t="shared" si="3"/>
        <v>3BR</v>
      </c>
      <c r="E27" s="18" t="str">
        <f t="shared" si="0"/>
        <v>AUD1BR3BR19Y_Quote</v>
      </c>
      <c r="F27" s="18" t="str">
        <f>_xll.qlSimpleQuote(E27,,RateTickValue,Permanent,Trigger,ObjectOverwrite)</f>
        <v>AUD1BR3BR19Y_Quote#0000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188</v>
      </c>
      <c r="O27" s="135" t="str">
        <f t="shared" si="1"/>
        <v>AUBR3AB19Y</v>
      </c>
      <c r="P27" s="105" t="str">
        <v>AUBR3AB19Y=ICAA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40</v>
      </c>
      <c r="C28" s="20" t="str">
        <f t="shared" si="2"/>
        <v>1BR</v>
      </c>
      <c r="D28" s="19" t="str">
        <f t="shared" si="3"/>
        <v>3BR</v>
      </c>
      <c r="E28" s="18" t="str">
        <f t="shared" si="0"/>
        <v>AUD1BR3BR20Y_Quote</v>
      </c>
      <c r="F28" s="18" t="str">
        <f>_xll.qlSimpleQuote(E28,,RateTickValue,Permanent,Trigger,ObjectOverwrite)</f>
        <v>AUD1BR3BR20Y_Quote#0000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188</v>
      </c>
      <c r="O28" s="135" t="str">
        <f t="shared" si="1"/>
        <v>AUBR3AB20Y</v>
      </c>
      <c r="P28" s="105" t="str">
        <v>AUBR3AB20Y=ICAA</v>
      </c>
      <c r="Q28" s="200">
        <v>6</v>
      </c>
      <c r="R28" s="200">
        <v>9</v>
      </c>
      <c r="S28" s="191">
        <f>_xll.qlMidEquivalent(Q28,R28)</f>
        <v>7.5</v>
      </c>
      <c r="T28" s="102"/>
      <c r="U28" s="199">
        <v>7.5</v>
      </c>
      <c r="V28" s="102"/>
      <c r="W28" s="208">
        <v>7.5</v>
      </c>
      <c r="X28" s="100">
        <f>_xll.qlSimpleQuoteSetValue(F28,W28/10000,Trigger)</f>
        <v>0</v>
      </c>
      <c r="Y28" s="90"/>
    </row>
    <row r="29" spans="1:29" ht="11.25" customHeight="1" x14ac:dyDescent="0.2">
      <c r="A29" s="22"/>
      <c r="B29" s="21" t="s">
        <v>39</v>
      </c>
      <c r="C29" s="20" t="str">
        <f t="shared" si="2"/>
        <v>1BR</v>
      </c>
      <c r="D29" s="19" t="str">
        <f t="shared" si="3"/>
        <v>3BR</v>
      </c>
      <c r="E29" s="18" t="str">
        <f t="shared" si="0"/>
        <v>AUD1BR3BR21Y_Quote</v>
      </c>
      <c r="F29" s="18" t="str">
        <f>_xll.qlSimpleQuote(E29,,RateTickValue,Permanent,Trigger,ObjectOverwrite)</f>
        <v>AUD1BR3BR21Y_Quote#0000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188</v>
      </c>
      <c r="O29" s="135" t="str">
        <f t="shared" si="1"/>
        <v>AUBR3AB21Y</v>
      </c>
      <c r="P29" s="105" t="str">
        <v>AUBR3AB21Y=ICAA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38</v>
      </c>
      <c r="C30" s="20" t="str">
        <f t="shared" si="2"/>
        <v>1BR</v>
      </c>
      <c r="D30" s="19" t="str">
        <f t="shared" si="3"/>
        <v>3BR</v>
      </c>
      <c r="E30" s="18" t="str">
        <f t="shared" si="0"/>
        <v>AUD1BR3BR22Y_Quote</v>
      </c>
      <c r="F30" s="18" t="str">
        <f>_xll.qlSimpleQuote(E30,,RateTickValue,Permanent,Trigger,ObjectOverwrite)</f>
        <v>AUD1BR3BR22Y_Quote#0000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188</v>
      </c>
      <c r="O30" s="135" t="str">
        <f t="shared" si="1"/>
        <v>AUBR3AB22Y</v>
      </c>
      <c r="P30" s="105" t="str">
        <v>AUBR3AB22Y=ICAA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</row>
    <row r="31" spans="1:29" ht="11.25" customHeight="1" x14ac:dyDescent="0.2">
      <c r="A31" s="22"/>
      <c r="B31" s="21" t="s">
        <v>37</v>
      </c>
      <c r="C31" s="20" t="str">
        <f t="shared" si="2"/>
        <v>1BR</v>
      </c>
      <c r="D31" s="19" t="str">
        <f t="shared" si="3"/>
        <v>3BR</v>
      </c>
      <c r="E31" s="18" t="str">
        <f t="shared" si="0"/>
        <v>AUD1BR3BR23Y_Quote</v>
      </c>
      <c r="F31" s="18" t="str">
        <f>_xll.qlSimpleQuote(E31,,RateTickValue,Permanent,Trigger,ObjectOverwrite)</f>
        <v>AUD1BR3BR23Y_Quote#0000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188</v>
      </c>
      <c r="O31" s="135" t="str">
        <f t="shared" si="1"/>
        <v>AUBR3AB23Y</v>
      </c>
      <c r="P31" s="105" t="str">
        <v>AUBR3AB23Y=ICAA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36</v>
      </c>
      <c r="C32" s="20" t="str">
        <f t="shared" si="2"/>
        <v>1BR</v>
      </c>
      <c r="D32" s="19" t="str">
        <f t="shared" si="3"/>
        <v>3BR</v>
      </c>
      <c r="E32" s="18" t="str">
        <f t="shared" si="0"/>
        <v>AUD1BR3BR24Y_Quote</v>
      </c>
      <c r="F32" s="18" t="str">
        <f>_xll.qlSimpleQuote(E32,,RateTickValue,Permanent,Trigger,ObjectOverwrite)</f>
        <v>AUD1BR3BR24Y_Quote#0000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188</v>
      </c>
      <c r="O32" s="135" t="str">
        <f t="shared" si="1"/>
        <v>AUBR3AB24Y</v>
      </c>
      <c r="P32" s="105" t="str">
        <v>AUBR3AB24Y=ICAA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35</v>
      </c>
      <c r="C33" s="20" t="str">
        <f t="shared" si="2"/>
        <v>1BR</v>
      </c>
      <c r="D33" s="19" t="str">
        <f t="shared" si="3"/>
        <v>3BR</v>
      </c>
      <c r="E33" s="18" t="str">
        <f t="shared" si="0"/>
        <v>AUD1BR3BR25Y_Quote</v>
      </c>
      <c r="F33" s="18" t="str">
        <f>_xll.qlSimpleQuote(E33,,RateTickValue,Permanent,Trigger,ObjectOverwrite)</f>
        <v>AUD1BR3BR25Y_Quote#0000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188</v>
      </c>
      <c r="O33" s="135" t="str">
        <f t="shared" si="1"/>
        <v>AUBR3AB25Y</v>
      </c>
      <c r="P33" s="105" t="str">
        <v>AUBR3AB25Y=ICAA</v>
      </c>
      <c r="Q33" s="200">
        <v>4.5</v>
      </c>
      <c r="R33" s="200">
        <v>7.5</v>
      </c>
      <c r="S33" s="191">
        <f>_xll.qlMidEquivalent(Q33,R33)</f>
        <v>6</v>
      </c>
      <c r="T33" s="102"/>
      <c r="U33" s="199">
        <v>6</v>
      </c>
      <c r="V33" s="102"/>
      <c r="W33" s="208">
        <v>6</v>
      </c>
      <c r="X33" s="100">
        <f>_xll.qlSimpleQuoteSetValue(F33,W33/10000,Trigger)</f>
        <v>0</v>
      </c>
      <c r="Y33" s="90"/>
    </row>
    <row r="34" spans="1:25" ht="11.25" customHeight="1" x14ac:dyDescent="0.2">
      <c r="A34" s="22"/>
      <c r="B34" s="21" t="s">
        <v>34</v>
      </c>
      <c r="C34" s="20" t="str">
        <f t="shared" si="2"/>
        <v>1BR</v>
      </c>
      <c r="D34" s="19" t="str">
        <f t="shared" si="3"/>
        <v>3BR</v>
      </c>
      <c r="E34" s="18" t="str">
        <f t="shared" si="0"/>
        <v>AUD1BR3BR26Y_Quote</v>
      </c>
      <c r="F34" s="18" t="str">
        <f>_xll.qlSimpleQuote(E34,,RateTickValue,Permanent,Trigger,ObjectOverwrite)</f>
        <v>AUD1BR3BR26Y_Quote#0000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188</v>
      </c>
      <c r="O34" s="135" t="str">
        <f t="shared" si="1"/>
        <v>AUBR3AB26Y</v>
      </c>
      <c r="P34" s="105" t="str">
        <v>AUBR3AB26Y=ICAA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33</v>
      </c>
      <c r="C35" s="20" t="str">
        <f t="shared" si="2"/>
        <v>1BR</v>
      </c>
      <c r="D35" s="19" t="str">
        <f t="shared" si="3"/>
        <v>3BR</v>
      </c>
      <c r="E35" s="18" t="str">
        <f t="shared" si="0"/>
        <v>AUD1BR3BR27Y_Quote</v>
      </c>
      <c r="F35" s="18" t="str">
        <f>_xll.qlSimpleQuote(E35,,RateTickValue,Permanent,Trigger,ObjectOverwrite)</f>
        <v>AUD1BR3BR27Y_Quote#0000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188</v>
      </c>
      <c r="O35" s="135" t="str">
        <f t="shared" si="1"/>
        <v>AUBR3AB27Y</v>
      </c>
      <c r="P35" s="105" t="str">
        <v>AUBR3AB27Y=ICAA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</row>
    <row r="36" spans="1:25" ht="11.25" customHeight="1" x14ac:dyDescent="0.2">
      <c r="A36" s="22"/>
      <c r="B36" s="21" t="s">
        <v>32</v>
      </c>
      <c r="C36" s="20" t="str">
        <f t="shared" si="2"/>
        <v>1BR</v>
      </c>
      <c r="D36" s="19" t="str">
        <f t="shared" si="3"/>
        <v>3BR</v>
      </c>
      <c r="E36" s="18" t="str">
        <f t="shared" si="0"/>
        <v>AUD1BR3BR28Y_Quote</v>
      </c>
      <c r="F36" s="18" t="str">
        <f>_xll.qlSimpleQuote(E36,,RateTickValue,Permanent,Trigger,ObjectOverwrite)</f>
        <v>AUD1BR3BR28Y_Quote#0000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188</v>
      </c>
      <c r="O36" s="135" t="str">
        <f t="shared" si="1"/>
        <v>AUBR3AB28Y</v>
      </c>
      <c r="P36" s="105" t="str">
        <v>AUBR3AB28Y=ICAA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31</v>
      </c>
      <c r="C37" s="20" t="str">
        <f t="shared" si="2"/>
        <v>1BR</v>
      </c>
      <c r="D37" s="19" t="str">
        <f t="shared" si="3"/>
        <v>3BR</v>
      </c>
      <c r="E37" s="18" t="str">
        <f t="shared" si="0"/>
        <v>AUD1BR3BR29Y_Quote</v>
      </c>
      <c r="F37" s="18" t="str">
        <f>_xll.qlSimpleQuote(E37,,RateTickValue,Permanent,Trigger,ObjectOverwrite)</f>
        <v>AUD1BR3BR29Y_Quote#0000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188</v>
      </c>
      <c r="O37" s="135" t="str">
        <f t="shared" si="1"/>
        <v>AUBR3AB29Y</v>
      </c>
      <c r="P37" s="105" t="str">
        <v>AUBR3AB29Y=ICAA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30</v>
      </c>
      <c r="C38" s="20" t="str">
        <f t="shared" si="2"/>
        <v>1BR</v>
      </c>
      <c r="D38" s="19" t="str">
        <f t="shared" si="3"/>
        <v>3BR</v>
      </c>
      <c r="E38" s="18" t="str">
        <f t="shared" si="0"/>
        <v>AUD1BR3BR30Y_Quote</v>
      </c>
      <c r="F38" s="18" t="str">
        <f>_xll.qlSimpleQuote(E38,,RateTickValue,Permanent,Trigger,ObjectOverwrite)</f>
        <v>AUD1BR3BR30Y_Quote#0000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188</v>
      </c>
      <c r="O38" s="135" t="str">
        <f t="shared" si="1"/>
        <v>AUBR3AB30Y</v>
      </c>
      <c r="P38" s="105" t="str">
        <v>AUBR3AB30Y=ICAA</v>
      </c>
      <c r="Q38" s="200">
        <v>4.25</v>
      </c>
      <c r="R38" s="200">
        <v>7.25</v>
      </c>
      <c r="S38" s="191">
        <f>_xll.qlMidEquivalent(Q38,R38)</f>
        <v>5.75</v>
      </c>
      <c r="T38" s="102"/>
      <c r="U38" s="199">
        <v>5.75</v>
      </c>
      <c r="V38" s="102"/>
      <c r="W38" s="208">
        <v>5.75</v>
      </c>
      <c r="X38" s="100">
        <f>_xll.qlSimpleQuoteSetValue(F38,W38/10000,Trigger)</f>
        <v>0</v>
      </c>
      <c r="Y38" s="90"/>
    </row>
    <row r="39" spans="1:25" ht="11.25" customHeight="1" x14ac:dyDescent="0.2">
      <c r="A39" s="22"/>
      <c r="B39" s="21" t="s">
        <v>29</v>
      </c>
      <c r="C39" s="20" t="str">
        <f t="shared" si="2"/>
        <v>1BR</v>
      </c>
      <c r="D39" s="19" t="str">
        <f t="shared" si="3"/>
        <v>3BR</v>
      </c>
      <c r="E39" s="18" t="str">
        <f t="shared" si="0"/>
        <v>AUD1BR3BR35Y_Quote</v>
      </c>
      <c r="F39" s="18" t="str">
        <f>_xll.qlSimpleQuote(E39,,RateTickValue,Permanent,Trigger,ObjectOverwrite)</f>
        <v>AUD1BR3BR35Y_Quote#0000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188</v>
      </c>
      <c r="O39" s="135" t="str">
        <f t="shared" si="1"/>
        <v>AUBR3AB35Y</v>
      </c>
      <c r="P39" s="105" t="str">
        <v>AUBR3AB35Y=ICAA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28</v>
      </c>
      <c r="C40" s="20" t="str">
        <f t="shared" si="2"/>
        <v>1BR</v>
      </c>
      <c r="D40" s="19" t="str">
        <f t="shared" si="3"/>
        <v>3BR</v>
      </c>
      <c r="E40" s="18" t="str">
        <f t="shared" si="0"/>
        <v>AUD1BR3BR40Y_Quote</v>
      </c>
      <c r="F40" s="18" t="str">
        <f>_xll.qlSimpleQuote(E40,,RateTickValue,Permanent,Trigger,ObjectOverwrite)</f>
        <v>AUD1BR3BR40Y_Quote#0000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188</v>
      </c>
      <c r="O40" s="135" t="str">
        <f t="shared" si="1"/>
        <v>AUBR3AB40Y</v>
      </c>
      <c r="P40" s="105" t="str">
        <v>AUBR3AB40Y=ICAA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</row>
    <row r="41" spans="1:25" ht="11.25" customHeight="1" x14ac:dyDescent="0.2">
      <c r="A41" s="22"/>
      <c r="B41" s="21" t="s">
        <v>26</v>
      </c>
      <c r="C41" s="20" t="str">
        <f t="shared" si="2"/>
        <v>1BR</v>
      </c>
      <c r="D41" s="19" t="str">
        <f t="shared" si="3"/>
        <v>3BR</v>
      </c>
      <c r="E41" s="18" t="str">
        <f t="shared" si="0"/>
        <v>AUD1BR3BR50Y_Quote</v>
      </c>
      <c r="F41" s="18" t="str">
        <f>_xll.qlSimpleQuote(E41,,RateTickValue,Permanent,Trigger,ObjectOverwrite)</f>
        <v>AUD1BR3BR50Y_Quote#0000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188</v>
      </c>
      <c r="O41" s="135" t="str">
        <f t="shared" si="1"/>
        <v>AUBR3AB50Y</v>
      </c>
      <c r="P41" s="105" t="str">
        <v>AUBR3AB50Y=ICAA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25</v>
      </c>
      <c r="C42" s="20" t="str">
        <f t="shared" si="2"/>
        <v>1BR</v>
      </c>
      <c r="D42" s="19" t="str">
        <f t="shared" si="3"/>
        <v>3BR</v>
      </c>
      <c r="E42" s="18" t="str">
        <f t="shared" si="0"/>
        <v>AUD1BR3BR60Y_Quote</v>
      </c>
      <c r="F42" s="18" t="str">
        <f>_xll.qlSimpleQuote(E42,,RateTickValue,Permanent,Trigger,ObjectOverwrite)</f>
        <v>AUD1BR3BR60Y_Quote#0000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188</v>
      </c>
      <c r="O42" s="131" t="str">
        <f t="shared" si="1"/>
        <v>AUBR3AB60Y</v>
      </c>
      <c r="P42" s="111" t="str">
        <v>AUBR3AB60Y=ICAA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</row>
    <row r="43" spans="1:25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129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G1" zoomScaleNormal="100" workbookViewId="0"/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11:09:33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2.875</v>
      </c>
      <c r="R5" s="200">
        <v>4.875</v>
      </c>
      <c r="S5" s="191">
        <f>_xll.qlMidEquivalent(Q5,R5)</f>
        <v>3.875</v>
      </c>
      <c r="T5" s="102"/>
      <c r="U5" s="199">
        <v>3.625</v>
      </c>
      <c r="V5" s="102"/>
      <c r="W5" s="208">
        <f t="array" ref="W5:W42">QuoteLive</f>
        <v>3.875</v>
      </c>
      <c r="X5" s="100">
        <f>_xll.qlSimpleQuoteSetValue(F5,W5/10000,Trigger)</f>
        <v>1.2499999999999979E-5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3.875</v>
      </c>
      <c r="R6" s="200">
        <v>5.875</v>
      </c>
      <c r="S6" s="191">
        <f>_xll.qlMidEquivalent(Q6,R6)</f>
        <v>4.875</v>
      </c>
      <c r="T6" s="102"/>
      <c r="U6" s="199">
        <v>5</v>
      </c>
      <c r="V6" s="102"/>
      <c r="W6" s="208">
        <v>4.875</v>
      </c>
      <c r="X6" s="100">
        <f>_xll.qlSimpleQuoteSetValue(F6,W6/10000,Trigger)</f>
        <v>-3.749999999999999E-5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5.125</v>
      </c>
      <c r="R10" s="200">
        <v>7.125</v>
      </c>
      <c r="S10" s="191">
        <f>_xll.qlMidEquivalent(Q10,R10)</f>
        <v>6.125</v>
      </c>
      <c r="T10" s="102"/>
      <c r="U10" s="199">
        <v>5.875</v>
      </c>
      <c r="V10" s="102"/>
      <c r="W10" s="208">
        <v>6.125</v>
      </c>
      <c r="X10" s="100">
        <f>_xll.qlSimpleQuoteSetValue(F10,W10/10000,Trigger)</f>
        <v>-1.2500000000000033E-5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5.625</v>
      </c>
      <c r="R11" s="200">
        <v>7.625</v>
      </c>
      <c r="S11" s="191">
        <f>_xll.qlMidEquivalent(Q11,R11)</f>
        <v>6.625</v>
      </c>
      <c r="T11" s="102"/>
      <c r="U11" s="199">
        <v>6.75</v>
      </c>
      <c r="V11" s="102"/>
      <c r="W11" s="208">
        <v>6.625</v>
      </c>
      <c r="X11" s="100">
        <f>_xll.qlSimpleQuoteSetValue(F11,W11/10000,Trigger)</f>
        <v>-2.4999999999999957E-5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6.125</v>
      </c>
      <c r="R12" s="200">
        <v>8.125</v>
      </c>
      <c r="S12" s="191">
        <f>_xll.qlMidEquivalent(Q12,R12)</f>
        <v>7.125</v>
      </c>
      <c r="T12" s="102"/>
      <c r="U12" s="199">
        <v>7.125</v>
      </c>
      <c r="V12" s="102"/>
      <c r="W12" s="208">
        <v>7.125</v>
      </c>
      <c r="X12" s="100">
        <f>_xll.qlSimpleQuoteSetValue(F12,W12/10000,Trigger)</f>
        <v>-1.2499999999999924E-5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6.5</v>
      </c>
      <c r="R13" s="200">
        <v>8.5</v>
      </c>
      <c r="S13" s="191">
        <f>_xll.qlMidEquivalent(Q13,R13)</f>
        <v>7.5</v>
      </c>
      <c r="T13" s="102"/>
      <c r="U13" s="199">
        <v>7.375</v>
      </c>
      <c r="V13" s="102"/>
      <c r="W13" s="208">
        <v>7.5</v>
      </c>
      <c r="X13" s="100">
        <f>_xll.qlSimpleQuoteSetValue(F13,W13/10000,Trigger)</f>
        <v>0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6.5</v>
      </c>
      <c r="R15" s="200">
        <v>8.5</v>
      </c>
      <c r="S15" s="191">
        <f>_xll.qlMidEquivalent(Q15,R15)</f>
        <v>7.5</v>
      </c>
      <c r="T15" s="102"/>
      <c r="U15" s="199">
        <v>7.5</v>
      </c>
      <c r="V15" s="102"/>
      <c r="W15" s="208">
        <v>7.5</v>
      </c>
      <c r="X15" s="100">
        <f>_xll.qlSimpleQuoteSetValue(F15,W15/10000,Trigger)</f>
        <v>-2.4999999999999957E-5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6.5</v>
      </c>
      <c r="R18" s="200">
        <v>8.5</v>
      </c>
      <c r="S18" s="191">
        <f>_xll.qlMidEquivalent(Q18,R18)</f>
        <v>7.5</v>
      </c>
      <c r="T18" s="102"/>
      <c r="U18" s="199">
        <v>7.5</v>
      </c>
      <c r="V18" s="102"/>
      <c r="W18" s="208">
        <v>7.5</v>
      </c>
      <c r="X18" s="100">
        <f>_xll.qlSimpleQuoteSetValue(F18,W18/10000,Trigger)</f>
        <v>-1.2500000000000033E-5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5.875</v>
      </c>
      <c r="R20" s="200">
        <v>8.875</v>
      </c>
      <c r="S20" s="191">
        <f>_xll.qlMidEquivalent(Q20,R20)</f>
        <v>7.375</v>
      </c>
      <c r="T20" s="102"/>
      <c r="U20" s="199">
        <v>7</v>
      </c>
      <c r="V20" s="102"/>
      <c r="W20" s="208">
        <v>7.375</v>
      </c>
      <c r="X20" s="100">
        <f>_xll.qlSimpleQuoteSetValue(F20,W20/10000,Trigger)</f>
        <v>1.2500000000000033E-5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4.875</v>
      </c>
      <c r="R23" s="200">
        <v>7.875</v>
      </c>
      <c r="S23" s="191">
        <f>_xll.qlMidEquivalent(Q23,R23)</f>
        <v>6.375</v>
      </c>
      <c r="T23" s="102"/>
      <c r="U23" s="199">
        <v>6</v>
      </c>
      <c r="V23" s="102"/>
      <c r="W23" s="208">
        <v>6.375</v>
      </c>
      <c r="X23" s="100">
        <f>_xll.qlSimpleQuoteSetValue(F23,W23/10000,Trigger)</f>
        <v>1.2500000000000033E-5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3.5</v>
      </c>
      <c r="R28" s="200">
        <v>6.5</v>
      </c>
      <c r="S28" s="191">
        <f>_xll.qlMidEquivalent(Q28,R28)</f>
        <v>5</v>
      </c>
      <c r="T28" s="102"/>
      <c r="U28" s="199">
        <v>4.75</v>
      </c>
      <c r="V28" s="102"/>
      <c r="W28" s="208">
        <v>5</v>
      </c>
      <c r="X28" s="100">
        <f>_xll.qlSimpleQuoteSetValue(F28,W28/10000,Trigger)</f>
        <v>0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2.375</v>
      </c>
      <c r="R33" s="200">
        <v>5.375</v>
      </c>
      <c r="S33" s="191">
        <f>_xll.qlMidEquivalent(Q33,R33)</f>
        <v>3.875</v>
      </c>
      <c r="T33" s="102"/>
      <c r="U33" s="199">
        <v>3.75</v>
      </c>
      <c r="V33" s="102"/>
      <c r="W33" s="208">
        <v>3.875</v>
      </c>
      <c r="X33" s="100">
        <f>_xll.qlSimpleQuoteSetValue(F33,W33/10000,Trigger)</f>
        <v>-1.2500000000000033E-5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1.5</v>
      </c>
      <c r="R38" s="200">
        <v>4.5</v>
      </c>
      <c r="S38" s="191">
        <f>_xll.qlMidEquivalent(Q38,R38)</f>
        <v>3</v>
      </c>
      <c r="T38" s="102"/>
      <c r="U38" s="199">
        <v>2.75</v>
      </c>
      <c r="V38" s="102"/>
      <c r="W38" s="208">
        <v>3</v>
      </c>
      <c r="X38" s="100">
        <f>_xll.qlSimpleQuoteSetValue(F38,W38/10000,Trigger)</f>
        <v>0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2014-07-30T09:10:30Z</dcterms:modified>
</cp:coreProperties>
</file>