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3M'!#REF!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1M'!$T$3:$T$4</definedName>
    <definedName name="Currency">'General Settings'!$D$4</definedName>
    <definedName name="DayCounter">'General Settings'!$D$8</definedName>
    <definedName name="Delta1M">'Delta 1M'!$X$26:$X$29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D21" i="51" l="1"/>
  <c r="D22" i="51"/>
  <c r="D23" i="51"/>
  <c r="D24" i="51"/>
  <c r="D25" i="51"/>
  <c r="D26" i="51"/>
  <c r="D27" i="51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4" i="51"/>
  <c r="D4" i="51" s="1"/>
  <c r="A6" i="51"/>
  <c r="C6" i="51" s="1"/>
  <c r="D5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C7" i="51" s="1"/>
  <c r="D7" i="29"/>
  <c r="L1" i="45"/>
  <c r="L9" i="45"/>
  <c r="L8" i="45"/>
  <c r="L7" i="45"/>
  <c r="L6" i="45"/>
  <c r="L5" i="45"/>
  <c r="L4" i="45"/>
  <c r="J3" i="54" l="1"/>
  <c r="J2" i="53"/>
  <c r="D7" i="51"/>
  <c r="A8" i="51"/>
  <c r="C8" i="51" s="1"/>
  <c r="C6" i="42"/>
  <c r="D6" i="42" s="1"/>
  <c r="C5" i="42"/>
  <c r="D5" i="42" s="1"/>
  <c r="C4" i="42"/>
  <c r="D4" i="42" s="1"/>
  <c r="D8" i="51" l="1"/>
  <c r="A9" i="51"/>
  <c r="C9" i="51" s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5" i="40"/>
  <c r="C4" i="40"/>
  <c r="C3" i="40"/>
  <c r="H2" i="42"/>
  <c r="D2" i="42"/>
  <c r="O27" i="45"/>
  <c r="O28" i="45"/>
  <c r="O29" i="45"/>
  <c r="O26" i="45"/>
  <c r="T25" i="45"/>
  <c r="P25" i="45"/>
  <c r="P24" i="45"/>
  <c r="B26" i="29"/>
  <c r="A10" i="51" l="1"/>
  <c r="C10" i="51" s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C11" i="51" s="1"/>
  <c r="R3" i="45"/>
  <c r="D11" i="51" l="1"/>
  <c r="A12" i="51"/>
  <c r="C12" i="51" s="1"/>
  <c r="D12" i="51" l="1"/>
  <c r="A13" i="51"/>
  <c r="C13" i="51" s="1"/>
  <c r="K5" i="45"/>
  <c r="K6" i="45"/>
  <c r="K7" i="45"/>
  <c r="K8" i="45"/>
  <c r="K9" i="45"/>
  <c r="K4" i="45"/>
  <c r="M1" i="45"/>
  <c r="D13" i="51" l="1"/>
  <c r="A14" i="51"/>
  <c r="C14" i="51" s="1"/>
  <c r="C6" i="39"/>
  <c r="C7" i="39"/>
  <c r="C5" i="39"/>
  <c r="A15" i="51" l="1"/>
  <c r="C15" i="51" s="1"/>
  <c r="D14" i="51"/>
  <c r="D5" i="40"/>
  <c r="D4" i="40"/>
  <c r="A6" i="40"/>
  <c r="A16" i="51" l="1"/>
  <c r="C16" i="51" s="1"/>
  <c r="D15" i="51"/>
  <c r="A7" i="40"/>
  <c r="C6" i="40"/>
  <c r="D6" i="40" s="1"/>
  <c r="D16" i="51" l="1"/>
  <c r="A17" i="51"/>
  <c r="C17" i="51" s="1"/>
  <c r="A8" i="40"/>
  <c r="C7" i="40"/>
  <c r="D7" i="40" s="1"/>
  <c r="D17" i="51" l="1"/>
  <c r="A18" i="51"/>
  <c r="C18" i="51" s="1"/>
  <c r="C8" i="40"/>
  <c r="D8" i="40" s="1"/>
  <c r="A9" i="40"/>
  <c r="D18" i="51" l="1"/>
  <c r="A19" i="51"/>
  <c r="C19" i="51" s="1"/>
  <c r="C9" i="40"/>
  <c r="D9" i="40" s="1"/>
  <c r="A10" i="40"/>
  <c r="A20" i="51" l="1"/>
  <c r="C20" i="51" s="1"/>
  <c r="D19" i="51"/>
  <c r="C10" i="40"/>
  <c r="A11" i="40"/>
  <c r="D10" i="40"/>
  <c r="D20" i="51" l="1"/>
  <c r="A21" i="51"/>
  <c r="C11" i="40"/>
  <c r="D11" i="40" s="1"/>
  <c r="A12" i="40"/>
  <c r="C21" i="51" l="1"/>
  <c r="A22" i="51"/>
  <c r="C12" i="40"/>
  <c r="D12" i="40" s="1"/>
  <c r="A13" i="40"/>
  <c r="I22" i="29"/>
  <c r="I19" i="29"/>
  <c r="D10" i="29" s="1"/>
  <c r="A23" i="51" l="1"/>
  <c r="C22" i="51"/>
  <c r="C13" i="40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A24" i="51" l="1"/>
  <c r="C23" i="51"/>
  <c r="C14" i="40"/>
  <c r="D14" i="40" s="1"/>
  <c r="A15" i="40"/>
  <c r="C2" i="33"/>
  <c r="A9" i="33"/>
  <c r="A25" i="51" l="1"/>
  <c r="C24" i="51"/>
  <c r="C15" i="40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25" i="51" l="1"/>
  <c r="A26" i="51"/>
  <c r="C16" i="40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26" i="51" l="1"/>
  <c r="A27" i="51"/>
  <c r="C27" i="51" s="1"/>
  <c r="C17" i="40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1" i="33"/>
  <c r="D29" i="33"/>
  <c r="D31" i="33"/>
  <c r="D12" i="33"/>
  <c r="D15" i="33"/>
  <c r="D39" i="33"/>
  <c r="D37" i="33"/>
  <c r="D10" i="33"/>
  <c r="D35" i="33"/>
  <c r="D21" i="33"/>
  <c r="D30" i="33"/>
  <c r="D16" i="33"/>
  <c r="D7" i="33"/>
  <c r="D20" i="33"/>
  <c r="D8" i="33"/>
  <c r="D32" i="33"/>
  <c r="B1" i="29"/>
  <c r="D22" i="33"/>
  <c r="D34" i="33"/>
  <c r="D14" i="33"/>
  <c r="D9" i="33"/>
  <c r="D33" i="33"/>
  <c r="D3" i="33"/>
  <c r="D23" i="33"/>
  <c r="D24" i="33"/>
  <c r="D28" i="33"/>
  <c r="D13" i="33"/>
  <c r="D25" i="33"/>
  <c r="D36" i="33"/>
  <c r="D19" i="33"/>
  <c r="D27" i="33"/>
  <c r="D40" i="33"/>
  <c r="D29" i="29"/>
  <c r="D38" i="33"/>
  <c r="D6" i="33"/>
  <c r="D17" i="33"/>
  <c r="D26" i="33"/>
  <c r="D18" i="33"/>
  <c r="D5" i="33"/>
  <c r="D4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K3" i="45"/>
  <c r="K34" i="53"/>
  <c r="K12" i="54"/>
  <c r="K16" i="53"/>
  <c r="K20" i="53"/>
  <c r="K34" i="54"/>
  <c r="K36" i="53"/>
  <c r="K19" i="53"/>
  <c r="K7" i="53"/>
  <c r="K5" i="53"/>
  <c r="K29" i="54"/>
  <c r="K15" i="54"/>
  <c r="K11" i="53"/>
  <c r="K22" i="54"/>
  <c r="U6" i="45"/>
  <c r="K25" i="54"/>
  <c r="K21" i="54"/>
  <c r="K14" i="53"/>
  <c r="K8" i="54"/>
  <c r="K17" i="53"/>
  <c r="K32" i="53"/>
  <c r="K24" i="54"/>
  <c r="T8" i="45"/>
  <c r="K29" i="53"/>
  <c r="P4" i="45"/>
  <c r="K36" i="54"/>
  <c r="P7" i="45"/>
  <c r="K15" i="53"/>
  <c r="K27" i="53"/>
  <c r="T4" i="45"/>
  <c r="K9" i="53"/>
  <c r="K18" i="53"/>
  <c r="K18" i="54"/>
  <c r="K27" i="54"/>
  <c r="K25" i="53"/>
  <c r="K20" i="54"/>
  <c r="K33" i="54"/>
  <c r="K35" i="54"/>
  <c r="T5" i="45"/>
  <c r="K7" i="54"/>
  <c r="K14" i="54"/>
  <c r="K9" i="54"/>
  <c r="M5" i="45"/>
  <c r="K16" i="54"/>
  <c r="K10" i="53"/>
  <c r="K31" i="53"/>
  <c r="K28" i="53"/>
  <c r="L3" i="45"/>
  <c r="K31" i="54"/>
  <c r="K13" i="54"/>
  <c r="T6" i="45"/>
  <c r="K23" i="54"/>
  <c r="K28" i="54"/>
  <c r="K6" i="53"/>
  <c r="D9" i="29"/>
  <c r="K12" i="53"/>
  <c r="K30" i="53"/>
  <c r="E24" i="39"/>
  <c r="E15" i="48"/>
  <c r="E23" i="39"/>
  <c r="M7" i="45"/>
  <c r="K13" i="53"/>
  <c r="D7" i="39"/>
  <c r="K4" i="53"/>
  <c r="E19" i="43"/>
  <c r="E24" i="52"/>
  <c r="U8" i="45"/>
  <c r="E20" i="43"/>
  <c r="P5" i="45"/>
  <c r="K6" i="54"/>
  <c r="K22" i="53"/>
  <c r="E17" i="48"/>
  <c r="K24" i="53"/>
  <c r="E16" i="43"/>
  <c r="E18" i="39"/>
  <c r="E16" i="52"/>
  <c r="D7" i="52"/>
  <c r="K17" i="54"/>
  <c r="K26" i="54"/>
  <c r="E23" i="52"/>
  <c r="E20" i="39"/>
  <c r="K4" i="54"/>
  <c r="K30" i="54"/>
  <c r="E29" i="52"/>
  <c r="U9" i="45"/>
  <c r="K23" i="53"/>
  <c r="K3" i="54"/>
  <c r="K33" i="53"/>
  <c r="D6" i="52"/>
  <c r="K8" i="53"/>
  <c r="K19" i="54"/>
  <c r="E25" i="52"/>
  <c r="K21" i="53"/>
  <c r="K11" i="54"/>
  <c r="K10" i="54"/>
  <c r="K26" i="53"/>
  <c r="P9" i="45"/>
  <c r="E21" i="39"/>
  <c r="K7" i="52"/>
  <c r="E19" i="39"/>
  <c r="T9" i="45"/>
  <c r="K5" i="54"/>
  <c r="K35" i="53"/>
  <c r="K3" i="53"/>
  <c r="K32" i="54"/>
  <c r="D5" i="48"/>
  <c r="C7" i="42"/>
  <c r="E22" i="39"/>
  <c r="E18" i="43"/>
  <c r="E20" i="52"/>
  <c r="E30" i="52"/>
  <c r="D6" i="39"/>
  <c r="E21" i="43"/>
  <c r="E16" i="48"/>
  <c r="E15" i="39"/>
  <c r="E22" i="52"/>
  <c r="D7" i="43"/>
  <c r="E19" i="48"/>
  <c r="D7" i="48"/>
  <c r="E26" i="52"/>
  <c r="E27" i="52"/>
  <c r="E18" i="52"/>
  <c r="D5" i="52"/>
  <c r="K5" i="52" s="1"/>
  <c r="D5" i="43"/>
  <c r="D6" i="43"/>
  <c r="E18" i="48"/>
  <c r="E15" i="52"/>
  <c r="E15" i="43"/>
  <c r="D5" i="39"/>
  <c r="E16" i="39"/>
  <c r="E17" i="43"/>
  <c r="D6" i="48"/>
  <c r="E28" i="52"/>
  <c r="E19" i="52"/>
  <c r="E21" i="52"/>
  <c r="E17" i="39"/>
  <c r="E17" i="52"/>
  <c r="E3" i="51" l="1"/>
  <c r="E3" i="40"/>
  <c r="E3" i="42"/>
  <c r="D26" i="52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Q26" i="45"/>
  <c r="AB3" i="48"/>
  <c r="D19" i="43"/>
  <c r="D23" i="39"/>
  <c r="D15" i="43"/>
  <c r="D20" i="39"/>
  <c r="C20" i="40"/>
  <c r="D20" i="40" s="1"/>
  <c r="A21" i="40"/>
  <c r="K6" i="52"/>
  <c r="U4" i="45"/>
  <c r="E6" i="52"/>
  <c r="E23" i="51"/>
  <c r="E27" i="51"/>
  <c r="E24" i="51"/>
  <c r="E21" i="51"/>
  <c r="E25" i="51"/>
  <c r="E22" i="51"/>
  <c r="E26" i="51"/>
  <c r="U7" i="45"/>
  <c r="G5" i="48"/>
  <c r="P6" i="45"/>
  <c r="U5" i="45"/>
  <c r="E7" i="52"/>
  <c r="L7" i="52" s="1"/>
  <c r="K5" i="43"/>
  <c r="M8" i="45"/>
  <c r="E5" i="52"/>
  <c r="L5" i="52" s="1"/>
  <c r="E5" i="43"/>
  <c r="F23" i="51"/>
  <c r="G23" i="51"/>
  <c r="F27" i="51"/>
  <c r="G27" i="51"/>
  <c r="F24" i="51"/>
  <c r="G24" i="51"/>
  <c r="F21" i="51"/>
  <c r="G21" i="51"/>
  <c r="F25" i="51"/>
  <c r="G25" i="51"/>
  <c r="F22" i="51"/>
  <c r="G22" i="51"/>
  <c r="F26" i="51"/>
  <c r="G26" i="51"/>
  <c r="O5" i="52" l="1"/>
  <c r="N5" i="52"/>
  <c r="M5" i="52"/>
  <c r="O7" i="52"/>
  <c r="N7" i="52"/>
  <c r="M7" i="52"/>
  <c r="C21" i="40"/>
  <c r="D21" i="40" s="1"/>
  <c r="D2" i="33"/>
  <c r="L26" i="53"/>
  <c r="J17" i="52"/>
  <c r="K7" i="43"/>
  <c r="H5" i="52"/>
  <c r="L23" i="54"/>
  <c r="L33" i="54"/>
  <c r="L15" i="53"/>
  <c r="J18" i="52"/>
  <c r="L17" i="53"/>
  <c r="H7" i="52"/>
  <c r="J21" i="52"/>
  <c r="L7" i="53"/>
  <c r="L27" i="54"/>
  <c r="P8" i="45"/>
  <c r="L11" i="53"/>
  <c r="K4" i="43"/>
  <c r="G7" i="48"/>
  <c r="L19" i="54"/>
  <c r="H5" i="43"/>
  <c r="L15" i="54"/>
  <c r="L14" i="54"/>
  <c r="L21" i="53"/>
  <c r="L7" i="54"/>
  <c r="J22" i="52"/>
  <c r="L19" i="53"/>
  <c r="E6" i="48"/>
  <c r="L17" i="54"/>
  <c r="M4" i="45"/>
  <c r="L29" i="54"/>
  <c r="J27" i="52"/>
  <c r="L36" i="53"/>
  <c r="J20" i="52"/>
  <c r="L30" i="54"/>
  <c r="L14" i="53"/>
  <c r="L9" i="53"/>
  <c r="M6" i="45"/>
  <c r="L28" i="54"/>
  <c r="J25" i="52"/>
  <c r="L32" i="54"/>
  <c r="E5" i="48"/>
  <c r="M9" i="45"/>
  <c r="L8" i="53"/>
  <c r="L6" i="52"/>
  <c r="L24" i="54"/>
  <c r="L4" i="53"/>
  <c r="J15" i="52"/>
  <c r="L10" i="54"/>
  <c r="L5" i="54"/>
  <c r="L22" i="54"/>
  <c r="H6" i="52"/>
  <c r="L20" i="53"/>
  <c r="T7" i="45"/>
  <c r="L13" i="54"/>
  <c r="L31" i="53"/>
  <c r="J26" i="52"/>
  <c r="J24" i="52"/>
  <c r="L3" i="53"/>
  <c r="J30" i="52"/>
  <c r="L16" i="54"/>
  <c r="L33" i="53"/>
  <c r="L34" i="53"/>
  <c r="L31" i="54"/>
  <c r="L24" i="53"/>
  <c r="J28" i="52"/>
  <c r="L29" i="53"/>
  <c r="L18" i="54"/>
  <c r="L25" i="54"/>
  <c r="J19" i="52"/>
  <c r="L32" i="53"/>
  <c r="J29" i="52"/>
  <c r="L16" i="53"/>
  <c r="L9" i="54"/>
  <c r="L5" i="43"/>
  <c r="L26" i="54"/>
  <c r="L8" i="54"/>
  <c r="L34" i="54"/>
  <c r="L10" i="53"/>
  <c r="L22" i="53"/>
  <c r="AF4" i="52"/>
  <c r="J16" i="52"/>
  <c r="L5" i="53"/>
  <c r="J23" i="52"/>
  <c r="L30" i="53"/>
  <c r="L12" i="53"/>
  <c r="L13" i="53"/>
  <c r="L18" i="53"/>
  <c r="L35" i="54"/>
  <c r="L25" i="53"/>
  <c r="L23" i="53"/>
  <c r="E4" i="52"/>
  <c r="L11" i="54"/>
  <c r="L27" i="53"/>
  <c r="L21" i="54"/>
  <c r="L6" i="53"/>
  <c r="L4" i="54"/>
  <c r="L28" i="53"/>
  <c r="L35" i="53"/>
  <c r="L36" i="54"/>
  <c r="G6" i="48"/>
  <c r="L20" i="54"/>
  <c r="K6" i="43"/>
  <c r="AG3" i="52"/>
  <c r="L12" i="54"/>
  <c r="L6" i="54"/>
  <c r="L3" i="54"/>
  <c r="K4" i="52"/>
  <c r="M5" i="43" l="1"/>
  <c r="N6" i="52"/>
  <c r="M6" i="52"/>
  <c r="O6" i="52"/>
  <c r="D7" i="42"/>
  <c r="E6" i="43"/>
  <c r="J18" i="39"/>
  <c r="AC3" i="48"/>
  <c r="K6" i="39"/>
  <c r="F16" i="48"/>
  <c r="J15" i="39"/>
  <c r="K5" i="39"/>
  <c r="E4" i="39"/>
  <c r="J16" i="39"/>
  <c r="AG3" i="43"/>
  <c r="F17" i="48"/>
  <c r="K4" i="39"/>
  <c r="M13" i="45" a="1"/>
  <c r="E7" i="43"/>
  <c r="J19" i="43"/>
  <c r="J20" i="39"/>
  <c r="G4" i="48"/>
  <c r="E7" i="48"/>
  <c r="L4" i="52"/>
  <c r="J21" i="43"/>
  <c r="U3" i="45"/>
  <c r="F19" i="48"/>
  <c r="H6" i="48"/>
  <c r="J20" i="43"/>
  <c r="J17" i="39"/>
  <c r="E5" i="39"/>
  <c r="E4" i="48"/>
  <c r="J21" i="39"/>
  <c r="E7" i="39"/>
  <c r="H5" i="48"/>
  <c r="AG3" i="39"/>
  <c r="T3" i="45"/>
  <c r="J24" i="39"/>
  <c r="H4" i="52"/>
  <c r="AF4" i="39"/>
  <c r="E6" i="39"/>
  <c r="AG4" i="52"/>
  <c r="M3" i="45"/>
  <c r="J22" i="39"/>
  <c r="K7" i="39"/>
  <c r="E4" i="43"/>
  <c r="F18" i="48"/>
  <c r="AB4" i="48"/>
  <c r="J15" i="43"/>
  <c r="J23" i="39"/>
  <c r="P3" i="45"/>
  <c r="J17" i="43"/>
  <c r="J18" i="43"/>
  <c r="AF4" i="43"/>
  <c r="J16" i="43"/>
  <c r="F15" i="48"/>
  <c r="AF5" i="52"/>
  <c r="AF6" i="52" s="1"/>
  <c r="J19" i="39"/>
  <c r="AF7" i="52"/>
  <c r="AG6" i="52"/>
  <c r="AG7" i="52"/>
  <c r="AF8" i="52"/>
  <c r="N4" i="52" l="1"/>
  <c r="O4" i="52"/>
  <c r="M4" i="52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L5" i="39"/>
  <c r="L4" i="39"/>
  <c r="H4" i="39"/>
  <c r="AF9" i="52"/>
  <c r="H5" i="39"/>
  <c r="L7" i="43"/>
  <c r="AG5" i="52"/>
  <c r="L6" i="39"/>
  <c r="H4" i="48"/>
  <c r="AG8" i="52"/>
  <c r="AB5" i="48"/>
  <c r="L6" i="43"/>
  <c r="H4" i="43"/>
  <c r="L7" i="39"/>
  <c r="H6" i="39"/>
  <c r="AG4" i="39"/>
  <c r="AG9" i="52"/>
  <c r="AG4" i="43"/>
  <c r="H7" i="43"/>
  <c r="AC4" i="48"/>
  <c r="H6" i="43"/>
  <c r="L4" i="43"/>
  <c r="H7" i="39"/>
  <c r="H7" i="48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O6" i="43" l="1"/>
  <c r="N6" i="43"/>
  <c r="O7" i="43"/>
  <c r="N7" i="43"/>
  <c r="N5" i="43"/>
  <c r="O5" i="43"/>
  <c r="E3" i="33"/>
  <c r="E33" i="33"/>
  <c r="E25" i="33"/>
  <c r="E35" i="33"/>
  <c r="E21" i="33"/>
  <c r="E32" i="33"/>
  <c r="E22" i="33"/>
  <c r="E34" i="33"/>
  <c r="E24" i="33"/>
  <c r="S13" i="45" a="1"/>
  <c r="E28" i="33"/>
  <c r="AB6" i="48"/>
  <c r="E26" i="33"/>
  <c r="E39" i="33"/>
  <c r="E4" i="33"/>
  <c r="P13" i="45" a="1"/>
  <c r="AC5" i="48"/>
  <c r="E31" i="33"/>
  <c r="E23" i="33"/>
  <c r="E16" i="33"/>
  <c r="E17" i="33"/>
  <c r="AF5" i="39"/>
  <c r="E29" i="33"/>
  <c r="E19" i="33"/>
  <c r="E20" i="33"/>
  <c r="E37" i="33"/>
  <c r="E6" i="33"/>
  <c r="AF10" i="52"/>
  <c r="AF11" i="52" s="1"/>
  <c r="AF12" i="52" s="1"/>
  <c r="E5" i="33"/>
  <c r="E18" i="33"/>
  <c r="T13" i="45" a="1"/>
  <c r="AF5" i="43"/>
  <c r="E30" i="33"/>
  <c r="E15" i="33"/>
  <c r="AG11" i="52"/>
  <c r="E38" i="33"/>
  <c r="E40" i="33"/>
  <c r="E36" i="33"/>
  <c r="E27" i="33"/>
  <c r="E7" i="33"/>
  <c r="AF6" i="39"/>
  <c r="AF6" i="43"/>
  <c r="AB7" i="48"/>
  <c r="AG10" i="52"/>
  <c r="AC6" i="48"/>
  <c r="AG5" i="43"/>
  <c r="AG5" i="39"/>
  <c r="AF13" i="52"/>
  <c r="AG12" i="52"/>
  <c r="AB8" i="48"/>
  <c r="AC7" i="48"/>
  <c r="AF14" i="52"/>
  <c r="AG13" i="52"/>
  <c r="AG14" i="52"/>
  <c r="AF15" i="52"/>
  <c r="AF16" i="52"/>
  <c r="AG15" i="52"/>
  <c r="AG16" i="52"/>
  <c r="AF17" i="52"/>
  <c r="AF18" i="52"/>
  <c r="AG17" i="52"/>
  <c r="AG18" i="52"/>
  <c r="AF19" i="52"/>
  <c r="AG19" i="52"/>
  <c r="AF20" i="52"/>
  <c r="AG20" i="52"/>
  <c r="AF21" i="52"/>
  <c r="AF22" i="52"/>
  <c r="AG21" i="52"/>
  <c r="AF23" i="52"/>
  <c r="AG22" i="52"/>
  <c r="AG23" i="52"/>
  <c r="AF24" i="52"/>
  <c r="AF25" i="52"/>
  <c r="AG24" i="52"/>
  <c r="AF26" i="52"/>
  <c r="AG25" i="52"/>
  <c r="AG26" i="52"/>
  <c r="AF27" i="52"/>
  <c r="AG27" i="52"/>
  <c r="AF28" i="52"/>
  <c r="AF29" i="52"/>
  <c r="AG28" i="52"/>
  <c r="AF30" i="52"/>
  <c r="AG29" i="52"/>
  <c r="AF31" i="52"/>
  <c r="AG30" i="52"/>
  <c r="AF32" i="52"/>
  <c r="AG31" i="52"/>
  <c r="AF33" i="52"/>
  <c r="AG32" i="52"/>
  <c r="AG33" i="52"/>
  <c r="AF34" i="52"/>
  <c r="AF35" i="52"/>
  <c r="AG34" i="52"/>
  <c r="AG35" i="52"/>
  <c r="AF36" i="52"/>
  <c r="AG36" i="52"/>
  <c r="AF37" i="52"/>
  <c r="AF38" i="52"/>
  <c r="AG37" i="52"/>
  <c r="AF39" i="52"/>
  <c r="AG38" i="52"/>
  <c r="AG39" i="52"/>
  <c r="AF40" i="52"/>
  <c r="AG40" i="52"/>
  <c r="AF41" i="52"/>
  <c r="AG41" i="52"/>
  <c r="AF42" i="52"/>
  <c r="AG42" i="52"/>
  <c r="AF43" i="52"/>
  <c r="AG43" i="52"/>
  <c r="AF44" i="52"/>
  <c r="AF45" i="52"/>
  <c r="AG44" i="52"/>
  <c r="AG45" i="52"/>
  <c r="AF46" i="52"/>
  <c r="AG46" i="52"/>
  <c r="AF47" i="52"/>
  <c r="AG47" i="52"/>
  <c r="AF48" i="52"/>
  <c r="AG48" i="52"/>
  <c r="AF49" i="52"/>
  <c r="AF50" i="52"/>
  <c r="AG49" i="52"/>
  <c r="AF51" i="52"/>
  <c r="AG50" i="52"/>
  <c r="AF52" i="52"/>
  <c r="AG51" i="52"/>
  <c r="AF53" i="52"/>
  <c r="AG52" i="52"/>
  <c r="AG53" i="52"/>
  <c r="AF54" i="52"/>
  <c r="AG54" i="52"/>
  <c r="AF55" i="52"/>
  <c r="AG55" i="52"/>
  <c r="AF56" i="52"/>
  <c r="AG56" i="52"/>
  <c r="AF57" i="52"/>
  <c r="AF58" i="52"/>
  <c r="AG57" i="52"/>
  <c r="AG58" i="52"/>
  <c r="AF59" i="52"/>
  <c r="AF60" i="52"/>
  <c r="AG59" i="52"/>
  <c r="AG60" i="52"/>
  <c r="AF61" i="52"/>
  <c r="AF62" i="52"/>
  <c r="AG61" i="52"/>
  <c r="AF63" i="52"/>
  <c r="AG62" i="52"/>
  <c r="AG63" i="52"/>
  <c r="AF64" i="52"/>
  <c r="AG64" i="52"/>
  <c r="AF65" i="52"/>
  <c r="AF66" i="52"/>
  <c r="AG65" i="52"/>
  <c r="AG66" i="52"/>
  <c r="AF67" i="52"/>
  <c r="AG67" i="52"/>
  <c r="AF68" i="52"/>
  <c r="AF69" i="52"/>
  <c r="AG68" i="52"/>
  <c r="AG69" i="52"/>
  <c r="AF70" i="52"/>
  <c r="AG70" i="52"/>
  <c r="AF71" i="52"/>
  <c r="AG71" i="52"/>
  <c r="AF72" i="52"/>
  <c r="AF73" i="52"/>
  <c r="AG72" i="52"/>
  <c r="AF74" i="52"/>
  <c r="AG73" i="52"/>
  <c r="AF75" i="52"/>
  <c r="AG74" i="52"/>
  <c r="AG75" i="52"/>
  <c r="AF76" i="52"/>
  <c r="AF77" i="52"/>
  <c r="AG76" i="52"/>
  <c r="AF78" i="52"/>
  <c r="AG77" i="52"/>
  <c r="AG78" i="52"/>
  <c r="AF79" i="52"/>
  <c r="AG79" i="52"/>
  <c r="AF80" i="52"/>
  <c r="AG80" i="52"/>
  <c r="AF81" i="52"/>
  <c r="AF82" i="52"/>
  <c r="AG81" i="52"/>
  <c r="AF83" i="52"/>
  <c r="AG82" i="52"/>
  <c r="AG83" i="52"/>
  <c r="AF84" i="52"/>
  <c r="AG84" i="52"/>
  <c r="AF85" i="52"/>
  <c r="AG85" i="52"/>
  <c r="AF86" i="52"/>
  <c r="AF87" i="52"/>
  <c r="AG86" i="52"/>
  <c r="AF88" i="52"/>
  <c r="AG87" i="52"/>
  <c r="AF89" i="52"/>
  <c r="AG88" i="52"/>
  <c r="AF90" i="52"/>
  <c r="AG89" i="52"/>
  <c r="AF91" i="52"/>
  <c r="AG90" i="52"/>
  <c r="AG91" i="52"/>
  <c r="AF92" i="52"/>
  <c r="AG92" i="52"/>
  <c r="AF93" i="52"/>
  <c r="AF94" i="52"/>
  <c r="AG93" i="52"/>
  <c r="AG94" i="52"/>
  <c r="AF95" i="52"/>
  <c r="AF96" i="52"/>
  <c r="AG95" i="52"/>
  <c r="AF97" i="52"/>
  <c r="AG96" i="52"/>
  <c r="AG97" i="52"/>
  <c r="AF98" i="52"/>
  <c r="AG98" i="52"/>
  <c r="AF99" i="52"/>
  <c r="AG99" i="52"/>
  <c r="AF100" i="52"/>
  <c r="AG100" i="52"/>
  <c r="AF101" i="52"/>
  <c r="AF102" i="52"/>
  <c r="AG101" i="52"/>
  <c r="AF103" i="52"/>
  <c r="AG102" i="52"/>
  <c r="AG103" i="52"/>
  <c r="AF104" i="52"/>
  <c r="AF105" i="52"/>
  <c r="AG104" i="52"/>
  <c r="AG105" i="52"/>
  <c r="AF106" i="52"/>
  <c r="AF107" i="52"/>
  <c r="AG106" i="52"/>
  <c r="AF108" i="52"/>
  <c r="AG107" i="52"/>
  <c r="AF109" i="52"/>
  <c r="AG108" i="52"/>
  <c r="AF110" i="52"/>
  <c r="AG109" i="52"/>
  <c r="AF111" i="52"/>
  <c r="AG110" i="52"/>
  <c r="AF112" i="52"/>
  <c r="AG111" i="52"/>
  <c r="AG112" i="52"/>
  <c r="AF113" i="52"/>
  <c r="AG113" i="52"/>
  <c r="AF114" i="52"/>
  <c r="AG114" i="52"/>
  <c r="AF115" i="52"/>
  <c r="AF116" i="52"/>
  <c r="AG115" i="52"/>
  <c r="AG116" i="52"/>
  <c r="AF117" i="52"/>
  <c r="AF118" i="52"/>
  <c r="AG117" i="52"/>
  <c r="AF119" i="52"/>
  <c r="AG118" i="52"/>
  <c r="AF120" i="52"/>
  <c r="AG119" i="52"/>
  <c r="AG120" i="52"/>
  <c r="AF121" i="52"/>
  <c r="AG121" i="52"/>
  <c r="AF122" i="52"/>
  <c r="AF123" i="52"/>
  <c r="AG122" i="52"/>
  <c r="AF124" i="52"/>
  <c r="AG123" i="52"/>
  <c r="AG124" i="52"/>
  <c r="AF125" i="52"/>
  <c r="AG125" i="52"/>
  <c r="AF126" i="52"/>
  <c r="AG126" i="52"/>
  <c r="AF127" i="52"/>
  <c r="AG127" i="52"/>
  <c r="AF128" i="52"/>
  <c r="AF129" i="52"/>
  <c r="AG128" i="52"/>
  <c r="AG129" i="52"/>
  <c r="T13" i="45" l="1"/>
  <c r="T15" i="45"/>
  <c r="T21" i="45"/>
  <c r="T20" i="45"/>
  <c r="T14" i="45"/>
  <c r="T19" i="45"/>
  <c r="T17" i="45"/>
  <c r="T18" i="45"/>
  <c r="T16" i="45"/>
  <c r="P16" i="45"/>
  <c r="P15" i="45"/>
  <c r="P17" i="45"/>
  <c r="P19" i="45"/>
  <c r="P13" i="45"/>
  <c r="P14" i="45"/>
  <c r="P18" i="45"/>
  <c r="P20" i="45"/>
  <c r="P21" i="45"/>
  <c r="S13" i="45"/>
  <c r="S17" i="45"/>
  <c r="S14" i="45"/>
  <c r="S20" i="45"/>
  <c r="S18" i="45"/>
  <c r="S19" i="45"/>
  <c r="S16" i="45"/>
  <c r="S21" i="45"/>
  <c r="S15" i="45"/>
  <c r="N41" i="33"/>
  <c r="AF130" i="52"/>
  <c r="AB9" i="48"/>
  <c r="D36" i="29"/>
  <c r="AF7" i="43"/>
  <c r="D30" i="29"/>
  <c r="AG7" i="43"/>
  <c r="AF7" i="39"/>
  <c r="AC9" i="48"/>
  <c r="AG6" i="43"/>
  <c r="AF8" i="43"/>
  <c r="C39" i="29"/>
  <c r="D37" i="29"/>
  <c r="AC8" i="48"/>
  <c r="AF9" i="43"/>
  <c r="AG6" i="39"/>
  <c r="AG8" i="43"/>
  <c r="AF131" i="52"/>
  <c r="AG130" i="52"/>
  <c r="AF8" i="39"/>
  <c r="AF10" i="43"/>
  <c r="AG9" i="43"/>
  <c r="AF132" i="52"/>
  <c r="AG131" i="52"/>
  <c r="AF9" i="39"/>
  <c r="AG9" i="39" s="1"/>
  <c r="AG8" i="39"/>
  <c r="AG10" i="43"/>
  <c r="AF11" i="43"/>
  <c r="AF133" i="52"/>
  <c r="AG132" i="52"/>
  <c r="AG11" i="43"/>
  <c r="AF12" i="43"/>
  <c r="AG133" i="52"/>
  <c r="AF134" i="52"/>
  <c r="AF13" i="43"/>
  <c r="AG12" i="43"/>
  <c r="AF135" i="52"/>
  <c r="AG134" i="52"/>
  <c r="AF14" i="43"/>
  <c r="AG13" i="43"/>
  <c r="AF136" i="52"/>
  <c r="AG135" i="52"/>
  <c r="AF15" i="43"/>
  <c r="AG14" i="43"/>
  <c r="AG136" i="52"/>
  <c r="AF137" i="52"/>
  <c r="AF16" i="43"/>
  <c r="AG15" i="43"/>
  <c r="AG137" i="52"/>
  <c r="AF138" i="52"/>
  <c r="AG16" i="43"/>
  <c r="AF17" i="43"/>
  <c r="AF139" i="52"/>
  <c r="AG138" i="52"/>
  <c r="AF18" i="43"/>
  <c r="AG17" i="43"/>
  <c r="AG139" i="52"/>
  <c r="AF140" i="52"/>
  <c r="AG18" i="43"/>
  <c r="AF19" i="43"/>
  <c r="AG140" i="52"/>
  <c r="AF141" i="52"/>
  <c r="AG19" i="43"/>
  <c r="AF20" i="43"/>
  <c r="AF142" i="52"/>
  <c r="AG141" i="52"/>
  <c r="AG20" i="43"/>
  <c r="AF21" i="43"/>
  <c r="AG142" i="52"/>
  <c r="AF143" i="52"/>
  <c r="AG21" i="43"/>
  <c r="AF22" i="43"/>
  <c r="AG143" i="52"/>
  <c r="AF144" i="52"/>
  <c r="AF23" i="43"/>
  <c r="AG22" i="43"/>
  <c r="AG144" i="52"/>
  <c r="AF145" i="52"/>
  <c r="AF24" i="43"/>
  <c r="AG23" i="43"/>
  <c r="AF146" i="52"/>
  <c r="AG145" i="52"/>
  <c r="AF25" i="43"/>
  <c r="AG24" i="43"/>
  <c r="AG146" i="52"/>
  <c r="AF147" i="52"/>
  <c r="AF26" i="43"/>
  <c r="AG25" i="43"/>
  <c r="AG147" i="52"/>
  <c r="AF148" i="52"/>
  <c r="AG26" i="43"/>
  <c r="AF27" i="43"/>
  <c r="AF149" i="52"/>
  <c r="AG148" i="52"/>
  <c r="AG27" i="43"/>
  <c r="AF28" i="43"/>
  <c r="AG149" i="52"/>
  <c r="AF150" i="52"/>
  <c r="AF29" i="43"/>
  <c r="AG28" i="43"/>
  <c r="AG150" i="52"/>
  <c r="AF151" i="52"/>
  <c r="AG29" i="43"/>
  <c r="AF30" i="43"/>
  <c r="AG151" i="52"/>
  <c r="AF152" i="52"/>
  <c r="AG30" i="43"/>
  <c r="AF31" i="43"/>
  <c r="AF153" i="52"/>
  <c r="AG152" i="52"/>
  <c r="AG31" i="43"/>
  <c r="AF32" i="43"/>
  <c r="AF154" i="52"/>
  <c r="AG153" i="52"/>
  <c r="AG32" i="43"/>
  <c r="AF33" i="43"/>
  <c r="AG154" i="52"/>
  <c r="AF155" i="52"/>
  <c r="AF34" i="43"/>
  <c r="AG33" i="43"/>
  <c r="AF156" i="52"/>
  <c r="AG155" i="52"/>
  <c r="AF35" i="43"/>
  <c r="AG34" i="43"/>
  <c r="AF157" i="52"/>
  <c r="AG156" i="52"/>
  <c r="AG35" i="43"/>
  <c r="AF36" i="43"/>
  <c r="AF158" i="52"/>
  <c r="AG157" i="52"/>
  <c r="AG36" i="43"/>
  <c r="AF37" i="43"/>
  <c r="AG158" i="52"/>
  <c r="AF159" i="52"/>
  <c r="AF38" i="43"/>
  <c r="AG37" i="43"/>
  <c r="AG159" i="52"/>
  <c r="AF160" i="52"/>
  <c r="AF39" i="43"/>
  <c r="AG38" i="43"/>
  <c r="AG160" i="52"/>
  <c r="AF161" i="52"/>
  <c r="AG39" i="43"/>
  <c r="AF40" i="43"/>
  <c r="AG161" i="52"/>
  <c r="AF162" i="52"/>
  <c r="AG40" i="43"/>
  <c r="AF41" i="43"/>
  <c r="AG162" i="52"/>
  <c r="AF163" i="52"/>
  <c r="AG41" i="43"/>
  <c r="AF42" i="43"/>
  <c r="AG163" i="52"/>
  <c r="AF164" i="52"/>
  <c r="AF43" i="43"/>
  <c r="AG42" i="43"/>
  <c r="AF165" i="52"/>
  <c r="AG164" i="52"/>
  <c r="AF44" i="43"/>
  <c r="AG43" i="43"/>
  <c r="AG165" i="52"/>
  <c r="AF166" i="52"/>
  <c r="AG44" i="43"/>
  <c r="AF45" i="43"/>
  <c r="AF167" i="52"/>
  <c r="AG166" i="52"/>
  <c r="AF46" i="43"/>
  <c r="AG45" i="43"/>
  <c r="AF168" i="52"/>
  <c r="AG167" i="52"/>
  <c r="AF47" i="43"/>
  <c r="AG46" i="43"/>
  <c r="AG168" i="52"/>
  <c r="AF169" i="52"/>
  <c r="AF48" i="43"/>
  <c r="AG47" i="43"/>
  <c r="AF170" i="52"/>
  <c r="AG169" i="52"/>
  <c r="AG48" i="43"/>
  <c r="AF49" i="43"/>
  <c r="AF171" i="52"/>
  <c r="AG170" i="52"/>
  <c r="AF50" i="43"/>
  <c r="AG49" i="43"/>
  <c r="AG171" i="52"/>
  <c r="AF172" i="52"/>
  <c r="AG50" i="43"/>
  <c r="AF51" i="43"/>
  <c r="AF173" i="52"/>
  <c r="AG172" i="52"/>
  <c r="AF52" i="43"/>
  <c r="AG51" i="43"/>
  <c r="AG173" i="52"/>
  <c r="AF174" i="52"/>
  <c r="AG52" i="43"/>
  <c r="AF53" i="43"/>
  <c r="AG174" i="52"/>
  <c r="AF175" i="52"/>
  <c r="AG53" i="43"/>
  <c r="AF54" i="43"/>
  <c r="AF176" i="52"/>
  <c r="AG175" i="52"/>
  <c r="AG54" i="43"/>
  <c r="AF55" i="43"/>
  <c r="AF177" i="52"/>
  <c r="AG176" i="52"/>
  <c r="AG55" i="43"/>
  <c r="AF56" i="43"/>
  <c r="AF178" i="52"/>
  <c r="AG177" i="52"/>
  <c r="AF57" i="43"/>
  <c r="AG56" i="43"/>
  <c r="AF179" i="52"/>
  <c r="AG178" i="52"/>
  <c r="AF58" i="43"/>
  <c r="AG57" i="43"/>
  <c r="AG179" i="52"/>
  <c r="AF180" i="52"/>
  <c r="AF59" i="43"/>
  <c r="AG58" i="43"/>
  <c r="AF181" i="52"/>
  <c r="AG180" i="52"/>
  <c r="AG59" i="43"/>
  <c r="AF60" i="43"/>
  <c r="AF182" i="52"/>
  <c r="AG181" i="52"/>
  <c r="AG60" i="43"/>
  <c r="AF61" i="43"/>
  <c r="AF183" i="52"/>
  <c r="AG182" i="52"/>
  <c r="AG61" i="43"/>
  <c r="AF62" i="43"/>
  <c r="AF184" i="52"/>
  <c r="AG183" i="52"/>
  <c r="AG62" i="43"/>
  <c r="AF63" i="43"/>
  <c r="AF185" i="52"/>
  <c r="AG184" i="52"/>
  <c r="AG63" i="43"/>
  <c r="AF64" i="43"/>
  <c r="AF186" i="52"/>
  <c r="AG185" i="52"/>
  <c r="AG64" i="43"/>
  <c r="AF65" i="43"/>
  <c r="AF187" i="52"/>
  <c r="AG186" i="52"/>
  <c r="AG187" i="52"/>
  <c r="AF188" i="52"/>
  <c r="AF189" i="52"/>
  <c r="AG188" i="52"/>
  <c r="AF190" i="52"/>
  <c r="AG189" i="52"/>
  <c r="AF191" i="52"/>
  <c r="AG190" i="52"/>
  <c r="AF192" i="52"/>
  <c r="AG191" i="52"/>
  <c r="AG192" i="52"/>
  <c r="AF193" i="52"/>
  <c r="AG193" i="52"/>
  <c r="AF194" i="52"/>
  <c r="AF195" i="52"/>
  <c r="AG194" i="52"/>
  <c r="AG195" i="52"/>
  <c r="AF196" i="52"/>
  <c r="AG196" i="52"/>
  <c r="AF197" i="52"/>
  <c r="AF198" i="52"/>
  <c r="AG197" i="52"/>
  <c r="AG198" i="52"/>
  <c r="AF199" i="52"/>
  <c r="AG199" i="52"/>
  <c r="AF200" i="52"/>
  <c r="AG200" i="52"/>
  <c r="AF201" i="52"/>
  <c r="AG201" i="52"/>
  <c r="AF202" i="52"/>
  <c r="AG202" i="52"/>
  <c r="AF203" i="52"/>
  <c r="AG203" i="52"/>
  <c r="AF204" i="52"/>
  <c r="AG204" i="52"/>
  <c r="AF205" i="52"/>
  <c r="AG205" i="52"/>
  <c r="AF206" i="52"/>
  <c r="AF207" i="52"/>
  <c r="AG206" i="52"/>
  <c r="AF208" i="52"/>
  <c r="AG207" i="52"/>
  <c r="AF209" i="52"/>
  <c r="AG208" i="52"/>
  <c r="AG209" i="52"/>
  <c r="AF210" i="52"/>
  <c r="AF211" i="52"/>
  <c r="AG210" i="52"/>
  <c r="AG211" i="52"/>
  <c r="AF212" i="52"/>
  <c r="AG212" i="52"/>
  <c r="AF213" i="52"/>
  <c r="AG213" i="52"/>
  <c r="AF214" i="52"/>
  <c r="AF215" i="52"/>
  <c r="AG214" i="52"/>
  <c r="AF216" i="52"/>
  <c r="AG215" i="52"/>
  <c r="AF217" i="52"/>
  <c r="AG216" i="52"/>
  <c r="AF218" i="52"/>
  <c r="AG217" i="52"/>
  <c r="AF219" i="52"/>
  <c r="AG218" i="52"/>
  <c r="AG219" i="52"/>
  <c r="AF220" i="52"/>
  <c r="AG220" i="52"/>
  <c r="AF221" i="52"/>
  <c r="AF222" i="52"/>
  <c r="AG221" i="52"/>
  <c r="AG222" i="52"/>
  <c r="AF223" i="52"/>
  <c r="AF224" i="52"/>
  <c r="AG223" i="52"/>
  <c r="AF225" i="52"/>
  <c r="AG224" i="52"/>
  <c r="AF226" i="52"/>
  <c r="AG225" i="52"/>
  <c r="AG226" i="52"/>
  <c r="AF227" i="52"/>
  <c r="AG227" i="52"/>
  <c r="AF228" i="52"/>
  <c r="AF229" i="52"/>
  <c r="AG228" i="52"/>
  <c r="AG229" i="52"/>
  <c r="AF230" i="52"/>
  <c r="AG230" i="52"/>
  <c r="AF231" i="52"/>
  <c r="AG231" i="52"/>
  <c r="AF232" i="52"/>
  <c r="AG232" i="52"/>
  <c r="AF233" i="52"/>
  <c r="AF234" i="52"/>
  <c r="AG233" i="52"/>
  <c r="AF235" i="52"/>
  <c r="AG234" i="52"/>
  <c r="AG235" i="52"/>
  <c r="AF236" i="52"/>
  <c r="AG236" i="52"/>
  <c r="AF237" i="52"/>
  <c r="AG237" i="52"/>
  <c r="AF238" i="52"/>
  <c r="AG238" i="52"/>
  <c r="AF239" i="52"/>
  <c r="AG239" i="52"/>
  <c r="AF240" i="52"/>
  <c r="AG240" i="52"/>
  <c r="AF241" i="52"/>
  <c r="AF242" i="52"/>
  <c r="AG241" i="52"/>
  <c r="AF243" i="52"/>
  <c r="AG242" i="52"/>
  <c r="AG243" i="52"/>
  <c r="AF244" i="52"/>
  <c r="AG244" i="52"/>
  <c r="AF245" i="52"/>
  <c r="AG245" i="52"/>
  <c r="AF246" i="52"/>
  <c r="AF247" i="52"/>
  <c r="AG246" i="52"/>
  <c r="AG247" i="52"/>
  <c r="AF248" i="52"/>
  <c r="AG248" i="52"/>
  <c r="AF249" i="52"/>
  <c r="AG249" i="52"/>
  <c r="AF250" i="52"/>
  <c r="AG250" i="52"/>
  <c r="AF251" i="52"/>
  <c r="AF252" i="52"/>
  <c r="AG251" i="52"/>
  <c r="AF253" i="52"/>
  <c r="AG252" i="52"/>
  <c r="R3" i="42" l="1"/>
  <c r="R3" i="51"/>
  <c r="R3" i="40"/>
  <c r="I21" i="29" l="1"/>
  <c r="AG253" i="52"/>
  <c r="C40" i="29"/>
  <c r="AG65" i="43"/>
  <c r="AG7" i="39"/>
  <c r="R26" i="45"/>
  <c r="D39" i="29"/>
  <c r="AF10" i="39"/>
  <c r="AB10" i="48"/>
  <c r="AB11" i="48" s="1"/>
  <c r="AB12" i="48" s="1"/>
  <c r="AC11" i="48"/>
  <c r="AC10" i="48"/>
  <c r="E11" i="40"/>
  <c r="E19" i="40"/>
  <c r="E19" i="51"/>
  <c r="E18" i="51"/>
  <c r="E20" i="40"/>
  <c r="E5" i="42"/>
  <c r="F5" i="42"/>
  <c r="E20" i="51"/>
  <c r="F3" i="42"/>
  <c r="F19" i="40"/>
  <c r="G3" i="42"/>
  <c r="E4" i="51"/>
  <c r="F4" i="51" s="1"/>
  <c r="E10" i="40"/>
  <c r="E12" i="51"/>
  <c r="E21" i="40"/>
  <c r="F21" i="40" s="1"/>
  <c r="E7" i="42"/>
  <c r="E8" i="51"/>
  <c r="E4" i="42"/>
  <c r="E13" i="51"/>
  <c r="F13" i="51" s="1"/>
  <c r="F20" i="40"/>
  <c r="F3" i="51"/>
  <c r="E16" i="40"/>
  <c r="F16" i="40" s="1"/>
  <c r="E12" i="40"/>
  <c r="F12" i="40" s="1"/>
  <c r="E5" i="40"/>
  <c r="E14" i="40"/>
  <c r="F5" i="40"/>
  <c r="E9" i="51"/>
  <c r="E15" i="51"/>
  <c r="E4" i="40"/>
  <c r="E7" i="51"/>
  <c r="F15" i="51"/>
  <c r="F19" i="51"/>
  <c r="F3" i="40"/>
  <c r="E6" i="51"/>
  <c r="G3" i="40"/>
  <c r="E16" i="51"/>
  <c r="E10" i="51"/>
  <c r="F10" i="51" s="1"/>
  <c r="F9" i="51"/>
  <c r="E9" i="40"/>
  <c r="F7" i="42"/>
  <c r="E8" i="40"/>
  <c r="F10" i="40"/>
  <c r="E18" i="40"/>
  <c r="F18" i="40"/>
  <c r="G18" i="40" s="1"/>
  <c r="F6" i="51"/>
  <c r="F14" i="40"/>
  <c r="F4" i="40"/>
  <c r="E13" i="40"/>
  <c r="F13" i="40" s="1"/>
  <c r="G3" i="51"/>
  <c r="E15" i="40"/>
  <c r="F15" i="40" s="1"/>
  <c r="F4" i="42"/>
  <c r="F7" i="51"/>
  <c r="E6" i="40"/>
  <c r="C8" i="42"/>
  <c r="E14" i="51"/>
  <c r="F6" i="40"/>
  <c r="G13" i="40"/>
  <c r="F14" i="51"/>
  <c r="E17" i="51"/>
  <c r="F17" i="51" s="1"/>
  <c r="E17" i="40"/>
  <c r="F17" i="40"/>
  <c r="G17" i="40" s="1"/>
  <c r="E11" i="51"/>
  <c r="G7" i="42"/>
  <c r="F8" i="40"/>
  <c r="E6" i="42"/>
  <c r="E5" i="51"/>
  <c r="F5" i="51"/>
  <c r="F11" i="40"/>
  <c r="E7" i="40"/>
  <c r="G8" i="40"/>
  <c r="R4" i="40"/>
  <c r="R5" i="40" s="1"/>
  <c r="R6" i="40"/>
  <c r="S4" i="40"/>
  <c r="T4" i="40"/>
  <c r="R4" i="42"/>
  <c r="S3" i="42"/>
  <c r="T3" i="42" s="1"/>
  <c r="S3" i="40"/>
  <c r="T3" i="40" s="1"/>
  <c r="S3" i="51"/>
  <c r="T3" i="51" s="1"/>
  <c r="R4" i="51"/>
  <c r="D3" i="39"/>
  <c r="K3" i="39"/>
  <c r="D3" i="43"/>
  <c r="E3" i="43"/>
  <c r="L3" i="43" s="1"/>
  <c r="H3" i="43"/>
  <c r="K3" i="43"/>
  <c r="H3" i="42"/>
  <c r="H3" i="40"/>
  <c r="D3" i="48"/>
  <c r="H3" i="51"/>
  <c r="D3" i="52"/>
  <c r="E3" i="52"/>
  <c r="L3" i="52" s="1"/>
  <c r="E3" i="39"/>
  <c r="E3" i="48"/>
  <c r="G3" i="48"/>
  <c r="H3" i="52"/>
  <c r="K3" i="52"/>
  <c r="H3" i="39"/>
  <c r="L3" i="39"/>
  <c r="AF11" i="39"/>
  <c r="AG10" i="39"/>
  <c r="AC12" i="48"/>
  <c r="AB13" i="48"/>
  <c r="F9" i="40"/>
  <c r="G9" i="40" s="1"/>
  <c r="E8" i="42"/>
  <c r="F11" i="51"/>
  <c r="G11" i="51" s="1"/>
  <c r="F6" i="42"/>
  <c r="G6" i="42" s="1"/>
  <c r="F7" i="40"/>
  <c r="G7" i="40" s="1"/>
  <c r="S5" i="40"/>
  <c r="T5" i="40" s="1"/>
  <c r="S6" i="40"/>
  <c r="R7" i="40"/>
  <c r="S4" i="42"/>
  <c r="R5" i="42"/>
  <c r="R5" i="51"/>
  <c r="S4" i="51"/>
  <c r="AF12" i="39"/>
  <c r="AG11" i="39"/>
  <c r="AC13" i="48"/>
  <c r="AB14" i="48"/>
  <c r="F8" i="42"/>
  <c r="C9" i="42"/>
  <c r="S7" i="40"/>
  <c r="R8" i="40"/>
  <c r="S5" i="42"/>
  <c r="R6" i="42"/>
  <c r="S5" i="51"/>
  <c r="T5" i="51" s="1"/>
  <c r="R6" i="51"/>
  <c r="AF13" i="39"/>
  <c r="AG12" i="39"/>
  <c r="AB15" i="48"/>
  <c r="AC14" i="48"/>
  <c r="S8" i="40"/>
  <c r="R9" i="40"/>
  <c r="T8" i="40"/>
  <c r="R7" i="42"/>
  <c r="S6" i="42"/>
  <c r="T6" i="42" s="1"/>
  <c r="R7" i="51"/>
  <c r="S6" i="51"/>
  <c r="AF14" i="39"/>
  <c r="AG13" i="39"/>
  <c r="AC15" i="48"/>
  <c r="AB16" i="48"/>
  <c r="S9" i="40"/>
  <c r="R10" i="40"/>
  <c r="T9" i="40"/>
  <c r="R8" i="42"/>
  <c r="S7" i="42"/>
  <c r="T7" i="42" s="1"/>
  <c r="R8" i="51"/>
  <c r="S7" i="51"/>
  <c r="AG14" i="39"/>
  <c r="AF15" i="39"/>
  <c r="AC16" i="48"/>
  <c r="AB17" i="48"/>
  <c r="S10" i="40"/>
  <c r="R11" i="40"/>
  <c r="R9" i="42"/>
  <c r="S8" i="42"/>
  <c r="T8" i="42" s="1"/>
  <c r="R9" i="51"/>
  <c r="S8" i="51"/>
  <c r="AG15" i="39"/>
  <c r="AF16" i="39"/>
  <c r="AB18" i="48"/>
  <c r="AC17" i="48"/>
  <c r="S11" i="40"/>
  <c r="R12" i="40"/>
  <c r="S9" i="42"/>
  <c r="R10" i="42"/>
  <c r="S9" i="51"/>
  <c r="R10" i="51"/>
  <c r="AG16" i="39"/>
  <c r="AF17" i="39"/>
  <c r="AB19" i="48"/>
  <c r="AC18" i="48"/>
  <c r="S12" i="40"/>
  <c r="R13" i="40"/>
  <c r="R11" i="42"/>
  <c r="S10" i="42"/>
  <c r="R11" i="51"/>
  <c r="S10" i="51"/>
  <c r="T10" i="51" s="1"/>
  <c r="AG17" i="39"/>
  <c r="AF18" i="39"/>
  <c r="AC19" i="48"/>
  <c r="AB20" i="48"/>
  <c r="R14" i="40"/>
  <c r="S13" i="40"/>
  <c r="T13" i="40" s="1"/>
  <c r="S11" i="42"/>
  <c r="R12" i="42"/>
  <c r="S11" i="51"/>
  <c r="T11" i="51" s="1"/>
  <c r="R12" i="51"/>
  <c r="AF19" i="39"/>
  <c r="AG18" i="39"/>
  <c r="AB21" i="48"/>
  <c r="AC20" i="48"/>
  <c r="S14" i="40"/>
  <c r="R15" i="40"/>
  <c r="R13" i="42"/>
  <c r="S12" i="42"/>
  <c r="S12" i="51"/>
  <c r="T12" i="51" s="1"/>
  <c r="R13" i="51"/>
  <c r="AF20" i="39"/>
  <c r="AG19" i="39"/>
  <c r="AB22" i="48"/>
  <c r="AC21" i="48"/>
  <c r="S15" i="40"/>
  <c r="T15" i="40" s="1"/>
  <c r="R16" i="40"/>
  <c r="S13" i="42"/>
  <c r="T13" i="42" s="1"/>
  <c r="R14" i="42"/>
  <c r="S13" i="51"/>
  <c r="R14" i="51"/>
  <c r="AF21" i="39"/>
  <c r="AG20" i="39"/>
  <c r="AC22" i="48"/>
  <c r="AB23" i="48"/>
  <c r="S16" i="40"/>
  <c r="T16" i="40" s="1"/>
  <c r="R17" i="40"/>
  <c r="R15" i="42"/>
  <c r="S14" i="42"/>
  <c r="T14" i="42" s="1"/>
  <c r="S14" i="51"/>
  <c r="R15" i="51"/>
  <c r="T14" i="51"/>
  <c r="AG21" i="39"/>
  <c r="AF22" i="39"/>
  <c r="AB24" i="48"/>
  <c r="AC23" i="48"/>
  <c r="R18" i="40"/>
  <c r="S17" i="40"/>
  <c r="T17" i="40" s="1"/>
  <c r="R16" i="42"/>
  <c r="S15" i="42"/>
  <c r="T15" i="42" s="1"/>
  <c r="R16" i="51"/>
  <c r="S15" i="51"/>
  <c r="AF23" i="39"/>
  <c r="AG22" i="39"/>
  <c r="AC24" i="48"/>
  <c r="AB25" i="48"/>
  <c r="S18" i="40"/>
  <c r="T18" i="40"/>
  <c r="R19" i="40"/>
  <c r="R17" i="42"/>
  <c r="S16" i="42"/>
  <c r="T16" i="42" s="1"/>
  <c r="S16" i="51"/>
  <c r="R17" i="51"/>
  <c r="AF24" i="39"/>
  <c r="AG23" i="39"/>
  <c r="AB26" i="48"/>
  <c r="AC25" i="48"/>
  <c r="R20" i="40"/>
  <c r="S19" i="40"/>
  <c r="T19" i="40" s="1"/>
  <c r="R18" i="42"/>
  <c r="S17" i="42"/>
  <c r="R18" i="51"/>
  <c r="S17" i="51"/>
  <c r="T17" i="51" s="1"/>
  <c r="AF25" i="39"/>
  <c r="AG24" i="39"/>
  <c r="R21" i="40"/>
  <c r="S20" i="40"/>
  <c r="S18" i="42"/>
  <c r="R19" i="42"/>
  <c r="S18" i="51"/>
  <c r="T18" i="51" s="1"/>
  <c r="R19" i="51"/>
  <c r="AF26" i="39"/>
  <c r="AG25" i="39"/>
  <c r="S21" i="40"/>
  <c r="R22" i="40"/>
  <c r="R20" i="42"/>
  <c r="S19" i="42"/>
  <c r="S19" i="51"/>
  <c r="R20" i="51"/>
  <c r="AF27" i="39"/>
  <c r="AG26" i="39"/>
  <c r="S22" i="40"/>
  <c r="T22" i="40" s="1"/>
  <c r="R23" i="40"/>
  <c r="S20" i="42"/>
  <c r="R21" i="42"/>
  <c r="R21" i="51"/>
  <c r="S20" i="51"/>
  <c r="T20" i="51"/>
  <c r="AG27" i="39"/>
  <c r="AF28" i="39"/>
  <c r="S23" i="40"/>
  <c r="R24" i="40"/>
  <c r="S21" i="42"/>
  <c r="T21" i="42" s="1"/>
  <c r="R22" i="42"/>
  <c r="S21" i="51"/>
  <c r="R22" i="51"/>
  <c r="T21" i="51"/>
  <c r="AG28" i="39"/>
  <c r="AF29" i="39"/>
  <c r="R25" i="40"/>
  <c r="S24" i="40"/>
  <c r="R23" i="42"/>
  <c r="S22" i="42"/>
  <c r="T22" i="42"/>
  <c r="S22" i="51"/>
  <c r="T22" i="51" s="1"/>
  <c r="R23" i="51"/>
  <c r="AF30" i="39"/>
  <c r="AG29" i="39"/>
  <c r="R26" i="40"/>
  <c r="S25" i="40"/>
  <c r="T25" i="40"/>
  <c r="S23" i="42"/>
  <c r="R24" i="42"/>
  <c r="S23" i="51"/>
  <c r="R24" i="51"/>
  <c r="AG30" i="39"/>
  <c r="AF31" i="39"/>
  <c r="R27" i="40"/>
  <c r="S26" i="40"/>
  <c r="T26" i="40"/>
  <c r="S24" i="42"/>
  <c r="R25" i="42"/>
  <c r="S24" i="51"/>
  <c r="R25" i="51"/>
  <c r="AF32" i="39"/>
  <c r="AG31" i="39"/>
  <c r="S27" i="40"/>
  <c r="R28" i="40"/>
  <c r="T27" i="40"/>
  <c r="S25" i="42"/>
  <c r="R26" i="42"/>
  <c r="R26" i="51"/>
  <c r="S25" i="51"/>
  <c r="T25" i="51" s="1"/>
  <c r="AG32" i="39"/>
  <c r="AF33" i="39"/>
  <c r="S28" i="40"/>
  <c r="R29" i="40"/>
  <c r="R27" i="42"/>
  <c r="S26" i="42"/>
  <c r="S26" i="51"/>
  <c r="R27" i="51"/>
  <c r="AG33" i="39"/>
  <c r="AF34" i="39"/>
  <c r="S29" i="40"/>
  <c r="R30" i="40"/>
  <c r="T29" i="40"/>
  <c r="S27" i="42"/>
  <c r="R28" i="42"/>
  <c r="R28" i="51"/>
  <c r="S27" i="51"/>
  <c r="AG34" i="39"/>
  <c r="AF35" i="39"/>
  <c r="R31" i="40"/>
  <c r="S30" i="40"/>
  <c r="T30" i="40" s="1"/>
  <c r="S28" i="42"/>
  <c r="R29" i="42"/>
  <c r="R29" i="51"/>
  <c r="S28" i="51"/>
  <c r="T28" i="51" s="1"/>
  <c r="AF36" i="39"/>
  <c r="AG35" i="39"/>
  <c r="S31" i="40"/>
  <c r="R32" i="40"/>
  <c r="R30" i="42"/>
  <c r="S29" i="42"/>
  <c r="S29" i="51"/>
  <c r="T29" i="51" s="1"/>
  <c r="R30" i="51"/>
  <c r="AG36" i="39"/>
  <c r="AF37" i="39"/>
  <c r="R33" i="40"/>
  <c r="S32" i="40"/>
  <c r="T32" i="40" s="1"/>
  <c r="S30" i="42"/>
  <c r="R31" i="42"/>
  <c r="R31" i="51"/>
  <c r="S30" i="51"/>
  <c r="AG37" i="39"/>
  <c r="AF38" i="39"/>
  <c r="S33" i="40"/>
  <c r="T33" i="40" s="1"/>
  <c r="R34" i="40"/>
  <c r="R32" i="42"/>
  <c r="S31" i="42"/>
  <c r="T31" i="42"/>
  <c r="R32" i="51"/>
  <c r="S31" i="51"/>
  <c r="AF39" i="39"/>
  <c r="AG38" i="39"/>
  <c r="S34" i="40"/>
  <c r="R35" i="40"/>
  <c r="S32" i="42"/>
  <c r="R33" i="42"/>
  <c r="R33" i="51"/>
  <c r="S32" i="51"/>
  <c r="AF40" i="39"/>
  <c r="AG39" i="39"/>
  <c r="S35" i="40"/>
  <c r="R36" i="40"/>
  <c r="S33" i="42"/>
  <c r="R34" i="42"/>
  <c r="R34" i="51"/>
  <c r="S33" i="51"/>
  <c r="AF41" i="39"/>
  <c r="AG40" i="39"/>
  <c r="R37" i="40"/>
  <c r="S36" i="40"/>
  <c r="R35" i="42"/>
  <c r="S34" i="42"/>
  <c r="R35" i="51"/>
  <c r="S34" i="51"/>
  <c r="AF42" i="39"/>
  <c r="AG41" i="39"/>
  <c r="R38" i="40"/>
  <c r="S37" i="40"/>
  <c r="S35" i="42"/>
  <c r="T35" i="42" s="1"/>
  <c r="R36" i="42"/>
  <c r="S35" i="51"/>
  <c r="T35" i="51" s="1"/>
  <c r="R36" i="51"/>
  <c r="AG42" i="39"/>
  <c r="AF43" i="39"/>
  <c r="S38" i="40"/>
  <c r="R39" i="40"/>
  <c r="R37" i="42"/>
  <c r="S36" i="42"/>
  <c r="S36" i="51"/>
  <c r="R37" i="51"/>
  <c r="AF44" i="39"/>
  <c r="AG43" i="39"/>
  <c r="S39" i="40"/>
  <c r="T39" i="40" s="1"/>
  <c r="R40" i="40"/>
  <c r="R38" i="42"/>
  <c r="S37" i="42"/>
  <c r="T37" i="42" s="1"/>
  <c r="R38" i="51"/>
  <c r="S37" i="51"/>
  <c r="AF45" i="39"/>
  <c r="AG44" i="39"/>
  <c r="S40" i="40"/>
  <c r="R41" i="40"/>
  <c r="S38" i="42"/>
  <c r="T38" i="42" s="1"/>
  <c r="R39" i="42"/>
  <c r="S38" i="51"/>
  <c r="R39" i="51"/>
  <c r="AF46" i="39"/>
  <c r="AG45" i="39"/>
  <c r="S41" i="40"/>
  <c r="T41" i="40"/>
  <c r="R42" i="40"/>
  <c r="R40" i="42"/>
  <c r="S39" i="42"/>
  <c r="T39" i="42" s="1"/>
  <c r="S39" i="51"/>
  <c r="R40" i="51"/>
  <c r="AF47" i="39"/>
  <c r="AG46" i="39"/>
  <c r="R43" i="40"/>
  <c r="S42" i="40"/>
  <c r="T42" i="40" s="1"/>
  <c r="R41" i="42"/>
  <c r="S40" i="42"/>
  <c r="T40" i="42" s="1"/>
  <c r="R41" i="51"/>
  <c r="S40" i="51"/>
  <c r="AF48" i="39"/>
  <c r="AG47" i="39"/>
  <c r="R44" i="40"/>
  <c r="S43" i="40"/>
  <c r="T43" i="40" s="1"/>
  <c r="S41" i="42"/>
  <c r="R42" i="42"/>
  <c r="R42" i="51"/>
  <c r="S41" i="51"/>
  <c r="T41" i="51" s="1"/>
  <c r="AG48" i="39"/>
  <c r="AF49" i="39"/>
  <c r="R45" i="40"/>
  <c r="S44" i="40"/>
  <c r="R43" i="42"/>
  <c r="S42" i="42"/>
  <c r="S42" i="51"/>
  <c r="T42" i="51" s="1"/>
  <c r="R43" i="51"/>
  <c r="AG49" i="39"/>
  <c r="AF50" i="39"/>
  <c r="S45" i="40"/>
  <c r="R46" i="40"/>
  <c r="R44" i="42"/>
  <c r="S43" i="42"/>
  <c r="S43" i="51"/>
  <c r="R44" i="51"/>
  <c r="AG50" i="39"/>
  <c r="AF51" i="39"/>
  <c r="S46" i="40"/>
  <c r="T46" i="40" s="1"/>
  <c r="R47" i="40"/>
  <c r="S44" i="42"/>
  <c r="R45" i="42"/>
  <c r="S44" i="51"/>
  <c r="T44" i="51" s="1"/>
  <c r="R45" i="51"/>
  <c r="AG51" i="39"/>
  <c r="AF52" i="39"/>
  <c r="S47" i="40"/>
  <c r="R48" i="40"/>
  <c r="R46" i="42"/>
  <c r="S45" i="42"/>
  <c r="T45" i="42" s="1"/>
  <c r="S45" i="51"/>
  <c r="T45" i="51" s="1"/>
  <c r="R46" i="51"/>
  <c r="AF53" i="39"/>
  <c r="AG52" i="39"/>
  <c r="R49" i="40"/>
  <c r="S48" i="40"/>
  <c r="S46" i="42"/>
  <c r="R47" i="42"/>
  <c r="R47" i="51"/>
  <c r="S46" i="51"/>
  <c r="AG53" i="39"/>
  <c r="AF54" i="39"/>
  <c r="S49" i="40"/>
  <c r="T49" i="40" s="1"/>
  <c r="R50" i="40"/>
  <c r="S47" i="42"/>
  <c r="R48" i="42"/>
  <c r="T47" i="42"/>
  <c r="S47" i="51"/>
  <c r="R48" i="51"/>
  <c r="AG54" i="39"/>
  <c r="AF55" i="39"/>
  <c r="R51" i="40"/>
  <c r="S50" i="40"/>
  <c r="S48" i="42"/>
  <c r="R49" i="42"/>
  <c r="T48" i="42"/>
  <c r="R49" i="51"/>
  <c r="S48" i="51"/>
  <c r="T48" i="51" s="1"/>
  <c r="AG55" i="39"/>
  <c r="AF56" i="39"/>
  <c r="S51" i="40"/>
  <c r="R52" i="40"/>
  <c r="R50" i="42"/>
  <c r="S49" i="42"/>
  <c r="S49" i="51"/>
  <c r="R50" i="51"/>
  <c r="AG56" i="39"/>
  <c r="AF57" i="39"/>
  <c r="R53" i="40"/>
  <c r="S52" i="40"/>
  <c r="S50" i="42"/>
  <c r="R51" i="42"/>
  <c r="S50" i="51"/>
  <c r="R51" i="51"/>
  <c r="AG57" i="39"/>
  <c r="AF58" i="39"/>
  <c r="R54" i="40"/>
  <c r="S53" i="40"/>
  <c r="R52" i="42"/>
  <c r="S51" i="42"/>
  <c r="T51" i="42" s="1"/>
  <c r="R52" i="51"/>
  <c r="S51" i="51"/>
  <c r="AG58" i="39"/>
  <c r="AF59" i="39"/>
  <c r="S54" i="40"/>
  <c r="R55" i="40"/>
  <c r="S52" i="42"/>
  <c r="R53" i="42"/>
  <c r="R53" i="51"/>
  <c r="S52" i="51"/>
  <c r="T52" i="51" s="1"/>
  <c r="AG59" i="39"/>
  <c r="AF60" i="39"/>
  <c r="S55" i="40"/>
  <c r="R56" i="40"/>
  <c r="R54" i="42"/>
  <c r="S53" i="42"/>
  <c r="R54" i="51"/>
  <c r="S53" i="51"/>
  <c r="T53" i="51"/>
  <c r="AF61" i="39"/>
  <c r="AG60" i="39"/>
  <c r="S56" i="40"/>
  <c r="R57" i="40"/>
  <c r="S54" i="42"/>
  <c r="R55" i="42"/>
  <c r="T54" i="42"/>
  <c r="S54" i="51"/>
  <c r="R55" i="51"/>
  <c r="AF62" i="39"/>
  <c r="AG61" i="39"/>
  <c r="S57" i="40"/>
  <c r="R58" i="40"/>
  <c r="S55" i="42"/>
  <c r="T55" i="42" s="1"/>
  <c r="R56" i="42"/>
  <c r="R56" i="51"/>
  <c r="S55" i="51"/>
  <c r="AF63" i="39"/>
  <c r="AG62" i="39"/>
  <c r="R59" i="40"/>
  <c r="S58" i="40"/>
  <c r="S56" i="42"/>
  <c r="R57" i="42"/>
  <c r="S56" i="51"/>
  <c r="R57" i="51"/>
  <c r="AG63" i="39"/>
  <c r="AF64" i="39"/>
  <c r="S59" i="40"/>
  <c r="R60" i="40"/>
  <c r="S57" i="42"/>
  <c r="R58" i="42"/>
  <c r="S57" i="51"/>
  <c r="T57" i="51"/>
  <c r="R58" i="51"/>
  <c r="AF65" i="39"/>
  <c r="AG64" i="39"/>
  <c r="S60" i="40"/>
  <c r="R61" i="40"/>
  <c r="S58" i="42"/>
  <c r="R59" i="42"/>
  <c r="S58" i="51"/>
  <c r="T58" i="51" s="1"/>
  <c r="R59" i="51"/>
  <c r="AF66" i="39"/>
  <c r="AG65" i="39"/>
  <c r="S61" i="40"/>
  <c r="R62" i="40"/>
  <c r="S59" i="42"/>
  <c r="R60" i="42"/>
  <c r="R60" i="51"/>
  <c r="S59" i="51"/>
  <c r="T59" i="51" s="1"/>
  <c r="AF67" i="39"/>
  <c r="AG66" i="39"/>
  <c r="S62" i="40"/>
  <c r="R63" i="40"/>
  <c r="R61" i="42"/>
  <c r="S60" i="42"/>
  <c r="T60" i="42" s="1"/>
  <c r="R61" i="51"/>
  <c r="S60" i="51"/>
  <c r="T60" i="51" s="1"/>
  <c r="AG67" i="39"/>
  <c r="AF68" i="39"/>
  <c r="S63" i="40"/>
  <c r="T63" i="40"/>
  <c r="R64" i="40"/>
  <c r="S61" i="42"/>
  <c r="T61" i="42" s="1"/>
  <c r="R62" i="42"/>
  <c r="R62" i="51"/>
  <c r="S61" i="51"/>
  <c r="T61" i="51" s="1"/>
  <c r="AF69" i="39"/>
  <c r="AG68" i="39"/>
  <c r="S64" i="40"/>
  <c r="R65" i="40"/>
  <c r="S62" i="42"/>
  <c r="R63" i="42"/>
  <c r="S62" i="51"/>
  <c r="R63" i="51"/>
  <c r="AF70" i="39"/>
  <c r="AG69" i="39"/>
  <c r="S65" i="40"/>
  <c r="T65" i="40"/>
  <c r="R66" i="40"/>
  <c r="S63" i="42"/>
  <c r="R64" i="42"/>
  <c r="R64" i="51"/>
  <c r="S63" i="51"/>
  <c r="AG70" i="39"/>
  <c r="AF71" i="39"/>
  <c r="R67" i="40"/>
  <c r="S66" i="40"/>
  <c r="T66" i="40" s="1"/>
  <c r="S64" i="42"/>
  <c r="R65" i="42"/>
  <c r="S64" i="51"/>
  <c r="R65" i="51"/>
  <c r="AF72" i="39"/>
  <c r="AG71" i="39"/>
  <c r="R68" i="40"/>
  <c r="S67" i="40"/>
  <c r="T67" i="40" s="1"/>
  <c r="S65" i="42"/>
  <c r="R66" i="42"/>
  <c r="R66" i="51"/>
  <c r="S65" i="51"/>
  <c r="T65" i="51" s="1"/>
  <c r="AG72" i="39"/>
  <c r="AF73" i="39"/>
  <c r="R69" i="40"/>
  <c r="S68" i="40"/>
  <c r="R67" i="42"/>
  <c r="S66" i="42"/>
  <c r="R67" i="51"/>
  <c r="S66" i="51"/>
  <c r="AG73" i="39"/>
  <c r="AF74" i="39"/>
  <c r="S69" i="40"/>
  <c r="R70" i="40"/>
  <c r="S67" i="42"/>
  <c r="R68" i="42"/>
  <c r="R68" i="51"/>
  <c r="S67" i="51"/>
  <c r="AG74" i="39"/>
  <c r="AF75" i="39"/>
  <c r="S70" i="40"/>
  <c r="T70" i="40" s="1"/>
  <c r="R71" i="40"/>
  <c r="S68" i="42"/>
  <c r="T68" i="42" s="1"/>
  <c r="R69" i="42"/>
  <c r="R69" i="51"/>
  <c r="S68" i="51"/>
  <c r="AG75" i="39"/>
  <c r="AF76" i="39"/>
  <c r="S71" i="40"/>
  <c r="T71" i="40" s="1"/>
  <c r="R72" i="40"/>
  <c r="R70" i="42"/>
  <c r="S69" i="42"/>
  <c r="T69" i="42" s="1"/>
  <c r="S69" i="51"/>
  <c r="R70" i="51"/>
  <c r="AG76" i="39"/>
  <c r="AF77" i="39"/>
  <c r="S72" i="40"/>
  <c r="R73" i="40"/>
  <c r="T72" i="40"/>
  <c r="S70" i="42"/>
  <c r="R71" i="42"/>
  <c r="R71" i="51"/>
  <c r="S70" i="51"/>
  <c r="T70" i="51" s="1"/>
  <c r="AF78" i="39"/>
  <c r="AG77" i="39"/>
  <c r="R74" i="40"/>
  <c r="S73" i="40"/>
  <c r="S71" i="42"/>
  <c r="T71" i="42" s="1"/>
  <c r="R72" i="42"/>
  <c r="S71" i="51"/>
  <c r="R72" i="51"/>
  <c r="AF79" i="39"/>
  <c r="AG78" i="39"/>
  <c r="R75" i="40"/>
  <c r="S74" i="40"/>
  <c r="T74" i="40" s="1"/>
  <c r="R73" i="42"/>
  <c r="S72" i="42"/>
  <c r="R73" i="51"/>
  <c r="S72" i="51"/>
  <c r="AG79" i="39"/>
  <c r="AF80" i="39"/>
  <c r="R76" i="40"/>
  <c r="S75" i="40"/>
  <c r="R74" i="42"/>
  <c r="S73" i="42"/>
  <c r="S73" i="51"/>
  <c r="T73" i="51" s="1"/>
  <c r="R74" i="51"/>
  <c r="AG80" i="39"/>
  <c r="AF81" i="39"/>
  <c r="S76" i="40"/>
  <c r="R77" i="40"/>
  <c r="R75" i="42"/>
  <c r="S74" i="42"/>
  <c r="R75" i="51"/>
  <c r="S74" i="51"/>
  <c r="AF82" i="39"/>
  <c r="AG81" i="39"/>
  <c r="R78" i="40"/>
  <c r="S77" i="40"/>
  <c r="S75" i="42"/>
  <c r="R76" i="42"/>
  <c r="S75" i="51"/>
  <c r="R76" i="51"/>
  <c r="AG82" i="39"/>
  <c r="AF83" i="39"/>
  <c r="R79" i="40"/>
  <c r="S78" i="40"/>
  <c r="T78" i="40" s="1"/>
  <c r="R77" i="42"/>
  <c r="S76" i="42"/>
  <c r="S76" i="51"/>
  <c r="R77" i="51"/>
  <c r="AF84" i="39"/>
  <c r="AG83" i="39"/>
  <c r="R80" i="40"/>
  <c r="S79" i="40"/>
  <c r="S77" i="42"/>
  <c r="T77" i="42" s="1"/>
  <c r="R78" i="42"/>
  <c r="S77" i="51"/>
  <c r="R78" i="51"/>
  <c r="AF85" i="39"/>
  <c r="AG84" i="39"/>
  <c r="R81" i="40"/>
  <c r="S80" i="40"/>
  <c r="T80" i="40" s="1"/>
  <c r="S78" i="42"/>
  <c r="R79" i="42"/>
  <c r="S78" i="51"/>
  <c r="R79" i="51"/>
  <c r="AG85" i="39"/>
  <c r="AF86" i="39"/>
  <c r="R82" i="40"/>
  <c r="S81" i="40"/>
  <c r="T81" i="40"/>
  <c r="R80" i="42"/>
  <c r="S79" i="42"/>
  <c r="T79" i="42"/>
  <c r="S79" i="51"/>
  <c r="R80" i="51"/>
  <c r="AG86" i="39"/>
  <c r="AF87" i="39"/>
  <c r="S82" i="40"/>
  <c r="T82" i="40"/>
  <c r="R83" i="40"/>
  <c r="R81" i="42"/>
  <c r="S80" i="42"/>
  <c r="T80" i="42" s="1"/>
  <c r="S80" i="51"/>
  <c r="T80" i="51" s="1"/>
  <c r="R81" i="51"/>
  <c r="AG87" i="39"/>
  <c r="AF88" i="39"/>
  <c r="R84" i="40"/>
  <c r="S83" i="40"/>
  <c r="S81" i="42"/>
  <c r="R82" i="42"/>
  <c r="S81" i="51"/>
  <c r="T81" i="51" s="1"/>
  <c r="R82" i="51"/>
  <c r="AF89" i="39"/>
  <c r="AG88" i="39"/>
  <c r="S84" i="40"/>
  <c r="R85" i="40"/>
  <c r="S82" i="42"/>
  <c r="R83" i="42"/>
  <c r="T82" i="42"/>
  <c r="R83" i="51"/>
  <c r="S82" i="51"/>
  <c r="T82" i="51" s="1"/>
  <c r="AF90" i="39"/>
  <c r="AG89" i="39"/>
  <c r="S85" i="40"/>
  <c r="R86" i="40"/>
  <c r="S83" i="42"/>
  <c r="R84" i="42"/>
  <c r="R84" i="51"/>
  <c r="S83" i="51"/>
  <c r="AF91" i="39"/>
  <c r="AG90" i="39"/>
  <c r="S86" i="40"/>
  <c r="R87" i="40"/>
  <c r="R85" i="42"/>
  <c r="S84" i="42"/>
  <c r="T84" i="42" s="1"/>
  <c r="S84" i="51"/>
  <c r="T84" i="51" s="1"/>
  <c r="R85" i="51"/>
  <c r="AF92" i="39"/>
  <c r="AG91" i="39"/>
  <c r="R88" i="40"/>
  <c r="S87" i="40"/>
  <c r="T87" i="40" s="1"/>
  <c r="S85" i="42"/>
  <c r="R86" i="42"/>
  <c r="S85" i="51"/>
  <c r="R86" i="51"/>
  <c r="AF93" i="39"/>
  <c r="AG92" i="39"/>
  <c r="R89" i="40"/>
  <c r="S88" i="40"/>
  <c r="T88" i="40" s="1"/>
  <c r="R87" i="42"/>
  <c r="S86" i="42"/>
  <c r="R87" i="51"/>
  <c r="S86" i="51"/>
  <c r="AG93" i="39"/>
  <c r="AF94" i="39"/>
  <c r="R90" i="40"/>
  <c r="S89" i="40"/>
  <c r="T89" i="40" s="1"/>
  <c r="R88" i="42"/>
  <c r="S87" i="42"/>
  <c r="T87" i="42" s="1"/>
  <c r="S87" i="51"/>
  <c r="R88" i="51"/>
  <c r="AG94" i="39"/>
  <c r="AF95" i="39"/>
  <c r="R91" i="40"/>
  <c r="S90" i="40"/>
  <c r="T90" i="40" s="1"/>
  <c r="S88" i="42"/>
  <c r="R89" i="42"/>
  <c r="T88" i="42"/>
  <c r="S88" i="51"/>
  <c r="R89" i="51"/>
  <c r="AF96" i="39"/>
  <c r="AG95" i="39"/>
  <c r="S91" i="40"/>
  <c r="R92" i="40"/>
  <c r="R90" i="42"/>
  <c r="S89" i="42"/>
  <c r="R90" i="51"/>
  <c r="S89" i="51"/>
  <c r="T89" i="51" s="1"/>
  <c r="AF97" i="39"/>
  <c r="AG96" i="39"/>
  <c r="R93" i="40"/>
  <c r="S92" i="40"/>
  <c r="R91" i="42"/>
  <c r="S90" i="42"/>
  <c r="S90" i="51"/>
  <c r="T90" i="51" s="1"/>
  <c r="R91" i="51"/>
  <c r="AF98" i="39"/>
  <c r="AG97" i="39"/>
  <c r="R94" i="40"/>
  <c r="S93" i="40"/>
  <c r="T93" i="40" s="1"/>
  <c r="R92" i="42"/>
  <c r="S91" i="42"/>
  <c r="S91" i="51"/>
  <c r="R92" i="51"/>
  <c r="AG98" i="39"/>
  <c r="AF99" i="39"/>
  <c r="R95" i="40"/>
  <c r="S94" i="40"/>
  <c r="T94" i="40" s="1"/>
  <c r="R93" i="42"/>
  <c r="S92" i="42"/>
  <c r="S92" i="51"/>
  <c r="T92" i="51" s="1"/>
  <c r="R93" i="51"/>
  <c r="AG99" i="39"/>
  <c r="AF100" i="39"/>
  <c r="S95" i="40"/>
  <c r="T95" i="40"/>
  <c r="R96" i="40"/>
  <c r="S93" i="42"/>
  <c r="R94" i="42"/>
  <c r="R94" i="51"/>
  <c r="S93" i="51"/>
  <c r="T93" i="51" s="1"/>
  <c r="AF101" i="39"/>
  <c r="AG100" i="39"/>
  <c r="S96" i="40"/>
  <c r="T96" i="40" s="1"/>
  <c r="R97" i="40"/>
  <c r="R95" i="42"/>
  <c r="S94" i="42"/>
  <c r="S94" i="51"/>
  <c r="R95" i="51"/>
  <c r="AG101" i="39"/>
  <c r="AF102" i="39"/>
  <c r="R98" i="40"/>
  <c r="S97" i="40"/>
  <c r="T97" i="40" s="1"/>
  <c r="R96" i="42"/>
  <c r="S95" i="42"/>
  <c r="T95" i="42" s="1"/>
  <c r="R96" i="51"/>
  <c r="S95" i="51"/>
  <c r="T95" i="51" s="1"/>
  <c r="AG102" i="39"/>
  <c r="AF103" i="39"/>
  <c r="S98" i="40"/>
  <c r="T98" i="40" s="1"/>
  <c r="R99" i="40"/>
  <c r="S96" i="42"/>
  <c r="T96" i="42"/>
  <c r="R97" i="42"/>
  <c r="S96" i="51"/>
  <c r="R97" i="51"/>
  <c r="AG103" i="39"/>
  <c r="AF104" i="39"/>
  <c r="R100" i="40"/>
  <c r="S99" i="40"/>
  <c r="S97" i="42"/>
  <c r="R98" i="42"/>
  <c r="R98" i="51"/>
  <c r="S97" i="51"/>
  <c r="T97" i="51" s="1"/>
  <c r="AF105" i="39"/>
  <c r="AG104" i="39"/>
  <c r="R101" i="40"/>
  <c r="S100" i="40"/>
  <c r="R99" i="42"/>
  <c r="S98" i="42"/>
  <c r="S98" i="51"/>
  <c r="R99" i="51"/>
  <c r="AG105" i="39"/>
  <c r="AF106" i="39"/>
  <c r="S101" i="40"/>
  <c r="R102" i="40"/>
  <c r="R100" i="42"/>
  <c r="S99" i="42"/>
  <c r="S99" i="51"/>
  <c r="T99" i="51" s="1"/>
  <c r="R100" i="51"/>
  <c r="AF107" i="39"/>
  <c r="AG106" i="39"/>
  <c r="R103" i="40"/>
  <c r="S102" i="40"/>
  <c r="T102" i="40" s="1"/>
  <c r="S100" i="42"/>
  <c r="R101" i="42"/>
  <c r="T100" i="42"/>
  <c r="R101" i="51"/>
  <c r="S100" i="51"/>
  <c r="T100" i="51" s="1"/>
  <c r="AF108" i="39"/>
  <c r="AG107" i="39"/>
  <c r="S103" i="40"/>
  <c r="R104" i="40"/>
  <c r="S101" i="42"/>
  <c r="R102" i="42"/>
  <c r="R102" i="51"/>
  <c r="S101" i="51"/>
  <c r="AF109" i="39"/>
  <c r="AG108" i="39"/>
  <c r="S104" i="40"/>
  <c r="R105" i="40"/>
  <c r="R103" i="42"/>
  <c r="S102" i="42"/>
  <c r="S102" i="51"/>
  <c r="T102" i="51" s="1"/>
  <c r="R103" i="51"/>
  <c r="AF110" i="39"/>
  <c r="AG109" i="39"/>
  <c r="S105" i="40"/>
  <c r="R106" i="40"/>
  <c r="S103" i="42"/>
  <c r="R104" i="42"/>
  <c r="R104" i="51"/>
  <c r="S103" i="51"/>
  <c r="T103" i="51" s="1"/>
  <c r="AF111" i="39"/>
  <c r="AG110" i="39"/>
  <c r="R107" i="40"/>
  <c r="S106" i="40"/>
  <c r="S104" i="42"/>
  <c r="R105" i="42"/>
  <c r="R105" i="51"/>
  <c r="S104" i="51"/>
  <c r="AF112" i="39"/>
  <c r="AG111" i="39"/>
  <c r="R108" i="40"/>
  <c r="S107" i="40"/>
  <c r="T107" i="40" s="1"/>
  <c r="S105" i="42"/>
  <c r="R106" i="42"/>
  <c r="T105" i="42"/>
  <c r="S105" i="51"/>
  <c r="T105" i="51" s="1"/>
  <c r="R106" i="51"/>
  <c r="AG112" i="39"/>
  <c r="AF113" i="39"/>
  <c r="S108" i="40"/>
  <c r="R109" i="40"/>
  <c r="T108" i="40"/>
  <c r="S106" i="42"/>
  <c r="R107" i="42"/>
  <c r="T106" i="42"/>
  <c r="S106" i="51"/>
  <c r="R107" i="51"/>
  <c r="AF114" i="39"/>
  <c r="AG113" i="39"/>
  <c r="R110" i="40"/>
  <c r="S109" i="40"/>
  <c r="R108" i="42"/>
  <c r="S107" i="42"/>
  <c r="S107" i="51"/>
  <c r="R108" i="51"/>
  <c r="AF115" i="39"/>
  <c r="AG114" i="39"/>
  <c r="R111" i="40"/>
  <c r="S110" i="40"/>
  <c r="T110" i="40" s="1"/>
  <c r="S108" i="42"/>
  <c r="R109" i="42"/>
  <c r="S108" i="51"/>
  <c r="R109" i="51"/>
  <c r="AG115" i="39"/>
  <c r="AF116" i="39"/>
  <c r="R112" i="40"/>
  <c r="S111" i="40"/>
  <c r="S109" i="42"/>
  <c r="T109" i="42" s="1"/>
  <c r="R110" i="42"/>
  <c r="S109" i="51"/>
  <c r="R110" i="51"/>
  <c r="AG116" i="39"/>
  <c r="AF117" i="39"/>
  <c r="S112" i="40"/>
  <c r="T112" i="40" s="1"/>
  <c r="R113" i="40"/>
  <c r="S110" i="42"/>
  <c r="T110" i="42" s="1"/>
  <c r="R111" i="42"/>
  <c r="S110" i="51"/>
  <c r="R111" i="51"/>
  <c r="AF118" i="39"/>
  <c r="AG117" i="39"/>
  <c r="R114" i="40"/>
  <c r="S113" i="40"/>
  <c r="T113" i="40" s="1"/>
  <c r="S111" i="42"/>
  <c r="R112" i="42"/>
  <c r="T111" i="42"/>
  <c r="S111" i="51"/>
  <c r="R112" i="51"/>
  <c r="AF119" i="39"/>
  <c r="AG118" i="39"/>
  <c r="S114" i="40"/>
  <c r="T114" i="40" s="1"/>
  <c r="R115" i="40"/>
  <c r="S112" i="42"/>
  <c r="R113" i="42"/>
  <c r="R113" i="51"/>
  <c r="S112" i="51"/>
  <c r="T112" i="51"/>
  <c r="AG119" i="39"/>
  <c r="AF120" i="39"/>
  <c r="S115" i="40"/>
  <c r="R116" i="40"/>
  <c r="S113" i="42"/>
  <c r="R114" i="42"/>
  <c r="R114" i="51"/>
  <c r="S113" i="51"/>
  <c r="T113" i="51"/>
  <c r="AG120" i="39"/>
  <c r="AF121" i="39"/>
  <c r="S116" i="40"/>
  <c r="R117" i="40"/>
  <c r="S114" i="42"/>
  <c r="R115" i="42"/>
  <c r="S114" i="51"/>
  <c r="R115" i="51"/>
  <c r="AG121" i="39"/>
  <c r="AF122" i="39"/>
  <c r="S117" i="40"/>
  <c r="T117" i="40" s="1"/>
  <c r="R118" i="40"/>
  <c r="S115" i="42"/>
  <c r="R116" i="42"/>
  <c r="S115" i="51"/>
  <c r="R116" i="51"/>
  <c r="AF123" i="39"/>
  <c r="AG122" i="39"/>
  <c r="R119" i="40"/>
  <c r="S118" i="40"/>
  <c r="S116" i="42"/>
  <c r="R117" i="42"/>
  <c r="R117" i="51"/>
  <c r="S116" i="51"/>
  <c r="T116" i="51" s="1"/>
  <c r="AG123" i="39"/>
  <c r="AF124" i="39"/>
  <c r="R120" i="40"/>
  <c r="S119" i="40"/>
  <c r="S117" i="42"/>
  <c r="T117" i="42"/>
  <c r="R118" i="42"/>
  <c r="S117" i="51"/>
  <c r="R118" i="51"/>
  <c r="AF125" i="39"/>
  <c r="AG124" i="39"/>
  <c r="R121" i="40"/>
  <c r="S120" i="40"/>
  <c r="R119" i="42"/>
  <c r="S118" i="42"/>
  <c r="T118" i="42"/>
  <c r="R119" i="51"/>
  <c r="S118" i="51"/>
  <c r="T118" i="51" s="1"/>
  <c r="AF126" i="39"/>
  <c r="AG125" i="39"/>
  <c r="S121" i="40"/>
  <c r="R122" i="40"/>
  <c r="R120" i="42"/>
  <c r="S119" i="42"/>
  <c r="T119" i="42"/>
  <c r="R120" i="51"/>
  <c r="S119" i="51"/>
  <c r="T119" i="51" s="1"/>
  <c r="AF127" i="39"/>
  <c r="AG126" i="39"/>
  <c r="S122" i="40"/>
  <c r="R123" i="40"/>
  <c r="R121" i="42"/>
  <c r="S120" i="42"/>
  <c r="T120" i="42" s="1"/>
  <c r="S120" i="51"/>
  <c r="R121" i="51"/>
  <c r="AG127" i="39"/>
  <c r="AF128" i="39"/>
  <c r="S123" i="40"/>
  <c r="R124" i="40"/>
  <c r="S121" i="42"/>
  <c r="T121" i="42" s="1"/>
  <c r="R122" i="42"/>
  <c r="R122" i="51"/>
  <c r="S121" i="51"/>
  <c r="T121" i="51" s="1"/>
  <c r="AF129" i="39"/>
  <c r="AG128" i="39"/>
  <c r="S124" i="40"/>
  <c r="R125" i="40"/>
  <c r="R123" i="42"/>
  <c r="S122" i="42"/>
  <c r="R123" i="51"/>
  <c r="S122" i="51"/>
  <c r="T122" i="51" s="1"/>
  <c r="AG129" i="39"/>
  <c r="AF130" i="39"/>
  <c r="R126" i="40"/>
  <c r="S125" i="40"/>
  <c r="R124" i="42"/>
  <c r="S123" i="42"/>
  <c r="T123" i="42" s="1"/>
  <c r="S123" i="51"/>
  <c r="R124" i="51"/>
  <c r="T123" i="51"/>
  <c r="AG130" i="39"/>
  <c r="AF131" i="39"/>
  <c r="S126" i="40"/>
  <c r="R127" i="40"/>
  <c r="S124" i="42"/>
  <c r="R125" i="42"/>
  <c r="S124" i="51"/>
  <c r="T124" i="51"/>
  <c r="R125" i="51"/>
  <c r="AG131" i="39"/>
  <c r="AF132" i="39"/>
  <c r="R128" i="40"/>
  <c r="S127" i="40"/>
  <c r="S125" i="42"/>
  <c r="R126" i="42"/>
  <c r="S125" i="51"/>
  <c r="R126" i="51"/>
  <c r="R129" i="40"/>
  <c r="S128" i="40"/>
  <c r="R127" i="42"/>
  <c r="S126" i="42"/>
  <c r="T126" i="42" s="1"/>
  <c r="S126" i="51"/>
  <c r="R127" i="51"/>
  <c r="S129" i="40"/>
  <c r="R130" i="40"/>
  <c r="S127" i="42"/>
  <c r="T127" i="42"/>
  <c r="R128" i="42"/>
  <c r="R128" i="51"/>
  <c r="S127" i="51"/>
  <c r="R131" i="40"/>
  <c r="S130" i="40"/>
  <c r="S128" i="42"/>
  <c r="R129" i="42"/>
  <c r="T128" i="42"/>
  <c r="S128" i="51"/>
  <c r="R129" i="51"/>
  <c r="T128" i="51"/>
  <c r="S131" i="40"/>
  <c r="R132" i="40"/>
  <c r="R130" i="42"/>
  <c r="S129" i="42"/>
  <c r="R130" i="51"/>
  <c r="S129" i="51"/>
  <c r="T129" i="51" s="1"/>
  <c r="S132" i="40"/>
  <c r="R133" i="40"/>
  <c r="R131" i="42"/>
  <c r="S130" i="42"/>
  <c r="R131" i="51"/>
  <c r="S130" i="51"/>
  <c r="R134" i="40"/>
  <c r="S133" i="40"/>
  <c r="S131" i="42"/>
  <c r="R132" i="42"/>
  <c r="R132" i="51"/>
  <c r="S131" i="51"/>
  <c r="S134" i="40"/>
  <c r="T134" i="40" s="1"/>
  <c r="R135" i="40"/>
  <c r="S132" i="42"/>
  <c r="T132" i="42"/>
  <c r="R133" i="42"/>
  <c r="R133" i="51"/>
  <c r="S132" i="51"/>
  <c r="R136" i="40"/>
  <c r="S135" i="40"/>
  <c r="R134" i="42"/>
  <c r="S133" i="42"/>
  <c r="T133" i="42" s="1"/>
  <c r="S133" i="51"/>
  <c r="R134" i="51"/>
  <c r="R137" i="40"/>
  <c r="S136" i="40"/>
  <c r="S134" i="42"/>
  <c r="R135" i="42"/>
  <c r="S134" i="51"/>
  <c r="R135" i="51"/>
  <c r="T134" i="51"/>
  <c r="S137" i="40"/>
  <c r="T137" i="40" s="1"/>
  <c r="R138" i="40"/>
  <c r="S135" i="42"/>
  <c r="T135" i="42"/>
  <c r="R136" i="42"/>
  <c r="S135" i="51"/>
  <c r="R136" i="51"/>
  <c r="S138" i="40"/>
  <c r="R139" i="40"/>
  <c r="R137" i="42"/>
  <c r="S136" i="42"/>
  <c r="S136" i="51"/>
  <c r="T136" i="51" s="1"/>
  <c r="R137" i="51"/>
  <c r="R140" i="40"/>
  <c r="S139" i="40"/>
  <c r="S137" i="42"/>
  <c r="R138" i="42"/>
  <c r="R138" i="51"/>
  <c r="S137" i="51"/>
  <c r="R141" i="40"/>
  <c r="S140" i="40"/>
  <c r="T140" i="40" s="1"/>
  <c r="S138" i="42"/>
  <c r="R139" i="42"/>
  <c r="S138" i="51"/>
  <c r="R139" i="51"/>
  <c r="R142" i="40"/>
  <c r="S141" i="40"/>
  <c r="R140" i="42"/>
  <c r="S139" i="42"/>
  <c r="S139" i="51"/>
  <c r="R140" i="51"/>
  <c r="T139" i="51"/>
  <c r="R143" i="40"/>
  <c r="S142" i="40"/>
  <c r="T142" i="40" s="1"/>
  <c r="R141" i="42"/>
  <c r="S140" i="42"/>
  <c r="S140" i="51"/>
  <c r="R141" i="51"/>
  <c r="T140" i="51"/>
  <c r="S143" i="40"/>
  <c r="R144" i="40"/>
  <c r="S141" i="42"/>
  <c r="R142" i="42"/>
  <c r="R142" i="51"/>
  <c r="S141" i="51"/>
  <c r="T141" i="51" s="1"/>
  <c r="R145" i="40"/>
  <c r="S144" i="40"/>
  <c r="R143" i="42"/>
  <c r="S142" i="42"/>
  <c r="R143" i="51"/>
  <c r="S142" i="51"/>
  <c r="T142" i="51" s="1"/>
  <c r="S145" i="40"/>
  <c r="T145" i="40" s="1"/>
  <c r="R146" i="40"/>
  <c r="S143" i="42"/>
  <c r="R144" i="42"/>
  <c r="R144" i="51"/>
  <c r="S143" i="51"/>
  <c r="S146" i="40"/>
  <c r="R147" i="40"/>
  <c r="S144" i="42"/>
  <c r="R145" i="42"/>
  <c r="R145" i="51"/>
  <c r="S144" i="51"/>
  <c r="T144" i="51" s="1"/>
  <c r="S147" i="40"/>
  <c r="R148" i="40"/>
  <c r="R146" i="42"/>
  <c r="S145" i="42"/>
  <c r="T145" i="42"/>
  <c r="S145" i="51"/>
  <c r="T145" i="51" s="1"/>
  <c r="R146" i="51"/>
  <c r="R149" i="40"/>
  <c r="S148" i="40"/>
  <c r="T148" i="40" s="1"/>
  <c r="R147" i="42"/>
  <c r="S146" i="42"/>
  <c r="S146" i="51"/>
  <c r="R147" i="51"/>
  <c r="R150" i="40"/>
  <c r="S149" i="40"/>
  <c r="R148" i="42"/>
  <c r="S147" i="42"/>
  <c r="S147" i="51"/>
  <c r="R148" i="51"/>
  <c r="S150" i="40"/>
  <c r="T150" i="40"/>
  <c r="R151" i="40"/>
  <c r="S148" i="42"/>
  <c r="R149" i="42"/>
  <c r="S148" i="51"/>
  <c r="T148" i="51"/>
  <c r="R149" i="51"/>
  <c r="S151" i="40"/>
  <c r="T151" i="40" s="1"/>
  <c r="R152" i="40"/>
  <c r="S149" i="42"/>
  <c r="R150" i="42"/>
  <c r="S149" i="51"/>
  <c r="T149" i="51" s="1"/>
  <c r="R150" i="51"/>
  <c r="R153" i="40"/>
  <c r="S152" i="40"/>
  <c r="T152" i="40" s="1"/>
  <c r="S150" i="42"/>
  <c r="R151" i="42"/>
  <c r="S150" i="51"/>
  <c r="R151" i="51"/>
  <c r="S153" i="40"/>
  <c r="T153" i="40" s="1"/>
  <c r="R154" i="40"/>
  <c r="S151" i="42"/>
  <c r="R152" i="42"/>
  <c r="T151" i="42"/>
  <c r="S151" i="51"/>
  <c r="R152" i="51"/>
  <c r="S154" i="40"/>
  <c r="T154" i="40" s="1"/>
  <c r="R155" i="40"/>
  <c r="R153" i="42"/>
  <c r="S152" i="42"/>
  <c r="S152" i="51"/>
  <c r="R153" i="51"/>
  <c r="R156" i="40"/>
  <c r="S155" i="40"/>
  <c r="S153" i="42"/>
  <c r="T153" i="42" s="1"/>
  <c r="R154" i="42"/>
  <c r="S153" i="51"/>
  <c r="T153" i="51"/>
  <c r="R154" i="51"/>
  <c r="S156" i="40"/>
  <c r="R157" i="40"/>
  <c r="S154" i="42"/>
  <c r="R155" i="42"/>
  <c r="R155" i="51"/>
  <c r="S154" i="51"/>
  <c r="R158" i="40"/>
  <c r="S157" i="40"/>
  <c r="R156" i="42"/>
  <c r="S155" i="42"/>
  <c r="T155" i="42" s="1"/>
  <c r="R156" i="51"/>
  <c r="S155" i="51"/>
  <c r="T155" i="51"/>
  <c r="R159" i="40"/>
  <c r="S158" i="40"/>
  <c r="T158" i="40" s="1"/>
  <c r="S156" i="42"/>
  <c r="R157" i="42"/>
  <c r="R157" i="51"/>
  <c r="S156" i="51"/>
  <c r="T156" i="51"/>
  <c r="S159" i="40"/>
  <c r="R160" i="40"/>
  <c r="R158" i="42"/>
  <c r="S157" i="42"/>
  <c r="T157" i="42" s="1"/>
  <c r="S157" i="51"/>
  <c r="T157" i="51" s="1"/>
  <c r="R158" i="51"/>
  <c r="R161" i="40"/>
  <c r="S160" i="40"/>
  <c r="T160" i="40" s="1"/>
  <c r="S158" i="42"/>
  <c r="R159" i="42"/>
  <c r="S158" i="51"/>
  <c r="R159" i="51"/>
  <c r="R162" i="40"/>
  <c r="S161" i="40"/>
  <c r="T161" i="40" s="1"/>
  <c r="R160" i="42"/>
  <c r="S159" i="42"/>
  <c r="T159" i="42" s="1"/>
  <c r="S159" i="51"/>
  <c r="T159" i="51"/>
  <c r="R160" i="51"/>
  <c r="S162" i="40"/>
  <c r="T162" i="40" s="1"/>
  <c r="R163" i="40"/>
  <c r="R161" i="42"/>
  <c r="S160" i="42"/>
  <c r="T160" i="42" s="1"/>
  <c r="S160" i="51"/>
  <c r="R161" i="51"/>
  <c r="S163" i="40"/>
  <c r="T163" i="40" s="1"/>
  <c r="R164" i="40"/>
  <c r="R162" i="42"/>
  <c r="S161" i="42"/>
  <c r="S161" i="51"/>
  <c r="T161" i="51" s="1"/>
  <c r="R162" i="51"/>
  <c r="S164" i="40"/>
  <c r="R165" i="40"/>
  <c r="R163" i="42"/>
  <c r="S162" i="42"/>
  <c r="R163" i="51"/>
  <c r="S162" i="51"/>
  <c r="R166" i="40"/>
  <c r="S165" i="40"/>
  <c r="R164" i="42"/>
  <c r="S163" i="42"/>
  <c r="S163" i="51"/>
  <c r="T163" i="51" s="1"/>
  <c r="R164" i="51"/>
  <c r="R167" i="40"/>
  <c r="S166" i="40"/>
  <c r="T166" i="40" s="1"/>
  <c r="S164" i="42"/>
  <c r="R165" i="42"/>
  <c r="R165" i="51"/>
  <c r="S164" i="51"/>
  <c r="T164" i="51" s="1"/>
  <c r="R168" i="40"/>
  <c r="S167" i="40"/>
  <c r="S165" i="42"/>
  <c r="T165" i="42" s="1"/>
  <c r="R166" i="42"/>
  <c r="R166" i="51"/>
  <c r="S165" i="51"/>
  <c r="T165" i="51" s="1"/>
  <c r="S168" i="40"/>
  <c r="R169" i="40"/>
  <c r="T168" i="40"/>
  <c r="S166" i="42"/>
  <c r="R167" i="42"/>
  <c r="R167" i="51"/>
  <c r="S166" i="51"/>
  <c r="T166" i="51" s="1"/>
  <c r="S169" i="40"/>
  <c r="R170" i="40"/>
  <c r="T169" i="40"/>
  <c r="R168" i="42"/>
  <c r="S167" i="42"/>
  <c r="T167" i="42" s="1"/>
  <c r="R168" i="51"/>
  <c r="S167" i="51"/>
  <c r="S170" i="40"/>
  <c r="R171" i="40"/>
  <c r="T170" i="40"/>
  <c r="S168" i="42"/>
  <c r="T168" i="42" s="1"/>
  <c r="R169" i="42"/>
  <c r="R169" i="51"/>
  <c r="S168" i="51"/>
  <c r="T168" i="51" s="1"/>
  <c r="R172" i="40"/>
  <c r="S171" i="40"/>
  <c r="S169" i="42"/>
  <c r="R170" i="42"/>
  <c r="R170" i="51"/>
  <c r="S169" i="51"/>
  <c r="T169" i="51" s="1"/>
  <c r="R173" i="40"/>
  <c r="S172" i="40"/>
  <c r="T172" i="40" s="1"/>
  <c r="S170" i="42"/>
  <c r="T170" i="42" s="1"/>
  <c r="R171" i="42"/>
  <c r="S170" i="51"/>
  <c r="R171" i="51"/>
  <c r="R174" i="40"/>
  <c r="S173" i="40"/>
  <c r="T173" i="40" s="1"/>
  <c r="S171" i="42"/>
  <c r="R172" i="42"/>
  <c r="R172" i="51"/>
  <c r="S171" i="51"/>
  <c r="T171" i="51"/>
  <c r="S174" i="40"/>
  <c r="T174" i="40"/>
  <c r="R175" i="40"/>
  <c r="S172" i="42"/>
  <c r="R173" i="42"/>
  <c r="T172" i="42"/>
  <c r="R173" i="51"/>
  <c r="S172" i="51"/>
  <c r="T172" i="51" s="1"/>
  <c r="S175" i="40"/>
  <c r="R176" i="40"/>
  <c r="S173" i="42"/>
  <c r="T173" i="42"/>
  <c r="R174" i="42"/>
  <c r="S173" i="51"/>
  <c r="T173" i="51" s="1"/>
  <c r="R174" i="51"/>
  <c r="R177" i="40"/>
  <c r="S176" i="40"/>
  <c r="T176" i="40"/>
  <c r="R175" i="42"/>
  <c r="S174" i="42"/>
  <c r="R175" i="51"/>
  <c r="S174" i="51"/>
  <c r="S177" i="40"/>
  <c r="R178" i="40"/>
  <c r="T177" i="40"/>
  <c r="R176" i="42"/>
  <c r="S175" i="42"/>
  <c r="T175" i="42" s="1"/>
  <c r="R176" i="51"/>
  <c r="S175" i="51"/>
  <c r="S178" i="40"/>
  <c r="R179" i="40"/>
  <c r="R177" i="42"/>
  <c r="S176" i="42"/>
  <c r="T176" i="42" s="1"/>
  <c r="R177" i="51"/>
  <c r="S176" i="51"/>
  <c r="R180" i="40"/>
  <c r="S179" i="40"/>
  <c r="T179" i="40"/>
  <c r="R178" i="42"/>
  <c r="S177" i="42"/>
  <c r="R178" i="51"/>
  <c r="S177" i="51"/>
  <c r="S180" i="40"/>
  <c r="R181" i="40"/>
  <c r="R179" i="42"/>
  <c r="S178" i="42"/>
  <c r="S178" i="51"/>
  <c r="R179" i="51"/>
  <c r="R182" i="40"/>
  <c r="S181" i="40"/>
  <c r="T181" i="40" s="1"/>
  <c r="R180" i="42"/>
  <c r="S179" i="42"/>
  <c r="S179" i="51"/>
  <c r="R180" i="51"/>
  <c r="S182" i="40"/>
  <c r="T182" i="40"/>
  <c r="R183" i="40"/>
  <c r="R181" i="42"/>
  <c r="S180" i="42"/>
  <c r="T180" i="42" s="1"/>
  <c r="S180" i="51"/>
  <c r="R181" i="51"/>
  <c r="T180" i="51"/>
  <c r="R184" i="40"/>
  <c r="S183" i="40"/>
  <c r="T183" i="40" s="1"/>
  <c r="R182" i="42"/>
  <c r="S181" i="42"/>
  <c r="R182" i="51"/>
  <c r="S181" i="51"/>
  <c r="S184" i="40"/>
  <c r="T184" i="40"/>
  <c r="R185" i="40"/>
  <c r="R183" i="42"/>
  <c r="S182" i="42"/>
  <c r="T182" i="42" s="1"/>
  <c r="S182" i="51"/>
  <c r="T182" i="51" s="1"/>
  <c r="R183" i="51"/>
  <c r="R186" i="40"/>
  <c r="S185" i="40"/>
  <c r="R184" i="42"/>
  <c r="S183" i="42"/>
  <c r="T183" i="42" s="1"/>
  <c r="R184" i="51"/>
  <c r="S183" i="51"/>
  <c r="S186" i="40"/>
  <c r="R187" i="40"/>
  <c r="R185" i="42"/>
  <c r="S184" i="42"/>
  <c r="T184" i="42" s="1"/>
  <c r="R185" i="51"/>
  <c r="S184" i="51"/>
  <c r="R188" i="40"/>
  <c r="S187" i="40"/>
  <c r="R186" i="42"/>
  <c r="S185" i="42"/>
  <c r="S185" i="51"/>
  <c r="T185" i="51" s="1"/>
  <c r="R186" i="51"/>
  <c r="S188" i="40"/>
  <c r="R189" i="40"/>
  <c r="R187" i="42"/>
  <c r="S186" i="42"/>
  <c r="R187" i="51"/>
  <c r="S186" i="51"/>
  <c r="S189" i="40"/>
  <c r="T189" i="40"/>
  <c r="R190" i="40"/>
  <c r="S187" i="42"/>
  <c r="R188" i="42"/>
  <c r="R188" i="51"/>
  <c r="S187" i="51"/>
  <c r="T187" i="51" s="1"/>
  <c r="S190" i="40"/>
  <c r="T190" i="40" s="1"/>
  <c r="R191" i="40"/>
  <c r="S188" i="42"/>
  <c r="T188" i="42" s="1"/>
  <c r="R189" i="42"/>
  <c r="R189" i="51"/>
  <c r="S188" i="51"/>
  <c r="T188" i="51" s="1"/>
  <c r="R192" i="40"/>
  <c r="S191" i="40"/>
  <c r="S189" i="42"/>
  <c r="R190" i="42"/>
  <c r="T189" i="42"/>
  <c r="R190" i="51"/>
  <c r="S189" i="51"/>
  <c r="T189" i="51" s="1"/>
  <c r="R193" i="40"/>
  <c r="S192" i="40"/>
  <c r="R191" i="42"/>
  <c r="S190" i="42"/>
  <c r="R191" i="51"/>
  <c r="S190" i="51"/>
  <c r="T190" i="51" s="1"/>
  <c r="R194" i="40"/>
  <c r="S193" i="40"/>
  <c r="T193" i="40" s="1"/>
  <c r="R192" i="42"/>
  <c r="S191" i="42"/>
  <c r="S191" i="51"/>
  <c r="R192" i="51"/>
  <c r="S194" i="40"/>
  <c r="R195" i="40"/>
  <c r="S192" i="42"/>
  <c r="R193" i="42"/>
  <c r="R193" i="51"/>
  <c r="S192" i="51"/>
  <c r="R196" i="40"/>
  <c r="S195" i="40"/>
  <c r="R194" i="42"/>
  <c r="S193" i="42"/>
  <c r="S193" i="51"/>
  <c r="T193" i="51" s="1"/>
  <c r="R194" i="51"/>
  <c r="R197" i="40"/>
  <c r="S196" i="40"/>
  <c r="T196" i="40" s="1"/>
  <c r="R195" i="42"/>
  <c r="S194" i="42"/>
  <c r="S194" i="51"/>
  <c r="R195" i="51"/>
  <c r="R198" i="40"/>
  <c r="S197" i="40"/>
  <c r="S195" i="42"/>
  <c r="R196" i="42"/>
  <c r="S195" i="51"/>
  <c r="R196" i="51"/>
  <c r="S198" i="40"/>
  <c r="R199" i="40"/>
  <c r="S196" i="42"/>
  <c r="T196" i="42"/>
  <c r="R197" i="42"/>
  <c r="R197" i="51"/>
  <c r="S196" i="51"/>
  <c r="T196" i="51"/>
  <c r="R200" i="40"/>
  <c r="S199" i="40"/>
  <c r="T199" i="40"/>
  <c r="S197" i="42"/>
  <c r="T197" i="42" s="1"/>
  <c r="R198" i="42"/>
  <c r="R198" i="51"/>
  <c r="S197" i="51"/>
  <c r="R201" i="40"/>
  <c r="S200" i="40"/>
  <c r="T200" i="40"/>
  <c r="R199" i="42"/>
  <c r="S198" i="42"/>
  <c r="R199" i="51"/>
  <c r="S198" i="51"/>
  <c r="T198" i="51" s="1"/>
  <c r="S201" i="40"/>
  <c r="T201" i="40" s="1"/>
  <c r="R202" i="40"/>
  <c r="S199" i="42"/>
  <c r="T199" i="42"/>
  <c r="R200" i="42"/>
  <c r="S199" i="51"/>
  <c r="T199" i="51" s="1"/>
  <c r="R200" i="51"/>
  <c r="S202" i="40"/>
  <c r="R203" i="40"/>
  <c r="S200" i="42"/>
  <c r="R201" i="42"/>
  <c r="S200" i="51"/>
  <c r="R201" i="51"/>
  <c r="R204" i="40"/>
  <c r="S203" i="40"/>
  <c r="T203" i="40"/>
  <c r="S201" i="42"/>
  <c r="R202" i="42"/>
  <c r="S201" i="51"/>
  <c r="T201" i="51" s="1"/>
  <c r="R202" i="51"/>
  <c r="S204" i="40"/>
  <c r="T204" i="40" s="1"/>
  <c r="R205" i="40"/>
  <c r="S202" i="42"/>
  <c r="R203" i="42"/>
  <c r="R203" i="51"/>
  <c r="S202" i="51"/>
  <c r="S205" i="40"/>
  <c r="T205" i="40"/>
  <c r="R206" i="40"/>
  <c r="R204" i="42"/>
  <c r="S203" i="42"/>
  <c r="T203" i="42" s="1"/>
  <c r="S203" i="51"/>
  <c r="R204" i="51"/>
  <c r="T203" i="51"/>
  <c r="S206" i="40"/>
  <c r="T206" i="40"/>
  <c r="R207" i="40"/>
  <c r="R205" i="42"/>
  <c r="S204" i="42"/>
  <c r="R205" i="51"/>
  <c r="S204" i="51"/>
  <c r="T204" i="51" s="1"/>
  <c r="R208" i="40"/>
  <c r="S207" i="40"/>
  <c r="T207" i="40" s="1"/>
  <c r="S205" i="42"/>
  <c r="T205" i="42" s="1"/>
  <c r="R206" i="42"/>
  <c r="S205" i="51"/>
  <c r="T205" i="51" s="1"/>
  <c r="R206" i="51"/>
  <c r="S208" i="40"/>
  <c r="R209" i="40"/>
  <c r="S206" i="42"/>
  <c r="T206" i="42" s="1"/>
  <c r="R207" i="42"/>
  <c r="S206" i="51"/>
  <c r="R207" i="51"/>
  <c r="R210" i="40"/>
  <c r="S209" i="40"/>
  <c r="T209" i="40" s="1"/>
  <c r="S207" i="42"/>
  <c r="R208" i="42"/>
  <c r="R208" i="51"/>
  <c r="S207" i="51"/>
  <c r="R211" i="40"/>
  <c r="S210" i="40"/>
  <c r="S208" i="42"/>
  <c r="R209" i="42"/>
  <c r="R209" i="51"/>
  <c r="S208" i="51"/>
  <c r="S211" i="40"/>
  <c r="R212" i="40"/>
  <c r="S209" i="42"/>
  <c r="R210" i="42"/>
  <c r="R210" i="51"/>
  <c r="S209" i="51"/>
  <c r="T209" i="51"/>
  <c r="S212" i="40"/>
  <c r="T212" i="40" s="1"/>
  <c r="R213" i="40"/>
  <c r="R211" i="42"/>
  <c r="S210" i="42"/>
  <c r="T210" i="42" s="1"/>
  <c r="S210" i="51"/>
  <c r="R211" i="51"/>
  <c r="R214" i="40"/>
  <c r="S213" i="40"/>
  <c r="S211" i="42"/>
  <c r="T211" i="42" s="1"/>
  <c r="R212" i="42"/>
  <c r="R212" i="51"/>
  <c r="S211" i="51"/>
  <c r="S214" i="40"/>
  <c r="R215" i="40"/>
  <c r="T214" i="40"/>
  <c r="R213" i="42"/>
  <c r="S212" i="42"/>
  <c r="R213" i="51"/>
  <c r="S212" i="51"/>
  <c r="T212" i="51" s="1"/>
  <c r="S215" i="40"/>
  <c r="R216" i="40"/>
  <c r="R214" i="42"/>
  <c r="S213" i="42"/>
  <c r="T213" i="42"/>
  <c r="R214" i="51"/>
  <c r="S213" i="51"/>
  <c r="T213" i="51" s="1"/>
  <c r="S216" i="40"/>
  <c r="R217" i="40"/>
  <c r="T216" i="40"/>
  <c r="S214" i="42"/>
  <c r="R215" i="42"/>
  <c r="R215" i="51"/>
  <c r="S214" i="51"/>
  <c r="R218" i="40"/>
  <c r="S217" i="40"/>
  <c r="T217" i="40"/>
  <c r="S215" i="42"/>
  <c r="R216" i="42"/>
  <c r="S215" i="51"/>
  <c r="T215" i="51"/>
  <c r="R216" i="51"/>
  <c r="R219" i="40"/>
  <c r="S218" i="40"/>
  <c r="R217" i="42"/>
  <c r="S216" i="42"/>
  <c r="T216" i="42" s="1"/>
  <c r="S216" i="51"/>
  <c r="T216" i="51" s="1"/>
  <c r="R217" i="51"/>
  <c r="S219" i="40"/>
  <c r="R220" i="40"/>
  <c r="S217" i="42"/>
  <c r="R218" i="42"/>
  <c r="T217" i="42"/>
  <c r="R218" i="51"/>
  <c r="S217" i="51"/>
  <c r="S220" i="40"/>
  <c r="R221" i="40"/>
  <c r="S218" i="42"/>
  <c r="R219" i="42"/>
  <c r="R219" i="51"/>
  <c r="S218" i="51"/>
  <c r="S221" i="40"/>
  <c r="R222" i="40"/>
  <c r="S219" i="42"/>
  <c r="R220" i="42"/>
  <c r="T219" i="42"/>
  <c r="R220" i="51"/>
  <c r="S219" i="51"/>
  <c r="S222" i="40"/>
  <c r="R223" i="40"/>
  <c r="T222" i="40"/>
  <c r="R221" i="42"/>
  <c r="S220" i="42"/>
  <c r="S220" i="51"/>
  <c r="T220" i="51"/>
  <c r="R221" i="51"/>
  <c r="R224" i="40"/>
  <c r="S223" i="40"/>
  <c r="T223" i="40" s="1"/>
  <c r="R222" i="42"/>
  <c r="S221" i="42"/>
  <c r="T221" i="42" s="1"/>
  <c r="S221" i="51"/>
  <c r="T221" i="51"/>
  <c r="R222" i="51"/>
  <c r="S224" i="40"/>
  <c r="R225" i="40"/>
  <c r="R223" i="42"/>
  <c r="S222" i="42"/>
  <c r="T222" i="42" s="1"/>
  <c r="R223" i="51"/>
  <c r="S222" i="51"/>
  <c r="T222" i="51"/>
  <c r="R226" i="40"/>
  <c r="S225" i="40"/>
  <c r="T225" i="40" s="1"/>
  <c r="S223" i="42"/>
  <c r="R224" i="42"/>
  <c r="T223" i="42"/>
  <c r="R224" i="51"/>
  <c r="S223" i="51"/>
  <c r="T223" i="51" s="1"/>
  <c r="R227" i="40"/>
  <c r="S226" i="40"/>
  <c r="T226" i="40" s="1"/>
  <c r="R225" i="42"/>
  <c r="S224" i="42"/>
  <c r="S224" i="51"/>
  <c r="R225" i="51"/>
  <c r="S227" i="40"/>
  <c r="R228" i="40"/>
  <c r="S225" i="42"/>
  <c r="R226" i="42"/>
  <c r="T225" i="42"/>
  <c r="R226" i="51"/>
  <c r="S225" i="51"/>
  <c r="T225" i="51"/>
  <c r="S228" i="40"/>
  <c r="T228" i="40"/>
  <c r="R229" i="40"/>
  <c r="S226" i="42"/>
  <c r="R227" i="42"/>
  <c r="S226" i="51"/>
  <c r="R227" i="51"/>
  <c r="R230" i="40"/>
  <c r="S229" i="40"/>
  <c r="S227" i="42"/>
  <c r="R228" i="42"/>
  <c r="R228" i="51"/>
  <c r="S227" i="51"/>
  <c r="S230" i="40"/>
  <c r="R231" i="40"/>
  <c r="S228" i="42"/>
  <c r="R229" i="42"/>
  <c r="R229" i="51"/>
  <c r="S228" i="51"/>
  <c r="T228" i="51" s="1"/>
  <c r="S231" i="40"/>
  <c r="R232" i="40"/>
  <c r="S229" i="42"/>
  <c r="T229" i="42"/>
  <c r="R230" i="42"/>
  <c r="R230" i="51"/>
  <c r="S229" i="51"/>
  <c r="T229" i="51"/>
  <c r="S232" i="40"/>
  <c r="R233" i="40"/>
  <c r="S230" i="42"/>
  <c r="R231" i="42"/>
  <c r="R231" i="51"/>
  <c r="S230" i="51"/>
  <c r="S233" i="40"/>
  <c r="T233" i="40" s="1"/>
  <c r="R234" i="40"/>
  <c r="S231" i="42"/>
  <c r="R232" i="42"/>
  <c r="T231" i="42"/>
  <c r="S231" i="51"/>
  <c r="R232" i="51"/>
  <c r="R235" i="40"/>
  <c r="S234" i="40"/>
  <c r="R233" i="42"/>
  <c r="S232" i="42"/>
  <c r="T232" i="42"/>
  <c r="R233" i="51"/>
  <c r="S232" i="51"/>
  <c r="S235" i="40"/>
  <c r="R236" i="40"/>
  <c r="S233" i="42"/>
  <c r="T233" i="42"/>
  <c r="R234" i="42"/>
  <c r="R234" i="51"/>
  <c r="S233" i="51"/>
  <c r="T233" i="51" s="1"/>
  <c r="R237" i="40"/>
  <c r="S236" i="40"/>
  <c r="T236" i="40" s="1"/>
  <c r="R235" i="42"/>
  <c r="S234" i="42"/>
  <c r="T234" i="42" s="1"/>
  <c r="S234" i="51"/>
  <c r="R235" i="51"/>
  <c r="R238" i="40"/>
  <c r="S237" i="40"/>
  <c r="S235" i="42"/>
  <c r="R236" i="42"/>
  <c r="T235" i="42"/>
  <c r="R236" i="51"/>
  <c r="S235" i="51"/>
  <c r="T235" i="51" s="1"/>
  <c r="R239" i="40"/>
  <c r="S238" i="40"/>
  <c r="S236" i="42"/>
  <c r="R237" i="42"/>
  <c r="R237" i="51"/>
  <c r="S236" i="51"/>
  <c r="T236" i="51" s="1"/>
  <c r="R240" i="40"/>
  <c r="S239" i="40"/>
  <c r="R238" i="42"/>
  <c r="S237" i="42"/>
  <c r="T237" i="42" s="1"/>
  <c r="R238" i="51"/>
  <c r="S237" i="51"/>
  <c r="T237" i="51" s="1"/>
  <c r="R241" i="40"/>
  <c r="S240" i="40"/>
  <c r="S238" i="42"/>
  <c r="R239" i="42"/>
  <c r="R239" i="51"/>
  <c r="S238" i="51"/>
  <c r="T238" i="51" s="1"/>
  <c r="R242" i="40"/>
  <c r="S241" i="40"/>
  <c r="T241" i="40" s="1"/>
  <c r="S239" i="42"/>
  <c r="R240" i="42"/>
  <c r="T239" i="42"/>
  <c r="R240" i="51"/>
  <c r="S239" i="51"/>
  <c r="R243" i="40"/>
  <c r="S242" i="40"/>
  <c r="R241" i="42"/>
  <c r="S240" i="42"/>
  <c r="T240" i="42" s="1"/>
  <c r="R241" i="51"/>
  <c r="S240" i="51"/>
  <c r="R244" i="40"/>
  <c r="S243" i="40"/>
  <c r="S241" i="42"/>
  <c r="R242" i="42"/>
  <c r="S241" i="51"/>
  <c r="R242" i="51"/>
  <c r="S244" i="40"/>
  <c r="R245" i="40"/>
  <c r="R243" i="42"/>
  <c r="S242" i="42"/>
  <c r="T242" i="42" s="1"/>
  <c r="R243" i="51"/>
  <c r="S242" i="51"/>
  <c r="T242" i="51" s="1"/>
  <c r="R246" i="40"/>
  <c r="S245" i="40"/>
  <c r="T245" i="40"/>
  <c r="S243" i="42"/>
  <c r="T243" i="42" s="1"/>
  <c r="R244" i="42"/>
  <c r="R244" i="51"/>
  <c r="S243" i="51"/>
  <c r="T243" i="51"/>
  <c r="S246" i="40"/>
  <c r="R247" i="40"/>
  <c r="R245" i="42"/>
  <c r="S244" i="42"/>
  <c r="T244" i="42" s="1"/>
  <c r="R245" i="51"/>
  <c r="S244" i="51"/>
  <c r="T244" i="51" s="1"/>
  <c r="R248" i="40"/>
  <c r="S247" i="40"/>
  <c r="R246" i="42"/>
  <c r="S245" i="42"/>
  <c r="R246" i="51"/>
  <c r="S245" i="51"/>
  <c r="S248" i="40"/>
  <c r="R249" i="40"/>
  <c r="T248" i="40"/>
  <c r="S246" i="42"/>
  <c r="T246" i="42"/>
  <c r="R247" i="42"/>
  <c r="S246" i="51"/>
  <c r="R247" i="51"/>
  <c r="S249" i="40"/>
  <c r="R250" i="40"/>
  <c r="S247" i="42"/>
  <c r="T247" i="42" s="1"/>
  <c r="R248" i="42"/>
  <c r="S247" i="51"/>
  <c r="R248" i="51"/>
  <c r="S250" i="40"/>
  <c r="R251" i="40"/>
  <c r="S248" i="42"/>
  <c r="R249" i="42"/>
  <c r="R249" i="51"/>
  <c r="S248" i="51"/>
  <c r="T248" i="51" s="1"/>
  <c r="S251" i="40"/>
  <c r="T251" i="40" s="1"/>
  <c r="R252" i="40"/>
  <c r="R250" i="42"/>
  <c r="S249" i="42"/>
  <c r="T249" i="42" s="1"/>
  <c r="R250" i="51"/>
  <c r="S249" i="51"/>
  <c r="R253" i="40"/>
  <c r="S252" i="40"/>
  <c r="T252" i="40" s="1"/>
  <c r="S250" i="42"/>
  <c r="T250" i="42" s="1"/>
  <c r="R251" i="42"/>
  <c r="S250" i="51"/>
  <c r="T250" i="51" s="1"/>
  <c r="R251" i="51"/>
  <c r="R254" i="40"/>
  <c r="S253" i="40"/>
  <c r="T253" i="40"/>
  <c r="S251" i="42"/>
  <c r="R252" i="42"/>
  <c r="R252" i="51"/>
  <c r="S251" i="51"/>
  <c r="S254" i="40"/>
  <c r="T254" i="40" s="1"/>
  <c r="R255" i="40"/>
  <c r="S252" i="42"/>
  <c r="T252" i="42"/>
  <c r="R253" i="42"/>
  <c r="S252" i="51"/>
  <c r="T252" i="51" s="1"/>
  <c r="R253" i="51"/>
  <c r="R256" i="40"/>
  <c r="S255" i="40"/>
  <c r="T255" i="40" s="1"/>
  <c r="R254" i="42"/>
  <c r="S253" i="42"/>
  <c r="S253" i="51"/>
  <c r="R254" i="51"/>
  <c r="R257" i="40"/>
  <c r="S256" i="40"/>
  <c r="T256" i="40"/>
  <c r="R255" i="42"/>
  <c r="S254" i="42"/>
  <c r="S254" i="51"/>
  <c r="R255" i="51"/>
  <c r="S257" i="40"/>
  <c r="R258" i="40"/>
  <c r="T257" i="40"/>
  <c r="R256" i="42"/>
  <c r="S255" i="42"/>
  <c r="T255" i="42"/>
  <c r="S255" i="51"/>
  <c r="R256" i="51"/>
  <c r="R259" i="40"/>
  <c r="S258" i="40"/>
  <c r="R257" i="42"/>
  <c r="S256" i="42"/>
  <c r="S256" i="51"/>
  <c r="R257" i="51"/>
  <c r="S259" i="40"/>
  <c r="T259" i="40"/>
  <c r="R260" i="40"/>
  <c r="R258" i="42"/>
  <c r="S257" i="42"/>
  <c r="S257" i="51"/>
  <c r="T257" i="51" s="1"/>
  <c r="R258" i="51"/>
  <c r="R261" i="40"/>
  <c r="S260" i="40"/>
  <c r="T260" i="40" s="1"/>
  <c r="R259" i="42"/>
  <c r="S258" i="42"/>
  <c r="T258" i="42" s="1"/>
  <c r="S258" i="51"/>
  <c r="T258" i="51" s="1"/>
  <c r="R259" i="51"/>
  <c r="S261" i="40"/>
  <c r="R262" i="40"/>
  <c r="S262" i="40" s="1"/>
  <c r="T261" i="40"/>
  <c r="R260" i="42"/>
  <c r="S259" i="42"/>
  <c r="R260" i="51"/>
  <c r="S259" i="51"/>
  <c r="T259" i="51" s="1"/>
  <c r="S260" i="42"/>
  <c r="T260" i="42"/>
  <c r="R261" i="42"/>
  <c r="R261" i="51"/>
  <c r="S260" i="51"/>
  <c r="S261" i="42"/>
  <c r="R262" i="42"/>
  <c r="T261" i="42"/>
  <c r="R262" i="51"/>
  <c r="S261" i="51"/>
  <c r="T261" i="51" s="1"/>
  <c r="S262" i="42"/>
  <c r="T262" i="42"/>
  <c r="S262" i="51"/>
  <c r="T262" i="51"/>
  <c r="R263" i="51"/>
  <c r="R264" i="51"/>
  <c r="S263" i="51"/>
  <c r="T263" i="51"/>
  <c r="R265" i="51"/>
  <c r="S264" i="51"/>
  <c r="T264" i="51"/>
  <c r="S265" i="51"/>
  <c r="R266" i="51"/>
  <c r="S266" i="51"/>
  <c r="R267" i="51"/>
  <c r="S267" i="51" s="1"/>
  <c r="T266" i="51"/>
  <c r="D9" i="42" l="1"/>
  <c r="D8" i="42"/>
  <c r="Q27" i="45"/>
  <c r="M3" i="52"/>
  <c r="O3" i="52"/>
  <c r="N3" i="52"/>
  <c r="N3" i="43"/>
  <c r="O3" i="43"/>
  <c r="M3" i="43"/>
  <c r="N3" i="39"/>
  <c r="M3" i="39"/>
  <c r="O3" i="39"/>
  <c r="T267" i="51"/>
  <c r="T256" i="42"/>
  <c r="T251" i="42"/>
  <c r="T245" i="42"/>
  <c r="T242" i="40"/>
  <c r="T234" i="51"/>
  <c r="T231" i="40"/>
  <c r="T227" i="40"/>
  <c r="T218" i="42"/>
  <c r="T215" i="40"/>
  <c r="T208" i="42"/>
  <c r="T202" i="42"/>
  <c r="T195" i="51"/>
  <c r="T192" i="42"/>
  <c r="T186" i="51"/>
  <c r="T185" i="40"/>
  <c r="T177" i="51"/>
  <c r="T171" i="42"/>
  <c r="T163" i="42"/>
  <c r="T158" i="42"/>
  <c r="T152" i="51"/>
  <c r="T147" i="42"/>
  <c r="T143" i="42"/>
  <c r="T138" i="51"/>
  <c r="T134" i="42"/>
  <c r="T130" i="51"/>
  <c r="T126" i="51"/>
  <c r="T125" i="40"/>
  <c r="T117" i="51"/>
  <c r="T116" i="40"/>
  <c r="T108" i="51"/>
  <c r="T106" i="40"/>
  <c r="T99" i="42"/>
  <c r="T94" i="51"/>
  <c r="T89" i="42"/>
  <c r="T86" i="40"/>
  <c r="T78" i="51"/>
  <c r="T77" i="40"/>
  <c r="T71" i="51"/>
  <c r="T66" i="51"/>
  <c r="T62" i="51"/>
  <c r="T57" i="42"/>
  <c r="T56" i="40"/>
  <c r="T50" i="42"/>
  <c r="T46" i="42"/>
  <c r="T44" i="40"/>
  <c r="T36" i="42"/>
  <c r="T35" i="40"/>
  <c r="T31" i="40"/>
  <c r="T24" i="51"/>
  <c r="T19" i="42"/>
  <c r="T13" i="51"/>
  <c r="T11" i="40"/>
  <c r="G14" i="51"/>
  <c r="G6" i="51"/>
  <c r="G12" i="40"/>
  <c r="G19" i="40"/>
  <c r="T220" i="40"/>
  <c r="T177" i="42"/>
  <c r="T165" i="40"/>
  <c r="T152" i="42"/>
  <c r="T149" i="40"/>
  <c r="T138" i="42"/>
  <c r="T136" i="40"/>
  <c r="T128" i="40"/>
  <c r="T122" i="42"/>
  <c r="T113" i="42"/>
  <c r="T108" i="42"/>
  <c r="T101" i="40"/>
  <c r="T91" i="40"/>
  <c r="T83" i="51"/>
  <c r="T74" i="51"/>
  <c r="T73" i="40"/>
  <c r="T62" i="42"/>
  <c r="T59" i="40"/>
  <c r="T52" i="40"/>
  <c r="T41" i="42"/>
  <c r="T38" i="40"/>
  <c r="T28" i="42"/>
  <c r="T24" i="42"/>
  <c r="T12" i="42"/>
  <c r="T8" i="51"/>
  <c r="G6" i="40"/>
  <c r="G16" i="40"/>
  <c r="F20" i="51"/>
  <c r="G20" i="51" s="1"/>
  <c r="T255" i="51"/>
  <c r="T224" i="42"/>
  <c r="T211" i="51"/>
  <c r="T200" i="51"/>
  <c r="T191" i="51"/>
  <c r="T188" i="40"/>
  <c r="T169" i="42"/>
  <c r="T151" i="51"/>
  <c r="T146" i="51"/>
  <c r="T133" i="51"/>
  <c r="T124" i="40"/>
  <c r="T115" i="40"/>
  <c r="T98" i="51"/>
  <c r="T88" i="51"/>
  <c r="T77" i="51"/>
  <c r="T68" i="40"/>
  <c r="T55" i="40"/>
  <c r="T49" i="51"/>
  <c r="T37" i="40"/>
  <c r="T23" i="51"/>
  <c r="T14" i="40"/>
  <c r="T4" i="51"/>
  <c r="G20" i="40"/>
  <c r="G5" i="42"/>
  <c r="T260" i="51"/>
  <c r="T250" i="40"/>
  <c r="T240" i="40"/>
  <c r="T234" i="40"/>
  <c r="T227" i="51"/>
  <c r="T224" i="40"/>
  <c r="T219" i="40"/>
  <c r="T207" i="42"/>
  <c r="T200" i="42"/>
  <c r="T191" i="42"/>
  <c r="T178" i="40"/>
  <c r="T157" i="40"/>
  <c r="T141" i="42"/>
  <c r="T129" i="42"/>
  <c r="T118" i="40"/>
  <c r="T102" i="42"/>
  <c r="T87" i="51"/>
  <c r="T79" i="40"/>
  <c r="T65" i="42"/>
  <c r="T52" i="42"/>
  <c r="T39" i="51"/>
  <c r="T34" i="51"/>
  <c r="T23" i="42"/>
  <c r="T7" i="51"/>
  <c r="G7" i="51"/>
  <c r="G13" i="51"/>
  <c r="T259" i="42"/>
  <c r="T231" i="51"/>
  <c r="T218" i="40"/>
  <c r="T202" i="40"/>
  <c r="T187" i="40"/>
  <c r="T167" i="51"/>
  <c r="T150" i="42"/>
  <c r="T139" i="40"/>
  <c r="T127" i="40"/>
  <c r="T111" i="51"/>
  <c r="T100" i="40"/>
  <c r="T84" i="40"/>
  <c r="T73" i="42"/>
  <c r="T59" i="42"/>
  <c r="T51" i="40"/>
  <c r="T34" i="42"/>
  <c r="T26" i="51"/>
  <c r="T10" i="42"/>
  <c r="T6" i="40"/>
  <c r="F8" i="51"/>
  <c r="G8" i="51" s="1"/>
  <c r="T262" i="40"/>
  <c r="T241" i="42"/>
  <c r="T236" i="42"/>
  <c r="T229" i="40"/>
  <c r="T215" i="42"/>
  <c r="T198" i="42"/>
  <c r="T184" i="51"/>
  <c r="T166" i="42"/>
  <c r="T149" i="42"/>
  <c r="T136" i="42"/>
  <c r="T130" i="40"/>
  <c r="T115" i="42"/>
  <c r="T101" i="51"/>
  <c r="T86" i="42"/>
  <c r="T67" i="51"/>
  <c r="T51" i="51"/>
  <c r="T40" i="40"/>
  <c r="T23" i="40"/>
  <c r="T5" i="42"/>
  <c r="R27" i="45"/>
  <c r="T246" i="51"/>
  <c r="T230" i="42"/>
  <c r="T226" i="51"/>
  <c r="T221" i="40"/>
  <c r="T204" i="42"/>
  <c r="T186" i="40"/>
  <c r="T167" i="40"/>
  <c r="T148" i="42"/>
  <c r="T131" i="42"/>
  <c r="T114" i="51"/>
  <c r="T104" i="51"/>
  <c r="T85" i="51"/>
  <c r="T72" i="51"/>
  <c r="T58" i="42"/>
  <c r="T45" i="40"/>
  <c r="T33" i="51"/>
  <c r="T16" i="51"/>
  <c r="G4" i="40"/>
  <c r="F12" i="51"/>
  <c r="G12" i="51" s="1"/>
  <c r="T256" i="51"/>
  <c r="T226" i="42"/>
  <c r="T214" i="42"/>
  <c r="T208" i="51"/>
  <c r="T192" i="51"/>
  <c r="T164" i="42"/>
  <c r="T147" i="51"/>
  <c r="T135" i="51"/>
  <c r="T114" i="42"/>
  <c r="T96" i="51"/>
  <c r="T79" i="51"/>
  <c r="T60" i="40"/>
  <c r="T50" i="51"/>
  <c r="T36" i="51"/>
  <c r="T19" i="51"/>
  <c r="G17" i="51"/>
  <c r="G5" i="40"/>
  <c r="T265" i="51"/>
  <c r="T258" i="40"/>
  <c r="T249" i="51"/>
  <c r="T247" i="40"/>
  <c r="T239" i="51"/>
  <c r="T235" i="40"/>
  <c r="T228" i="42"/>
  <c r="T224" i="51"/>
  <c r="T212" i="42"/>
  <c r="T210" i="40"/>
  <c r="T201" i="42"/>
  <c r="T195" i="42"/>
  <c r="T194" i="40"/>
  <c r="T186" i="42"/>
  <c r="T181" i="51"/>
  <c r="T170" i="51"/>
  <c r="T159" i="40"/>
  <c r="T142" i="42"/>
  <c r="T130" i="42"/>
  <c r="T119" i="40"/>
  <c r="T103" i="42"/>
  <c r="T94" i="42"/>
  <c r="T78" i="42"/>
  <c r="T66" i="42"/>
  <c r="T53" i="42"/>
  <c r="T48" i="40"/>
  <c r="T32" i="51"/>
  <c r="T21" i="40"/>
  <c r="G8" i="42"/>
  <c r="G10" i="40"/>
  <c r="T238" i="42"/>
  <c r="T176" i="51"/>
  <c r="T156" i="42"/>
  <c r="T137" i="51"/>
  <c r="T132" i="40"/>
  <c r="T116" i="42"/>
  <c r="T105" i="40"/>
  <c r="T83" i="42"/>
  <c r="T70" i="42"/>
  <c r="T56" i="51"/>
  <c r="T40" i="51"/>
  <c r="T32" i="42"/>
  <c r="T18" i="42"/>
  <c r="T244" i="40"/>
  <c r="T185" i="42"/>
  <c r="T162" i="42"/>
  <c r="T146" i="42"/>
  <c r="T125" i="42"/>
  <c r="T112" i="42"/>
  <c r="T92" i="42"/>
  <c r="T76" i="40"/>
  <c r="T62" i="40"/>
  <c r="T49" i="42"/>
  <c r="T34" i="40"/>
  <c r="T11" i="42"/>
  <c r="G10" i="51"/>
  <c r="T247" i="51"/>
  <c r="T241" i="51"/>
  <c r="T227" i="42"/>
  <c r="T210" i="51"/>
  <c r="T194" i="42"/>
  <c r="T179" i="42"/>
  <c r="T164" i="40"/>
  <c r="T147" i="40"/>
  <c r="T132" i="51"/>
  <c r="T115" i="51"/>
  <c r="T104" i="40"/>
  <c r="T86" i="51"/>
  <c r="T68" i="51"/>
  <c r="T58" i="40"/>
  <c r="T43" i="51"/>
  <c r="T31" i="51"/>
  <c r="T17" i="42"/>
  <c r="G4" i="42"/>
  <c r="S26" i="45"/>
  <c r="T249" i="40"/>
  <c r="T230" i="51"/>
  <c r="T209" i="42"/>
  <c r="T192" i="40"/>
  <c r="T174" i="51"/>
  <c r="T154" i="42"/>
  <c r="T131" i="51"/>
  <c r="T122" i="40"/>
  <c r="T106" i="51"/>
  <c r="T91" i="42"/>
  <c r="T75" i="40"/>
  <c r="T55" i="51"/>
  <c r="T43" i="42"/>
  <c r="T26" i="42"/>
  <c r="T12" i="40"/>
  <c r="G21" i="40"/>
  <c r="T253" i="42"/>
  <c r="T211" i="40"/>
  <c r="T191" i="40"/>
  <c r="T160" i="51"/>
  <c r="T146" i="40"/>
  <c r="T127" i="51"/>
  <c r="T109" i="51"/>
  <c r="T90" i="42"/>
  <c r="T67" i="42"/>
  <c r="T53" i="40"/>
  <c r="T30" i="42"/>
  <c r="T7" i="40"/>
  <c r="D40" i="29"/>
  <c r="T237" i="40"/>
  <c r="T202" i="51"/>
  <c r="T187" i="42"/>
  <c r="T158" i="51"/>
  <c r="T143" i="51"/>
  <c r="T126" i="40"/>
  <c r="T103" i="40"/>
  <c r="T92" i="40"/>
  <c r="T69" i="40"/>
  <c r="T42" i="42"/>
  <c r="T25" i="42"/>
  <c r="G14" i="40"/>
  <c r="R263" i="42"/>
  <c r="T248" i="42"/>
  <c r="T246" i="40"/>
  <c r="T232" i="51"/>
  <c r="T230" i="40"/>
  <c r="T217" i="51"/>
  <c r="T207" i="51"/>
  <c r="T197" i="40"/>
  <c r="T181" i="42"/>
  <c r="T162" i="51"/>
  <c r="T144" i="40"/>
  <c r="T125" i="51"/>
  <c r="T107" i="51"/>
  <c r="T93" i="42"/>
  <c r="T74" i="42"/>
  <c r="T64" i="40"/>
  <c r="T47" i="40"/>
  <c r="T27" i="51"/>
  <c r="T10" i="40"/>
  <c r="G9" i="51"/>
  <c r="T254" i="51"/>
  <c r="T213" i="40"/>
  <c r="T194" i="51"/>
  <c r="T179" i="51"/>
  <c r="T171" i="40"/>
  <c r="T150" i="51"/>
  <c r="T137" i="42"/>
  <c r="T123" i="40"/>
  <c r="T107" i="42"/>
  <c r="T98" i="42"/>
  <c r="T85" i="40"/>
  <c r="T69" i="51"/>
  <c r="T56" i="42"/>
  <c r="T44" i="42"/>
  <c r="T27" i="42"/>
  <c r="T20" i="40"/>
  <c r="T4" i="42"/>
  <c r="F18" i="51"/>
  <c r="G18" i="51" s="1"/>
  <c r="T254" i="42"/>
  <c r="T239" i="40"/>
  <c r="T220" i="42"/>
  <c r="T206" i="51"/>
  <c r="T190" i="42"/>
  <c r="T175" i="51"/>
  <c r="T154" i="51"/>
  <c r="T143" i="40"/>
  <c r="T131" i="40"/>
  <c r="T120" i="51"/>
  <c r="T109" i="40"/>
  <c r="T91" i="51"/>
  <c r="T76" i="51"/>
  <c r="T64" i="51"/>
  <c r="T54" i="40"/>
  <c r="T38" i="51"/>
  <c r="T24" i="40"/>
  <c r="T6" i="51"/>
  <c r="F16" i="51"/>
  <c r="G16" i="51" s="1"/>
  <c r="T253" i="51"/>
  <c r="T219" i="51"/>
  <c r="T208" i="40"/>
  <c r="T193" i="42"/>
  <c r="T178" i="51"/>
  <c r="T161" i="42"/>
  <c r="T144" i="42"/>
  <c r="T140" i="42"/>
  <c r="AG132" i="39"/>
  <c r="T110" i="51"/>
  <c r="T97" i="42"/>
  <c r="T76" i="42"/>
  <c r="T61" i="40"/>
  <c r="T50" i="40"/>
  <c r="T30" i="51"/>
  <c r="AC26" i="48"/>
  <c r="G15" i="40"/>
  <c r="T243" i="40"/>
  <c r="T214" i="51"/>
  <c r="T197" i="51"/>
  <c r="T174" i="42"/>
  <c r="T156" i="40"/>
  <c r="T138" i="40"/>
  <c r="T121" i="40"/>
  <c r="T101" i="42"/>
  <c r="T83" i="40"/>
  <c r="T63" i="51"/>
  <c r="T47" i="51"/>
  <c r="T28" i="40"/>
  <c r="G5" i="51"/>
  <c r="T251" i="51"/>
  <c r="T218" i="51"/>
  <c r="T198" i="40"/>
  <c r="T180" i="40"/>
  <c r="T155" i="40"/>
  <c r="T141" i="40"/>
  <c r="T129" i="40"/>
  <c r="T104" i="42"/>
  <c r="T85" i="42"/>
  <c r="T63" i="42"/>
  <c r="T46" i="51"/>
  <c r="T33" i="42"/>
  <c r="E9" i="42"/>
  <c r="G4" i="51"/>
  <c r="T135" i="40"/>
  <c r="T81" i="42"/>
  <c r="T36" i="40"/>
  <c r="G11" i="40"/>
  <c r="T257" i="42"/>
  <c r="T178" i="42"/>
  <c r="T124" i="42"/>
  <c r="T75" i="51"/>
  <c r="T37" i="51"/>
  <c r="G15" i="51"/>
  <c r="T240" i="51"/>
  <c r="T183" i="51"/>
  <c r="T133" i="40"/>
  <c r="T75" i="42"/>
  <c r="T29" i="42"/>
  <c r="T64" i="42"/>
  <c r="G19" i="51"/>
  <c r="T238" i="40"/>
  <c r="T195" i="40"/>
  <c r="T139" i="42"/>
  <c r="T99" i="40"/>
  <c r="T57" i="40"/>
  <c r="T9" i="51"/>
  <c r="T245" i="51"/>
  <c r="T175" i="40"/>
  <c r="T111" i="40"/>
  <c r="T54" i="51"/>
  <c r="T9" i="42"/>
  <c r="T20" i="42"/>
  <c r="T232" i="40"/>
  <c r="T120" i="40"/>
  <c r="T72" i="42"/>
  <c r="T15" i="51"/>
  <c r="H3" i="48"/>
  <c r="S3" i="39" a="1"/>
  <c r="T3" i="43" a="1"/>
  <c r="T3" i="39" a="1"/>
  <c r="U13" i="39" a="1"/>
  <c r="U3" i="39" a="1"/>
  <c r="U9" i="52" a="1"/>
  <c r="S3" i="52" a="1"/>
  <c r="T9" i="43" a="1"/>
  <c r="T9" i="39" a="1"/>
  <c r="T9" i="52" a="1"/>
  <c r="U9" i="39" a="1"/>
  <c r="S3" i="43" a="1"/>
  <c r="U13" i="43" a="1"/>
  <c r="U3" i="43" a="1"/>
  <c r="U9" i="43" a="1"/>
  <c r="T3" i="52" a="1"/>
  <c r="U3" i="52" a="1"/>
  <c r="U13" i="52" a="1"/>
  <c r="S27" i="45"/>
  <c r="S263" i="42"/>
  <c r="R264" i="42"/>
  <c r="F9" i="42"/>
  <c r="G9" i="42" s="1"/>
  <c r="C10" i="42"/>
  <c r="S264" i="42"/>
  <c r="T264" i="42"/>
  <c r="D10" i="42" l="1"/>
  <c r="Q28" i="45"/>
  <c r="K3" i="48"/>
  <c r="I3" i="48"/>
  <c r="J3" i="48"/>
  <c r="U10" i="39"/>
  <c r="U9" i="39"/>
  <c r="U3" i="39"/>
  <c r="U4" i="39"/>
  <c r="U5" i="39"/>
  <c r="U13" i="39"/>
  <c r="AA13" i="39" s="1"/>
  <c r="T10" i="39"/>
  <c r="T9" i="39"/>
  <c r="T5" i="39"/>
  <c r="T3" i="39"/>
  <c r="T4" i="39"/>
  <c r="U10" i="43"/>
  <c r="U9" i="43"/>
  <c r="U5" i="43"/>
  <c r="U4" i="43"/>
  <c r="U3" i="43"/>
  <c r="U13" i="43"/>
  <c r="AA13" i="43" s="1"/>
  <c r="S4" i="43"/>
  <c r="S3" i="43"/>
  <c r="S5" i="43"/>
  <c r="T10" i="43"/>
  <c r="T9" i="43"/>
  <c r="T4" i="43"/>
  <c r="T3" i="43"/>
  <c r="T5" i="43"/>
  <c r="T3" i="52"/>
  <c r="T5" i="52"/>
  <c r="T4" i="52"/>
  <c r="T10" i="52"/>
  <c r="T9" i="52"/>
  <c r="S3" i="52"/>
  <c r="S4" i="52"/>
  <c r="S5" i="52"/>
  <c r="S3" i="39"/>
  <c r="S4" i="39"/>
  <c r="S5" i="39"/>
  <c r="U10" i="52"/>
  <c r="U9" i="52"/>
  <c r="U13" i="52"/>
  <c r="AA13" i="52" s="1"/>
  <c r="U3" i="52"/>
  <c r="U5" i="52"/>
  <c r="U4" i="52"/>
  <c r="E10" i="42"/>
  <c r="R265" i="42"/>
  <c r="T263" i="42"/>
  <c r="R28" i="45"/>
  <c r="O3" i="48" a="1"/>
  <c r="Q9" i="48" a="1"/>
  <c r="Q3" i="48" a="1"/>
  <c r="Q13" i="48" a="1"/>
  <c r="P3" i="48" a="1"/>
  <c r="P9" i="48" a="1"/>
  <c r="C11" i="42"/>
  <c r="F10" i="42"/>
  <c r="R266" i="42"/>
  <c r="S265" i="42"/>
  <c r="S28" i="45"/>
  <c r="S266" i="42"/>
  <c r="T266" i="42"/>
  <c r="D11" i="42" l="1"/>
  <c r="Q29" i="45"/>
  <c r="P10" i="48"/>
  <c r="P9" i="48"/>
  <c r="P4" i="48"/>
  <c r="P3" i="48"/>
  <c r="P5" i="48"/>
  <c r="Q13" i="48"/>
  <c r="W13" i="48" s="1"/>
  <c r="Q4" i="48"/>
  <c r="Q3" i="48"/>
  <c r="Q5" i="48"/>
  <c r="Q10" i="48"/>
  <c r="Q9" i="48"/>
  <c r="O3" i="48"/>
  <c r="O5" i="48"/>
  <c r="O4" i="48"/>
  <c r="AA9" i="39" a="1"/>
  <c r="AA10" i="39" s="1"/>
  <c r="AA3" i="39" a="1"/>
  <c r="AB4" i="39" s="1"/>
  <c r="AA3" i="52" a="1"/>
  <c r="AA9" i="43" a="1"/>
  <c r="AA3" i="43" a="1"/>
  <c r="AA9" i="52" a="1"/>
  <c r="T265" i="42"/>
  <c r="R267" i="42"/>
  <c r="G10" i="42"/>
  <c r="E11" i="42"/>
  <c r="R29" i="45"/>
  <c r="S29" i="45"/>
  <c r="R268" i="42"/>
  <c r="S267" i="42"/>
  <c r="F11" i="42"/>
  <c r="G11" i="42"/>
  <c r="C12" i="42"/>
  <c r="S268" i="42"/>
  <c r="T268" i="42"/>
  <c r="AC4" i="39" l="1"/>
  <c r="W9" i="48" a="1"/>
  <c r="W3" i="48" a="1"/>
  <c r="X5" i="48" s="1"/>
  <c r="D12" i="42"/>
  <c r="AA4" i="39"/>
  <c r="AB9" i="39"/>
  <c r="AC5" i="39"/>
  <c r="AA9" i="39"/>
  <c r="AC3" i="39"/>
  <c r="AB10" i="39"/>
  <c r="AB3" i="39"/>
  <c r="AA3" i="39"/>
  <c r="AA5" i="39"/>
  <c r="AB5" i="39"/>
  <c r="AA3" i="52"/>
  <c r="AA4" i="52"/>
  <c r="AB4" i="52"/>
  <c r="AC4" i="52"/>
  <c r="AC3" i="52"/>
  <c r="AB3" i="52"/>
  <c r="AB5" i="52"/>
  <c r="AC5" i="52"/>
  <c r="AA5" i="52"/>
  <c r="W9" i="48"/>
  <c r="X9" i="48"/>
  <c r="W10" i="48"/>
  <c r="X10" i="48"/>
  <c r="AB10" i="52"/>
  <c r="AA10" i="52"/>
  <c r="AB9" i="52"/>
  <c r="AA9" i="52"/>
  <c r="AA3" i="43"/>
  <c r="AC3" i="43"/>
  <c r="AB5" i="43"/>
  <c r="AC4" i="43"/>
  <c r="AC5" i="43"/>
  <c r="AA4" i="43"/>
  <c r="AA5" i="43"/>
  <c r="AB4" i="43"/>
  <c r="AB3" i="43"/>
  <c r="AB9" i="43"/>
  <c r="AA10" i="43"/>
  <c r="AA9" i="43"/>
  <c r="AB10" i="43"/>
  <c r="W3" i="48"/>
  <c r="X4" i="48"/>
  <c r="E12" i="42"/>
  <c r="T267" i="42"/>
  <c r="R269" i="42"/>
  <c r="C13" i="42"/>
  <c r="F12" i="42"/>
  <c r="R270" i="42"/>
  <c r="S269" i="42"/>
  <c r="S270" i="42"/>
  <c r="T270" i="42"/>
  <c r="W5" i="48" l="1"/>
  <c r="X3" i="48"/>
  <c r="Y3" i="48"/>
  <c r="Y4" i="48"/>
  <c r="W4" i="48"/>
  <c r="Y5" i="48"/>
  <c r="D13" i="42"/>
  <c r="F4" i="48" a="1"/>
  <c r="T269" i="42"/>
  <c r="R271" i="42"/>
  <c r="G12" i="42"/>
  <c r="E13" i="42"/>
  <c r="R272" i="42"/>
  <c r="S271" i="42"/>
  <c r="F13" i="42"/>
  <c r="C14" i="42"/>
  <c r="S272" i="42"/>
  <c r="T272" i="42"/>
  <c r="D14" i="42" l="1"/>
  <c r="E14" i="42"/>
  <c r="G13" i="42"/>
  <c r="T271" i="42"/>
  <c r="R273" i="42"/>
  <c r="F14" i="42"/>
  <c r="C15" i="42"/>
  <c r="S273" i="42"/>
  <c r="R274" i="42"/>
  <c r="S274" i="42"/>
  <c r="T274" i="42"/>
  <c r="D15" i="42" l="1"/>
  <c r="R275" i="42"/>
  <c r="T273" i="42"/>
  <c r="E15" i="42"/>
  <c r="G14" i="42"/>
  <c r="R276" i="42"/>
  <c r="S275" i="42"/>
  <c r="F15" i="42"/>
  <c r="S276" i="42"/>
  <c r="T276" i="42"/>
  <c r="G15" i="42"/>
  <c r="T275" i="42"/>
  <c r="R277" i="42"/>
  <c r="R278" i="42"/>
  <c r="S277" i="42"/>
  <c r="S278" i="42"/>
  <c r="R279" i="42"/>
  <c r="T278" i="42"/>
  <c r="S279" i="42"/>
  <c r="T279" i="42"/>
  <c r="R280" i="42"/>
  <c r="T277" i="42"/>
  <c r="R281" i="42"/>
  <c r="S280" i="42"/>
  <c r="S281" i="42"/>
  <c r="T281" i="42"/>
  <c r="T280" i="42"/>
  <c r="R282" i="42"/>
  <c r="R283" i="42"/>
  <c r="S282" i="42"/>
  <c r="S283" i="42"/>
  <c r="T283" i="42"/>
  <c r="T282" i="42"/>
  <c r="R284" i="42"/>
  <c r="R285" i="42"/>
  <c r="S284" i="42"/>
  <c r="S285" i="42"/>
  <c r="T285" i="42"/>
  <c r="T284" i="42"/>
  <c r="R286" i="42"/>
  <c r="S286" i="42"/>
  <c r="R287" i="42"/>
  <c r="R288" i="42"/>
  <c r="S287" i="42"/>
  <c r="T287" i="42"/>
  <c r="S288" i="42"/>
  <c r="T288" i="42"/>
  <c r="R289" i="42"/>
  <c r="S289" i="42" s="1"/>
  <c r="T286" i="42"/>
  <c r="T289" i="42"/>
  <c r="I20" i="29" l="1"/>
  <c r="J15" i="42"/>
  <c r="I15" i="42"/>
  <c r="H15" i="42"/>
  <c r="J14" i="42"/>
  <c r="I14" i="42"/>
  <c r="H14" i="42"/>
  <c r="J13" i="42"/>
  <c r="I13" i="42"/>
  <c r="H13" i="42"/>
  <c r="J12" i="42"/>
  <c r="I12" i="42"/>
  <c r="H12" i="42"/>
  <c r="J11" i="42"/>
  <c r="I21" i="40"/>
  <c r="H9" i="40"/>
  <c r="J3" i="40"/>
  <c r="I13" i="40"/>
  <c r="H11" i="40"/>
  <c r="J4" i="40"/>
  <c r="I3" i="40"/>
  <c r="F4" i="43"/>
  <c r="H6" i="40"/>
  <c r="J3" i="51"/>
  <c r="J13" i="51"/>
  <c r="H7" i="42"/>
  <c r="H17" i="48"/>
  <c r="K15" i="39"/>
  <c r="G16" i="48"/>
  <c r="H8" i="40"/>
  <c r="J3" i="42"/>
  <c r="H19" i="51"/>
  <c r="L17" i="39"/>
  <c r="G15" i="48"/>
  <c r="H10" i="40"/>
  <c r="K19" i="39"/>
  <c r="G3" i="52"/>
  <c r="H22" i="51"/>
  <c r="H23" i="51"/>
  <c r="J22" i="51"/>
  <c r="J4" i="51"/>
  <c r="G5" i="39"/>
  <c r="J20" i="51"/>
  <c r="G6" i="43"/>
  <c r="J6" i="42"/>
  <c r="I12" i="40"/>
  <c r="F7" i="39"/>
  <c r="Q6" i="45"/>
  <c r="K27" i="52"/>
  <c r="G7" i="43"/>
  <c r="I3" i="42"/>
  <c r="H12" i="40"/>
  <c r="J21" i="40"/>
  <c r="L18" i="52"/>
  <c r="H6" i="51"/>
  <c r="Q5" i="45"/>
  <c r="W29" i="45"/>
  <c r="J16" i="40"/>
  <c r="J11" i="51"/>
  <c r="J8" i="40"/>
  <c r="I8" i="42"/>
  <c r="Q9" i="45"/>
  <c r="I19" i="51"/>
  <c r="H14" i="51"/>
  <c r="F5" i="43"/>
  <c r="K20" i="39"/>
  <c r="K25" i="52"/>
  <c r="G7" i="52"/>
  <c r="R7" i="45"/>
  <c r="H24" i="51"/>
  <c r="J25" i="51"/>
  <c r="I22" i="51"/>
  <c r="L24" i="52"/>
  <c r="L21" i="52"/>
  <c r="H6" i="42"/>
  <c r="V28" i="45"/>
  <c r="J17" i="51"/>
  <c r="I17" i="40"/>
  <c r="H13" i="51"/>
  <c r="K24" i="52"/>
  <c r="H5" i="51"/>
  <c r="K21" i="43"/>
  <c r="Q4" i="45"/>
  <c r="H9" i="42"/>
  <c r="I6" i="42"/>
  <c r="Q3" i="45"/>
  <c r="H16" i="48"/>
  <c r="H17" i="51"/>
  <c r="K18" i="52"/>
  <c r="I9" i="51"/>
  <c r="I18" i="51"/>
  <c r="I8" i="51"/>
  <c r="I7" i="40"/>
  <c r="I11" i="51"/>
  <c r="H20" i="40"/>
  <c r="L22" i="52"/>
  <c r="H4" i="40"/>
  <c r="K21" i="52"/>
  <c r="F5" i="39"/>
  <c r="R4" i="45"/>
  <c r="J23" i="51"/>
  <c r="H27" i="51"/>
  <c r="I27" i="51"/>
  <c r="L25" i="52"/>
  <c r="L24" i="39"/>
  <c r="L20" i="39"/>
  <c r="J9" i="51"/>
  <c r="T28" i="45"/>
  <c r="I4" i="51"/>
  <c r="F6" i="39"/>
  <c r="L15" i="39"/>
  <c r="K15" i="52"/>
  <c r="W27" i="45"/>
  <c r="I11" i="40"/>
  <c r="V29" i="45"/>
  <c r="L26" i="52"/>
  <c r="J12" i="40"/>
  <c r="L22" i="39"/>
  <c r="J4" i="42"/>
  <c r="I5" i="51"/>
  <c r="W26" i="45"/>
  <c r="F4" i="52"/>
  <c r="J7" i="51"/>
  <c r="H16" i="51"/>
  <c r="F3" i="39"/>
  <c r="R8" i="45"/>
  <c r="I24" i="51"/>
  <c r="H21" i="51"/>
  <c r="J27" i="51"/>
  <c r="L30" i="52"/>
  <c r="I10" i="42"/>
  <c r="K19" i="43"/>
  <c r="H8" i="51"/>
  <c r="I9" i="40"/>
  <c r="K16" i="39"/>
  <c r="I20" i="51"/>
  <c r="G6" i="52"/>
  <c r="L27" i="52"/>
  <c r="H17" i="40"/>
  <c r="H7" i="40"/>
  <c r="L18" i="43"/>
  <c r="K28" i="52"/>
  <c r="T29" i="45"/>
  <c r="J15" i="51"/>
  <c r="I4" i="40"/>
  <c r="K16" i="43"/>
  <c r="T26" i="45"/>
  <c r="J11" i="40"/>
  <c r="H15" i="51"/>
  <c r="F3" i="43"/>
  <c r="R6" i="45"/>
  <c r="I21" i="51"/>
  <c r="J24" i="51"/>
  <c r="K17" i="39"/>
  <c r="I11" i="42"/>
  <c r="J10" i="40"/>
  <c r="J13" i="40"/>
  <c r="H16" i="40"/>
  <c r="J15" i="40"/>
  <c r="L19" i="39"/>
  <c r="L19" i="52"/>
  <c r="K21" i="39"/>
  <c r="H4" i="42"/>
  <c r="J7" i="40"/>
  <c r="V27" i="45"/>
  <c r="W28" i="45"/>
  <c r="H13" i="40"/>
  <c r="I7" i="51"/>
  <c r="L17" i="43"/>
  <c r="G5" i="43"/>
  <c r="L20" i="52"/>
  <c r="K18" i="43"/>
  <c r="L18" i="39"/>
  <c r="I10" i="51"/>
  <c r="G4" i="39"/>
  <c r="J20" i="40"/>
  <c r="G17" i="48"/>
  <c r="F4" i="39"/>
  <c r="J8" i="51"/>
  <c r="I9" i="42"/>
  <c r="H21" i="40"/>
  <c r="K20" i="43"/>
  <c r="J5" i="42"/>
  <c r="I14" i="40"/>
  <c r="H19" i="48"/>
  <c r="K15" i="43"/>
  <c r="H7" i="51"/>
  <c r="L15" i="43"/>
  <c r="H14" i="40"/>
  <c r="I5" i="40"/>
  <c r="K23" i="52"/>
  <c r="J8" i="42"/>
  <c r="J12" i="51"/>
  <c r="I20" i="40"/>
  <c r="K29" i="52"/>
  <c r="L21" i="43"/>
  <c r="I15" i="40"/>
  <c r="K23" i="39"/>
  <c r="F3" i="52"/>
  <c r="R9" i="45"/>
  <c r="I25" i="51"/>
  <c r="I26" i="51"/>
  <c r="G19" i="48"/>
  <c r="G7" i="39"/>
  <c r="T27" i="45"/>
  <c r="H11" i="51"/>
  <c r="L23" i="52"/>
  <c r="H8" i="42"/>
  <c r="I6" i="40"/>
  <c r="J6" i="51"/>
  <c r="K16" i="52"/>
  <c r="L23" i="39"/>
  <c r="K22" i="52"/>
  <c r="J19" i="51"/>
  <c r="J9" i="42"/>
  <c r="L16" i="52"/>
  <c r="F7" i="43"/>
  <c r="K24" i="39"/>
  <c r="H4" i="51"/>
  <c r="F6" i="52"/>
  <c r="I18" i="40"/>
  <c r="K20" i="52"/>
  <c r="I7" i="42"/>
  <c r="L20" i="43"/>
  <c r="H18" i="40"/>
  <c r="I5" i="42"/>
  <c r="J5" i="51"/>
  <c r="H12" i="51"/>
  <c r="J5" i="40"/>
  <c r="J14" i="51"/>
  <c r="I19" i="40"/>
  <c r="F7" i="52"/>
  <c r="L21" i="39"/>
  <c r="J10" i="51"/>
  <c r="K17" i="52"/>
  <c r="K26" i="52"/>
  <c r="F6" i="43"/>
  <c r="J6" i="40"/>
  <c r="H11" i="42"/>
  <c r="J19" i="40"/>
  <c r="J9" i="40"/>
  <c r="I3" i="51"/>
  <c r="L16" i="39"/>
  <c r="H18" i="48"/>
  <c r="L28" i="52"/>
  <c r="L19" i="43"/>
  <c r="G3" i="39"/>
  <c r="R5" i="45"/>
  <c r="R13" i="45" s="1" a="1"/>
  <c r="H26" i="51"/>
  <c r="I23" i="51"/>
  <c r="J16" i="51"/>
  <c r="I12" i="51"/>
  <c r="H9" i="51"/>
  <c r="K22" i="39"/>
  <c r="I17" i="51"/>
  <c r="Q7" i="45"/>
  <c r="K18" i="39"/>
  <c r="Q8" i="45"/>
  <c r="G4" i="52"/>
  <c r="I4" i="42"/>
  <c r="G18" i="48"/>
  <c r="H19" i="40"/>
  <c r="L17" i="52"/>
  <c r="J10" i="42"/>
  <c r="I6" i="51"/>
  <c r="H5" i="40"/>
  <c r="J7" i="42"/>
  <c r="I10" i="40"/>
  <c r="H15" i="48"/>
  <c r="H18" i="51"/>
  <c r="H10" i="42"/>
  <c r="L16" i="43"/>
  <c r="H15" i="40"/>
  <c r="G6" i="39"/>
  <c r="I15" i="51"/>
  <c r="F5" i="52"/>
  <c r="H10" i="51"/>
  <c r="I8" i="40"/>
  <c r="I14" i="51"/>
  <c r="J14" i="40"/>
  <c r="I13" i="51"/>
  <c r="J18" i="51"/>
  <c r="I16" i="40"/>
  <c r="U12" i="45" a="1"/>
  <c r="K30" i="52"/>
  <c r="J17" i="40"/>
  <c r="H20" i="51"/>
  <c r="K19" i="52"/>
  <c r="L29" i="52"/>
  <c r="I16" i="51"/>
  <c r="V26" i="45"/>
  <c r="J18" i="40"/>
  <c r="G5" i="52"/>
  <c r="G4" i="43"/>
  <c r="K17" i="43"/>
  <c r="L15" i="52"/>
  <c r="H5" i="42"/>
  <c r="G3" i="43"/>
  <c r="H25" i="51"/>
  <c r="J21" i="51"/>
  <c r="J26" i="51"/>
  <c r="M25" i="51" l="1"/>
  <c r="M17" i="43"/>
  <c r="U26" i="45"/>
  <c r="X26" i="45" s="1"/>
  <c r="K16" i="51"/>
  <c r="P16" i="51" s="1"/>
  <c r="M19" i="52"/>
  <c r="M20" i="51"/>
  <c r="M30" i="52"/>
  <c r="U12" i="45"/>
  <c r="U18" i="45"/>
  <c r="U14" i="45"/>
  <c r="U16" i="45"/>
  <c r="U19" i="45"/>
  <c r="U17" i="45"/>
  <c r="U15" i="45"/>
  <c r="U20" i="45"/>
  <c r="U13" i="45"/>
  <c r="U21" i="45"/>
  <c r="K16" i="40"/>
  <c r="P16" i="40" s="1"/>
  <c r="K13" i="51"/>
  <c r="L13" i="51" s="1"/>
  <c r="K14" i="51"/>
  <c r="P14" i="51" s="1"/>
  <c r="K8" i="40"/>
  <c r="P8" i="40" s="1"/>
  <c r="M10" i="51"/>
  <c r="I5" i="52"/>
  <c r="K15" i="51"/>
  <c r="L15" i="51" s="1"/>
  <c r="M15" i="40"/>
  <c r="M18" i="51"/>
  <c r="K10" i="40"/>
  <c r="P10" i="40" s="1"/>
  <c r="M5" i="40"/>
  <c r="K6" i="51"/>
  <c r="L6" i="51" s="1"/>
  <c r="M19" i="40"/>
  <c r="I18" i="48"/>
  <c r="K4" i="42"/>
  <c r="P4" i="42" s="1"/>
  <c r="M18" i="39"/>
  <c r="K17" i="51"/>
  <c r="P17" i="51" s="1"/>
  <c r="M22" i="39"/>
  <c r="M9" i="51"/>
  <c r="K12" i="51"/>
  <c r="L12" i="51" s="1"/>
  <c r="K23" i="51"/>
  <c r="P23" i="51" s="1"/>
  <c r="M26" i="51"/>
  <c r="R15" i="45"/>
  <c r="R17" i="45"/>
  <c r="R18" i="45"/>
  <c r="R19" i="45"/>
  <c r="R14" i="45"/>
  <c r="R16" i="45"/>
  <c r="R21" i="45"/>
  <c r="R13" i="45"/>
  <c r="R20" i="45"/>
  <c r="K3" i="51"/>
  <c r="I6" i="43"/>
  <c r="M26" i="52"/>
  <c r="M17" i="52"/>
  <c r="I7" i="52"/>
  <c r="K19" i="40"/>
  <c r="P19" i="40" s="1"/>
  <c r="M12" i="51"/>
  <c r="K5" i="42"/>
  <c r="P5" i="42" s="1"/>
  <c r="M18" i="40"/>
  <c r="K7" i="42"/>
  <c r="L7" i="42" s="1"/>
  <c r="M20" i="52"/>
  <c r="K18" i="40"/>
  <c r="P18" i="40" s="1"/>
  <c r="I6" i="52"/>
  <c r="M4" i="51"/>
  <c r="M24" i="39"/>
  <c r="I7" i="43"/>
  <c r="M22" i="52"/>
  <c r="M16" i="52"/>
  <c r="K6" i="40"/>
  <c r="P6" i="40" s="1"/>
  <c r="M11" i="51"/>
  <c r="I19" i="48"/>
  <c r="K26" i="51"/>
  <c r="L26" i="51" s="1"/>
  <c r="K25" i="51"/>
  <c r="P25" i="51" s="1"/>
  <c r="I3" i="52"/>
  <c r="M23" i="39"/>
  <c r="K15" i="40"/>
  <c r="P15" i="40" s="1"/>
  <c r="M29" i="52"/>
  <c r="K20" i="40"/>
  <c r="P20" i="40" s="1"/>
  <c r="M23" i="52"/>
  <c r="K5" i="40"/>
  <c r="P5" i="40" s="1"/>
  <c r="M14" i="40"/>
  <c r="M7" i="51"/>
  <c r="M15" i="43"/>
  <c r="K14" i="40"/>
  <c r="P14" i="40" s="1"/>
  <c r="M20" i="43"/>
  <c r="M21" i="40"/>
  <c r="K9" i="42"/>
  <c r="L9" i="42" s="1"/>
  <c r="I4" i="39"/>
  <c r="I17" i="48"/>
  <c r="K10" i="51"/>
  <c r="P10" i="51" s="1"/>
  <c r="M18" i="43"/>
  <c r="K7" i="51"/>
  <c r="P7" i="51" s="1"/>
  <c r="M13" i="40"/>
  <c r="U27" i="45"/>
  <c r="X27" i="45" s="1"/>
  <c r="F5" i="48" s="1"/>
  <c r="L4" i="42"/>
  <c r="M21" i="39"/>
  <c r="M16" i="40"/>
  <c r="L16" i="40"/>
  <c r="K11" i="42"/>
  <c r="P11" i="42" s="1"/>
  <c r="M17" i="39"/>
  <c r="K21" i="51"/>
  <c r="L21" i="51" s="1"/>
  <c r="I3" i="43"/>
  <c r="M15" i="51"/>
  <c r="M16" i="43"/>
  <c r="K4" i="40"/>
  <c r="P4" i="40" s="1"/>
  <c r="M28" i="52"/>
  <c r="M7" i="40"/>
  <c r="M17" i="40"/>
  <c r="K20" i="51"/>
  <c r="L20" i="51" s="1"/>
  <c r="M16" i="39"/>
  <c r="K9" i="40"/>
  <c r="P9" i="40" s="1"/>
  <c r="M8" i="51"/>
  <c r="M19" i="43"/>
  <c r="K10" i="42"/>
  <c r="P10" i="42" s="1"/>
  <c r="M21" i="51"/>
  <c r="K24" i="51"/>
  <c r="L24" i="51" s="1"/>
  <c r="I3" i="39"/>
  <c r="M16" i="51"/>
  <c r="L16" i="51"/>
  <c r="I4" i="52"/>
  <c r="K5" i="51"/>
  <c r="L5" i="51" s="1"/>
  <c r="U29" i="45"/>
  <c r="X29" i="45" s="1"/>
  <c r="F7" i="48" s="1"/>
  <c r="K11" i="40"/>
  <c r="P11" i="40" s="1"/>
  <c r="M15" i="52"/>
  <c r="I6" i="39"/>
  <c r="K4" i="51"/>
  <c r="P4" i="51" s="1"/>
  <c r="K27" i="51"/>
  <c r="L27" i="51" s="1"/>
  <c r="M27" i="51"/>
  <c r="I5" i="39"/>
  <c r="M21" i="52"/>
  <c r="M4" i="40"/>
  <c r="M20" i="40"/>
  <c r="K11" i="51"/>
  <c r="P11" i="51" s="1"/>
  <c r="K7" i="40"/>
  <c r="P7" i="40" s="1"/>
  <c r="K8" i="51"/>
  <c r="P8" i="51" s="1"/>
  <c r="K18" i="51"/>
  <c r="L18" i="51" s="1"/>
  <c r="K9" i="51"/>
  <c r="L9" i="51" s="1"/>
  <c r="M18" i="52"/>
  <c r="M17" i="51"/>
  <c r="L17" i="51"/>
  <c r="K6" i="42"/>
  <c r="L6" i="42" s="1"/>
  <c r="P9" i="42"/>
  <c r="M21" i="43"/>
  <c r="M5" i="51"/>
  <c r="M24" i="52"/>
  <c r="M13" i="51"/>
  <c r="P13" i="51"/>
  <c r="K17" i="40"/>
  <c r="P17" i="40" s="1"/>
  <c r="U28" i="45"/>
  <c r="X28" i="45" s="1"/>
  <c r="F6" i="48" s="1"/>
  <c r="K22" i="51"/>
  <c r="P22" i="51" s="1"/>
  <c r="M24" i="51"/>
  <c r="M25" i="52"/>
  <c r="M20" i="39"/>
  <c r="I5" i="43"/>
  <c r="M14" i="51"/>
  <c r="K19" i="51"/>
  <c r="P19" i="51" s="1"/>
  <c r="K8" i="42"/>
  <c r="L8" i="42" s="1"/>
  <c r="M6" i="51"/>
  <c r="M12" i="40"/>
  <c r="K3" i="42"/>
  <c r="M27" i="52"/>
  <c r="I7" i="39"/>
  <c r="K12" i="40"/>
  <c r="P12" i="40" s="1"/>
  <c r="M23" i="51"/>
  <c r="M22" i="51"/>
  <c r="M19" i="39"/>
  <c r="M10" i="40"/>
  <c r="L10" i="40"/>
  <c r="I15" i="48"/>
  <c r="M19" i="51"/>
  <c r="M8" i="40"/>
  <c r="L8" i="40"/>
  <c r="I16" i="48"/>
  <c r="M15" i="39"/>
  <c r="M6" i="40"/>
  <c r="I4" i="43"/>
  <c r="K3" i="40"/>
  <c r="M11" i="40"/>
  <c r="K13" i="40"/>
  <c r="P13" i="40" s="1"/>
  <c r="M9" i="40"/>
  <c r="K21" i="40"/>
  <c r="P21" i="40" s="1"/>
  <c r="K12" i="42"/>
  <c r="L12" i="42" s="1"/>
  <c r="K13" i="42"/>
  <c r="L13" i="42" s="1"/>
  <c r="K14" i="42"/>
  <c r="L14" i="42" s="1"/>
  <c r="K15" i="42"/>
  <c r="P15" i="42" s="1"/>
  <c r="P9" i="51" l="1"/>
  <c r="L18" i="40"/>
  <c r="L20" i="40"/>
  <c r="L6" i="40"/>
  <c r="L8" i="51"/>
  <c r="L10" i="42"/>
  <c r="P13" i="42"/>
  <c r="L22" i="51"/>
  <c r="P6" i="51"/>
  <c r="P24" i="51"/>
  <c r="P5" i="51"/>
  <c r="L13" i="40"/>
  <c r="L21" i="40"/>
  <c r="L15" i="40"/>
  <c r="L12" i="40"/>
  <c r="L4" i="40"/>
  <c r="L19" i="51"/>
  <c r="L7" i="40"/>
  <c r="L19" i="40"/>
  <c r="L3" i="40"/>
  <c r="P3" i="40"/>
  <c r="J3" i="39" s="1"/>
  <c r="L23" i="51"/>
  <c r="L15" i="42"/>
  <c r="L3" i="51"/>
  <c r="P3" i="51"/>
  <c r="J3" i="52" s="1"/>
  <c r="L5" i="40"/>
  <c r="P7" i="42"/>
  <c r="P21" i="51"/>
  <c r="P12" i="42"/>
  <c r="L11" i="51"/>
  <c r="L4" i="51"/>
  <c r="L11" i="42"/>
  <c r="F3" i="48"/>
  <c r="F4" i="48"/>
  <c r="L9" i="40"/>
  <c r="P12" i="51"/>
  <c r="P15" i="51"/>
  <c r="L7" i="51"/>
  <c r="P8" i="42"/>
  <c r="L5" i="42"/>
  <c r="P14" i="42"/>
  <c r="L14" i="51"/>
  <c r="P6" i="42"/>
  <c r="L17" i="40"/>
  <c r="P26" i="51"/>
  <c r="L10" i="51"/>
  <c r="L25" i="51"/>
  <c r="L11" i="40"/>
  <c r="L3" i="42"/>
  <c r="P3" i="42"/>
  <c r="J3" i="43" s="1"/>
  <c r="P27" i="51"/>
  <c r="L14" i="40"/>
  <c r="P18" i="51"/>
  <c r="P20" i="51"/>
  <c r="N1" i="40"/>
  <c r="N1" i="51"/>
  <c r="U143" i="40"/>
  <c r="U79" i="40"/>
  <c r="U193" i="40"/>
  <c r="U36" i="40"/>
  <c r="U201" i="40"/>
  <c r="U13" i="40"/>
  <c r="J7" i="39"/>
  <c r="U37" i="40"/>
  <c r="U138" i="40"/>
  <c r="U154" i="40"/>
  <c r="U106" i="40"/>
  <c r="N13" i="40"/>
  <c r="U89" i="40"/>
  <c r="U85" i="40"/>
  <c r="U98" i="40"/>
  <c r="U136" i="40"/>
  <c r="U123" i="40"/>
  <c r="U196" i="40"/>
  <c r="U39" i="40"/>
  <c r="U218" i="40"/>
  <c r="U142" i="40"/>
  <c r="U226" i="40"/>
  <c r="U206" i="40"/>
  <c r="U162" i="40"/>
  <c r="U199" i="40"/>
  <c r="U240" i="40"/>
  <c r="U43" i="40"/>
  <c r="U18" i="40"/>
  <c r="U252" i="40"/>
  <c r="U186" i="40"/>
  <c r="U223" i="40"/>
  <c r="U244" i="40"/>
  <c r="U88" i="40"/>
  <c r="U215" i="40"/>
  <c r="U185" i="40"/>
  <c r="U194" i="40"/>
  <c r="U155" i="40"/>
  <c r="U178" i="40"/>
  <c r="U75" i="40"/>
  <c r="U82" i="40"/>
  <c r="U181" i="40"/>
  <c r="U151" i="40"/>
  <c r="U247" i="40"/>
  <c r="U28" i="40"/>
  <c r="U221" i="40"/>
  <c r="U189" i="40"/>
  <c r="U9" i="40"/>
  <c r="U212" i="40"/>
  <c r="U235" i="40"/>
  <c r="U63" i="40"/>
  <c r="N15" i="40"/>
  <c r="U213" i="40"/>
  <c r="U21" i="40"/>
  <c r="N12" i="40"/>
  <c r="U114" i="40"/>
  <c r="U175" i="40"/>
  <c r="U260" i="40"/>
  <c r="U105" i="40"/>
  <c r="U45" i="40"/>
  <c r="N5" i="40"/>
  <c r="U64" i="40"/>
  <c r="U57" i="40"/>
  <c r="U94" i="40"/>
  <c r="U246" i="40"/>
  <c r="U53" i="40"/>
  <c r="U77" i="40"/>
  <c r="U128" i="40"/>
  <c r="U134" i="40"/>
  <c r="U171" i="40"/>
  <c r="U17" i="40"/>
  <c r="U249" i="40"/>
  <c r="U231" i="40"/>
  <c r="U104" i="40"/>
  <c r="U111" i="40"/>
  <c r="U204" i="40"/>
  <c r="U253" i="40"/>
  <c r="N17" i="40"/>
  <c r="U10" i="40"/>
  <c r="U236" i="40"/>
  <c r="N19" i="40"/>
  <c r="U27" i="40"/>
  <c r="U203" i="40"/>
  <c r="U156" i="40"/>
  <c r="U152" i="40"/>
  <c r="U68" i="40"/>
  <c r="N11" i="40"/>
  <c r="U33" i="40"/>
  <c r="U148" i="40"/>
  <c r="U202" i="40"/>
  <c r="U99" i="40"/>
  <c r="U22" i="40"/>
  <c r="U29" i="40"/>
  <c r="U54" i="40"/>
  <c r="U58" i="40"/>
  <c r="U166" i="40"/>
  <c r="N3" i="40"/>
  <c r="U120" i="40"/>
  <c r="U48" i="40"/>
  <c r="U46" i="40"/>
  <c r="U42" i="40"/>
  <c r="U140" i="40"/>
  <c r="U161" i="40"/>
  <c r="U49" i="40"/>
  <c r="N16" i="40"/>
  <c r="U131" i="40"/>
  <c r="U224" i="40"/>
  <c r="U86" i="40"/>
  <c r="U119" i="40"/>
  <c r="U31" i="40"/>
  <c r="U30" i="40"/>
  <c r="U67" i="40"/>
  <c r="U47" i="40"/>
  <c r="U20" i="40"/>
  <c r="U232" i="40"/>
  <c r="N20" i="40"/>
  <c r="U145" i="40"/>
  <c r="U129" i="40"/>
  <c r="U163" i="40"/>
  <c r="U198" i="40"/>
  <c r="U44" i="40"/>
  <c r="U70" i="40"/>
  <c r="U100" i="40"/>
  <c r="N6" i="40"/>
  <c r="U71" i="40"/>
  <c r="U217" i="40"/>
  <c r="U146" i="40"/>
  <c r="U78" i="40"/>
  <c r="U61" i="40"/>
  <c r="U176" i="40"/>
  <c r="U256" i="40"/>
  <c r="U24" i="40"/>
  <c r="N21" i="40"/>
  <c r="U180" i="40"/>
  <c r="U169" i="40"/>
  <c r="U93" i="40"/>
  <c r="J5" i="39"/>
  <c r="U225" i="40"/>
  <c r="U233" i="40"/>
  <c r="U4" i="40"/>
  <c r="U241" i="40"/>
  <c r="U197" i="40"/>
  <c r="U25" i="40"/>
  <c r="U168" i="40"/>
  <c r="U23" i="40"/>
  <c r="U14" i="40"/>
  <c r="U11" i="40"/>
  <c r="U81" i="40"/>
  <c r="U158" i="40"/>
  <c r="U170" i="40"/>
  <c r="U102" i="40"/>
  <c r="U159" i="40"/>
  <c r="U109" i="40"/>
  <c r="N14" i="40"/>
  <c r="U220" i="40"/>
  <c r="U219" i="40"/>
  <c r="U115" i="40"/>
  <c r="U160" i="40"/>
  <c r="U179" i="40"/>
  <c r="U150" i="40"/>
  <c r="U133" i="40"/>
  <c r="U51" i="40"/>
  <c r="U164" i="40"/>
  <c r="U191" i="40"/>
  <c r="U65" i="40"/>
  <c r="U108" i="40"/>
  <c r="U207" i="40"/>
  <c r="U157" i="40"/>
  <c r="U257" i="40"/>
  <c r="U183" i="40"/>
  <c r="U127" i="40"/>
  <c r="U255" i="40"/>
  <c r="U125" i="40"/>
  <c r="U251" i="40"/>
  <c r="U153" i="40"/>
  <c r="U90" i="40"/>
  <c r="U245" i="40"/>
  <c r="U227" i="40"/>
  <c r="U52" i="40"/>
  <c r="J4" i="39"/>
  <c r="U172" i="40"/>
  <c r="N4" i="40"/>
  <c r="U8" i="40"/>
  <c r="U195" i="40"/>
  <c r="U214" i="40"/>
  <c r="N7" i="40"/>
  <c r="U182" i="40"/>
  <c r="U261" i="40"/>
  <c r="U190" i="40"/>
  <c r="U101" i="40"/>
  <c r="U87" i="40"/>
  <c r="U230" i="40"/>
  <c r="U110" i="40"/>
  <c r="U116" i="40"/>
  <c r="U188" i="40"/>
  <c r="U192" i="40"/>
  <c r="U74" i="40"/>
  <c r="U15" i="40"/>
  <c r="U209" i="40"/>
  <c r="U34" i="40"/>
  <c r="U248" i="40"/>
  <c r="N8" i="40"/>
  <c r="U229" i="40"/>
  <c r="U83" i="40"/>
  <c r="U205" i="40"/>
  <c r="U144" i="40"/>
  <c r="U7" i="40"/>
  <c r="U234" i="40"/>
  <c r="U12" i="40"/>
  <c r="U132" i="40"/>
  <c r="U56" i="40"/>
  <c r="N10" i="40"/>
  <c r="U80" i="40"/>
  <c r="U96" i="40"/>
  <c r="U60" i="40"/>
  <c r="U5" i="40"/>
  <c r="U262" i="40"/>
  <c r="U92" i="40"/>
  <c r="U117" i="40"/>
  <c r="U97" i="40"/>
  <c r="U147" i="40"/>
  <c r="U76" i="40"/>
  <c r="U84" i="40"/>
  <c r="J6" i="39"/>
  <c r="U6" i="40"/>
  <c r="N9" i="40"/>
  <c r="U167" i="40"/>
  <c r="U130" i="40"/>
  <c r="U177" i="40"/>
  <c r="U222" i="40"/>
  <c r="U242" i="40"/>
  <c r="U122" i="40"/>
  <c r="U238" i="40"/>
  <c r="U103" i="40"/>
  <c r="U216" i="40"/>
  <c r="U50" i="40"/>
  <c r="U121" i="40"/>
  <c r="U26" i="40"/>
  <c r="U137" i="40"/>
  <c r="U210" i="40"/>
  <c r="U91" i="40"/>
  <c r="U228" i="40"/>
  <c r="U141" i="40"/>
  <c r="U66" i="40"/>
  <c r="U40" i="40"/>
  <c r="U187" i="40"/>
  <c r="U35" i="40"/>
  <c r="U38" i="40"/>
  <c r="U72" i="40"/>
  <c r="U95" i="40"/>
  <c r="N18" i="40"/>
  <c r="U73" i="40"/>
  <c r="U55" i="40"/>
  <c r="U259" i="40"/>
  <c r="U69" i="40"/>
  <c r="U16" i="40"/>
  <c r="U173" i="40"/>
  <c r="U135" i="40"/>
  <c r="U41" i="40"/>
  <c r="U126" i="40"/>
  <c r="U184" i="40"/>
  <c r="U124" i="40"/>
  <c r="U200" i="40"/>
  <c r="U174" i="40"/>
  <c r="U239" i="40"/>
  <c r="U237" i="40"/>
  <c r="U139" i="40"/>
  <c r="U107" i="40"/>
  <c r="U118" i="40"/>
  <c r="U208" i="40"/>
  <c r="U243" i="40"/>
  <c r="U113" i="40"/>
  <c r="U211" i="40"/>
  <c r="U254" i="40"/>
  <c r="U149" i="40"/>
  <c r="U62" i="40"/>
  <c r="U250" i="40"/>
  <c r="U59" i="40"/>
  <c r="U19" i="40"/>
  <c r="U3" i="40"/>
  <c r="U112" i="40"/>
  <c r="U165" i="40"/>
  <c r="U258" i="40"/>
  <c r="U32" i="40"/>
  <c r="U17" i="51"/>
  <c r="J7" i="52"/>
  <c r="U238" i="51"/>
  <c r="U228" i="51"/>
  <c r="N25" i="51"/>
  <c r="U202" i="51"/>
  <c r="U132" i="51"/>
  <c r="U205" i="51"/>
  <c r="U13" i="51"/>
  <c r="U68" i="51"/>
  <c r="U66" i="51"/>
  <c r="N20" i="51"/>
  <c r="U71" i="51"/>
  <c r="U242" i="51"/>
  <c r="U22" i="51"/>
  <c r="U30" i="51"/>
  <c r="U57" i="51"/>
  <c r="U107" i="51"/>
  <c r="U114" i="51"/>
  <c r="U51" i="51"/>
  <c r="U227" i="51"/>
  <c r="N8" i="51"/>
  <c r="N9" i="51"/>
  <c r="U260" i="51"/>
  <c r="U69" i="51"/>
  <c r="U16" i="51"/>
  <c r="U41" i="51"/>
  <c r="U65" i="51"/>
  <c r="U111" i="51"/>
  <c r="U214" i="51"/>
  <c r="U100" i="51"/>
  <c r="U130" i="51"/>
  <c r="U209" i="51"/>
  <c r="U139" i="51"/>
  <c r="U4" i="51"/>
  <c r="U230" i="51"/>
  <c r="U255" i="51"/>
  <c r="U211" i="51"/>
  <c r="U39" i="51"/>
  <c r="U203" i="51"/>
  <c r="U152" i="51"/>
  <c r="U199" i="51"/>
  <c r="U118" i="51"/>
  <c r="U38" i="51"/>
  <c r="U134" i="51"/>
  <c r="U64" i="51"/>
  <c r="N4" i="51"/>
  <c r="U258" i="51"/>
  <c r="U58" i="51"/>
  <c r="U88" i="51"/>
  <c r="U49" i="51"/>
  <c r="U151" i="51"/>
  <c r="N14" i="51"/>
  <c r="U149" i="51"/>
  <c r="U163" i="51"/>
  <c r="U54" i="51"/>
  <c r="U265" i="51"/>
  <c r="N16" i="51"/>
  <c r="U19" i="51"/>
  <c r="U248" i="51"/>
  <c r="U251" i="51"/>
  <c r="U127" i="51"/>
  <c r="U216" i="51"/>
  <c r="U267" i="51"/>
  <c r="U204" i="51"/>
  <c r="U120" i="51"/>
  <c r="U103" i="51"/>
  <c r="U115" i="51"/>
  <c r="U44" i="51"/>
  <c r="N27" i="51"/>
  <c r="U229" i="51"/>
  <c r="U235" i="51"/>
  <c r="U198" i="51"/>
  <c r="U80" i="51"/>
  <c r="U74" i="51"/>
  <c r="U91" i="51"/>
  <c r="N7" i="51"/>
  <c r="U110" i="51"/>
  <c r="U189" i="51"/>
  <c r="N24" i="51"/>
  <c r="U179" i="51"/>
  <c r="U170" i="51"/>
  <c r="U93" i="51"/>
  <c r="U105" i="51"/>
  <c r="U92" i="51"/>
  <c r="U172" i="51"/>
  <c r="U259" i="51"/>
  <c r="U210" i="51"/>
  <c r="U119" i="51"/>
  <c r="U155" i="51"/>
  <c r="U232" i="51"/>
  <c r="U266" i="51"/>
  <c r="N22" i="51"/>
  <c r="U256" i="51"/>
  <c r="U250" i="51"/>
  <c r="U200" i="51"/>
  <c r="U28" i="51"/>
  <c r="U262" i="51"/>
  <c r="U98" i="51"/>
  <c r="U252" i="51"/>
  <c r="U73" i="51"/>
  <c r="U254" i="51"/>
  <c r="U85" i="51"/>
  <c r="U180" i="51"/>
  <c r="U84" i="51"/>
  <c r="U15" i="51"/>
  <c r="U75" i="51"/>
  <c r="U5" i="51"/>
  <c r="U217" i="51"/>
  <c r="U197" i="51"/>
  <c r="U201" i="51"/>
  <c r="U7" i="51"/>
  <c r="U140" i="51"/>
  <c r="U79" i="51"/>
  <c r="U76" i="51"/>
  <c r="U32" i="51"/>
  <c r="U34" i="51"/>
  <c r="U212" i="51"/>
  <c r="N12" i="51"/>
  <c r="N18" i="51"/>
  <c r="U10" i="51"/>
  <c r="U171" i="51"/>
  <c r="U247" i="51"/>
  <c r="U243" i="51"/>
  <c r="U11" i="51"/>
  <c r="U186" i="51"/>
  <c r="U60" i="51"/>
  <c r="U185" i="51"/>
  <c r="U113" i="51"/>
  <c r="U169" i="51"/>
  <c r="U237" i="51"/>
  <c r="U33" i="51"/>
  <c r="U87" i="51"/>
  <c r="U154" i="51"/>
  <c r="U83" i="51"/>
  <c r="U249" i="51"/>
  <c r="U166" i="51"/>
  <c r="U25" i="51"/>
  <c r="U175" i="51"/>
  <c r="U90" i="51"/>
  <c r="J4" i="52"/>
  <c r="U133" i="51"/>
  <c r="U108" i="51"/>
  <c r="U208" i="51"/>
  <c r="U196" i="51"/>
  <c r="U116" i="51"/>
  <c r="U82" i="51"/>
  <c r="U168" i="51"/>
  <c r="U46" i="51"/>
  <c r="U94" i="51"/>
  <c r="N19" i="51"/>
  <c r="U226" i="51"/>
  <c r="U174" i="51"/>
  <c r="U161" i="51"/>
  <c r="U147" i="51"/>
  <c r="U221" i="51"/>
  <c r="U192" i="51"/>
  <c r="U123" i="51"/>
  <c r="U101" i="51"/>
  <c r="U131" i="51"/>
  <c r="U112" i="51"/>
  <c r="J5" i="52"/>
  <c r="U190" i="51"/>
  <c r="U78" i="51"/>
  <c r="U81" i="51"/>
  <c r="U8" i="51"/>
  <c r="U12" i="51"/>
  <c r="U20" i="51"/>
  <c r="N13" i="51"/>
  <c r="U122" i="51"/>
  <c r="U102" i="51"/>
  <c r="U96" i="51"/>
  <c r="U241" i="51"/>
  <c r="U89" i="51"/>
  <c r="U239" i="51"/>
  <c r="U181" i="51"/>
  <c r="U86" i="51"/>
  <c r="U29" i="51"/>
  <c r="U36" i="51"/>
  <c r="U77" i="51"/>
  <c r="U244" i="51"/>
  <c r="U213" i="51"/>
  <c r="U37" i="51"/>
  <c r="U35" i="51"/>
  <c r="N17" i="51"/>
  <c r="U193" i="51"/>
  <c r="U165" i="51"/>
  <c r="U6" i="51"/>
  <c r="U67" i="51"/>
  <c r="U63" i="51"/>
  <c r="U173" i="51"/>
  <c r="U156" i="51"/>
  <c r="U183" i="51"/>
  <c r="U236" i="51"/>
  <c r="U26" i="51"/>
  <c r="U215" i="51"/>
  <c r="U157" i="51"/>
  <c r="U31" i="51"/>
  <c r="N10" i="51"/>
  <c r="U182" i="51"/>
  <c r="U234" i="51"/>
  <c r="U194" i="51"/>
  <c r="U61" i="51"/>
  <c r="U191" i="51"/>
  <c r="U177" i="51"/>
  <c r="U42" i="51"/>
  <c r="U53" i="51"/>
  <c r="U150" i="51"/>
  <c r="U246" i="51"/>
  <c r="U188" i="51"/>
  <c r="N3" i="51"/>
  <c r="U178" i="51"/>
  <c r="U184" i="51"/>
  <c r="U245" i="51"/>
  <c r="U148" i="51"/>
  <c r="U223" i="51"/>
  <c r="U176" i="51"/>
  <c r="U224" i="51"/>
  <c r="U104" i="51"/>
  <c r="U56" i="51"/>
  <c r="U137" i="51"/>
  <c r="U21" i="51"/>
  <c r="U14" i="51"/>
  <c r="U106" i="51"/>
  <c r="U141" i="51"/>
  <c r="U261" i="51"/>
  <c r="N15" i="51"/>
  <c r="U153" i="51"/>
  <c r="U62" i="51"/>
  <c r="U219" i="51"/>
  <c r="N11" i="51"/>
  <c r="U59" i="51"/>
  <c r="U142" i="51"/>
  <c r="U138" i="51"/>
  <c r="N21" i="51"/>
  <c r="U263" i="51"/>
  <c r="N26" i="51"/>
  <c r="U162" i="51"/>
  <c r="U264" i="51"/>
  <c r="N23" i="51"/>
  <c r="U135" i="51"/>
  <c r="U70" i="51"/>
  <c r="U145" i="51"/>
  <c r="U117" i="51"/>
  <c r="U144" i="51"/>
  <c r="U125" i="51"/>
  <c r="U218" i="51"/>
  <c r="U24" i="51"/>
  <c r="U97" i="51"/>
  <c r="U220" i="51"/>
  <c r="U225" i="51"/>
  <c r="J6" i="52"/>
  <c r="U207" i="51"/>
  <c r="U99" i="51"/>
  <c r="U222" i="51"/>
  <c r="U9" i="51"/>
  <c r="U124" i="51"/>
  <c r="U45" i="51"/>
  <c r="U121" i="51"/>
  <c r="U195" i="51"/>
  <c r="U55" i="51"/>
  <c r="U160" i="51"/>
  <c r="U18" i="51"/>
  <c r="U231" i="51"/>
  <c r="N5" i="51"/>
  <c r="U143" i="51"/>
  <c r="U206" i="51"/>
  <c r="U158" i="51"/>
  <c r="U23" i="51"/>
  <c r="U27" i="51"/>
  <c r="U146" i="51"/>
  <c r="U48" i="51"/>
  <c r="U126" i="51"/>
  <c r="U72" i="51"/>
  <c r="U3" i="51"/>
  <c r="U50" i="51"/>
  <c r="U240" i="51"/>
  <c r="U233" i="51"/>
  <c r="U257" i="51"/>
  <c r="U167" i="51"/>
  <c r="U187" i="51"/>
  <c r="U47" i="51"/>
  <c r="U164" i="51"/>
  <c r="U129" i="51"/>
  <c r="U95" i="51"/>
  <c r="U128" i="51"/>
  <c r="U136" i="51"/>
  <c r="U43" i="51"/>
  <c r="U159" i="51"/>
  <c r="U52" i="51"/>
  <c r="N6" i="51"/>
  <c r="U253" i="51"/>
  <c r="U40" i="51"/>
  <c r="U109" i="51"/>
  <c r="O6" i="51" l="1"/>
  <c r="O5" i="51"/>
  <c r="O26" i="51"/>
  <c r="O21" i="51"/>
  <c r="O15" i="51"/>
  <c r="O17" i="51"/>
  <c r="O13" i="51"/>
  <c r="O19" i="51"/>
  <c r="O18" i="51"/>
  <c r="O12" i="51"/>
  <c r="O22" i="51"/>
  <c r="O24" i="51"/>
  <c r="O27" i="51"/>
  <c r="O16" i="51"/>
  <c r="O9" i="51"/>
  <c r="O8" i="51"/>
  <c r="O20" i="51"/>
  <c r="O18" i="40"/>
  <c r="O10" i="40"/>
  <c r="O8" i="40"/>
  <c r="O7" i="40"/>
  <c r="O4" i="40"/>
  <c r="O21" i="40"/>
  <c r="O6" i="40"/>
  <c r="O20" i="40"/>
  <c r="O16" i="40"/>
  <c r="O19" i="40"/>
  <c r="O12" i="40"/>
  <c r="O15" i="40"/>
  <c r="O13" i="40"/>
  <c r="O11" i="40"/>
  <c r="O11" i="51"/>
  <c r="O5" i="40"/>
  <c r="O25" i="51"/>
  <c r="O14" i="51"/>
  <c r="O3" i="51"/>
  <c r="O9" i="40"/>
  <c r="O23" i="51"/>
  <c r="O7" i="51"/>
  <c r="O14" i="40"/>
  <c r="O10" i="51"/>
  <c r="O17" i="40"/>
  <c r="O3" i="40"/>
  <c r="O4" i="51"/>
  <c r="Y13" i="52" l="1" a="1"/>
  <c r="Y13" i="52"/>
  <c r="W13" i="52"/>
  <c r="AH51" i="52" s="1"/>
  <c r="AH164" i="52"/>
  <c r="AH103" i="52"/>
  <c r="AH186" i="52"/>
  <c r="AH195" i="52"/>
  <c r="AH41" i="52"/>
  <c r="AH127" i="52"/>
  <c r="AH33" i="52"/>
  <c r="AH63" i="52"/>
  <c r="AH92" i="52"/>
  <c r="Y3" i="52" a="1"/>
  <c r="Y9" i="52" a="1"/>
  <c r="AH47" i="52" l="1"/>
  <c r="AH227" i="52"/>
  <c r="AH234" i="52"/>
  <c r="AH26" i="52"/>
  <c r="AH203" i="52"/>
  <c r="AH56" i="52"/>
  <c r="AH37" i="52"/>
  <c r="AH49" i="52"/>
  <c r="AH134" i="52"/>
  <c r="AH25" i="52"/>
  <c r="AH156" i="52"/>
  <c r="AH65" i="52"/>
  <c r="AH210" i="52"/>
  <c r="AH139" i="52"/>
  <c r="AH171" i="52"/>
  <c r="AH200" i="52"/>
  <c r="AH10" i="52"/>
  <c r="AH68" i="52"/>
  <c r="AH112" i="52"/>
  <c r="AH85" i="52"/>
  <c r="AH35" i="52"/>
  <c r="AH240" i="52"/>
  <c r="AH199" i="52"/>
  <c r="AH235" i="52"/>
  <c r="AH228" i="52"/>
  <c r="AH19" i="52"/>
  <c r="AH123" i="52"/>
  <c r="Y4" i="52"/>
  <c r="AH46" i="52"/>
  <c r="AH157" i="52"/>
  <c r="AH176" i="52"/>
  <c r="AH21" i="52"/>
  <c r="AH98" i="52"/>
  <c r="AH53" i="52"/>
  <c r="AH152" i="52"/>
  <c r="AH166" i="52"/>
  <c r="AH129" i="52"/>
  <c r="AH8" i="52"/>
  <c r="AH181" i="52"/>
  <c r="AH237" i="52"/>
  <c r="AH158" i="52"/>
  <c r="AH48" i="52"/>
  <c r="AH212" i="52"/>
  <c r="AH32" i="52"/>
  <c r="AH18" i="52"/>
  <c r="AH232" i="52"/>
  <c r="AH105" i="52"/>
  <c r="AH76" i="52"/>
  <c r="AH6" i="52"/>
  <c r="AH57" i="52"/>
  <c r="AH117" i="52"/>
  <c r="AH238" i="52"/>
  <c r="AH252" i="52"/>
  <c r="AH144" i="52"/>
  <c r="AH184" i="52"/>
  <c r="AH218" i="52"/>
  <c r="AH28" i="52"/>
  <c r="AH143" i="52"/>
  <c r="AH30" i="52"/>
  <c r="AH93" i="52"/>
  <c r="AH101" i="52"/>
  <c r="AH20" i="52"/>
  <c r="AH162" i="52"/>
  <c r="AH244" i="52"/>
  <c r="AH206" i="52"/>
  <c r="AH96" i="52"/>
  <c r="AH173" i="52"/>
  <c r="AH122" i="52"/>
  <c r="AH174" i="52"/>
  <c r="AH80" i="52"/>
  <c r="AH77" i="52"/>
  <c r="AH87" i="52"/>
  <c r="AH207" i="52"/>
  <c r="AH104" i="52"/>
  <c r="AH172" i="52"/>
  <c r="AH67" i="52"/>
  <c r="AH118" i="52"/>
  <c r="AH23" i="52"/>
  <c r="AH154" i="52"/>
  <c r="AH213" i="52"/>
  <c r="AH62" i="52"/>
  <c r="AH161" i="52"/>
  <c r="AH119" i="52"/>
  <c r="AH22" i="52"/>
  <c r="AH7" i="52"/>
  <c r="AH5" i="52"/>
  <c r="AH223" i="52"/>
  <c r="AH185" i="52"/>
  <c r="AH73" i="52"/>
  <c r="AH111" i="52"/>
  <c r="AH191" i="52"/>
  <c r="AH64" i="52"/>
  <c r="AH115" i="52"/>
  <c r="Y3" i="52"/>
  <c r="AH216" i="52"/>
  <c r="AH165" i="52"/>
  <c r="AH242" i="52"/>
  <c r="AH125" i="52"/>
  <c r="AH146" i="52"/>
  <c r="AH153" i="52"/>
  <c r="AH24" i="52"/>
  <c r="AH52" i="52"/>
  <c r="AH38" i="52"/>
  <c r="AH160" i="52"/>
  <c r="AH71" i="52"/>
  <c r="AH250" i="52"/>
  <c r="AH114" i="52"/>
  <c r="AH248" i="52"/>
  <c r="AH155" i="52"/>
  <c r="AH131" i="52"/>
  <c r="AH192" i="52"/>
  <c r="AH130" i="52"/>
  <c r="AH108" i="52"/>
  <c r="AH36" i="52"/>
  <c r="AH229" i="52"/>
  <c r="AH175" i="52"/>
  <c r="AH245" i="52"/>
  <c r="AH208" i="52"/>
  <c r="AH183" i="52"/>
  <c r="AH100" i="52"/>
  <c r="AH193" i="52"/>
  <c r="AH249" i="52"/>
  <c r="AH54" i="52"/>
  <c r="AH224" i="52"/>
  <c r="AH145" i="52"/>
  <c r="AH253" i="52"/>
  <c r="AH239" i="52"/>
  <c r="AH121" i="52"/>
  <c r="AH141" i="52"/>
  <c r="AH136" i="52"/>
  <c r="AH110" i="52"/>
  <c r="AH135" i="52"/>
  <c r="AH168" i="52"/>
  <c r="AH27" i="52"/>
  <c r="AH151" i="52"/>
  <c r="AH61" i="52"/>
  <c r="AH179" i="52"/>
  <c r="AH81" i="52"/>
  <c r="AH170" i="52"/>
  <c r="AH241" i="52"/>
  <c r="AH133" i="52"/>
  <c r="AH50" i="52"/>
  <c r="AH196" i="52"/>
  <c r="AH9" i="52"/>
  <c r="AH197" i="52"/>
  <c r="AH86" i="52"/>
  <c r="AH59" i="52"/>
  <c r="AH243" i="52"/>
  <c r="AH236" i="52"/>
  <c r="AH150" i="52"/>
  <c r="AH180" i="52"/>
  <c r="AH90" i="52"/>
  <c r="AH190" i="52"/>
  <c r="AH4" i="52"/>
  <c r="AH113" i="52"/>
  <c r="AH107" i="52"/>
  <c r="AH188" i="52"/>
  <c r="AH12" i="52"/>
  <c r="AH201" i="52"/>
  <c r="AH109" i="52"/>
  <c r="AH220" i="52"/>
  <c r="AH126" i="52"/>
  <c r="AH204" i="52"/>
  <c r="AH17" i="52"/>
  <c r="AH31" i="52"/>
  <c r="AH219" i="52"/>
  <c r="AH128" i="52"/>
  <c r="AH205" i="52"/>
  <c r="AH140" i="52"/>
  <c r="AH209" i="52"/>
  <c r="AH169" i="52"/>
  <c r="AH182" i="52"/>
  <c r="AH226" i="52"/>
  <c r="AH11" i="52"/>
  <c r="AH202" i="52"/>
  <c r="AH14" i="52"/>
  <c r="Y5" i="52"/>
  <c r="AH79" i="52"/>
  <c r="AH89" i="52"/>
  <c r="AH69" i="52"/>
  <c r="AH246" i="52"/>
  <c r="AH75" i="52"/>
  <c r="AH222" i="52"/>
  <c r="AH106" i="52"/>
  <c r="AH187" i="52"/>
  <c r="AH247" i="52"/>
  <c r="AH102" i="52"/>
  <c r="AH225" i="52"/>
  <c r="AH148" i="52"/>
  <c r="AH55" i="52"/>
  <c r="AH58" i="52"/>
  <c r="AH43" i="52"/>
  <c r="AH45" i="52"/>
  <c r="AH97" i="52"/>
  <c r="AH163" i="52"/>
  <c r="AH66" i="52"/>
  <c r="AH120" i="52"/>
  <c r="AH82" i="52"/>
  <c r="AH147" i="52"/>
  <c r="AH233" i="52"/>
  <c r="AH198" i="52"/>
  <c r="AH214" i="52"/>
  <c r="AH194" i="52"/>
  <c r="AH72" i="52"/>
  <c r="AH177" i="52"/>
  <c r="AH231" i="52"/>
  <c r="AH60" i="52"/>
  <c r="AH78" i="52"/>
  <c r="AH116" i="52"/>
  <c r="AH84" i="52"/>
  <c r="AH42" i="52"/>
  <c r="Y9" i="52"/>
  <c r="AH91" i="52"/>
  <c r="AH138" i="52"/>
  <c r="AH230" i="52"/>
  <c r="AH29" i="52"/>
  <c r="AH251" i="52"/>
  <c r="AH16" i="52"/>
  <c r="AH167" i="52"/>
  <c r="AH74" i="52"/>
  <c r="AH94" i="52"/>
  <c r="AH221" i="52"/>
  <c r="AH217" i="52"/>
  <c r="AH178" i="52"/>
  <c r="AH44" i="52"/>
  <c r="AH211" i="52"/>
  <c r="AH15" i="52"/>
  <c r="Y10" i="52"/>
  <c r="AH3" i="52"/>
  <c r="AH142" i="52"/>
  <c r="AH99" i="52"/>
  <c r="AH88" i="52"/>
  <c r="AH132" i="52"/>
  <c r="AH159" i="52"/>
  <c r="AH189" i="52"/>
  <c r="AH39" i="52"/>
  <c r="AH124" i="52"/>
  <c r="AH40" i="52"/>
  <c r="AH13" i="52"/>
  <c r="AH95" i="52"/>
  <c r="AH149" i="52"/>
  <c r="AH215" i="52"/>
  <c r="AH34" i="52"/>
  <c r="AH83" i="52"/>
  <c r="AH70" i="52"/>
  <c r="AH137" i="52"/>
  <c r="W3" i="52" a="1"/>
  <c r="W4" i="52" s="1"/>
  <c r="W9" i="52" a="1"/>
  <c r="W9" i="52" s="1"/>
  <c r="Q13" i="45" a="1"/>
  <c r="Y9" i="39" a="1"/>
  <c r="U3" i="48" a="1"/>
  <c r="N1" i="42"/>
  <c r="U15" i="42"/>
  <c r="U5" i="42"/>
  <c r="U173" i="42"/>
  <c r="U210" i="42"/>
  <c r="U242" i="42"/>
  <c r="U251" i="42"/>
  <c r="U249" i="42"/>
  <c r="U96" i="42"/>
  <c r="U147" i="42"/>
  <c r="U175" i="42"/>
  <c r="U4" i="42"/>
  <c r="U119" i="42"/>
  <c r="U188" i="42"/>
  <c r="N5" i="42"/>
  <c r="U234" i="42"/>
  <c r="U198" i="42"/>
  <c r="U186" i="42"/>
  <c r="U165" i="42"/>
  <c r="U17" i="42"/>
  <c r="U11" i="42"/>
  <c r="U26" i="42"/>
  <c r="U200" i="42"/>
  <c r="U253" i="42"/>
  <c r="N15" i="42"/>
  <c r="U158" i="42"/>
  <c r="U24" i="42"/>
  <c r="U56" i="42"/>
  <c r="U48" i="42"/>
  <c r="U259" i="42"/>
  <c r="U146" i="42"/>
  <c r="U180" i="42"/>
  <c r="U134" i="42"/>
  <c r="U205" i="42"/>
  <c r="U156" i="42"/>
  <c r="Y13" i="39" a="1"/>
  <c r="U275" i="42"/>
  <c r="U272" i="42"/>
  <c r="U285" i="42"/>
  <c r="U52" i="42"/>
  <c r="U35" i="42"/>
  <c r="U6" i="42"/>
  <c r="U55" i="42"/>
  <c r="U63" i="42"/>
  <c r="U227" i="42"/>
  <c r="U120" i="42"/>
  <c r="U243" i="42"/>
  <c r="U228" i="42"/>
  <c r="U196" i="42"/>
  <c r="U176" i="42"/>
  <c r="U61" i="42"/>
  <c r="U271" i="42"/>
  <c r="N11" i="42"/>
  <c r="U54" i="42"/>
  <c r="U185" i="42"/>
  <c r="U168" i="42"/>
  <c r="U255" i="42"/>
  <c r="U245" i="42"/>
  <c r="U50" i="42"/>
  <c r="N13" i="42"/>
  <c r="U224" i="42"/>
  <c r="U78" i="42"/>
  <c r="N9" i="42"/>
  <c r="U279" i="42"/>
  <c r="U237" i="42"/>
  <c r="U250" i="42"/>
  <c r="U113" i="42"/>
  <c r="U107" i="42"/>
  <c r="U150" i="42"/>
  <c r="U236" i="42"/>
  <c r="U29" i="42"/>
  <c r="U7" i="42"/>
  <c r="U231" i="42"/>
  <c r="U167" i="42"/>
  <c r="J6" i="43"/>
  <c r="U270" i="42"/>
  <c r="U70" i="42"/>
  <c r="U80" i="42"/>
  <c r="U149" i="42"/>
  <c r="U89" i="42"/>
  <c r="U132" i="42"/>
  <c r="N6" i="42"/>
  <c r="U153" i="42"/>
  <c r="U18" i="42"/>
  <c r="U254" i="42"/>
  <c r="U164" i="42"/>
  <c r="U151" i="42"/>
  <c r="U282" i="42"/>
  <c r="U13" i="48" a="1"/>
  <c r="U238" i="42"/>
  <c r="U209" i="42"/>
  <c r="U124" i="42"/>
  <c r="U203" i="42"/>
  <c r="U218" i="42"/>
  <c r="U128" i="42"/>
  <c r="U244" i="42"/>
  <c r="U95" i="42"/>
  <c r="N8" i="42"/>
  <c r="U280" i="42"/>
  <c r="U287" i="42"/>
  <c r="U211" i="42"/>
  <c r="U157" i="42"/>
  <c r="U212" i="42"/>
  <c r="U123" i="42"/>
  <c r="U49" i="42"/>
  <c r="U240" i="42"/>
  <c r="U85" i="42"/>
  <c r="U144" i="42"/>
  <c r="U252" i="42"/>
  <c r="U239" i="42"/>
  <c r="U60" i="42"/>
  <c r="U93" i="42"/>
  <c r="U28" i="42"/>
  <c r="U103" i="42"/>
  <c r="U174" i="42"/>
  <c r="U195" i="42"/>
  <c r="U82" i="42"/>
  <c r="U112" i="42"/>
  <c r="U109" i="42"/>
  <c r="U110" i="42"/>
  <c r="U97" i="42"/>
  <c r="U192" i="42"/>
  <c r="U41" i="42"/>
  <c r="U117" i="42"/>
  <c r="U86" i="42"/>
  <c r="J7" i="43"/>
  <c r="U104" i="42"/>
  <c r="U184" i="42"/>
  <c r="U143" i="42"/>
  <c r="U14" i="42"/>
  <c r="U39" i="42"/>
  <c r="U160" i="42"/>
  <c r="U187" i="42"/>
  <c r="U220" i="42"/>
  <c r="N10" i="42"/>
  <c r="Y3" i="39" a="1"/>
  <c r="U273" i="42"/>
  <c r="U268" i="42"/>
  <c r="U283" i="42"/>
  <c r="U208" i="42"/>
  <c r="U193" i="42"/>
  <c r="U140" i="42"/>
  <c r="U51" i="42"/>
  <c r="U32" i="42"/>
  <c r="U257" i="42"/>
  <c r="U197" i="42"/>
  <c r="U169" i="42"/>
  <c r="U178" i="42"/>
  <c r="U137" i="42"/>
  <c r="U248" i="42"/>
  <c r="U68" i="42"/>
  <c r="U264" i="42"/>
  <c r="U27" i="42"/>
  <c r="U213" i="42"/>
  <c r="U74" i="42"/>
  <c r="U10" i="42"/>
  <c r="U46" i="42"/>
  <c r="U122" i="42"/>
  <c r="U136" i="42"/>
  <c r="U215" i="42"/>
  <c r="U9" i="42"/>
  <c r="U154" i="42"/>
  <c r="U163" i="42"/>
  <c r="U207" i="42"/>
  <c r="U65" i="42"/>
  <c r="U269" i="42"/>
  <c r="U9" i="48" a="1"/>
  <c r="U116" i="42"/>
  <c r="U142" i="42"/>
  <c r="U214" i="42"/>
  <c r="U59" i="42"/>
  <c r="U225" i="42"/>
  <c r="U23" i="42"/>
  <c r="U108" i="42"/>
  <c r="U130" i="42"/>
  <c r="U223" i="42"/>
  <c r="U99" i="42"/>
  <c r="U177" i="42"/>
  <c r="U284" i="42"/>
  <c r="U278" i="42"/>
  <c r="U206" i="42"/>
  <c r="U111" i="42"/>
  <c r="N4" i="42"/>
  <c r="U76" i="42"/>
  <c r="U235" i="42"/>
  <c r="U33" i="42"/>
  <c r="U92" i="42"/>
  <c r="U139" i="42"/>
  <c r="U229" i="42"/>
  <c r="U44" i="42"/>
  <c r="U36" i="42"/>
  <c r="U47" i="42"/>
  <c r="U265" i="42"/>
  <c r="U8" i="42"/>
  <c r="U62" i="42"/>
  <c r="U105" i="42"/>
  <c r="U115" i="42"/>
  <c r="U171" i="42"/>
  <c r="U88" i="42"/>
  <c r="U201" i="42"/>
  <c r="U101" i="42"/>
  <c r="U30" i="42"/>
  <c r="U121" i="42"/>
  <c r="U258" i="42"/>
  <c r="U263" i="42"/>
  <c r="U141" i="42"/>
  <c r="U281" i="42"/>
  <c r="U183" i="42"/>
  <c r="U288" i="42"/>
  <c r="U241" i="42"/>
  <c r="U94" i="42"/>
  <c r="U73" i="42"/>
  <c r="U262" i="42"/>
  <c r="U84" i="42"/>
  <c r="U98" i="42"/>
  <c r="U118" i="42"/>
  <c r="U71" i="42"/>
  <c r="U40" i="42"/>
  <c r="U13" i="42"/>
  <c r="U217" i="42"/>
  <c r="J5" i="43"/>
  <c r="U106" i="42"/>
  <c r="U202" i="42"/>
  <c r="U22" i="42"/>
  <c r="U266" i="42"/>
  <c r="U138" i="42"/>
  <c r="U38" i="42"/>
  <c r="U179" i="42"/>
  <c r="U81" i="42"/>
  <c r="U161" i="42"/>
  <c r="U57" i="42"/>
  <c r="U170" i="42"/>
  <c r="U58" i="42"/>
  <c r="U31" i="42"/>
  <c r="U247" i="42"/>
  <c r="U267" i="42"/>
  <c r="U162" i="42"/>
  <c r="N14" i="42"/>
  <c r="U126" i="42"/>
  <c r="U172" i="42"/>
  <c r="U216" i="42"/>
  <c r="U3" i="42"/>
  <c r="U69" i="42"/>
  <c r="U182" i="42"/>
  <c r="U100" i="42"/>
  <c r="U219" i="42"/>
  <c r="U233" i="42"/>
  <c r="U90" i="42"/>
  <c r="U274" i="42"/>
  <c r="U286" i="42"/>
  <c r="U230" i="42"/>
  <c r="U194" i="42"/>
  <c r="U256" i="42"/>
  <c r="U127" i="42"/>
  <c r="U129" i="42"/>
  <c r="U34" i="42"/>
  <c r="U159" i="42"/>
  <c r="U199" i="42"/>
  <c r="U222" i="42"/>
  <c r="U83" i="42"/>
  <c r="U152" i="42"/>
  <c r="U289" i="42"/>
  <c r="U148" i="42"/>
  <c r="U246" i="42"/>
  <c r="U114" i="42"/>
  <c r="N7" i="42"/>
  <c r="U145" i="42"/>
  <c r="U135" i="42"/>
  <c r="U204" i="42"/>
  <c r="U20" i="42"/>
  <c r="U125" i="42"/>
  <c r="U21" i="42"/>
  <c r="U261" i="42"/>
  <c r="U276" i="42"/>
  <c r="U277" i="42"/>
  <c r="U181" i="42"/>
  <c r="U75" i="42"/>
  <c r="U42" i="42"/>
  <c r="U53" i="42"/>
  <c r="U64" i="42"/>
  <c r="U19" i="42"/>
  <c r="U133" i="42"/>
  <c r="U91" i="42"/>
  <c r="U77" i="42"/>
  <c r="U67" i="42"/>
  <c r="U25" i="42"/>
  <c r="U260" i="42"/>
  <c r="J4" i="43"/>
  <c r="U102" i="42"/>
  <c r="U232" i="42"/>
  <c r="U155" i="42"/>
  <c r="U189" i="42"/>
  <c r="U16" i="42"/>
  <c r="U226" i="42"/>
  <c r="U131" i="42"/>
  <c r="U87" i="42"/>
  <c r="N12" i="42"/>
  <c r="U66" i="42"/>
  <c r="U191" i="42"/>
  <c r="U166" i="42"/>
  <c r="U45" i="42"/>
  <c r="U37" i="42"/>
  <c r="U12" i="42"/>
  <c r="U190" i="42"/>
  <c r="U43" i="42"/>
  <c r="N3" i="42"/>
  <c r="U79" i="42"/>
  <c r="U221" i="42"/>
  <c r="U72" i="42"/>
  <c r="Y13" i="43" a="1"/>
  <c r="Y9" i="43" a="1"/>
  <c r="Y3" i="43" a="1"/>
  <c r="W5" i="52" l="1"/>
  <c r="W3" i="52"/>
  <c r="W10" i="52"/>
  <c r="U10" i="48"/>
  <c r="Q21" i="45"/>
  <c r="AJ161" i="52"/>
  <c r="AJ127" i="52"/>
  <c r="AJ136" i="52"/>
  <c r="AJ90" i="52"/>
  <c r="AJ109" i="52"/>
  <c r="AJ75" i="52"/>
  <c r="AJ203" i="52"/>
  <c r="AJ202" i="52"/>
  <c r="AJ229" i="52"/>
  <c r="AJ252" i="52"/>
  <c r="AJ150" i="52"/>
  <c r="AJ92" i="52"/>
  <c r="AJ155" i="52"/>
  <c r="AJ145" i="52"/>
  <c r="AJ42" i="52"/>
  <c r="AJ205" i="52"/>
  <c r="AJ133" i="52"/>
  <c r="AJ143" i="52"/>
  <c r="AJ113" i="52"/>
  <c r="AJ196" i="52"/>
  <c r="AJ73" i="52"/>
  <c r="AJ241" i="52"/>
  <c r="AJ12" i="52"/>
  <c r="AJ83" i="52"/>
  <c r="AJ172" i="52"/>
  <c r="AJ79" i="52"/>
  <c r="AJ76" i="52"/>
  <c r="AJ217" i="52"/>
  <c r="AJ91" i="52"/>
  <c r="AJ204" i="52"/>
  <c r="AJ250" i="52"/>
  <c r="AJ181" i="52"/>
  <c r="AJ94" i="52"/>
  <c r="AI41" i="52"/>
  <c r="AI239" i="52"/>
  <c r="AI210" i="52"/>
  <c r="AI200" i="52"/>
  <c r="AI159" i="52"/>
  <c r="AI68" i="52"/>
  <c r="AI249" i="52"/>
  <c r="AI186" i="52"/>
  <c r="AI110" i="52"/>
  <c r="AI145" i="52"/>
  <c r="AI9" i="52"/>
  <c r="AI138" i="52"/>
  <c r="AI204" i="52"/>
  <c r="AI147" i="52"/>
  <c r="AI236" i="52"/>
  <c r="AI171" i="52"/>
  <c r="AI226" i="52"/>
  <c r="AI37" i="52"/>
  <c r="AI223" i="52"/>
  <c r="AI112" i="52"/>
  <c r="AI137" i="52"/>
  <c r="AI122" i="52"/>
  <c r="AI59" i="52"/>
  <c r="AI91" i="52"/>
  <c r="AI19" i="52"/>
  <c r="AI31" i="52"/>
  <c r="AI84" i="52"/>
  <c r="AI79" i="52"/>
  <c r="AI38" i="52"/>
  <c r="AI235" i="52"/>
  <c r="AI241" i="52"/>
  <c r="Y5" i="43"/>
  <c r="Y10" i="39"/>
  <c r="W9" i="39" s="1" a="1"/>
  <c r="U13" i="48"/>
  <c r="S13" i="48" s="1"/>
  <c r="AD26" i="48" s="1"/>
  <c r="AJ235" i="52"/>
  <c r="AJ15" i="52"/>
  <c r="AJ24" i="52"/>
  <c r="AJ125" i="52"/>
  <c r="AJ32" i="52"/>
  <c r="AJ25" i="52"/>
  <c r="AJ121" i="52"/>
  <c r="AJ52" i="52"/>
  <c r="AJ243" i="52"/>
  <c r="U9" i="48"/>
  <c r="S9" i="48" a="1"/>
  <c r="Q13" i="45"/>
  <c r="AJ51" i="52"/>
  <c r="AJ163" i="52"/>
  <c r="AJ39" i="52"/>
  <c r="AJ137" i="52"/>
  <c r="AJ71" i="52"/>
  <c r="AJ105" i="52"/>
  <c r="AJ13" i="52"/>
  <c r="AJ5" i="52"/>
  <c r="AJ153" i="52"/>
  <c r="AJ226" i="52"/>
  <c r="AJ168" i="52"/>
  <c r="AJ175" i="52"/>
  <c r="AJ117" i="52"/>
  <c r="AJ170" i="52"/>
  <c r="AJ239" i="52"/>
  <c r="AJ93" i="52"/>
  <c r="AJ74" i="52"/>
  <c r="AJ191" i="52"/>
  <c r="AJ188" i="52"/>
  <c r="AJ102" i="52"/>
  <c r="AJ118" i="52"/>
  <c r="AJ7" i="52"/>
  <c r="AJ141" i="52"/>
  <c r="AJ95" i="52"/>
  <c r="AJ70" i="52"/>
  <c r="AJ31" i="52"/>
  <c r="AJ183" i="52"/>
  <c r="AJ53" i="52"/>
  <c r="AJ50" i="52"/>
  <c r="AJ26" i="52"/>
  <c r="AJ43" i="52"/>
  <c r="AJ231" i="52"/>
  <c r="AJ244" i="52"/>
  <c r="AJ9" i="52"/>
  <c r="AI225" i="52"/>
  <c r="AI161" i="52"/>
  <c r="AI216" i="52"/>
  <c r="AI27" i="52"/>
  <c r="AI185" i="52"/>
  <c r="AI248" i="52"/>
  <c r="AI51" i="52"/>
  <c r="AI14" i="52"/>
  <c r="AI46" i="52"/>
  <c r="AI42" i="52"/>
  <c r="AI141" i="52"/>
  <c r="AI17" i="52"/>
  <c r="AI35" i="52"/>
  <c r="AI143" i="52"/>
  <c r="AI22" i="52"/>
  <c r="AI92" i="52"/>
  <c r="AI232" i="52"/>
  <c r="AI151" i="52"/>
  <c r="AI4" i="52"/>
  <c r="AI33" i="52"/>
  <c r="AI242" i="52"/>
  <c r="AI131" i="52"/>
  <c r="AI40" i="52"/>
  <c r="AI63" i="52"/>
  <c r="AI139" i="52"/>
  <c r="AI233" i="52"/>
  <c r="AI117" i="52"/>
  <c r="AI162" i="52"/>
  <c r="AI18" i="52"/>
  <c r="AI55" i="52"/>
  <c r="AI167" i="52"/>
  <c r="AI118" i="52"/>
  <c r="Y3" i="39"/>
  <c r="W3" i="39" s="1" a="1"/>
  <c r="W3" i="39" s="1"/>
  <c r="Q20" i="45"/>
  <c r="AJ96" i="52"/>
  <c r="AJ41" i="52"/>
  <c r="AJ131" i="52"/>
  <c r="AJ27" i="52"/>
  <c r="AJ11" i="52"/>
  <c r="AJ214" i="52"/>
  <c r="AJ3" i="52"/>
  <c r="AJ100" i="52"/>
  <c r="AJ167" i="52"/>
  <c r="AJ35" i="52"/>
  <c r="AJ142" i="52"/>
  <c r="AJ34" i="52"/>
  <c r="AJ190" i="52"/>
  <c r="U5" i="48"/>
  <c r="Q15" i="45"/>
  <c r="AJ72" i="52"/>
  <c r="AJ227" i="52"/>
  <c r="AJ69" i="52"/>
  <c r="AJ107" i="52"/>
  <c r="AJ129" i="52"/>
  <c r="AJ218" i="52"/>
  <c r="AJ208" i="52"/>
  <c r="AJ65" i="52"/>
  <c r="AJ151" i="52"/>
  <c r="AJ246" i="52"/>
  <c r="AJ242" i="52"/>
  <c r="AJ210" i="52"/>
  <c r="AJ232" i="52"/>
  <c r="AJ169" i="52"/>
  <c r="AJ182" i="52"/>
  <c r="AJ54" i="52"/>
  <c r="AJ21" i="52"/>
  <c r="AJ67" i="52"/>
  <c r="AJ220" i="52"/>
  <c r="AJ57" i="52"/>
  <c r="AJ4" i="52"/>
  <c r="AJ138" i="52"/>
  <c r="AJ78" i="52"/>
  <c r="AJ230" i="52"/>
  <c r="AJ23" i="52"/>
  <c r="AJ195" i="52"/>
  <c r="AJ47" i="52"/>
  <c r="AJ64" i="52"/>
  <c r="AJ193" i="52"/>
  <c r="AI243" i="52"/>
  <c r="U4" i="48"/>
  <c r="S3" i="48" s="1" a="1"/>
  <c r="S5" i="48" s="1"/>
  <c r="Q19" i="45"/>
  <c r="AJ112" i="52"/>
  <c r="AJ134" i="52"/>
  <c r="AJ120" i="52"/>
  <c r="AJ251" i="52"/>
  <c r="AJ122" i="52"/>
  <c r="AJ104" i="52"/>
  <c r="AJ30" i="52"/>
  <c r="AJ224" i="52"/>
  <c r="AJ228" i="52"/>
  <c r="AJ158" i="52"/>
  <c r="AJ207" i="52"/>
  <c r="AJ22" i="52"/>
  <c r="AJ159" i="52"/>
  <c r="AJ201" i="52"/>
  <c r="AJ240" i="52"/>
  <c r="AJ18" i="52"/>
  <c r="AJ179" i="52"/>
  <c r="AJ6" i="52"/>
  <c r="AJ135" i="52"/>
  <c r="AJ77" i="52"/>
  <c r="AJ103" i="52"/>
  <c r="AJ146" i="52"/>
  <c r="AJ114" i="52"/>
  <c r="AJ82" i="52"/>
  <c r="AJ87" i="52"/>
  <c r="AJ157" i="52"/>
  <c r="AJ178" i="52"/>
  <c r="AJ48" i="52"/>
  <c r="AJ199" i="52"/>
  <c r="AJ213" i="52"/>
  <c r="AJ147" i="52"/>
  <c r="AJ139" i="52"/>
  <c r="AJ130" i="52"/>
  <c r="AI192" i="52"/>
  <c r="U3" i="48"/>
  <c r="AJ126" i="52"/>
  <c r="AJ68" i="52"/>
  <c r="AJ152" i="52"/>
  <c r="AJ234" i="52"/>
  <c r="AJ62" i="52"/>
  <c r="AJ55" i="52"/>
  <c r="AJ173" i="52"/>
  <c r="AJ166" i="52"/>
  <c r="AJ37" i="52"/>
  <c r="AJ238" i="52"/>
  <c r="AJ86" i="52"/>
  <c r="AJ99" i="52"/>
  <c r="AJ237" i="52"/>
  <c r="AI53" i="52"/>
  <c r="AI71" i="52"/>
  <c r="AI218" i="52"/>
  <c r="AI62" i="52"/>
  <c r="AI201" i="52"/>
  <c r="AI103" i="52"/>
  <c r="AI85" i="52"/>
  <c r="AI144" i="52"/>
  <c r="AI94" i="52"/>
  <c r="AI224" i="52"/>
  <c r="AI149" i="52"/>
  <c r="AI188" i="52"/>
  <c r="AI229" i="52"/>
  <c r="AI207" i="52"/>
  <c r="AI157" i="52"/>
  <c r="AI87" i="52"/>
  <c r="AI65" i="52"/>
  <c r="AI34" i="52"/>
  <c r="AI245" i="52"/>
  <c r="AI121" i="52"/>
  <c r="AI183" i="52"/>
  <c r="AI195" i="52"/>
  <c r="AI96" i="52"/>
  <c r="AI177" i="52"/>
  <c r="Y13" i="43"/>
  <c r="W13" i="43"/>
  <c r="Y9" i="39"/>
  <c r="AI67" i="52"/>
  <c r="AI50" i="52"/>
  <c r="AI104" i="52"/>
  <c r="AJ8" i="52"/>
  <c r="AJ14" i="52"/>
  <c r="AJ81" i="52"/>
  <c r="AI174" i="52"/>
  <c r="AI133" i="52"/>
  <c r="AI153" i="52"/>
  <c r="AI61" i="52"/>
  <c r="AI76" i="52"/>
  <c r="Y4" i="43"/>
  <c r="W3" i="43" s="1" a="1"/>
  <c r="AJ46" i="52"/>
  <c r="AJ98" i="52"/>
  <c r="AJ245" i="52"/>
  <c r="AJ149" i="52"/>
  <c r="AI20" i="52"/>
  <c r="AI176" i="52"/>
  <c r="AI209" i="52"/>
  <c r="AI206" i="52"/>
  <c r="AI45" i="52"/>
  <c r="AI77" i="52"/>
  <c r="AJ63" i="52"/>
  <c r="AJ221" i="52"/>
  <c r="AJ115" i="52"/>
  <c r="AJ164" i="52"/>
  <c r="AI120" i="52"/>
  <c r="AI178" i="52"/>
  <c r="AI129" i="52"/>
  <c r="AI219" i="52"/>
  <c r="AI36" i="52"/>
  <c r="AI8" i="52"/>
  <c r="Q16" i="45"/>
  <c r="AJ189" i="52"/>
  <c r="AJ176" i="52"/>
  <c r="AJ223" i="52"/>
  <c r="AJ89" i="52"/>
  <c r="AJ219" i="52"/>
  <c r="AJ177" i="52"/>
  <c r="AJ119" i="52"/>
  <c r="AJ56" i="52"/>
  <c r="AJ253" i="52"/>
  <c r="AJ16" i="52"/>
  <c r="AJ140" i="52"/>
  <c r="AJ197" i="52"/>
  <c r="AI3" i="52"/>
  <c r="AI166" i="52"/>
  <c r="AI202" i="52"/>
  <c r="AI173" i="52"/>
  <c r="AI170" i="52"/>
  <c r="AI32" i="52"/>
  <c r="AI56" i="52"/>
  <c r="AI169" i="52"/>
  <c r="AI29" i="52"/>
  <c r="AI98" i="52"/>
  <c r="AI175" i="52"/>
  <c r="AI221" i="52"/>
  <c r="AI107" i="52"/>
  <c r="AI119" i="52"/>
  <c r="AI220" i="52"/>
  <c r="AI198" i="52"/>
  <c r="AI132" i="52"/>
  <c r="AI16" i="52"/>
  <c r="AI126" i="52"/>
  <c r="AI97" i="52"/>
  <c r="AI90" i="52"/>
  <c r="AI180" i="52"/>
  <c r="Y4" i="39"/>
  <c r="AI49" i="52"/>
  <c r="AI231" i="52"/>
  <c r="AI193" i="52"/>
  <c r="Y3" i="43"/>
  <c r="AJ248" i="52"/>
  <c r="AJ165" i="52"/>
  <c r="AJ40" i="52"/>
  <c r="AJ80" i="52"/>
  <c r="AI116" i="52"/>
  <c r="AI109" i="52"/>
  <c r="AI191" i="52"/>
  <c r="AI83" i="52"/>
  <c r="AI70" i="52"/>
  <c r="AI25" i="52"/>
  <c r="AJ60" i="52"/>
  <c r="AJ101" i="52"/>
  <c r="AJ28" i="52"/>
  <c r="AI111" i="52"/>
  <c r="AI127" i="52"/>
  <c r="AI13" i="52"/>
  <c r="AI172" i="52"/>
  <c r="Y9" i="43"/>
  <c r="AJ247" i="52"/>
  <c r="AJ156" i="52"/>
  <c r="AJ10" i="52"/>
  <c r="AI57" i="52"/>
  <c r="AI148" i="52"/>
  <c r="AI69" i="52"/>
  <c r="AI158" i="52"/>
  <c r="AI60" i="52"/>
  <c r="AD16" i="48"/>
  <c r="Q17" i="45"/>
  <c r="AJ198" i="52"/>
  <c r="AJ36" i="52"/>
  <c r="AJ180" i="52"/>
  <c r="AJ216" i="52"/>
  <c r="AJ249" i="52"/>
  <c r="AJ187" i="52"/>
  <c r="AJ61" i="52"/>
  <c r="AJ148" i="52"/>
  <c r="AJ19" i="52"/>
  <c r="AJ84" i="52"/>
  <c r="AJ66" i="52"/>
  <c r="AJ106" i="52"/>
  <c r="AI212" i="52"/>
  <c r="AI215" i="52"/>
  <c r="AI11" i="52"/>
  <c r="AI196" i="52"/>
  <c r="AI58" i="52"/>
  <c r="AI82" i="52"/>
  <c r="AI52" i="52"/>
  <c r="AI5" i="52"/>
  <c r="AI237" i="52"/>
  <c r="AI124" i="52"/>
  <c r="AI184" i="52"/>
  <c r="AI194" i="52"/>
  <c r="AI106" i="52"/>
  <c r="AI205" i="52"/>
  <c r="AI163" i="52"/>
  <c r="AI199" i="52"/>
  <c r="AI134" i="52"/>
  <c r="AI142" i="52"/>
  <c r="AI156" i="52"/>
  <c r="AI15" i="52"/>
  <c r="AI135" i="52"/>
  <c r="AI140" i="52"/>
  <c r="AI240" i="52"/>
  <c r="AI101" i="52"/>
  <c r="AI54" i="52"/>
  <c r="Y10" i="43"/>
  <c r="AI217" i="52"/>
  <c r="AI75" i="52"/>
  <c r="AI228" i="52"/>
  <c r="AJ97" i="52"/>
  <c r="AJ33" i="52"/>
  <c r="AJ236" i="52"/>
  <c r="AI234" i="52"/>
  <c r="AI100" i="52"/>
  <c r="AI123" i="52"/>
  <c r="AI128" i="52"/>
  <c r="AI190" i="52"/>
  <c r="AI136" i="52"/>
  <c r="AJ38" i="52"/>
  <c r="AJ233" i="52"/>
  <c r="AJ154" i="52"/>
  <c r="AI152" i="52"/>
  <c r="AI66" i="52"/>
  <c r="AI182" i="52"/>
  <c r="AI23" i="52"/>
  <c r="AI154" i="52"/>
  <c r="AI164" i="52"/>
  <c r="AJ116" i="52"/>
  <c r="AJ162" i="52"/>
  <c r="AJ111" i="52"/>
  <c r="AI253" i="52"/>
  <c r="AI189" i="52"/>
  <c r="AI44" i="52"/>
  <c r="AI114" i="52"/>
  <c r="AI146" i="52"/>
  <c r="AI187" i="52"/>
  <c r="Y13" i="39"/>
  <c r="W13" i="39" s="1"/>
  <c r="AH40" i="39" s="1"/>
  <c r="Q14" i="45"/>
  <c r="AJ29" i="52"/>
  <c r="AJ17" i="52"/>
  <c r="AJ194" i="52"/>
  <c r="AJ192" i="52"/>
  <c r="AJ49" i="52"/>
  <c r="AJ128" i="52"/>
  <c r="AJ186" i="52"/>
  <c r="AJ215" i="52"/>
  <c r="AJ58" i="52"/>
  <c r="AJ222" i="52"/>
  <c r="AJ171" i="52"/>
  <c r="AI250" i="52"/>
  <c r="AI21" i="52"/>
  <c r="AI213" i="52"/>
  <c r="AI86" i="52"/>
  <c r="AI93" i="52"/>
  <c r="AI30" i="52"/>
  <c r="AI80" i="52"/>
  <c r="AI155" i="52"/>
  <c r="AI28" i="52"/>
  <c r="AI252" i="52"/>
  <c r="AI251" i="52"/>
  <c r="AI81" i="52"/>
  <c r="AI197" i="52"/>
  <c r="AI130" i="52"/>
  <c r="AI115" i="52"/>
  <c r="AI230" i="52"/>
  <c r="AI99" i="52"/>
  <c r="AI125" i="52"/>
  <c r="AI105" i="52"/>
  <c r="AI160" i="52"/>
  <c r="AI179" i="52"/>
  <c r="Y5" i="39"/>
  <c r="AI102" i="52"/>
  <c r="AI227" i="52"/>
  <c r="AI48" i="52"/>
  <c r="AJ45" i="52"/>
  <c r="AJ123" i="52"/>
  <c r="AJ212" i="52"/>
  <c r="AJ184" i="52"/>
  <c r="AI203" i="52"/>
  <c r="AI7" i="52"/>
  <c r="AI88" i="52"/>
  <c r="AI24" i="52"/>
  <c r="AI39" i="52"/>
  <c r="AI113" i="52"/>
  <c r="AJ206" i="52"/>
  <c r="AJ225" i="52"/>
  <c r="AJ88" i="52"/>
  <c r="AI78" i="52"/>
  <c r="AI72" i="52"/>
  <c r="AI74" i="52"/>
  <c r="AI222" i="52"/>
  <c r="AI238" i="52"/>
  <c r="AI73" i="52"/>
  <c r="AJ44" i="52"/>
  <c r="AI64" i="52"/>
  <c r="AI244" i="52"/>
  <c r="AI10" i="52"/>
  <c r="AI211" i="52"/>
  <c r="AI181" i="52"/>
  <c r="Q18" i="45"/>
  <c r="AJ132" i="52"/>
  <c r="AJ59" i="52"/>
  <c r="AJ185" i="52"/>
  <c r="AJ108" i="52"/>
  <c r="AJ110" i="52"/>
  <c r="AJ85" i="52"/>
  <c r="AJ211" i="52"/>
  <c r="AJ209" i="52"/>
  <c r="AJ160" i="52"/>
  <c r="AJ174" i="52"/>
  <c r="AJ20" i="52"/>
  <c r="AI246" i="52"/>
  <c r="AI247" i="52"/>
  <c r="AI12" i="52"/>
  <c r="AI168" i="52"/>
  <c r="AI208" i="52"/>
  <c r="AI214" i="52"/>
  <c r="AI165" i="52"/>
  <c r="AI47" i="52"/>
  <c r="AI43" i="52"/>
  <c r="AI150" i="52"/>
  <c r="AI89" i="52"/>
  <c r="AI6" i="52"/>
  <c r="AJ200" i="52"/>
  <c r="AI26" i="52"/>
  <c r="AJ124" i="52"/>
  <c r="AJ144" i="52"/>
  <c r="AI95" i="52"/>
  <c r="AI108" i="52"/>
  <c r="AH37" i="43"/>
  <c r="AH40" i="43"/>
  <c r="AH29" i="43"/>
  <c r="AH6" i="43"/>
  <c r="AH65" i="43"/>
  <c r="AH28" i="43"/>
  <c r="AH43" i="43"/>
  <c r="AH7" i="43"/>
  <c r="AH42" i="43"/>
  <c r="AH63" i="43"/>
  <c r="AH35" i="43"/>
  <c r="AH11" i="43"/>
  <c r="AH4" i="43"/>
  <c r="AH19" i="43"/>
  <c r="AH115" i="39"/>
  <c r="AH12" i="43"/>
  <c r="AH8" i="43"/>
  <c r="AH62" i="43"/>
  <c r="AH9" i="43"/>
  <c r="AH13" i="43"/>
  <c r="S10" i="48"/>
  <c r="AE21" i="48" s="1"/>
  <c r="AH41" i="43"/>
  <c r="AH38" i="43"/>
  <c r="AH64" i="43"/>
  <c r="AH50" i="43"/>
  <c r="AH10" i="43"/>
  <c r="AH32" i="43"/>
  <c r="AH33" i="43"/>
  <c r="AH17" i="43"/>
  <c r="AH47" i="43"/>
  <c r="S9" i="48"/>
  <c r="AH15" i="43"/>
  <c r="AH46" i="43"/>
  <c r="AH39" i="43"/>
  <c r="AH48" i="43"/>
  <c r="AH120" i="39"/>
  <c r="AH57" i="43"/>
  <c r="AH51" i="43"/>
  <c r="AH45" i="43"/>
  <c r="AH14" i="43"/>
  <c r="AH61" i="43"/>
  <c r="AH3" i="43"/>
  <c r="AH131" i="39"/>
  <c r="AH50" i="39"/>
  <c r="AH20" i="43"/>
  <c r="AE10" i="48"/>
  <c r="O9" i="42"/>
  <c r="O13" i="42"/>
  <c r="O4" i="42"/>
  <c r="O8" i="42"/>
  <c r="O12" i="42"/>
  <c r="O7" i="42"/>
  <c r="O14" i="42"/>
  <c r="O10" i="42"/>
  <c r="O6" i="42"/>
  <c r="N22" i="52"/>
  <c r="O25" i="52"/>
  <c r="C44" i="52" s="1"/>
  <c r="H35" i="33" s="1"/>
  <c r="N20" i="43"/>
  <c r="N24" i="52"/>
  <c r="N15" i="52"/>
  <c r="N16" i="43"/>
  <c r="N21" i="43"/>
  <c r="P20" i="52"/>
  <c r="P22" i="52"/>
  <c r="P25" i="52"/>
  <c r="O15" i="42"/>
  <c r="N21" i="52"/>
  <c r="N19" i="52"/>
  <c r="P24" i="52"/>
  <c r="O11" i="42"/>
  <c r="P15" i="52"/>
  <c r="N19" i="43"/>
  <c r="O22" i="52"/>
  <c r="C41" i="52" s="1"/>
  <c r="H32" i="33" s="1"/>
  <c r="N28" i="52"/>
  <c r="N29" i="52"/>
  <c r="P21" i="52"/>
  <c r="O19" i="52"/>
  <c r="C38" i="52" s="1"/>
  <c r="H29" i="33" s="1"/>
  <c r="O24" i="52"/>
  <c r="C43" i="52"/>
  <c r="H34" i="33"/>
  <c r="O15" i="52"/>
  <c r="C34" i="52"/>
  <c r="H25" i="33" s="1"/>
  <c r="N17" i="43"/>
  <c r="N27" i="52"/>
  <c r="N17" i="52"/>
  <c r="O28" i="52"/>
  <c r="C47" i="52" s="1"/>
  <c r="H38" i="33" s="1"/>
  <c r="N18" i="52"/>
  <c r="P29" i="52"/>
  <c r="O21" i="52"/>
  <c r="C40" i="52" s="1"/>
  <c r="H31" i="33" s="1"/>
  <c r="P19" i="52"/>
  <c r="N15" i="43"/>
  <c r="P17" i="52"/>
  <c r="P28" i="52"/>
  <c r="O29" i="52"/>
  <c r="C48" i="52"/>
  <c r="H39" i="33"/>
  <c r="P27" i="52"/>
  <c r="O30" i="52"/>
  <c r="C49" i="52" s="1"/>
  <c r="H40" i="33" s="1"/>
  <c r="P16" i="52"/>
  <c r="P18" i="52"/>
  <c r="N26" i="52"/>
  <c r="L3" i="33" a="1"/>
  <c r="L64" i="33"/>
  <c r="L65" i="33"/>
  <c r="O23" i="52"/>
  <c r="C42" i="52" s="1"/>
  <c r="H33" i="33" s="1"/>
  <c r="L33" i="33" s="1"/>
  <c r="M33" i="33"/>
  <c r="AE25" i="48" l="1"/>
  <c r="K19" i="48"/>
  <c r="AE16" i="48"/>
  <c r="AH118" i="39"/>
  <c r="AE15" i="48"/>
  <c r="N19" i="39"/>
  <c r="AE6" i="48"/>
  <c r="W5" i="43"/>
  <c r="W3" i="43"/>
  <c r="W4" i="43"/>
  <c r="AD23" i="48"/>
  <c r="AD20" i="48"/>
  <c r="AD25" i="48"/>
  <c r="AD14" i="48"/>
  <c r="AD9" i="48"/>
  <c r="AD22" i="48"/>
  <c r="AD11" i="48"/>
  <c r="AD10" i="48"/>
  <c r="AD5" i="48"/>
  <c r="AD24" i="48"/>
  <c r="AD7" i="48"/>
  <c r="AD4" i="48"/>
  <c r="J16" i="48"/>
  <c r="AD19" i="48"/>
  <c r="AD13" i="48"/>
  <c r="J18" i="48"/>
  <c r="J17" i="48"/>
  <c r="AD18" i="48"/>
  <c r="AH92" i="39"/>
  <c r="AH5" i="39"/>
  <c r="AH3" i="39"/>
  <c r="AH76" i="39"/>
  <c r="AH90" i="39"/>
  <c r="AH127" i="39"/>
  <c r="AH114" i="39"/>
  <c r="AH99" i="39"/>
  <c r="AH54" i="39"/>
  <c r="AH29" i="39"/>
  <c r="AH119" i="39"/>
  <c r="AH65" i="39"/>
  <c r="AH68" i="39"/>
  <c r="AH78" i="39"/>
  <c r="AH122" i="39"/>
  <c r="AH79" i="39"/>
  <c r="AH24" i="39"/>
  <c r="AH75" i="39"/>
  <c r="AH101" i="39"/>
  <c r="AH110" i="39"/>
  <c r="AH39" i="39"/>
  <c r="AH72" i="39"/>
  <c r="AH20" i="39"/>
  <c r="AH74" i="39"/>
  <c r="AH116" i="39"/>
  <c r="AH81" i="39"/>
  <c r="AH48" i="39"/>
  <c r="AH19" i="39"/>
  <c r="AH88" i="39"/>
  <c r="AH132" i="39"/>
  <c r="AH23" i="39"/>
  <c r="AH105" i="39"/>
  <c r="AH112" i="39"/>
  <c r="AH128" i="39"/>
  <c r="AH117" i="39"/>
  <c r="AH30" i="39"/>
  <c r="AH13" i="39"/>
  <c r="AH10" i="39"/>
  <c r="AH8" i="39"/>
  <c r="AH45" i="39"/>
  <c r="AH25" i="39"/>
  <c r="AH93" i="39"/>
  <c r="AH32" i="39"/>
  <c r="AH95" i="39"/>
  <c r="AH6" i="39"/>
  <c r="AH14" i="39"/>
  <c r="AH21" i="39"/>
  <c r="AH129" i="39"/>
  <c r="AH58" i="39"/>
  <c r="AH123" i="39"/>
  <c r="AH41" i="39"/>
  <c r="AH102" i="39"/>
  <c r="AH80" i="39"/>
  <c r="AH94" i="39"/>
  <c r="AH97" i="39"/>
  <c r="AH61" i="39"/>
  <c r="AH35" i="39"/>
  <c r="AH62" i="39"/>
  <c r="AH106" i="39"/>
  <c r="AH124" i="39"/>
  <c r="AH42" i="39"/>
  <c r="AH18" i="39"/>
  <c r="AH130" i="39"/>
  <c r="AH49" i="39"/>
  <c r="AH59" i="39"/>
  <c r="AH98" i="39"/>
  <c r="AH16" i="39"/>
  <c r="AH36" i="39"/>
  <c r="AH85" i="39"/>
  <c r="AH73" i="39"/>
  <c r="AH67" i="39"/>
  <c r="AH89" i="39"/>
  <c r="AH57" i="39"/>
  <c r="AH27" i="39"/>
  <c r="AH11" i="39"/>
  <c r="AH15" i="39"/>
  <c r="AH108" i="39"/>
  <c r="AH91" i="39"/>
  <c r="AH56" i="39"/>
  <c r="AH107" i="39"/>
  <c r="AH34" i="39"/>
  <c r="N17" i="39"/>
  <c r="AH121" i="39"/>
  <c r="AH63" i="39"/>
  <c r="AH109" i="39"/>
  <c r="AH113" i="39"/>
  <c r="AH64" i="39"/>
  <c r="AH100" i="39"/>
  <c r="AH47" i="39"/>
  <c r="AH86" i="39"/>
  <c r="AH33" i="39"/>
  <c r="AH44" i="39"/>
  <c r="AH28" i="39"/>
  <c r="N16" i="39"/>
  <c r="AH103" i="39"/>
  <c r="AH52" i="39"/>
  <c r="AH4" i="39"/>
  <c r="AH66" i="39"/>
  <c r="AH70" i="39"/>
  <c r="AH31" i="39"/>
  <c r="AH71" i="39"/>
  <c r="AH111" i="39"/>
  <c r="AH37" i="39"/>
  <c r="W9" i="39"/>
  <c r="W10" i="39"/>
  <c r="W4" i="39"/>
  <c r="AH84" i="39"/>
  <c r="AH38" i="39"/>
  <c r="AH69" i="39"/>
  <c r="AH51" i="39"/>
  <c r="W5" i="39"/>
  <c r="AH7" i="39"/>
  <c r="AH12" i="39"/>
  <c r="AH125" i="39"/>
  <c r="AH43" i="39"/>
  <c r="J19" i="48"/>
  <c r="AH22" i="39"/>
  <c r="AD15" i="48"/>
  <c r="AH17" i="39"/>
  <c r="AD6" i="48"/>
  <c r="AH53" i="39"/>
  <c r="AH60" i="39"/>
  <c r="AD21" i="48"/>
  <c r="W9" i="43" a="1"/>
  <c r="AD8" i="48"/>
  <c r="AH126" i="39"/>
  <c r="AH77" i="39"/>
  <c r="AH46" i="39"/>
  <c r="AH9" i="39"/>
  <c r="N20" i="39"/>
  <c r="AD3" i="48"/>
  <c r="AH55" i="39"/>
  <c r="AD17" i="48"/>
  <c r="AH104" i="39"/>
  <c r="AH26" i="39"/>
  <c r="AD12" i="48"/>
  <c r="N24" i="39"/>
  <c r="AH96" i="39"/>
  <c r="AH82" i="39"/>
  <c r="AH83" i="39"/>
  <c r="AE19" i="48"/>
  <c r="AE9" i="48"/>
  <c r="AE12" i="48"/>
  <c r="AE17" i="48"/>
  <c r="AE3" i="48"/>
  <c r="AE24" i="48"/>
  <c r="AE20" i="48"/>
  <c r="AE26" i="48"/>
  <c r="AE7" i="48"/>
  <c r="AE22" i="48"/>
  <c r="AE5" i="48"/>
  <c r="K17" i="48"/>
  <c r="K16" i="48"/>
  <c r="AE23" i="48"/>
  <c r="AE13" i="48"/>
  <c r="AE14" i="48"/>
  <c r="AE11" i="48"/>
  <c r="AE4" i="48"/>
  <c r="AE8" i="48"/>
  <c r="AE18" i="48"/>
  <c r="AH87" i="39"/>
  <c r="S3" i="48"/>
  <c r="S4" i="48"/>
  <c r="AH58" i="43"/>
  <c r="AH53" i="43"/>
  <c r="AH52" i="43"/>
  <c r="AH36" i="43"/>
  <c r="AH5" i="43"/>
  <c r="AH49" i="43"/>
  <c r="AH31" i="43"/>
  <c r="AH56" i="43"/>
  <c r="AH44" i="43"/>
  <c r="AH22" i="43"/>
  <c r="AH18" i="43"/>
  <c r="AH26" i="43"/>
  <c r="AH25" i="43"/>
  <c r="AH34" i="43"/>
  <c r="AH21" i="43"/>
  <c r="AH55" i="43"/>
  <c r="AH24" i="43"/>
  <c r="AH54" i="43"/>
  <c r="AH16" i="43"/>
  <c r="AH30" i="43"/>
  <c r="AH27" i="43"/>
  <c r="AH59" i="43"/>
  <c r="AH60" i="43"/>
  <c r="AH23" i="43"/>
  <c r="AF11" i="48"/>
  <c r="L32" i="33"/>
  <c r="M32" i="33"/>
  <c r="AF4" i="48" l="1"/>
  <c r="AF16" i="48"/>
  <c r="AF25" i="48"/>
  <c r="AF12" i="48"/>
  <c r="AF20" i="48"/>
  <c r="L19" i="48"/>
  <c r="C27" i="48" s="1"/>
  <c r="H7" i="33" s="1"/>
  <c r="AF3" i="48"/>
  <c r="AF23" i="48"/>
  <c r="AF6" i="48"/>
  <c r="AF13" i="48"/>
  <c r="L16" i="48"/>
  <c r="C24" i="48" s="1"/>
  <c r="H4" i="33" s="1"/>
  <c r="AF21" i="48"/>
  <c r="AF15" i="48"/>
  <c r="AF22" i="48"/>
  <c r="AF5" i="48"/>
  <c r="L17" i="48"/>
  <c r="C25" i="48" s="1"/>
  <c r="H5" i="33" s="1"/>
  <c r="L15" i="48"/>
  <c r="C23" i="48" s="1"/>
  <c r="H3" i="33" s="1"/>
  <c r="AF24" i="48"/>
  <c r="AF19" i="48"/>
  <c r="AF8" i="48"/>
  <c r="AF18" i="48"/>
  <c r="AF14" i="48"/>
  <c r="AJ37" i="39"/>
  <c r="AJ76" i="39"/>
  <c r="AJ53" i="39"/>
  <c r="AJ128" i="39"/>
  <c r="AJ74" i="39"/>
  <c r="AJ130" i="39"/>
  <c r="AJ82" i="39"/>
  <c r="AJ63" i="39"/>
  <c r="AJ30" i="39"/>
  <c r="AJ83" i="39"/>
  <c r="AJ62" i="39"/>
  <c r="AJ93" i="39"/>
  <c r="AJ87" i="39"/>
  <c r="AJ79" i="39"/>
  <c r="AJ106" i="39"/>
  <c r="AJ5" i="39"/>
  <c r="AJ38" i="39"/>
  <c r="AJ64" i="39"/>
  <c r="AJ10" i="39"/>
  <c r="AJ115" i="39"/>
  <c r="AJ80" i="39"/>
  <c r="AJ122" i="39"/>
  <c r="AJ97" i="39"/>
  <c r="AJ125" i="39"/>
  <c r="AJ61" i="39"/>
  <c r="AJ118" i="39"/>
  <c r="AJ127" i="39"/>
  <c r="AJ113" i="39"/>
  <c r="AJ90" i="39"/>
  <c r="AJ102" i="39"/>
  <c r="AJ98" i="39"/>
  <c r="AJ112" i="39"/>
  <c r="AJ77" i="39"/>
  <c r="AJ26" i="39"/>
  <c r="AJ43" i="39"/>
  <c r="AJ11" i="39"/>
  <c r="AJ114" i="39"/>
  <c r="AJ42" i="39"/>
  <c r="AJ101" i="39"/>
  <c r="AJ49" i="39"/>
  <c r="AJ85" i="39"/>
  <c r="AJ59" i="39"/>
  <c r="AJ51" i="39"/>
  <c r="AJ116" i="39"/>
  <c r="AJ75" i="39"/>
  <c r="AJ22" i="39"/>
  <c r="AJ23" i="39"/>
  <c r="AJ54" i="39"/>
  <c r="AJ34" i="39"/>
  <c r="AJ110" i="39"/>
  <c r="AJ111" i="39"/>
  <c r="AJ20" i="39"/>
  <c r="AJ29" i="39"/>
  <c r="AJ86" i="39"/>
  <c r="AJ17" i="39"/>
  <c r="AJ100" i="39"/>
  <c r="AJ6" i="39"/>
  <c r="AJ103" i="39"/>
  <c r="AJ121" i="39"/>
  <c r="AJ57" i="39"/>
  <c r="AJ31" i="39"/>
  <c r="AJ88" i="39"/>
  <c r="AJ123" i="39"/>
  <c r="AJ12" i="39"/>
  <c r="AJ95" i="39"/>
  <c r="P20" i="39"/>
  <c r="C33" i="39" s="1"/>
  <c r="H20" i="33" s="1"/>
  <c r="AJ55" i="39"/>
  <c r="AJ39" i="39"/>
  <c r="AJ92" i="39"/>
  <c r="AJ18" i="39"/>
  <c r="AJ33" i="39"/>
  <c r="AJ48" i="39"/>
  <c r="AJ129" i="39"/>
  <c r="AJ81" i="39"/>
  <c r="AJ47" i="39"/>
  <c r="AJ50" i="39"/>
  <c r="AJ13" i="39"/>
  <c r="AJ7" i="39"/>
  <c r="AJ21" i="39"/>
  <c r="AJ105" i="39"/>
  <c r="AJ58" i="39"/>
  <c r="AJ52" i="39"/>
  <c r="AJ70" i="39"/>
  <c r="P21" i="39"/>
  <c r="C34" i="39" s="1"/>
  <c r="H21" i="33" s="1"/>
  <c r="AJ126" i="39"/>
  <c r="AJ94" i="39"/>
  <c r="AJ15" i="39"/>
  <c r="AJ89" i="39"/>
  <c r="AJ71" i="39"/>
  <c r="AJ56" i="39"/>
  <c r="AJ120" i="39"/>
  <c r="AJ28" i="39"/>
  <c r="AJ36" i="39"/>
  <c r="AJ4" i="39"/>
  <c r="AJ107" i="39"/>
  <c r="AJ96" i="39"/>
  <c r="AJ69" i="39"/>
  <c r="AJ41" i="39"/>
  <c r="AJ119" i="39"/>
  <c r="P23" i="39"/>
  <c r="C36" i="39" s="1"/>
  <c r="H23" i="33" s="1"/>
  <c r="AJ40" i="39"/>
  <c r="AJ66" i="39"/>
  <c r="AJ25" i="39"/>
  <c r="AJ27" i="39"/>
  <c r="AJ65" i="39"/>
  <c r="AJ46" i="39"/>
  <c r="AJ19" i="39"/>
  <c r="AJ72" i="39"/>
  <c r="AJ8" i="39"/>
  <c r="AJ45" i="39"/>
  <c r="AJ24" i="39"/>
  <c r="AJ132" i="39"/>
  <c r="AJ16" i="39"/>
  <c r="AJ68" i="39"/>
  <c r="P18" i="39"/>
  <c r="C31" i="39" s="1"/>
  <c r="H18" i="33" s="1"/>
  <c r="AJ9" i="39"/>
  <c r="AJ91" i="39"/>
  <c r="AJ117" i="39"/>
  <c r="AJ108" i="39"/>
  <c r="AJ84" i="39"/>
  <c r="AJ14" i="39"/>
  <c r="AJ104" i="39"/>
  <c r="AJ73" i="39"/>
  <c r="AJ124" i="39"/>
  <c r="AJ3" i="39"/>
  <c r="AJ44" i="39"/>
  <c r="AJ67" i="39"/>
  <c r="AJ60" i="39"/>
  <c r="AJ99" i="39"/>
  <c r="AJ32" i="39"/>
  <c r="AJ78" i="39"/>
  <c r="P17" i="39"/>
  <c r="C30" i="39" s="1"/>
  <c r="H17" i="33" s="1"/>
  <c r="AJ109" i="39"/>
  <c r="AJ35" i="39"/>
  <c r="P15" i="39"/>
  <c r="C28" i="39" s="1"/>
  <c r="H15" i="33" s="1"/>
  <c r="AJ131" i="39"/>
  <c r="AF10" i="48"/>
  <c r="AF26" i="48"/>
  <c r="AF17" i="48"/>
  <c r="AI107" i="39"/>
  <c r="AI93" i="39"/>
  <c r="AI5" i="39"/>
  <c r="AI41" i="39"/>
  <c r="AI15" i="39"/>
  <c r="AI86" i="39"/>
  <c r="AI97" i="39"/>
  <c r="AI92" i="39"/>
  <c r="AI56" i="39"/>
  <c r="AI43" i="39"/>
  <c r="AI120" i="39"/>
  <c r="AI18" i="39"/>
  <c r="AI24" i="39"/>
  <c r="AI132" i="39"/>
  <c r="AI42" i="39"/>
  <c r="AI69" i="39"/>
  <c r="AI10" i="39"/>
  <c r="AI7" i="39"/>
  <c r="AI62" i="39"/>
  <c r="AI6" i="39"/>
  <c r="AI49" i="39"/>
  <c r="AI17" i="39"/>
  <c r="AI12" i="39"/>
  <c r="AI71" i="39"/>
  <c r="AI101" i="39"/>
  <c r="AI82" i="39"/>
  <c r="AI40" i="39"/>
  <c r="AI77" i="39"/>
  <c r="AI124" i="39"/>
  <c r="AI30" i="39"/>
  <c r="AI54" i="39"/>
  <c r="AI130" i="39"/>
  <c r="AI21" i="39"/>
  <c r="AI109" i="39"/>
  <c r="AI4" i="39"/>
  <c r="AI72" i="39"/>
  <c r="AI33" i="39"/>
  <c r="AI38" i="39"/>
  <c r="AI64" i="39"/>
  <c r="AI105" i="39"/>
  <c r="AI36" i="39"/>
  <c r="AI89" i="39"/>
  <c r="AI9" i="39"/>
  <c r="AI28" i="39"/>
  <c r="AI53" i="39"/>
  <c r="AI34" i="39"/>
  <c r="AI84" i="39"/>
  <c r="AI131" i="39"/>
  <c r="AI88" i="39"/>
  <c r="AI19" i="39"/>
  <c r="AI45" i="39"/>
  <c r="AI128" i="39"/>
  <c r="AI35" i="39"/>
  <c r="AI51" i="39"/>
  <c r="AI78" i="39"/>
  <c r="AI25" i="39"/>
  <c r="AI46" i="39"/>
  <c r="AI16" i="39"/>
  <c r="AI65" i="39"/>
  <c r="AI63" i="39"/>
  <c r="O18" i="39"/>
  <c r="O24" i="39"/>
  <c r="AI106" i="39"/>
  <c r="AI83" i="39"/>
  <c r="AI13" i="39"/>
  <c r="AI11" i="39"/>
  <c r="AI108" i="39"/>
  <c r="AI29" i="39"/>
  <c r="AI123" i="39"/>
  <c r="O15" i="39"/>
  <c r="AI68" i="39"/>
  <c r="AI57" i="39"/>
  <c r="AI59" i="39"/>
  <c r="AI116" i="39"/>
  <c r="AI122" i="39"/>
  <c r="AI121" i="39"/>
  <c r="AI50" i="39"/>
  <c r="AI32" i="39"/>
  <c r="AI8" i="39"/>
  <c r="AI104" i="39"/>
  <c r="AI75" i="39"/>
  <c r="AI48" i="39"/>
  <c r="AI112" i="39"/>
  <c r="AI47" i="39"/>
  <c r="AI87" i="39"/>
  <c r="AI52" i="39"/>
  <c r="AI100" i="39"/>
  <c r="AI55" i="39"/>
  <c r="AI119" i="39"/>
  <c r="AI23" i="39"/>
  <c r="AI103" i="39"/>
  <c r="AI98" i="39"/>
  <c r="AI27" i="39"/>
  <c r="AI20" i="39"/>
  <c r="AI114" i="39"/>
  <c r="AI102" i="39"/>
  <c r="AI80" i="39"/>
  <c r="AI39" i="39"/>
  <c r="AI61" i="39"/>
  <c r="O23" i="39"/>
  <c r="AI127" i="39"/>
  <c r="AI70" i="39"/>
  <c r="AI31" i="39"/>
  <c r="AI111" i="39"/>
  <c r="AI26" i="39"/>
  <c r="AI94" i="39"/>
  <c r="AI60" i="39"/>
  <c r="AI81" i="39"/>
  <c r="AI95" i="39"/>
  <c r="AI3" i="39"/>
  <c r="AI74" i="39"/>
  <c r="AI91" i="39"/>
  <c r="AI90" i="39"/>
  <c r="AI67" i="39"/>
  <c r="AI125" i="39"/>
  <c r="AI79" i="39"/>
  <c r="AI129" i="39"/>
  <c r="AI96" i="39"/>
  <c r="AI73" i="39"/>
  <c r="AI44" i="39"/>
  <c r="AI110" i="39"/>
  <c r="AI58" i="39"/>
  <c r="AI117" i="39"/>
  <c r="AI115" i="39"/>
  <c r="AI22" i="39"/>
  <c r="AI14" i="39"/>
  <c r="AI118" i="39"/>
  <c r="AI37" i="39"/>
  <c r="AI126" i="39"/>
  <c r="AI66" i="39"/>
  <c r="AI85" i="39"/>
  <c r="AI76" i="39"/>
  <c r="O17" i="39"/>
  <c r="AI113" i="39"/>
  <c r="AI99" i="39"/>
  <c r="AF9" i="48"/>
  <c r="AF7" i="48"/>
  <c r="W9" i="43"/>
  <c r="W10" i="43"/>
  <c r="AJ58" i="43"/>
  <c r="AJ59" i="43"/>
  <c r="AJ31" i="43"/>
  <c r="AJ28" i="43"/>
  <c r="AJ3" i="43"/>
  <c r="AJ18" i="43"/>
  <c r="AJ53" i="43"/>
  <c r="AJ33" i="43"/>
  <c r="AJ9" i="43"/>
  <c r="AJ30" i="43"/>
  <c r="AJ22" i="43"/>
  <c r="AJ17" i="43"/>
  <c r="AJ57" i="43"/>
  <c r="AJ47" i="43"/>
  <c r="AJ19" i="43"/>
  <c r="AJ24" i="43"/>
  <c r="AJ38" i="43"/>
  <c r="AJ37" i="43"/>
  <c r="AJ36" i="43"/>
  <c r="AJ52" i="43"/>
  <c r="AJ49" i="43"/>
  <c r="AJ11" i="43"/>
  <c r="AJ27" i="43"/>
  <c r="AJ63" i="43"/>
  <c r="AJ39" i="43"/>
  <c r="AJ10" i="43"/>
  <c r="AJ41" i="43"/>
  <c r="AJ54" i="43"/>
  <c r="AJ46" i="43"/>
  <c r="AJ4" i="43"/>
  <c r="AJ32" i="43"/>
  <c r="AJ64" i="43"/>
  <c r="AJ42" i="43"/>
  <c r="AJ44" i="43"/>
  <c r="AJ21" i="43"/>
  <c r="AJ5" i="43"/>
  <c r="AJ26" i="43"/>
  <c r="P15" i="43"/>
  <c r="C25" i="43" s="1"/>
  <c r="H8" i="33" s="1"/>
  <c r="P21" i="43"/>
  <c r="C31" i="43" s="1"/>
  <c r="H14" i="33" s="1"/>
  <c r="P19" i="43"/>
  <c r="C29" i="43" s="1"/>
  <c r="H12" i="33" s="1"/>
  <c r="AJ50" i="43"/>
  <c r="AJ65" i="43"/>
  <c r="AJ14" i="43"/>
  <c r="AJ35" i="43"/>
  <c r="AJ48" i="43"/>
  <c r="AJ16" i="43"/>
  <c r="P17" i="43"/>
  <c r="C27" i="43" s="1"/>
  <c r="H10" i="33" s="1"/>
  <c r="AJ15" i="43"/>
  <c r="AJ60" i="43"/>
  <c r="AJ43" i="43"/>
  <c r="AJ29" i="43"/>
  <c r="AJ34" i="43"/>
  <c r="AJ56" i="43"/>
  <c r="AJ23" i="43"/>
  <c r="AJ13" i="43"/>
  <c r="AJ25" i="43"/>
  <c r="AJ7" i="43"/>
  <c r="AJ6" i="43"/>
  <c r="AJ40" i="43"/>
  <c r="AJ61" i="43"/>
  <c r="AJ55" i="43"/>
  <c r="AJ20" i="43"/>
  <c r="AJ45" i="43"/>
  <c r="AJ51" i="43"/>
  <c r="AJ12" i="43"/>
  <c r="AJ8" i="43"/>
  <c r="AJ62" i="43"/>
  <c r="L57" i="33"/>
  <c r="L25" i="33"/>
  <c r="M25" i="33"/>
  <c r="AI54" i="43" l="1"/>
  <c r="AI52" i="43"/>
  <c r="AI6" i="43"/>
  <c r="AI48" i="43"/>
  <c r="AI5" i="43"/>
  <c r="AI10" i="43"/>
  <c r="AI17" i="43"/>
  <c r="AI56" i="43"/>
  <c r="AI11" i="43"/>
  <c r="AI23" i="43"/>
  <c r="AI53" i="43"/>
  <c r="AI18" i="43"/>
  <c r="AI36" i="43"/>
  <c r="AI49" i="43"/>
  <c r="AI8" i="43"/>
  <c r="AI31" i="43"/>
  <c r="AI61" i="43"/>
  <c r="AI63" i="43"/>
  <c r="AI25" i="43"/>
  <c r="AI37" i="43"/>
  <c r="AI39" i="43"/>
  <c r="AI29" i="43"/>
  <c r="AI4" i="43"/>
  <c r="AI42" i="43"/>
  <c r="AI64" i="43"/>
  <c r="AI16" i="43"/>
  <c r="AI21" i="43"/>
  <c r="AI14" i="43"/>
  <c r="AI47" i="43"/>
  <c r="AI22" i="43"/>
  <c r="AI35" i="43"/>
  <c r="AI27" i="43"/>
  <c r="AI34" i="43"/>
  <c r="AI55" i="43"/>
  <c r="AI57" i="43"/>
  <c r="AI19" i="43"/>
  <c r="AI7" i="43"/>
  <c r="O18" i="43"/>
  <c r="AI41" i="43"/>
  <c r="AI24" i="43"/>
  <c r="AI40" i="43"/>
  <c r="AI43" i="43"/>
  <c r="AI33" i="43"/>
  <c r="AI32" i="43"/>
  <c r="AI45" i="43"/>
  <c r="AI58" i="43"/>
  <c r="AI65" i="43"/>
  <c r="AI12" i="43"/>
  <c r="AI26" i="43"/>
  <c r="O19" i="43"/>
  <c r="AI28" i="43"/>
  <c r="AI13" i="43"/>
  <c r="AI46" i="43"/>
  <c r="AI15" i="43"/>
  <c r="AI38" i="43"/>
  <c r="O15" i="43"/>
  <c r="AI20" i="43"/>
  <c r="AI50" i="43"/>
  <c r="AI60" i="43"/>
  <c r="AI9" i="43"/>
  <c r="AI30" i="43"/>
  <c r="AI3" i="43"/>
  <c r="AI51" i="43"/>
  <c r="AI62" i="43"/>
  <c r="AI44" i="43"/>
  <c r="AI59" i="43"/>
  <c r="L56" i="33"/>
  <c r="P24" i="39"/>
  <c r="C37" i="39"/>
  <c r="H24" i="33"/>
  <c r="L24" i="33"/>
  <c r="M24" i="33"/>
  <c r="L81" i="33"/>
  <c r="L49" i="33"/>
  <c r="L17" i="33"/>
  <c r="M17" i="33"/>
  <c r="L80" i="33"/>
  <c r="L48" i="33"/>
  <c r="P16" i="39"/>
  <c r="C29" i="39"/>
  <c r="H16" i="33"/>
  <c r="L16" i="33"/>
  <c r="M16" i="33"/>
  <c r="L73" i="33"/>
  <c r="L41" i="33"/>
  <c r="P16" i="43"/>
  <c r="C26" i="43"/>
  <c r="H9" i="33"/>
  <c r="L9" i="33"/>
  <c r="M9" i="33"/>
  <c r="L8" i="33"/>
  <c r="M8" i="33"/>
  <c r="L10" i="33"/>
  <c r="M10" i="33"/>
  <c r="P18" i="43"/>
  <c r="C28" i="43" s="1"/>
  <c r="H11" i="33" s="1"/>
  <c r="L11" i="33" s="1"/>
  <c r="M11" i="33"/>
  <c r="L12" i="33"/>
  <c r="M12" i="33"/>
  <c r="P20" i="43"/>
  <c r="C30" i="43" s="1"/>
  <c r="H13" i="33" s="1"/>
  <c r="L13" i="33" s="1"/>
  <c r="M13" i="33"/>
  <c r="L14" i="33"/>
  <c r="M14" i="33"/>
  <c r="N8" i="33"/>
  <c r="L72" i="33"/>
  <c r="L40" i="33"/>
  <c r="M40" i="33"/>
  <c r="L79" i="33"/>
  <c r="L71" i="33"/>
  <c r="L63" i="33"/>
  <c r="L55" i="33"/>
  <c r="L47" i="33"/>
  <c r="L39" i="33"/>
  <c r="M39" i="33"/>
  <c r="L31" i="33"/>
  <c r="M31" i="33"/>
  <c r="L23" i="33"/>
  <c r="M23" i="33"/>
  <c r="L15" i="33"/>
  <c r="M15" i="33"/>
  <c r="L7" i="33"/>
  <c r="M7" i="33"/>
  <c r="L3" i="33"/>
  <c r="M3" i="33"/>
  <c r="L4" i="33"/>
  <c r="M4" i="33"/>
  <c r="L5" i="33"/>
  <c r="M5" i="33"/>
  <c r="L18" i="48"/>
  <c r="C26" i="48"/>
  <c r="H6" i="33" s="1"/>
  <c r="L6" i="33" s="1"/>
  <c r="M6" i="33"/>
  <c r="N2" i="33"/>
  <c r="L78" i="33"/>
  <c r="L70" i="33"/>
  <c r="L62" i="33"/>
  <c r="L54" i="33"/>
  <c r="L46" i="33"/>
  <c r="L38" i="33"/>
  <c r="M38" i="33"/>
  <c r="O20" i="52"/>
  <c r="C39" i="52"/>
  <c r="H30" i="33"/>
  <c r="L30" i="33" s="1"/>
  <c r="M30" i="33"/>
  <c r="P22" i="39"/>
  <c r="C35" i="39" s="1"/>
  <c r="H22" i="33" s="1"/>
  <c r="L22" i="33" s="1"/>
  <c r="M22" i="33"/>
  <c r="L77" i="33"/>
  <c r="L69" i="33"/>
  <c r="L61" i="33"/>
  <c r="L53" i="33"/>
  <c r="L45" i="33"/>
  <c r="O27" i="52"/>
  <c r="C46" i="52" s="1"/>
  <c r="H37" i="33" s="1"/>
  <c r="L37" i="33" s="1"/>
  <c r="M37" i="33"/>
  <c r="L29" i="33"/>
  <c r="M29" i="33"/>
  <c r="L21" i="33"/>
  <c r="M21" i="33"/>
  <c r="L18" i="33"/>
  <c r="M18" i="33"/>
  <c r="P19" i="39"/>
  <c r="C32" i="39" s="1"/>
  <c r="H19" i="33" s="1"/>
  <c r="L19" i="33" s="1"/>
  <c r="M19" i="33"/>
  <c r="L20" i="33"/>
  <c r="M20" i="33"/>
  <c r="N15" i="33"/>
  <c r="L84" i="33"/>
  <c r="L76" i="33"/>
  <c r="L68" i="33"/>
  <c r="L60" i="33"/>
  <c r="L52" i="33"/>
  <c r="L44" i="33"/>
  <c r="O26" i="52"/>
  <c r="C45" i="52" s="1"/>
  <c r="H36" i="33" s="1"/>
  <c r="L36" i="33" s="1"/>
  <c r="M36" i="33"/>
  <c r="O18" i="52"/>
  <c r="C37" i="52" s="1"/>
  <c r="H28" i="33" s="1"/>
  <c r="L28" i="33" s="1"/>
  <c r="M28" i="33"/>
  <c r="L83" i="33"/>
  <c r="L75" i="33"/>
  <c r="L67" i="33"/>
  <c r="L59" i="33"/>
  <c r="L51" i="33"/>
  <c r="L43" i="33"/>
  <c r="L35" i="33"/>
  <c r="M35" i="33"/>
  <c r="O17" i="52"/>
  <c r="C36" i="52"/>
  <c r="H27" i="33"/>
  <c r="L27" i="33" s="1"/>
  <c r="M27" i="33"/>
  <c r="L82" i="33"/>
  <c r="L74" i="33"/>
  <c r="L66" i="33"/>
  <c r="L58" i="33"/>
  <c r="L50" i="33"/>
  <c r="L42" i="33"/>
  <c r="L34" i="33"/>
  <c r="M34" i="33"/>
  <c r="O16" i="52"/>
  <c r="C35" i="52"/>
  <c r="H26" i="33" s="1"/>
  <c r="L26" i="33" s="1"/>
  <c r="M26" i="33"/>
  <c r="O5" i="42"/>
  <c r="N23" i="39"/>
  <c r="P30" i="52"/>
  <c r="J15" i="48"/>
  <c r="O22" i="39"/>
  <c r="N20" i="52"/>
  <c r="K18" i="48"/>
  <c r="N25" i="52"/>
  <c r="N21" i="39"/>
  <c r="K15" i="48"/>
  <c r="N22" i="39"/>
  <c r="O21" i="43"/>
  <c r="O16" i="39"/>
  <c r="O17" i="43"/>
  <c r="N30" i="52"/>
  <c r="N16" i="52"/>
  <c r="O19" i="39"/>
  <c r="O20" i="39"/>
  <c r="N23" i="52"/>
  <c r="N18" i="43"/>
  <c r="O21" i="39"/>
  <c r="P26" i="52"/>
  <c r="O20" i="43"/>
  <c r="O16" i="43"/>
  <c r="O3" i="42"/>
  <c r="P23" i="52"/>
  <c r="N15" i="39"/>
  <c r="N18" i="39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<sst xmlns="http://schemas.openxmlformats.org/spreadsheetml/2006/main" count="673" uniqueCount="199">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</sst>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6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0" borderId="14" xfId="0" applyFont="1" applyBorder="1"/>
    <xf numFmtId="0" fontId="11" fillId="8" borderId="14" xfId="0" applyFont="1" applyFill="1" applyBorder="1" applyAlignment="1">
      <alignment horizontal="center"/>
    </xf>
    <xf numFmtId="2" fontId="11" fillId="0" borderId="14" xfId="0" applyNumberFormat="1" applyFont="1" applyBorder="1"/>
    <xf numFmtId="178" fontId="11" fillId="0" borderId="14" xfId="0" applyNumberFormat="1" applyFont="1" applyBorder="1"/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5.8591859976581822E-4</c:v>
                </c:pt>
                <c:pt idx="1">
                  <c:v>5.8591859976581822E-4</c:v>
                </c:pt>
                <c:pt idx="2">
                  <c:v>5.8591859976581822E-4</c:v>
                </c:pt>
                <c:pt idx="3">
                  <c:v>5.8591859976581822E-4</c:v>
                </c:pt>
                <c:pt idx="4">
                  <c:v>5.8591859976581822E-4</c:v>
                </c:pt>
                <c:pt idx="5">
                  <c:v>5.8591859976581822E-4</c:v>
                </c:pt>
                <c:pt idx="6">
                  <c:v>5.8591859976581822E-4</c:v>
                </c:pt>
                <c:pt idx="7">
                  <c:v>5.8591859976581822E-4</c:v>
                </c:pt>
                <c:pt idx="8">
                  <c:v>5.8591859976581822E-4</c:v>
                </c:pt>
                <c:pt idx="9">
                  <c:v>5.8591859976581822E-4</c:v>
                </c:pt>
                <c:pt idx="10">
                  <c:v>5.8591859976581822E-4</c:v>
                </c:pt>
                <c:pt idx="11">
                  <c:v>5.8591859976581822E-4</c:v>
                </c:pt>
                <c:pt idx="12">
                  <c:v>5.8591859976581822E-4</c:v>
                </c:pt>
                <c:pt idx="13">
                  <c:v>5.8591859976581822E-4</c:v>
                </c:pt>
                <c:pt idx="14">
                  <c:v>5.8591859976581822E-4</c:v>
                </c:pt>
                <c:pt idx="15">
                  <c:v>5.8591859976581822E-4</c:v>
                </c:pt>
                <c:pt idx="16">
                  <c:v>5.8591859976581822E-4</c:v>
                </c:pt>
                <c:pt idx="17">
                  <c:v>5.8591859976581822E-4</c:v>
                </c:pt>
                <c:pt idx="18">
                  <c:v>5.8591859976581822E-4</c:v>
                </c:pt>
                <c:pt idx="19">
                  <c:v>5.8591859976581822E-4</c:v>
                </c:pt>
                <c:pt idx="20">
                  <c:v>5.8591859976581822E-4</c:v>
                </c:pt>
                <c:pt idx="21">
                  <c:v>5.8591859976581822E-4</c:v>
                </c:pt>
                <c:pt idx="22">
                  <c:v>5.8591859976581822E-4</c:v>
                </c:pt>
                <c:pt idx="23">
                  <c:v>5.8591859976581822E-4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6.5747866190141808E-4</c:v>
                </c:pt>
                <c:pt idx="1">
                  <c:v>6.5300615801794305E-4</c:v>
                </c:pt>
                <c:pt idx="2">
                  <c:v>6.3958864636751806E-4</c:v>
                </c:pt>
                <c:pt idx="3">
                  <c:v>6.3511614248404303E-4</c:v>
                </c:pt>
                <c:pt idx="4">
                  <c:v>6.30643638600568E-4</c:v>
                </c:pt>
                <c:pt idx="5">
                  <c:v>6.2617113471709308E-4</c:v>
                </c:pt>
                <c:pt idx="6">
                  <c:v>6.2169863083361805E-4</c:v>
                </c:pt>
                <c:pt idx="7">
                  <c:v>6.0380861529971803E-4</c:v>
                </c:pt>
                <c:pt idx="8">
                  <c:v>5.9933611141624299E-4</c:v>
                </c:pt>
                <c:pt idx="9">
                  <c:v>5.9486360753276796E-4</c:v>
                </c:pt>
                <c:pt idx="10">
                  <c:v>5.9039110364929304E-4</c:v>
                </c:pt>
                <c:pt idx="11">
                  <c:v>5.7697359199886794E-4</c:v>
                </c:pt>
                <c:pt idx="12">
                  <c:v>5.7250108811539302E-4</c:v>
                </c:pt>
                <c:pt idx="13">
                  <c:v>5.6802858423191799E-4</c:v>
                </c:pt>
                <c:pt idx="14">
                  <c:v>5.6355608034844296E-4</c:v>
                </c:pt>
                <c:pt idx="15">
                  <c:v>5.5908357646496792E-4</c:v>
                </c:pt>
                <c:pt idx="16">
                  <c:v>5.4566606481454294E-4</c:v>
                </c:pt>
                <c:pt idx="17">
                  <c:v>5.4119356093106801E-4</c:v>
                </c:pt>
                <c:pt idx="18">
                  <c:v>5.3672105704759298E-4</c:v>
                </c:pt>
                <c:pt idx="19">
                  <c:v>5.3224855316411795E-4</c:v>
                </c:pt>
                <c:pt idx="20">
                  <c:v>5.2777604928064292E-4</c:v>
                </c:pt>
                <c:pt idx="21">
                  <c:v>5.1435853763021793E-4</c:v>
                </c:pt>
                <c:pt idx="22">
                  <c:v>5.098860337467429E-4</c:v>
                </c:pt>
                <c:pt idx="23">
                  <c:v>5.0541352986326787E-4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7.2849071074799186E-4</c:v>
                </c:pt>
                <c:pt idx="1">
                  <c:v>7.1739661964848056E-4</c:v>
                </c:pt>
                <c:pt idx="2">
                  <c:v>6.854028714298238E-4</c:v>
                </c:pt>
                <c:pt idx="3">
                  <c:v>6.7516779705023068E-4</c:v>
                </c:pt>
                <c:pt idx="4">
                  <c:v>6.6514747685061709E-4</c:v>
                </c:pt>
                <c:pt idx="5">
                  <c:v>6.5534191083098316E-4</c:v>
                </c:pt>
                <c:pt idx="6">
                  <c:v>6.4575109899132855E-4</c:v>
                </c:pt>
                <c:pt idx="7">
                  <c:v>6.0953539343250633E-4</c:v>
                </c:pt>
                <c:pt idx="8">
                  <c:v>6.0101835249274965E-4</c:v>
                </c:pt>
                <c:pt idx="9">
                  <c:v>5.9271606573297253E-4</c:v>
                </c:pt>
                <c:pt idx="10">
                  <c:v>5.8462853315317505E-4</c:v>
                </c:pt>
                <c:pt idx="11">
                  <c:v>5.6165446049365967E-4</c:v>
                </c:pt>
                <c:pt idx="12">
                  <c:v>5.5442594463378037E-4</c:v>
                </c:pt>
                <c:pt idx="13">
                  <c:v>5.4741218295388061E-4</c:v>
                </c:pt>
                <c:pt idx="14">
                  <c:v>5.4061317545396029E-4</c:v>
                </c:pt>
                <c:pt idx="15">
                  <c:v>5.3402892213401973E-4</c:v>
                </c:pt>
                <c:pt idx="16">
                  <c:v>5.1556468725407509E-4</c:v>
                </c:pt>
                <c:pt idx="17">
                  <c:v>5.098394506540527E-4</c:v>
                </c:pt>
                <c:pt idx="18">
                  <c:v>5.0432896823400975E-4</c:v>
                </c:pt>
                <c:pt idx="19">
                  <c:v>4.9903323999394645E-4</c:v>
                </c:pt>
                <c:pt idx="20">
                  <c:v>4.9395226593386269E-4</c:v>
                </c:pt>
                <c:pt idx="21">
                  <c:v>4.7999786883348873E-4</c:v>
                </c:pt>
                <c:pt idx="22">
                  <c:v>4.7577591149332326E-4</c:v>
                </c:pt>
                <c:pt idx="23">
                  <c:v>4.7176870833313728E-4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815680"/>
        <c:axId val="463508608"/>
      </c:lineChart>
      <c:dateAx>
        <c:axId val="7738156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3508608"/>
        <c:crosses val="autoZero"/>
        <c:auto val="1"/>
        <c:lblOffset val="100"/>
        <c:baseTimeUnit val="days"/>
      </c:dateAx>
      <c:valAx>
        <c:axId val="463508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773815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1.3492845189240772E-3</c:v>
                </c:pt>
                <c:pt idx="1">
                  <c:v>1.3492845189240772E-3</c:v>
                </c:pt>
                <c:pt idx="2">
                  <c:v>1.3492845189240772E-3</c:v>
                </c:pt>
                <c:pt idx="3">
                  <c:v>1.3492845189240772E-3</c:v>
                </c:pt>
                <c:pt idx="4">
                  <c:v>1.3492845189240772E-3</c:v>
                </c:pt>
                <c:pt idx="5">
                  <c:v>1.3492845189240772E-3</c:v>
                </c:pt>
                <c:pt idx="6">
                  <c:v>1.3492845189240772E-3</c:v>
                </c:pt>
                <c:pt idx="7">
                  <c:v>1.3492845189240772E-3</c:v>
                </c:pt>
                <c:pt idx="8">
                  <c:v>1.3492845189240772E-3</c:v>
                </c:pt>
                <c:pt idx="9">
                  <c:v>1.3492845189240772E-3</c:v>
                </c:pt>
                <c:pt idx="10">
                  <c:v>1.3492845189240772E-3</c:v>
                </c:pt>
                <c:pt idx="11">
                  <c:v>1.3492845189240772E-3</c:v>
                </c:pt>
                <c:pt idx="12">
                  <c:v>1.3492845189240772E-3</c:v>
                </c:pt>
                <c:pt idx="13">
                  <c:v>1.3492845189240772E-3</c:v>
                </c:pt>
                <c:pt idx="14">
                  <c:v>1.3492845189240772E-3</c:v>
                </c:pt>
                <c:pt idx="15">
                  <c:v>1.3492845189240772E-3</c:v>
                </c:pt>
                <c:pt idx="16">
                  <c:v>1.3492845189240772E-3</c:v>
                </c:pt>
                <c:pt idx="17">
                  <c:v>1.3492845189240772E-3</c:v>
                </c:pt>
                <c:pt idx="18">
                  <c:v>1.3492845189240772E-3</c:v>
                </c:pt>
                <c:pt idx="19">
                  <c:v>1.3492845189240772E-3</c:v>
                </c:pt>
                <c:pt idx="20">
                  <c:v>1.3492845189240772E-3</c:v>
                </c:pt>
                <c:pt idx="21">
                  <c:v>1.3492845189240772E-3</c:v>
                </c:pt>
                <c:pt idx="22">
                  <c:v>1.3492845189240772E-3</c:v>
                </c:pt>
                <c:pt idx="23">
                  <c:v>1.3492845189240772E-3</c:v>
                </c:pt>
                <c:pt idx="24">
                  <c:v>1.3492845189240772E-3</c:v>
                </c:pt>
                <c:pt idx="25">
                  <c:v>1.3492845189240772E-3</c:v>
                </c:pt>
                <c:pt idx="26">
                  <c:v>1.3492845189240772E-3</c:v>
                </c:pt>
                <c:pt idx="27">
                  <c:v>1.3492845189240772E-3</c:v>
                </c:pt>
                <c:pt idx="28">
                  <c:v>1.3492845189240772E-3</c:v>
                </c:pt>
                <c:pt idx="29">
                  <c:v>1.3492845189240772E-3</c:v>
                </c:pt>
                <c:pt idx="30">
                  <c:v>1.3492845189240772E-3</c:v>
                </c:pt>
                <c:pt idx="31">
                  <c:v>1.3492845189240772E-3</c:v>
                </c:pt>
                <c:pt idx="32">
                  <c:v>1.3492845189240772E-3</c:v>
                </c:pt>
                <c:pt idx="33">
                  <c:v>1.3492845189240772E-3</c:v>
                </c:pt>
                <c:pt idx="34">
                  <c:v>1.3492845189240772E-3</c:v>
                </c:pt>
                <c:pt idx="35">
                  <c:v>1.3492845189240772E-3</c:v>
                </c:pt>
                <c:pt idx="36">
                  <c:v>1.3492845189240772E-3</c:v>
                </c:pt>
                <c:pt idx="37">
                  <c:v>1.3492845189240772E-3</c:v>
                </c:pt>
                <c:pt idx="38">
                  <c:v>1.3492845189240772E-3</c:v>
                </c:pt>
                <c:pt idx="39">
                  <c:v>1.3492845189240772E-3</c:v>
                </c:pt>
                <c:pt idx="40">
                  <c:v>1.3492845189240772E-3</c:v>
                </c:pt>
                <c:pt idx="41">
                  <c:v>1.3492845189240772E-3</c:v>
                </c:pt>
                <c:pt idx="42">
                  <c:v>1.3492845189240772E-3</c:v>
                </c:pt>
                <c:pt idx="43">
                  <c:v>1.3492845189240772E-3</c:v>
                </c:pt>
                <c:pt idx="44">
                  <c:v>1.3492845189240772E-3</c:v>
                </c:pt>
                <c:pt idx="45">
                  <c:v>1.3492845189240772E-3</c:v>
                </c:pt>
                <c:pt idx="46">
                  <c:v>1.3492845189240772E-3</c:v>
                </c:pt>
                <c:pt idx="47">
                  <c:v>1.3492845189240772E-3</c:v>
                </c:pt>
                <c:pt idx="48">
                  <c:v>1.3492845189240772E-3</c:v>
                </c:pt>
                <c:pt idx="49">
                  <c:v>1.3492845189240772E-3</c:v>
                </c:pt>
                <c:pt idx="50">
                  <c:v>1.3492845189240772E-3</c:v>
                </c:pt>
                <c:pt idx="51">
                  <c:v>1.3492845189240772E-3</c:v>
                </c:pt>
                <c:pt idx="52">
                  <c:v>1.3492845189240772E-3</c:v>
                </c:pt>
                <c:pt idx="53">
                  <c:v>1.3492845189240772E-3</c:v>
                </c:pt>
                <c:pt idx="54">
                  <c:v>1.3492845189240772E-3</c:v>
                </c:pt>
                <c:pt idx="55">
                  <c:v>1.3492845189240772E-3</c:v>
                </c:pt>
                <c:pt idx="56">
                  <c:v>1.3492845189240772E-3</c:v>
                </c:pt>
                <c:pt idx="57">
                  <c:v>1.3492845189240772E-3</c:v>
                </c:pt>
                <c:pt idx="58">
                  <c:v>1.3492845189240772E-3</c:v>
                </c:pt>
                <c:pt idx="59">
                  <c:v>1.3492845189240772E-3</c:v>
                </c:pt>
                <c:pt idx="60">
                  <c:v>1.3492845189240772E-3</c:v>
                </c:pt>
                <c:pt idx="61">
                  <c:v>1.3492845189240772E-3</c:v>
                </c:pt>
                <c:pt idx="62">
                  <c:v>1.3492845189240772E-3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1.2930910317035995E-3</c:v>
                </c:pt>
                <c:pt idx="1">
                  <c:v>1.2943126292518708E-3</c:v>
                </c:pt>
                <c:pt idx="2">
                  <c:v>1.2979774218966845E-3</c:v>
                </c:pt>
                <c:pt idx="3">
                  <c:v>1.2991990194449556E-3</c:v>
                </c:pt>
                <c:pt idx="4">
                  <c:v>1.300420616993227E-3</c:v>
                </c:pt>
                <c:pt idx="5">
                  <c:v>1.3016422145414983E-3</c:v>
                </c:pt>
                <c:pt idx="6">
                  <c:v>1.3028638120897696E-3</c:v>
                </c:pt>
                <c:pt idx="7">
                  <c:v>1.3077502022828544E-3</c:v>
                </c:pt>
                <c:pt idx="8">
                  <c:v>1.3089717998311257E-3</c:v>
                </c:pt>
                <c:pt idx="9">
                  <c:v>1.310193397379397E-3</c:v>
                </c:pt>
                <c:pt idx="10">
                  <c:v>1.3114149949276681E-3</c:v>
                </c:pt>
                <c:pt idx="11">
                  <c:v>1.3150797875724819E-3</c:v>
                </c:pt>
                <c:pt idx="12">
                  <c:v>1.3163013851207532E-3</c:v>
                </c:pt>
                <c:pt idx="13">
                  <c:v>1.3175229826690245E-3</c:v>
                </c:pt>
                <c:pt idx="14">
                  <c:v>1.3187445802172956E-3</c:v>
                </c:pt>
                <c:pt idx="15">
                  <c:v>1.3199661777655669E-3</c:v>
                </c:pt>
                <c:pt idx="16">
                  <c:v>1.3236309704103806E-3</c:v>
                </c:pt>
                <c:pt idx="17">
                  <c:v>1.324852567958652E-3</c:v>
                </c:pt>
                <c:pt idx="18">
                  <c:v>1.3260741655069233E-3</c:v>
                </c:pt>
                <c:pt idx="19">
                  <c:v>1.3272957630551944E-3</c:v>
                </c:pt>
                <c:pt idx="20">
                  <c:v>1.3285173606034657E-3</c:v>
                </c:pt>
                <c:pt idx="21">
                  <c:v>1.3321821532482794E-3</c:v>
                </c:pt>
                <c:pt idx="22">
                  <c:v>1.3334037507965507E-3</c:v>
                </c:pt>
                <c:pt idx="23">
                  <c:v>1.3346253483448218E-3</c:v>
                </c:pt>
                <c:pt idx="24">
                  <c:v>1.3358469458930931E-3</c:v>
                </c:pt>
                <c:pt idx="25">
                  <c:v>1.3370685434413645E-3</c:v>
                </c:pt>
                <c:pt idx="26">
                  <c:v>1.3407333360861782E-3</c:v>
                </c:pt>
                <c:pt idx="27">
                  <c:v>1.3419549336344495E-3</c:v>
                </c:pt>
                <c:pt idx="28">
                  <c:v>1.3431765311827206E-3</c:v>
                </c:pt>
                <c:pt idx="29">
                  <c:v>1.3443981287309919E-3</c:v>
                </c:pt>
                <c:pt idx="30">
                  <c:v>1.3456197262792632E-3</c:v>
                </c:pt>
                <c:pt idx="31">
                  <c:v>1.349284518924077E-3</c:v>
                </c:pt>
                <c:pt idx="32">
                  <c:v>1.3505061164723481E-3</c:v>
                </c:pt>
                <c:pt idx="33">
                  <c:v>1.3517277140206194E-3</c:v>
                </c:pt>
                <c:pt idx="34">
                  <c:v>1.3529493115688907E-3</c:v>
                </c:pt>
                <c:pt idx="35">
                  <c:v>1.3541709091171618E-3</c:v>
                </c:pt>
                <c:pt idx="36">
                  <c:v>1.3578357017619757E-3</c:v>
                </c:pt>
                <c:pt idx="37">
                  <c:v>1.3590572993102468E-3</c:v>
                </c:pt>
                <c:pt idx="38">
                  <c:v>1.3602788968585181E-3</c:v>
                </c:pt>
                <c:pt idx="39">
                  <c:v>1.3615004944067895E-3</c:v>
                </c:pt>
                <c:pt idx="40">
                  <c:v>1.3627220919550606E-3</c:v>
                </c:pt>
                <c:pt idx="41">
                  <c:v>1.3663868845998743E-3</c:v>
                </c:pt>
                <c:pt idx="42">
                  <c:v>1.3676084821481456E-3</c:v>
                </c:pt>
                <c:pt idx="43">
                  <c:v>1.3688300796964169E-3</c:v>
                </c:pt>
                <c:pt idx="44">
                  <c:v>1.370051677244688E-3</c:v>
                </c:pt>
                <c:pt idx="45">
                  <c:v>1.3712732747929593E-3</c:v>
                </c:pt>
                <c:pt idx="46">
                  <c:v>1.3749380674377731E-3</c:v>
                </c:pt>
                <c:pt idx="47">
                  <c:v>1.3761596649860444E-3</c:v>
                </c:pt>
                <c:pt idx="48">
                  <c:v>1.3773812625343157E-3</c:v>
                </c:pt>
                <c:pt idx="49">
                  <c:v>1.3786028600825868E-3</c:v>
                </c:pt>
                <c:pt idx="50">
                  <c:v>1.3798244576308581E-3</c:v>
                </c:pt>
                <c:pt idx="51">
                  <c:v>1.3834892502756718E-3</c:v>
                </c:pt>
                <c:pt idx="52">
                  <c:v>1.3847108478239431E-3</c:v>
                </c:pt>
                <c:pt idx="53">
                  <c:v>1.3859324453722142E-3</c:v>
                </c:pt>
                <c:pt idx="54">
                  <c:v>1.3871540429204856E-3</c:v>
                </c:pt>
                <c:pt idx="55">
                  <c:v>1.3883756404687569E-3</c:v>
                </c:pt>
                <c:pt idx="56">
                  <c:v>1.3920404331135706E-3</c:v>
                </c:pt>
                <c:pt idx="57">
                  <c:v>1.3932620306618417E-3</c:v>
                </c:pt>
                <c:pt idx="58">
                  <c:v>1.394483628210113E-3</c:v>
                </c:pt>
                <c:pt idx="59">
                  <c:v>1.3957052257583843E-3</c:v>
                </c:pt>
                <c:pt idx="60">
                  <c:v>1.3969268233066556E-3</c:v>
                </c:pt>
                <c:pt idx="61">
                  <c:v>1.4005916159514694E-3</c:v>
                </c:pt>
                <c:pt idx="62">
                  <c:v>1.4018132134997405E-3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1.2990575526521308E-3</c:v>
                </c:pt>
                <c:pt idx="1">
                  <c:v>1.3000245657612244E-3</c:v>
                </c:pt>
                <c:pt idx="2">
                  <c:v>1.3029504425947666E-3</c:v>
                </c:pt>
                <c:pt idx="3">
                  <c:v>1.3039340140413675E-3</c:v>
                </c:pt>
                <c:pt idx="4">
                  <c:v>1.3049217250723458E-3</c:v>
                </c:pt>
                <c:pt idx="5">
                  <c:v>1.3059135756877008E-3</c:v>
                </c:pt>
                <c:pt idx="6">
                  <c:v>1.3069095658874322E-3</c:v>
                </c:pt>
                <c:pt idx="7">
                  <c:v>1.310934922530128E-3</c:v>
                </c:pt>
                <c:pt idx="8">
                  <c:v>1.3119516106517442E-3</c:v>
                </c:pt>
                <c:pt idx="9">
                  <c:v>1.312972438357737E-3</c:v>
                </c:pt>
                <c:pt idx="10">
                  <c:v>1.3139974056481068E-3</c:v>
                </c:pt>
                <c:pt idx="11">
                  <c:v>1.3170971450254777E-3</c:v>
                </c:pt>
                <c:pt idx="12">
                  <c:v>1.3181386706533551E-3</c:v>
                </c:pt>
                <c:pt idx="13">
                  <c:v>1.3191843358656091E-3</c:v>
                </c:pt>
                <c:pt idx="14">
                  <c:v>1.3202341406622403E-3</c:v>
                </c:pt>
                <c:pt idx="15">
                  <c:v>1.3212880850432484E-3</c:v>
                </c:pt>
                <c:pt idx="16">
                  <c:v>1.3244747556925333E-3</c:v>
                </c:pt>
                <c:pt idx="17">
                  <c:v>1.3255452584110487E-3</c:v>
                </c:pt>
                <c:pt idx="18">
                  <c:v>1.326619900713941E-3</c:v>
                </c:pt>
                <c:pt idx="19">
                  <c:v>1.3276986826012101E-3</c:v>
                </c:pt>
                <c:pt idx="20">
                  <c:v>1.3287816040728562E-3</c:v>
                </c:pt>
                <c:pt idx="21">
                  <c:v>1.3320552059940555E-3</c:v>
                </c:pt>
                <c:pt idx="22">
                  <c:v>1.3331546858032092E-3</c:v>
                </c:pt>
                <c:pt idx="23">
                  <c:v>1.3342583051967395E-3</c:v>
                </c:pt>
                <c:pt idx="24">
                  <c:v>1.3353660641746467E-3</c:v>
                </c:pt>
                <c:pt idx="25">
                  <c:v>1.336477962736931E-3</c:v>
                </c:pt>
                <c:pt idx="26">
                  <c:v>1.3398384959300445E-3</c:v>
                </c:pt>
                <c:pt idx="27">
                  <c:v>1.3409669528298364E-3</c:v>
                </c:pt>
                <c:pt idx="28">
                  <c:v>1.3420995493140047E-3</c:v>
                </c:pt>
                <c:pt idx="29">
                  <c:v>1.3432362853825501E-3</c:v>
                </c:pt>
                <c:pt idx="30">
                  <c:v>1.3443771610354724E-3</c:v>
                </c:pt>
                <c:pt idx="31">
                  <c:v>1.3478246255005004E-3</c:v>
                </c:pt>
                <c:pt idx="32">
                  <c:v>1.3489820594909301E-3</c:v>
                </c:pt>
                <c:pt idx="33">
                  <c:v>1.3501436330657366E-3</c:v>
                </c:pt>
                <c:pt idx="34">
                  <c:v>1.3513093462249202E-3</c:v>
                </c:pt>
                <c:pt idx="35">
                  <c:v>1.3524791989684803E-3</c:v>
                </c:pt>
                <c:pt idx="36">
                  <c:v>1.3560135947054226E-3</c:v>
                </c:pt>
                <c:pt idx="37">
                  <c:v>1.3572000057864907E-3</c:v>
                </c:pt>
                <c:pt idx="38">
                  <c:v>1.3583905564519354E-3</c:v>
                </c:pt>
                <c:pt idx="39">
                  <c:v>1.3595852467017569E-3</c:v>
                </c:pt>
                <c:pt idx="40">
                  <c:v>1.3607840765359554E-3</c:v>
                </c:pt>
                <c:pt idx="41">
                  <c:v>1.3644054035448119E-3</c:v>
                </c:pt>
                <c:pt idx="42">
                  <c:v>1.365620791716518E-3</c:v>
                </c:pt>
                <c:pt idx="43">
                  <c:v>1.3668403194726005E-3</c:v>
                </c:pt>
                <c:pt idx="44">
                  <c:v>1.3680639868130604E-3</c:v>
                </c:pt>
                <c:pt idx="45">
                  <c:v>1.3692917937378969E-3</c:v>
                </c:pt>
                <c:pt idx="46">
                  <c:v>1.3730000520186679E-3</c:v>
                </c:pt>
                <c:pt idx="47">
                  <c:v>1.3742444172810118E-3</c:v>
                </c:pt>
                <c:pt idx="48">
                  <c:v>1.3754929221277328E-3</c:v>
                </c:pt>
                <c:pt idx="49">
                  <c:v>1.3767455665588306E-3</c:v>
                </c:pt>
                <c:pt idx="50">
                  <c:v>1.3780023505743052E-3</c:v>
                </c:pt>
                <c:pt idx="51">
                  <c:v>1.3817975401269904E-3</c:v>
                </c:pt>
                <c:pt idx="52">
                  <c:v>1.3830708824799725E-3</c:v>
                </c:pt>
                <c:pt idx="53">
                  <c:v>1.3843483644173317E-3</c:v>
                </c:pt>
                <c:pt idx="54">
                  <c:v>1.3856299859390674E-3</c:v>
                </c:pt>
                <c:pt idx="55">
                  <c:v>1.3869157470451801E-3</c:v>
                </c:pt>
                <c:pt idx="56">
                  <c:v>1.3907978678697796E-3</c:v>
                </c:pt>
                <c:pt idx="57">
                  <c:v>1.3921001873133999E-3</c:v>
                </c:pt>
                <c:pt idx="58">
                  <c:v>1.3934066463413969E-3</c:v>
                </c:pt>
                <c:pt idx="59">
                  <c:v>1.394717244953771E-3</c:v>
                </c:pt>
                <c:pt idx="60">
                  <c:v>1.396031983150522E-3</c:v>
                </c:pt>
                <c:pt idx="61">
                  <c:v>1.4000010352470357E-3</c:v>
                </c:pt>
                <c:pt idx="62">
                  <c:v>1.401332331781294E-3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657984"/>
        <c:axId val="463663872"/>
      </c:lineChart>
      <c:dateAx>
        <c:axId val="463657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3663872"/>
        <c:crosses val="autoZero"/>
        <c:auto val="1"/>
        <c:lblOffset val="100"/>
        <c:baseTimeUnit val="days"/>
      </c:dateAx>
      <c:valAx>
        <c:axId val="463663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365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2.3319126257928895E-3</c:v>
                </c:pt>
                <c:pt idx="1">
                  <c:v>2.3319126257928895E-3</c:v>
                </c:pt>
                <c:pt idx="2">
                  <c:v>2.3319126257928895E-3</c:v>
                </c:pt>
                <c:pt idx="3">
                  <c:v>2.3319126257928895E-3</c:v>
                </c:pt>
                <c:pt idx="4">
                  <c:v>2.3319126257928895E-3</c:v>
                </c:pt>
                <c:pt idx="5">
                  <c:v>2.3319126257928895E-3</c:v>
                </c:pt>
                <c:pt idx="6">
                  <c:v>2.3319126257928895E-3</c:v>
                </c:pt>
                <c:pt idx="7">
                  <c:v>2.3319126257928895E-3</c:v>
                </c:pt>
                <c:pt idx="8">
                  <c:v>2.3319126257928895E-3</c:v>
                </c:pt>
                <c:pt idx="9">
                  <c:v>2.3319126257928895E-3</c:v>
                </c:pt>
                <c:pt idx="10">
                  <c:v>2.3319126257928895E-3</c:v>
                </c:pt>
                <c:pt idx="11">
                  <c:v>2.3319126257928895E-3</c:v>
                </c:pt>
                <c:pt idx="12">
                  <c:v>2.3319126257928895E-3</c:v>
                </c:pt>
                <c:pt idx="13">
                  <c:v>2.3319126257928895E-3</c:v>
                </c:pt>
                <c:pt idx="14">
                  <c:v>2.3319126257928895E-3</c:v>
                </c:pt>
                <c:pt idx="15">
                  <c:v>2.3319126257928895E-3</c:v>
                </c:pt>
                <c:pt idx="16">
                  <c:v>2.3319126257928895E-3</c:v>
                </c:pt>
                <c:pt idx="17">
                  <c:v>2.3319126257928895E-3</c:v>
                </c:pt>
                <c:pt idx="18">
                  <c:v>2.3319126257928895E-3</c:v>
                </c:pt>
                <c:pt idx="19">
                  <c:v>2.3319126257928895E-3</c:v>
                </c:pt>
                <c:pt idx="20">
                  <c:v>2.3319126257928895E-3</c:v>
                </c:pt>
                <c:pt idx="21">
                  <c:v>2.3319126257928895E-3</c:v>
                </c:pt>
                <c:pt idx="22">
                  <c:v>2.3319126257928895E-3</c:v>
                </c:pt>
                <c:pt idx="23">
                  <c:v>2.3319126257928895E-3</c:v>
                </c:pt>
                <c:pt idx="24">
                  <c:v>2.3319126257928895E-3</c:v>
                </c:pt>
                <c:pt idx="25">
                  <c:v>2.3319126257928895E-3</c:v>
                </c:pt>
                <c:pt idx="26">
                  <c:v>2.3319126257928895E-3</c:v>
                </c:pt>
                <c:pt idx="27">
                  <c:v>2.3319126257928895E-3</c:v>
                </c:pt>
                <c:pt idx="28">
                  <c:v>2.3319126257928895E-3</c:v>
                </c:pt>
                <c:pt idx="29">
                  <c:v>2.3319126257928895E-3</c:v>
                </c:pt>
                <c:pt idx="30">
                  <c:v>2.3319126257928895E-3</c:v>
                </c:pt>
                <c:pt idx="31">
                  <c:v>2.3319126257928895E-3</c:v>
                </c:pt>
                <c:pt idx="32">
                  <c:v>2.3319126257928895E-3</c:v>
                </c:pt>
                <c:pt idx="33">
                  <c:v>2.3319126257928895E-3</c:v>
                </c:pt>
                <c:pt idx="34">
                  <c:v>2.3319126257928895E-3</c:v>
                </c:pt>
                <c:pt idx="35">
                  <c:v>2.3319126257928895E-3</c:v>
                </c:pt>
                <c:pt idx="36">
                  <c:v>2.3319126257928895E-3</c:v>
                </c:pt>
                <c:pt idx="37">
                  <c:v>2.3319126257928895E-3</c:v>
                </c:pt>
                <c:pt idx="38">
                  <c:v>2.3319126257928895E-3</c:v>
                </c:pt>
                <c:pt idx="39">
                  <c:v>2.3319126257928895E-3</c:v>
                </c:pt>
                <c:pt idx="40">
                  <c:v>2.3319126257928895E-3</c:v>
                </c:pt>
                <c:pt idx="41">
                  <c:v>2.3319126257928895E-3</c:v>
                </c:pt>
                <c:pt idx="42">
                  <c:v>2.3319126257928895E-3</c:v>
                </c:pt>
                <c:pt idx="43">
                  <c:v>2.3319126257928895E-3</c:v>
                </c:pt>
                <c:pt idx="44">
                  <c:v>2.3319126257928895E-3</c:v>
                </c:pt>
                <c:pt idx="45">
                  <c:v>2.3319126257928895E-3</c:v>
                </c:pt>
                <c:pt idx="46">
                  <c:v>2.3319126257928895E-3</c:v>
                </c:pt>
                <c:pt idx="47">
                  <c:v>2.3319126257928895E-3</c:v>
                </c:pt>
                <c:pt idx="48">
                  <c:v>2.3319126257928895E-3</c:v>
                </c:pt>
                <c:pt idx="49">
                  <c:v>2.3319126257928895E-3</c:v>
                </c:pt>
                <c:pt idx="50">
                  <c:v>2.3319126257928895E-3</c:v>
                </c:pt>
                <c:pt idx="51">
                  <c:v>2.3319126257928895E-3</c:v>
                </c:pt>
                <c:pt idx="52">
                  <c:v>2.3319126257928895E-3</c:v>
                </c:pt>
                <c:pt idx="53">
                  <c:v>2.3319126257928895E-3</c:v>
                </c:pt>
                <c:pt idx="54">
                  <c:v>2.3319126257928895E-3</c:v>
                </c:pt>
                <c:pt idx="55">
                  <c:v>2.3319126257928895E-3</c:v>
                </c:pt>
                <c:pt idx="56">
                  <c:v>2.3319126257928895E-3</c:v>
                </c:pt>
                <c:pt idx="57">
                  <c:v>2.3319126257928895E-3</c:v>
                </c:pt>
                <c:pt idx="58">
                  <c:v>2.3319126257928895E-3</c:v>
                </c:pt>
                <c:pt idx="59">
                  <c:v>2.3319126257928895E-3</c:v>
                </c:pt>
                <c:pt idx="60">
                  <c:v>2.3319126257928895E-3</c:v>
                </c:pt>
                <c:pt idx="61">
                  <c:v>2.3319126257928895E-3</c:v>
                </c:pt>
                <c:pt idx="62">
                  <c:v>2.3319126257928895E-3</c:v>
                </c:pt>
                <c:pt idx="63">
                  <c:v>2.3319126257928895E-3</c:v>
                </c:pt>
                <c:pt idx="64">
                  <c:v>2.3319126257928895E-3</c:v>
                </c:pt>
                <c:pt idx="65">
                  <c:v>2.3319126257928895E-3</c:v>
                </c:pt>
                <c:pt idx="66">
                  <c:v>2.3319126257928895E-3</c:v>
                </c:pt>
                <c:pt idx="67">
                  <c:v>2.3319126257928895E-3</c:v>
                </c:pt>
                <c:pt idx="68">
                  <c:v>2.3319126257928895E-3</c:v>
                </c:pt>
                <c:pt idx="69">
                  <c:v>2.3319126257928895E-3</c:v>
                </c:pt>
                <c:pt idx="70">
                  <c:v>2.3319126257928895E-3</c:v>
                </c:pt>
                <c:pt idx="71">
                  <c:v>2.3319126257928895E-3</c:v>
                </c:pt>
                <c:pt idx="72">
                  <c:v>2.3319126257928895E-3</c:v>
                </c:pt>
                <c:pt idx="73">
                  <c:v>2.3319126257928895E-3</c:v>
                </c:pt>
                <c:pt idx="74">
                  <c:v>2.3319126257928895E-3</c:v>
                </c:pt>
                <c:pt idx="75">
                  <c:v>2.3319126257928895E-3</c:v>
                </c:pt>
                <c:pt idx="76">
                  <c:v>2.3319126257928895E-3</c:v>
                </c:pt>
                <c:pt idx="77">
                  <c:v>2.3319126257928895E-3</c:v>
                </c:pt>
                <c:pt idx="78">
                  <c:v>2.3319126257928895E-3</c:v>
                </c:pt>
                <c:pt idx="79">
                  <c:v>2.3319126257928895E-3</c:v>
                </c:pt>
                <c:pt idx="80">
                  <c:v>2.3319126257928895E-3</c:v>
                </c:pt>
                <c:pt idx="81">
                  <c:v>2.3319126257928895E-3</c:v>
                </c:pt>
                <c:pt idx="82">
                  <c:v>2.3319126257928895E-3</c:v>
                </c:pt>
                <c:pt idx="83">
                  <c:v>2.3319126257928895E-3</c:v>
                </c:pt>
                <c:pt idx="84">
                  <c:v>2.3319126257928895E-3</c:v>
                </c:pt>
                <c:pt idx="85">
                  <c:v>2.3319126257928895E-3</c:v>
                </c:pt>
                <c:pt idx="86">
                  <c:v>2.3319126257928895E-3</c:v>
                </c:pt>
                <c:pt idx="87">
                  <c:v>2.3319126257928895E-3</c:v>
                </c:pt>
                <c:pt idx="88">
                  <c:v>2.3319126257928895E-3</c:v>
                </c:pt>
                <c:pt idx="89">
                  <c:v>2.3319126257928895E-3</c:v>
                </c:pt>
                <c:pt idx="90">
                  <c:v>2.3319126257928895E-3</c:v>
                </c:pt>
                <c:pt idx="91">
                  <c:v>2.3319126257928895E-3</c:v>
                </c:pt>
                <c:pt idx="92">
                  <c:v>2.3319126257928895E-3</c:v>
                </c:pt>
                <c:pt idx="93">
                  <c:v>2.3319126257928895E-3</c:v>
                </c:pt>
                <c:pt idx="94">
                  <c:v>2.3319126257928895E-3</c:v>
                </c:pt>
                <c:pt idx="95">
                  <c:v>2.3319126257928895E-3</c:v>
                </c:pt>
                <c:pt idx="96">
                  <c:v>2.3319126257928895E-3</c:v>
                </c:pt>
                <c:pt idx="97">
                  <c:v>2.3319126257928895E-3</c:v>
                </c:pt>
                <c:pt idx="98">
                  <c:v>2.3319126257928895E-3</c:v>
                </c:pt>
                <c:pt idx="99">
                  <c:v>2.3319126257928895E-3</c:v>
                </c:pt>
                <c:pt idx="100">
                  <c:v>2.3319126257928895E-3</c:v>
                </c:pt>
                <c:pt idx="101">
                  <c:v>2.3319126257928895E-3</c:v>
                </c:pt>
                <c:pt idx="102">
                  <c:v>2.3319126257928895E-3</c:v>
                </c:pt>
                <c:pt idx="103">
                  <c:v>2.3319126257928895E-3</c:v>
                </c:pt>
                <c:pt idx="104">
                  <c:v>2.3319126257928895E-3</c:v>
                </c:pt>
                <c:pt idx="105">
                  <c:v>2.3319126257928895E-3</c:v>
                </c:pt>
                <c:pt idx="106">
                  <c:v>2.3319126257928895E-3</c:v>
                </c:pt>
                <c:pt idx="107">
                  <c:v>2.3319126257928895E-3</c:v>
                </c:pt>
                <c:pt idx="108">
                  <c:v>2.3319126257928895E-3</c:v>
                </c:pt>
                <c:pt idx="109">
                  <c:v>2.3319126257928895E-3</c:v>
                </c:pt>
                <c:pt idx="110">
                  <c:v>2.3319126257928895E-3</c:v>
                </c:pt>
                <c:pt idx="111">
                  <c:v>2.3319126257928895E-3</c:v>
                </c:pt>
                <c:pt idx="112">
                  <c:v>2.3319126257928895E-3</c:v>
                </c:pt>
                <c:pt idx="113">
                  <c:v>2.3319126257928895E-3</c:v>
                </c:pt>
                <c:pt idx="114">
                  <c:v>2.3319126257928895E-3</c:v>
                </c:pt>
                <c:pt idx="115">
                  <c:v>2.3319126257928895E-3</c:v>
                </c:pt>
                <c:pt idx="116">
                  <c:v>2.3319126257928895E-3</c:v>
                </c:pt>
                <c:pt idx="117">
                  <c:v>2.3319126257928895E-3</c:v>
                </c:pt>
                <c:pt idx="118">
                  <c:v>2.3319126257928895E-3</c:v>
                </c:pt>
                <c:pt idx="119">
                  <c:v>2.3319126257928895E-3</c:v>
                </c:pt>
                <c:pt idx="120">
                  <c:v>2.3319126257928895E-3</c:v>
                </c:pt>
                <c:pt idx="121">
                  <c:v>2.3319126257928895E-3</c:v>
                </c:pt>
                <c:pt idx="122">
                  <c:v>2.3319126257928895E-3</c:v>
                </c:pt>
                <c:pt idx="123">
                  <c:v>2.3319126257928895E-3</c:v>
                </c:pt>
                <c:pt idx="124">
                  <c:v>2.3319126257928895E-3</c:v>
                </c:pt>
                <c:pt idx="125">
                  <c:v>2.3319126257928895E-3</c:v>
                </c:pt>
                <c:pt idx="126">
                  <c:v>2.3319126257928895E-3</c:v>
                </c:pt>
                <c:pt idx="127">
                  <c:v>2.3319126257928895E-3</c:v>
                </c:pt>
                <c:pt idx="128">
                  <c:v>2.3319126257928895E-3</c:v>
                </c:pt>
                <c:pt idx="129">
                  <c:v>2.3319126257928895E-3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2.5197856340080137E-3</c:v>
                </c:pt>
                <c:pt idx="1">
                  <c:v>2.5177654941347326E-3</c:v>
                </c:pt>
                <c:pt idx="2">
                  <c:v>2.5117050745148903E-3</c:v>
                </c:pt>
                <c:pt idx="3">
                  <c:v>2.5096849346416092E-3</c:v>
                </c:pt>
                <c:pt idx="4">
                  <c:v>2.5076647947683281E-3</c:v>
                </c:pt>
                <c:pt idx="5">
                  <c:v>2.5056446548950475E-3</c:v>
                </c:pt>
                <c:pt idx="6">
                  <c:v>2.5036245150217664E-3</c:v>
                </c:pt>
                <c:pt idx="7">
                  <c:v>2.495543955528643E-3</c:v>
                </c:pt>
                <c:pt idx="8">
                  <c:v>2.4935238156553619E-3</c:v>
                </c:pt>
                <c:pt idx="9">
                  <c:v>2.4915036757820808E-3</c:v>
                </c:pt>
                <c:pt idx="10">
                  <c:v>2.4894835359088002E-3</c:v>
                </c:pt>
                <c:pt idx="11">
                  <c:v>2.4834231162889574E-3</c:v>
                </c:pt>
                <c:pt idx="12">
                  <c:v>2.4814029764156764E-3</c:v>
                </c:pt>
                <c:pt idx="13">
                  <c:v>2.4793828365423957E-3</c:v>
                </c:pt>
                <c:pt idx="14">
                  <c:v>2.4773626966691146E-3</c:v>
                </c:pt>
                <c:pt idx="15">
                  <c:v>2.4753425567958336E-3</c:v>
                </c:pt>
                <c:pt idx="16">
                  <c:v>2.4692821371759908E-3</c:v>
                </c:pt>
                <c:pt idx="17">
                  <c:v>2.4672619973027101E-3</c:v>
                </c:pt>
                <c:pt idx="18">
                  <c:v>2.4652418574294291E-3</c:v>
                </c:pt>
                <c:pt idx="19">
                  <c:v>2.4632217175561484E-3</c:v>
                </c:pt>
                <c:pt idx="20">
                  <c:v>2.4612015776828674E-3</c:v>
                </c:pt>
                <c:pt idx="21">
                  <c:v>2.4551411580630246E-3</c:v>
                </c:pt>
                <c:pt idx="22">
                  <c:v>2.4531210181897435E-3</c:v>
                </c:pt>
                <c:pt idx="23">
                  <c:v>2.4511008783164629E-3</c:v>
                </c:pt>
                <c:pt idx="24">
                  <c:v>2.4490807384431818E-3</c:v>
                </c:pt>
                <c:pt idx="25">
                  <c:v>2.4470605985699011E-3</c:v>
                </c:pt>
                <c:pt idx="26">
                  <c:v>2.4410001789500584E-3</c:v>
                </c:pt>
                <c:pt idx="27">
                  <c:v>2.4389800390767773E-3</c:v>
                </c:pt>
                <c:pt idx="28">
                  <c:v>2.4369598992034962E-3</c:v>
                </c:pt>
                <c:pt idx="29">
                  <c:v>2.4349397593302156E-3</c:v>
                </c:pt>
                <c:pt idx="30">
                  <c:v>2.4329196194569345E-3</c:v>
                </c:pt>
                <c:pt idx="31">
                  <c:v>2.4268591998370917E-3</c:v>
                </c:pt>
                <c:pt idx="32">
                  <c:v>2.4248390599638111E-3</c:v>
                </c:pt>
                <c:pt idx="33">
                  <c:v>2.42281892009053E-3</c:v>
                </c:pt>
                <c:pt idx="34">
                  <c:v>2.4207987802172494E-3</c:v>
                </c:pt>
                <c:pt idx="35">
                  <c:v>2.4187786403439683E-3</c:v>
                </c:pt>
                <c:pt idx="36">
                  <c:v>2.4127182207241255E-3</c:v>
                </c:pt>
                <c:pt idx="37">
                  <c:v>2.4106980808508444E-3</c:v>
                </c:pt>
                <c:pt idx="38">
                  <c:v>2.4086779409775638E-3</c:v>
                </c:pt>
                <c:pt idx="39">
                  <c:v>2.4066578011042827E-3</c:v>
                </c:pt>
                <c:pt idx="40">
                  <c:v>2.4046376612310021E-3</c:v>
                </c:pt>
                <c:pt idx="41">
                  <c:v>2.3985772416111593E-3</c:v>
                </c:pt>
                <c:pt idx="42">
                  <c:v>2.3965571017378782E-3</c:v>
                </c:pt>
                <c:pt idx="43">
                  <c:v>2.3945369618645971E-3</c:v>
                </c:pt>
                <c:pt idx="44">
                  <c:v>2.3925168219913165E-3</c:v>
                </c:pt>
                <c:pt idx="45">
                  <c:v>2.3904966821180354E-3</c:v>
                </c:pt>
                <c:pt idx="46">
                  <c:v>2.3844362624981926E-3</c:v>
                </c:pt>
                <c:pt idx="47">
                  <c:v>2.382416122624912E-3</c:v>
                </c:pt>
                <c:pt idx="48">
                  <c:v>2.3803959827516309E-3</c:v>
                </c:pt>
                <c:pt idx="49">
                  <c:v>2.3783758428783499E-3</c:v>
                </c:pt>
                <c:pt idx="50">
                  <c:v>2.3763557030050692E-3</c:v>
                </c:pt>
                <c:pt idx="51">
                  <c:v>2.3702952833852264E-3</c:v>
                </c:pt>
                <c:pt idx="52">
                  <c:v>2.3682751435119454E-3</c:v>
                </c:pt>
                <c:pt idx="53">
                  <c:v>2.3662550036386647E-3</c:v>
                </c:pt>
                <c:pt idx="54">
                  <c:v>2.3642348637653837E-3</c:v>
                </c:pt>
                <c:pt idx="55">
                  <c:v>2.3622147238921026E-3</c:v>
                </c:pt>
                <c:pt idx="56">
                  <c:v>2.3561543042722602E-3</c:v>
                </c:pt>
                <c:pt idx="57">
                  <c:v>2.3541341643989792E-3</c:v>
                </c:pt>
                <c:pt idx="58">
                  <c:v>2.3521140245256981E-3</c:v>
                </c:pt>
                <c:pt idx="59">
                  <c:v>2.3500938846524174E-3</c:v>
                </c:pt>
                <c:pt idx="60">
                  <c:v>2.3480737447791364E-3</c:v>
                </c:pt>
                <c:pt idx="61">
                  <c:v>2.3420133251592936E-3</c:v>
                </c:pt>
                <c:pt idx="62">
                  <c:v>2.3399931852860129E-3</c:v>
                </c:pt>
                <c:pt idx="63">
                  <c:v>2.3379730454127319E-3</c:v>
                </c:pt>
                <c:pt idx="64">
                  <c:v>2.3359529055394508E-3</c:v>
                </c:pt>
                <c:pt idx="65">
                  <c:v>2.3339327656661702E-3</c:v>
                </c:pt>
                <c:pt idx="66">
                  <c:v>2.3278723460463274E-3</c:v>
                </c:pt>
                <c:pt idx="67">
                  <c:v>2.3258522061730463E-3</c:v>
                </c:pt>
                <c:pt idx="68">
                  <c:v>2.3238320662997657E-3</c:v>
                </c:pt>
                <c:pt idx="69">
                  <c:v>2.3218119264264846E-3</c:v>
                </c:pt>
                <c:pt idx="70">
                  <c:v>2.3197917865532035E-3</c:v>
                </c:pt>
                <c:pt idx="71">
                  <c:v>2.3137313669333612E-3</c:v>
                </c:pt>
                <c:pt idx="72">
                  <c:v>2.3117112270600801E-3</c:v>
                </c:pt>
                <c:pt idx="73">
                  <c:v>2.309691087186799E-3</c:v>
                </c:pt>
                <c:pt idx="74">
                  <c:v>2.3076709473135184E-3</c:v>
                </c:pt>
                <c:pt idx="75">
                  <c:v>2.3056508074402373E-3</c:v>
                </c:pt>
                <c:pt idx="76">
                  <c:v>2.2975702479471139E-3</c:v>
                </c:pt>
                <c:pt idx="77">
                  <c:v>2.2955501080738328E-3</c:v>
                </c:pt>
                <c:pt idx="78">
                  <c:v>2.2935299682005517E-3</c:v>
                </c:pt>
                <c:pt idx="79">
                  <c:v>2.2915098283272711E-3</c:v>
                </c:pt>
                <c:pt idx="80">
                  <c:v>2.2854494087074283E-3</c:v>
                </c:pt>
                <c:pt idx="81">
                  <c:v>2.2834292688341472E-3</c:v>
                </c:pt>
                <c:pt idx="82">
                  <c:v>2.2814091289608666E-3</c:v>
                </c:pt>
                <c:pt idx="83">
                  <c:v>2.2793889890875855E-3</c:v>
                </c:pt>
                <c:pt idx="84">
                  <c:v>2.2773688492143044E-3</c:v>
                </c:pt>
                <c:pt idx="85">
                  <c:v>2.2713084295944621E-3</c:v>
                </c:pt>
                <c:pt idx="86">
                  <c:v>2.269288289721181E-3</c:v>
                </c:pt>
                <c:pt idx="87">
                  <c:v>2.2672681498478999E-3</c:v>
                </c:pt>
                <c:pt idx="88">
                  <c:v>2.2652480099746193E-3</c:v>
                </c:pt>
                <c:pt idx="89">
                  <c:v>2.2632278701013382E-3</c:v>
                </c:pt>
                <c:pt idx="90">
                  <c:v>2.2571674504814954E-3</c:v>
                </c:pt>
                <c:pt idx="91">
                  <c:v>2.2551473106082144E-3</c:v>
                </c:pt>
                <c:pt idx="92">
                  <c:v>2.2531271707349337E-3</c:v>
                </c:pt>
                <c:pt idx="93">
                  <c:v>2.2511070308616527E-3</c:v>
                </c:pt>
                <c:pt idx="94">
                  <c:v>2.249086890988372E-3</c:v>
                </c:pt>
                <c:pt idx="95">
                  <c:v>2.2430264713685292E-3</c:v>
                </c:pt>
                <c:pt idx="96">
                  <c:v>2.2410063314952482E-3</c:v>
                </c:pt>
                <c:pt idx="97">
                  <c:v>2.2389861916219675E-3</c:v>
                </c:pt>
                <c:pt idx="98">
                  <c:v>2.2369660517486865E-3</c:v>
                </c:pt>
                <c:pt idx="99">
                  <c:v>2.2349459118754054E-3</c:v>
                </c:pt>
                <c:pt idx="100">
                  <c:v>2.2288854922555626E-3</c:v>
                </c:pt>
                <c:pt idx="101">
                  <c:v>2.226865352382282E-3</c:v>
                </c:pt>
                <c:pt idx="102">
                  <c:v>2.2248452125090009E-3</c:v>
                </c:pt>
                <c:pt idx="103">
                  <c:v>2.2228250726357198E-3</c:v>
                </c:pt>
                <c:pt idx="104">
                  <c:v>2.2208049327624392E-3</c:v>
                </c:pt>
                <c:pt idx="105">
                  <c:v>2.2147445131425964E-3</c:v>
                </c:pt>
                <c:pt idx="106">
                  <c:v>2.2127243732693153E-3</c:v>
                </c:pt>
                <c:pt idx="107">
                  <c:v>2.2107042333960347E-3</c:v>
                </c:pt>
                <c:pt idx="108">
                  <c:v>2.2086840935227536E-3</c:v>
                </c:pt>
                <c:pt idx="109">
                  <c:v>2.206663953649473E-3</c:v>
                </c:pt>
                <c:pt idx="110">
                  <c:v>2.2006035340296302E-3</c:v>
                </c:pt>
                <c:pt idx="111">
                  <c:v>2.1985833941563491E-3</c:v>
                </c:pt>
                <c:pt idx="112">
                  <c:v>2.196563254283068E-3</c:v>
                </c:pt>
                <c:pt idx="113">
                  <c:v>2.1945431144097874E-3</c:v>
                </c:pt>
                <c:pt idx="114">
                  <c:v>2.1925229745365063E-3</c:v>
                </c:pt>
                <c:pt idx="115">
                  <c:v>2.1864625549166635E-3</c:v>
                </c:pt>
                <c:pt idx="116">
                  <c:v>2.1844424150433829E-3</c:v>
                </c:pt>
                <c:pt idx="117">
                  <c:v>2.1824222751701018E-3</c:v>
                </c:pt>
                <c:pt idx="118">
                  <c:v>2.1804021352968212E-3</c:v>
                </c:pt>
                <c:pt idx="119">
                  <c:v>2.1783819954235401E-3</c:v>
                </c:pt>
                <c:pt idx="120">
                  <c:v>2.1723215758036973E-3</c:v>
                </c:pt>
                <c:pt idx="121">
                  <c:v>2.1703014359304162E-3</c:v>
                </c:pt>
                <c:pt idx="122">
                  <c:v>2.1682812960571356E-3</c:v>
                </c:pt>
                <c:pt idx="123">
                  <c:v>2.1662611561838545E-3</c:v>
                </c:pt>
                <c:pt idx="124">
                  <c:v>2.1642410163105735E-3</c:v>
                </c:pt>
                <c:pt idx="125">
                  <c:v>2.1581805966907311E-3</c:v>
                </c:pt>
                <c:pt idx="126">
                  <c:v>2.15616045681745E-3</c:v>
                </c:pt>
                <c:pt idx="127">
                  <c:v>2.154140316944169E-3</c:v>
                </c:pt>
                <c:pt idx="128">
                  <c:v>2.1521201770708883E-3</c:v>
                </c:pt>
                <c:pt idx="129">
                  <c:v>2.1501000371976072E-3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2.8741379084135949E-3</c:v>
                </c:pt>
                <c:pt idx="1">
                  <c:v>2.8630696713828007E-3</c:v>
                </c:pt>
                <c:pt idx="2">
                  <c:v>2.8303759707926411E-3</c:v>
                </c:pt>
                <c:pt idx="3">
                  <c:v>2.8196484074299948E-3</c:v>
                </c:pt>
                <c:pt idx="4">
                  <c:v>2.8090060124843861E-3</c:v>
                </c:pt>
                <c:pt idx="5">
                  <c:v>2.7984487859558141E-3</c:v>
                </c:pt>
                <c:pt idx="6">
                  <c:v>2.7879767278442789E-3</c:v>
                </c:pt>
                <c:pt idx="7">
                  <c:v>2.7469401795685092E-3</c:v>
                </c:pt>
                <c:pt idx="8">
                  <c:v>2.7368939635421595E-3</c:v>
                </c:pt>
                <c:pt idx="9">
                  <c:v>2.7269329159328465E-3</c:v>
                </c:pt>
                <c:pt idx="10">
                  <c:v>2.7170570367405704E-3</c:v>
                </c:pt>
                <c:pt idx="11">
                  <c:v>2.6879404096659646E-3</c:v>
                </c:pt>
                <c:pt idx="12">
                  <c:v>2.6784052041418367E-3</c:v>
                </c:pt>
                <c:pt idx="13">
                  <c:v>2.6689551670347456E-3</c:v>
                </c:pt>
                <c:pt idx="14">
                  <c:v>2.6595902983446921E-3</c:v>
                </c:pt>
                <c:pt idx="15">
                  <c:v>2.650310598071675E-3</c:v>
                </c:pt>
                <c:pt idx="16">
                  <c:v>2.6229825077548462E-3</c:v>
                </c:pt>
                <c:pt idx="17">
                  <c:v>2.6140434811499774E-3</c:v>
                </c:pt>
                <c:pt idx="18">
                  <c:v>2.6051896229621454E-3</c:v>
                </c:pt>
                <c:pt idx="19">
                  <c:v>2.5964209331913505E-3</c:v>
                </c:pt>
                <c:pt idx="20">
                  <c:v>2.5877374118375928E-3</c:v>
                </c:pt>
                <c:pt idx="21">
                  <c:v>2.5621978582785407E-3</c:v>
                </c:pt>
                <c:pt idx="22">
                  <c:v>2.5538550105929309E-3</c:v>
                </c:pt>
                <c:pt idx="23">
                  <c:v>2.5455973313243578E-3</c:v>
                </c:pt>
                <c:pt idx="24">
                  <c:v>2.537424820472822E-3</c:v>
                </c:pt>
                <c:pt idx="25">
                  <c:v>2.5293374780383233E-3</c:v>
                </c:pt>
                <c:pt idx="26">
                  <c:v>2.5055864612370483E-3</c:v>
                </c:pt>
                <c:pt idx="27">
                  <c:v>2.497839792470698E-3</c:v>
                </c:pt>
                <c:pt idx="28">
                  <c:v>2.4901782921213839E-3</c:v>
                </c:pt>
                <c:pt idx="29">
                  <c:v>2.4826019601891071E-3</c:v>
                </c:pt>
                <c:pt idx="30">
                  <c:v>2.4751107966738671E-3</c:v>
                </c:pt>
                <c:pt idx="31">
                  <c:v>2.4531483166303695E-3</c:v>
                </c:pt>
                <c:pt idx="32">
                  <c:v>2.4459978267832774E-3</c:v>
                </c:pt>
                <c:pt idx="33">
                  <c:v>2.4389325053532232E-3</c:v>
                </c:pt>
                <c:pt idx="34">
                  <c:v>2.431952352340205E-3</c:v>
                </c:pt>
                <c:pt idx="35">
                  <c:v>2.425057367744224E-3</c:v>
                </c:pt>
                <c:pt idx="36">
                  <c:v>2.4048834244585035E-3</c:v>
                </c:pt>
                <c:pt idx="37">
                  <c:v>2.3983291135306708E-3</c:v>
                </c:pt>
                <c:pt idx="38">
                  <c:v>2.3918599710198748E-3</c:v>
                </c:pt>
                <c:pt idx="39">
                  <c:v>2.3854759969261165E-3</c:v>
                </c:pt>
                <c:pt idx="40">
                  <c:v>2.3791771912493945E-3</c:v>
                </c:pt>
                <c:pt idx="41">
                  <c:v>2.3607917847214511E-3</c:v>
                </c:pt>
                <c:pt idx="42">
                  <c:v>2.354833652712877E-3</c:v>
                </c:pt>
                <c:pt idx="43">
                  <c:v>2.3489606891213401E-3</c:v>
                </c:pt>
                <c:pt idx="44">
                  <c:v>2.3431728939468407E-3</c:v>
                </c:pt>
                <c:pt idx="45">
                  <c:v>2.3374702671893777E-3</c:v>
                </c:pt>
                <c:pt idx="46">
                  <c:v>2.3208733974192115E-3</c:v>
                </c:pt>
                <c:pt idx="47">
                  <c:v>2.3155114443298968E-3</c:v>
                </c:pt>
                <c:pt idx="48">
                  <c:v>2.3102346596576189E-3</c:v>
                </c:pt>
                <c:pt idx="49">
                  <c:v>2.3050430434023782E-3</c:v>
                </c:pt>
                <c:pt idx="50">
                  <c:v>2.2999365955641742E-3</c:v>
                </c:pt>
                <c:pt idx="51">
                  <c:v>2.285128262551785E-3</c:v>
                </c:pt>
                <c:pt idx="52">
                  <c:v>2.2803624883817293E-3</c:v>
                </c:pt>
                <c:pt idx="53">
                  <c:v>2.2756818826287105E-3</c:v>
                </c:pt>
                <c:pt idx="54">
                  <c:v>2.2710864452927288E-3</c:v>
                </c:pt>
                <c:pt idx="55">
                  <c:v>2.2665761763737842E-3</c:v>
                </c:pt>
                <c:pt idx="56">
                  <c:v>2.2535563801191717E-3</c:v>
                </c:pt>
                <c:pt idx="57">
                  <c:v>2.2493867848683751E-3</c:v>
                </c:pt>
                <c:pt idx="58">
                  <c:v>2.2453023580346152E-3</c:v>
                </c:pt>
                <c:pt idx="59">
                  <c:v>2.2413030996178925E-3</c:v>
                </c:pt>
                <c:pt idx="60">
                  <c:v>2.2373890096182071E-3</c:v>
                </c:pt>
                <c:pt idx="61">
                  <c:v>2.2261577501213716E-3</c:v>
                </c:pt>
                <c:pt idx="62">
                  <c:v>2.222584333789834E-3</c:v>
                </c:pt>
                <c:pt idx="63">
                  <c:v>2.2190960858753331E-3</c:v>
                </c:pt>
                <c:pt idx="64">
                  <c:v>2.2156930063778695E-3</c:v>
                </c:pt>
                <c:pt idx="65">
                  <c:v>2.2123750952974426E-3</c:v>
                </c:pt>
                <c:pt idx="66">
                  <c:v>2.2029323725583846E-3</c:v>
                </c:pt>
                <c:pt idx="67">
                  <c:v>2.1999551351461061E-3</c:v>
                </c:pt>
                <c:pt idx="68">
                  <c:v>2.1970630661508643E-3</c:v>
                </c:pt>
                <c:pt idx="69">
                  <c:v>2.1942561655726596E-3</c:v>
                </c:pt>
                <c:pt idx="70">
                  <c:v>2.1915344334114918E-3</c:v>
                </c:pt>
                <c:pt idx="71">
                  <c:v>2.1838802474302109E-3</c:v>
                </c:pt>
                <c:pt idx="72">
                  <c:v>2.1814991889371909E-3</c:v>
                </c:pt>
                <c:pt idx="73">
                  <c:v>2.1792032988612086E-3</c:v>
                </c:pt>
                <c:pt idx="74">
                  <c:v>2.176992577202263E-3</c:v>
                </c:pt>
                <c:pt idx="75">
                  <c:v>2.1748670239603541E-3</c:v>
                </c:pt>
                <c:pt idx="76">
                  <c:v>2.1672164951630894E-3</c:v>
                </c:pt>
                <c:pt idx="77">
                  <c:v>2.165516784006366E-3</c:v>
                </c:pt>
                <c:pt idx="78">
                  <c:v>2.163902241266679E-3</c:v>
                </c:pt>
                <c:pt idx="79">
                  <c:v>2.1623728669440292E-3</c:v>
                </c:pt>
                <c:pt idx="80">
                  <c:v>2.1582957544783025E-3</c:v>
                </c:pt>
                <c:pt idx="81">
                  <c:v>2.157107053823801E-3</c:v>
                </c:pt>
                <c:pt idx="82">
                  <c:v>2.1560035215863363E-3</c:v>
                </c:pt>
                <c:pt idx="83">
                  <c:v>2.1549851577659087E-3</c:v>
                </c:pt>
                <c:pt idx="84">
                  <c:v>2.1540519623625179E-3</c:v>
                </c:pt>
                <c:pt idx="85">
                  <c:v>2.1517633866545679E-3</c:v>
                </c:pt>
                <c:pt idx="86">
                  <c:v>2.1511708649193254E-3</c:v>
                </c:pt>
                <c:pt idx="87">
                  <c:v>2.1506635116011197E-3</c:v>
                </c:pt>
                <c:pt idx="88">
                  <c:v>2.1502413266999516E-3</c:v>
                </c:pt>
                <c:pt idx="89">
                  <c:v>2.1499043102158194E-3</c:v>
                </c:pt>
                <c:pt idx="90">
                  <c:v>2.1494042712656468E-3</c:v>
                </c:pt>
                <c:pt idx="91">
                  <c:v>2.1494079284496634E-3</c:v>
                </c:pt>
                <c:pt idx="92">
                  <c:v>2.1494967540507167E-3</c:v>
                </c:pt>
                <c:pt idx="93">
                  <c:v>2.1496707480688072E-3</c:v>
                </c:pt>
                <c:pt idx="94">
                  <c:v>2.1499299105039345E-3</c:v>
                </c:pt>
                <c:pt idx="95">
                  <c:v>2.151218408311539E-3</c:v>
                </c:pt>
                <c:pt idx="96">
                  <c:v>2.1518182444148141E-3</c:v>
                </c:pt>
                <c:pt idx="97">
                  <c:v>2.1525032489351265E-3</c:v>
                </c:pt>
                <c:pt idx="98">
                  <c:v>2.153273421872476E-3</c:v>
                </c:pt>
                <c:pt idx="99">
                  <c:v>2.1541287632268623E-3</c:v>
                </c:pt>
                <c:pt idx="100">
                  <c:v>2.1572057977922439E-3</c:v>
                </c:pt>
                <c:pt idx="101">
                  <c:v>2.1584018128147781E-3</c:v>
                </c:pt>
                <c:pt idx="102">
                  <c:v>2.1596829962543499E-3</c:v>
                </c:pt>
                <c:pt idx="103">
                  <c:v>2.1610493481109584E-3</c:v>
                </c:pt>
                <c:pt idx="104">
                  <c:v>2.1625008683846033E-3</c:v>
                </c:pt>
                <c:pt idx="105">
                  <c:v>2.167366439707762E-3</c:v>
                </c:pt>
                <c:pt idx="106">
                  <c:v>2.1691586336495556E-3</c:v>
                </c:pt>
                <c:pt idx="107">
                  <c:v>2.171035996008386E-3</c:v>
                </c:pt>
                <c:pt idx="108">
                  <c:v>2.1729985267842536E-3</c:v>
                </c:pt>
                <c:pt idx="109">
                  <c:v>2.1750462259771579E-3</c:v>
                </c:pt>
                <c:pt idx="110">
                  <c:v>2.1817003340580936E-3</c:v>
                </c:pt>
                <c:pt idx="111">
                  <c:v>2.1840887069191459E-3</c:v>
                </c:pt>
                <c:pt idx="112">
                  <c:v>2.1865622481972357E-3</c:v>
                </c:pt>
                <c:pt idx="113">
                  <c:v>2.1891209578923619E-3</c:v>
                </c:pt>
                <c:pt idx="114">
                  <c:v>2.1917648360045253E-3</c:v>
                </c:pt>
                <c:pt idx="115">
                  <c:v>2.2002074808432377E-3</c:v>
                </c:pt>
                <c:pt idx="116">
                  <c:v>2.2031920326235493E-3</c:v>
                </c:pt>
                <c:pt idx="117">
                  <c:v>2.2062617528208978E-3</c:v>
                </c:pt>
                <c:pt idx="118">
                  <c:v>2.2094166414352834E-3</c:v>
                </c:pt>
                <c:pt idx="119">
                  <c:v>2.2126566984667058E-3</c:v>
                </c:pt>
                <c:pt idx="120">
                  <c:v>2.2228878800631957E-3</c:v>
                </c:pt>
                <c:pt idx="121">
                  <c:v>2.226468610762766E-3</c:v>
                </c:pt>
                <c:pt idx="122">
                  <c:v>2.2301345098793735E-3</c:v>
                </c:pt>
                <c:pt idx="123">
                  <c:v>2.2338855774130181E-3</c:v>
                </c:pt>
                <c:pt idx="124">
                  <c:v>2.2377218133636996E-3</c:v>
                </c:pt>
                <c:pt idx="125">
                  <c:v>2.2497415317179665E-3</c:v>
                </c:pt>
                <c:pt idx="126">
                  <c:v>2.2539184413367958E-3</c:v>
                </c:pt>
                <c:pt idx="127">
                  <c:v>2.2581805193726623E-3</c:v>
                </c:pt>
                <c:pt idx="128">
                  <c:v>2.262527765825566E-3</c:v>
                </c:pt>
                <c:pt idx="129">
                  <c:v>2.2669601806955065E-3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021184"/>
        <c:axId val="465022976"/>
      </c:lineChart>
      <c:dateAx>
        <c:axId val="4650211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5022976"/>
        <c:crosses val="autoZero"/>
        <c:auto val="1"/>
        <c:lblOffset val="100"/>
        <c:baseTimeUnit val="days"/>
      </c:dateAx>
      <c:valAx>
        <c:axId val="465022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502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4.1336335546751941E-3</c:v>
                </c:pt>
                <c:pt idx="1">
                  <c:v>4.1336335546751941E-3</c:v>
                </c:pt>
                <c:pt idx="2">
                  <c:v>4.1336335546751941E-3</c:v>
                </c:pt>
                <c:pt idx="3">
                  <c:v>4.1336335546751941E-3</c:v>
                </c:pt>
                <c:pt idx="4">
                  <c:v>4.1336335546751941E-3</c:v>
                </c:pt>
                <c:pt idx="5">
                  <c:v>4.1336335546751941E-3</c:v>
                </c:pt>
                <c:pt idx="6">
                  <c:v>4.1336335546751941E-3</c:v>
                </c:pt>
                <c:pt idx="7">
                  <c:v>4.1336335546751941E-3</c:v>
                </c:pt>
                <c:pt idx="8">
                  <c:v>4.1336335546751941E-3</c:v>
                </c:pt>
                <c:pt idx="9">
                  <c:v>4.1336335546751941E-3</c:v>
                </c:pt>
                <c:pt idx="10">
                  <c:v>4.1336335546751941E-3</c:v>
                </c:pt>
                <c:pt idx="11">
                  <c:v>4.1336335546751941E-3</c:v>
                </c:pt>
                <c:pt idx="12">
                  <c:v>4.1336335546751941E-3</c:v>
                </c:pt>
                <c:pt idx="13">
                  <c:v>4.1336335546751941E-3</c:v>
                </c:pt>
                <c:pt idx="14">
                  <c:v>4.1336335546751941E-3</c:v>
                </c:pt>
                <c:pt idx="15">
                  <c:v>4.1336335546751941E-3</c:v>
                </c:pt>
                <c:pt idx="16">
                  <c:v>4.1336335546751941E-3</c:v>
                </c:pt>
                <c:pt idx="17">
                  <c:v>4.1336335546751941E-3</c:v>
                </c:pt>
                <c:pt idx="18">
                  <c:v>4.1336335546751941E-3</c:v>
                </c:pt>
                <c:pt idx="19">
                  <c:v>4.1336335546751941E-3</c:v>
                </c:pt>
                <c:pt idx="20">
                  <c:v>4.1336335546751941E-3</c:v>
                </c:pt>
                <c:pt idx="21">
                  <c:v>4.1336335546751941E-3</c:v>
                </c:pt>
                <c:pt idx="22">
                  <c:v>4.1336335546751941E-3</c:v>
                </c:pt>
                <c:pt idx="23">
                  <c:v>4.1336335546751941E-3</c:v>
                </c:pt>
                <c:pt idx="24">
                  <c:v>4.1336335546751941E-3</c:v>
                </c:pt>
                <c:pt idx="25">
                  <c:v>4.1336335546751941E-3</c:v>
                </c:pt>
                <c:pt idx="26">
                  <c:v>4.1336335546751941E-3</c:v>
                </c:pt>
                <c:pt idx="27">
                  <c:v>4.1336335546751941E-3</c:v>
                </c:pt>
                <c:pt idx="28">
                  <c:v>4.1336335546751941E-3</c:v>
                </c:pt>
                <c:pt idx="29">
                  <c:v>4.1336335546751941E-3</c:v>
                </c:pt>
                <c:pt idx="30">
                  <c:v>4.1336335546751941E-3</c:v>
                </c:pt>
                <c:pt idx="31">
                  <c:v>4.1336335546751941E-3</c:v>
                </c:pt>
                <c:pt idx="32">
                  <c:v>4.1336335546751941E-3</c:v>
                </c:pt>
                <c:pt idx="33">
                  <c:v>4.1336335546751941E-3</c:v>
                </c:pt>
                <c:pt idx="34">
                  <c:v>4.1336335546751941E-3</c:v>
                </c:pt>
                <c:pt idx="35">
                  <c:v>4.1336335546751941E-3</c:v>
                </c:pt>
                <c:pt idx="36">
                  <c:v>4.1336335546751941E-3</c:v>
                </c:pt>
                <c:pt idx="37">
                  <c:v>4.1336335546751941E-3</c:v>
                </c:pt>
                <c:pt idx="38">
                  <c:v>4.1336335546751941E-3</c:v>
                </c:pt>
                <c:pt idx="39">
                  <c:v>4.1336335546751941E-3</c:v>
                </c:pt>
                <c:pt idx="40">
                  <c:v>4.1336335546751941E-3</c:v>
                </c:pt>
                <c:pt idx="41">
                  <c:v>4.1336335546751941E-3</c:v>
                </c:pt>
                <c:pt idx="42">
                  <c:v>4.1336335546751941E-3</c:v>
                </c:pt>
                <c:pt idx="43">
                  <c:v>4.1336335546751941E-3</c:v>
                </c:pt>
                <c:pt idx="44">
                  <c:v>4.1336335546751941E-3</c:v>
                </c:pt>
                <c:pt idx="45">
                  <c:v>4.1336335546751941E-3</c:v>
                </c:pt>
                <c:pt idx="46">
                  <c:v>4.1336335546751941E-3</c:v>
                </c:pt>
                <c:pt idx="47">
                  <c:v>4.1336335546751941E-3</c:v>
                </c:pt>
                <c:pt idx="48">
                  <c:v>4.1336335546751941E-3</c:v>
                </c:pt>
                <c:pt idx="49">
                  <c:v>4.1336335546751941E-3</c:v>
                </c:pt>
                <c:pt idx="50">
                  <c:v>4.1336335546751941E-3</c:v>
                </c:pt>
                <c:pt idx="51">
                  <c:v>4.1336335546751941E-3</c:v>
                </c:pt>
                <c:pt idx="52">
                  <c:v>4.1336335546751941E-3</c:v>
                </c:pt>
                <c:pt idx="53">
                  <c:v>4.1336335546751941E-3</c:v>
                </c:pt>
                <c:pt idx="54">
                  <c:v>4.1336335546751941E-3</c:v>
                </c:pt>
                <c:pt idx="55">
                  <c:v>4.1336335546751941E-3</c:v>
                </c:pt>
                <c:pt idx="56">
                  <c:v>4.1336335546751941E-3</c:v>
                </c:pt>
                <c:pt idx="57">
                  <c:v>4.1336335546751941E-3</c:v>
                </c:pt>
                <c:pt idx="58">
                  <c:v>4.1336335546751941E-3</c:v>
                </c:pt>
                <c:pt idx="59">
                  <c:v>4.1336335546751941E-3</c:v>
                </c:pt>
                <c:pt idx="60">
                  <c:v>4.1336335546751941E-3</c:v>
                </c:pt>
                <c:pt idx="61">
                  <c:v>4.1336335546751941E-3</c:v>
                </c:pt>
                <c:pt idx="62">
                  <c:v>4.1336335546751941E-3</c:v>
                </c:pt>
                <c:pt idx="63">
                  <c:v>4.1336335546751941E-3</c:v>
                </c:pt>
                <c:pt idx="64">
                  <c:v>4.1336335546751941E-3</c:v>
                </c:pt>
                <c:pt idx="65">
                  <c:v>4.1336335546751941E-3</c:v>
                </c:pt>
                <c:pt idx="66">
                  <c:v>4.1336335546751941E-3</c:v>
                </c:pt>
                <c:pt idx="67">
                  <c:v>4.1336335546751941E-3</c:v>
                </c:pt>
                <c:pt idx="68">
                  <c:v>4.1336335546751941E-3</c:v>
                </c:pt>
                <c:pt idx="69">
                  <c:v>4.1336335546751941E-3</c:v>
                </c:pt>
                <c:pt idx="70">
                  <c:v>4.1336335546751941E-3</c:v>
                </c:pt>
                <c:pt idx="71">
                  <c:v>4.1336335546751941E-3</c:v>
                </c:pt>
                <c:pt idx="72">
                  <c:v>4.1336335546751941E-3</c:v>
                </c:pt>
                <c:pt idx="73">
                  <c:v>4.1336335546751941E-3</c:v>
                </c:pt>
                <c:pt idx="74">
                  <c:v>4.1336335546751941E-3</c:v>
                </c:pt>
                <c:pt idx="75">
                  <c:v>4.1336335546751941E-3</c:v>
                </c:pt>
                <c:pt idx="76">
                  <c:v>4.1336335546751941E-3</c:v>
                </c:pt>
                <c:pt idx="77">
                  <c:v>4.1336335546751941E-3</c:v>
                </c:pt>
                <c:pt idx="78">
                  <c:v>4.1336335546751941E-3</c:v>
                </c:pt>
                <c:pt idx="79">
                  <c:v>4.1336335546751941E-3</c:v>
                </c:pt>
                <c:pt idx="80">
                  <c:v>4.1336335546751941E-3</c:v>
                </c:pt>
                <c:pt idx="81">
                  <c:v>4.1336335546751941E-3</c:v>
                </c:pt>
                <c:pt idx="82">
                  <c:v>4.1336335546751941E-3</c:v>
                </c:pt>
                <c:pt idx="83">
                  <c:v>4.1336335546751941E-3</c:v>
                </c:pt>
                <c:pt idx="84">
                  <c:v>4.1336335546751941E-3</c:v>
                </c:pt>
                <c:pt idx="85">
                  <c:v>4.1336335546751941E-3</c:v>
                </c:pt>
                <c:pt idx="86">
                  <c:v>4.1336335546751941E-3</c:v>
                </c:pt>
                <c:pt idx="87">
                  <c:v>4.1336335546751941E-3</c:v>
                </c:pt>
                <c:pt idx="88">
                  <c:v>4.1336335546751941E-3</c:v>
                </c:pt>
                <c:pt idx="89">
                  <c:v>4.1336335546751941E-3</c:v>
                </c:pt>
                <c:pt idx="90">
                  <c:v>4.1336335546751941E-3</c:v>
                </c:pt>
                <c:pt idx="91">
                  <c:v>4.1336335546751941E-3</c:v>
                </c:pt>
                <c:pt idx="92">
                  <c:v>4.1336335546751941E-3</c:v>
                </c:pt>
                <c:pt idx="93">
                  <c:v>4.1336335546751941E-3</c:v>
                </c:pt>
                <c:pt idx="94">
                  <c:v>4.1336335546751941E-3</c:v>
                </c:pt>
                <c:pt idx="95">
                  <c:v>4.1336335546751941E-3</c:v>
                </c:pt>
                <c:pt idx="96">
                  <c:v>4.1336335546751941E-3</c:v>
                </c:pt>
                <c:pt idx="97">
                  <c:v>4.1336335546751941E-3</c:v>
                </c:pt>
                <c:pt idx="98">
                  <c:v>4.1336335546751941E-3</c:v>
                </c:pt>
                <c:pt idx="99">
                  <c:v>4.1336335546751941E-3</c:v>
                </c:pt>
                <c:pt idx="100">
                  <c:v>4.1336335546751941E-3</c:v>
                </c:pt>
                <c:pt idx="101">
                  <c:v>4.1336335546751941E-3</c:v>
                </c:pt>
                <c:pt idx="102">
                  <c:v>4.1336335546751941E-3</c:v>
                </c:pt>
                <c:pt idx="103">
                  <c:v>4.1336335546751941E-3</c:v>
                </c:pt>
                <c:pt idx="104">
                  <c:v>4.1336335546751941E-3</c:v>
                </c:pt>
                <c:pt idx="105">
                  <c:v>4.1336335546751941E-3</c:v>
                </c:pt>
                <c:pt idx="106">
                  <c:v>4.1336335546751941E-3</c:v>
                </c:pt>
                <c:pt idx="107">
                  <c:v>4.1336335546751941E-3</c:v>
                </c:pt>
                <c:pt idx="108">
                  <c:v>4.1336335546751941E-3</c:v>
                </c:pt>
                <c:pt idx="109">
                  <c:v>4.1336335546751941E-3</c:v>
                </c:pt>
                <c:pt idx="110">
                  <c:v>4.1336335546751941E-3</c:v>
                </c:pt>
                <c:pt idx="111">
                  <c:v>4.1336335546751941E-3</c:v>
                </c:pt>
                <c:pt idx="112">
                  <c:v>4.1336335546751941E-3</c:v>
                </c:pt>
                <c:pt idx="113">
                  <c:v>4.1336335546751941E-3</c:v>
                </c:pt>
                <c:pt idx="114">
                  <c:v>4.1336335546751941E-3</c:v>
                </c:pt>
                <c:pt idx="115">
                  <c:v>4.1336335546751941E-3</c:v>
                </c:pt>
                <c:pt idx="116">
                  <c:v>4.1336335546751941E-3</c:v>
                </c:pt>
                <c:pt idx="117">
                  <c:v>4.1336335546751941E-3</c:v>
                </c:pt>
                <c:pt idx="118">
                  <c:v>4.1336335546751941E-3</c:v>
                </c:pt>
                <c:pt idx="119">
                  <c:v>4.1336335546751941E-3</c:v>
                </c:pt>
                <c:pt idx="120">
                  <c:v>4.1336335546751941E-3</c:v>
                </c:pt>
                <c:pt idx="121">
                  <c:v>4.1336335546751941E-3</c:v>
                </c:pt>
                <c:pt idx="122">
                  <c:v>4.1336335546751941E-3</c:v>
                </c:pt>
                <c:pt idx="123">
                  <c:v>4.1336335546751941E-3</c:v>
                </c:pt>
                <c:pt idx="124">
                  <c:v>4.1336335546751941E-3</c:v>
                </c:pt>
                <c:pt idx="125">
                  <c:v>4.1336335546751941E-3</c:v>
                </c:pt>
                <c:pt idx="126">
                  <c:v>4.1336335546751941E-3</c:v>
                </c:pt>
                <c:pt idx="127">
                  <c:v>4.1336335546751941E-3</c:v>
                </c:pt>
                <c:pt idx="128">
                  <c:v>4.1336335546751941E-3</c:v>
                </c:pt>
                <c:pt idx="129">
                  <c:v>4.1336335546751941E-3</c:v>
                </c:pt>
                <c:pt idx="130">
                  <c:v>4.1336335546751941E-3</c:v>
                </c:pt>
                <c:pt idx="131">
                  <c:v>4.1336335546751941E-3</c:v>
                </c:pt>
                <c:pt idx="132">
                  <c:v>4.1336335546751941E-3</c:v>
                </c:pt>
                <c:pt idx="133">
                  <c:v>4.1336335546751941E-3</c:v>
                </c:pt>
                <c:pt idx="134">
                  <c:v>4.1336335546751941E-3</c:v>
                </c:pt>
                <c:pt idx="135">
                  <c:v>4.1336335546751941E-3</c:v>
                </c:pt>
                <c:pt idx="136">
                  <c:v>4.1336335546751941E-3</c:v>
                </c:pt>
                <c:pt idx="137">
                  <c:v>4.1336335546751941E-3</c:v>
                </c:pt>
                <c:pt idx="138">
                  <c:v>4.1336335546751941E-3</c:v>
                </c:pt>
                <c:pt idx="139">
                  <c:v>4.1336335546751941E-3</c:v>
                </c:pt>
                <c:pt idx="140">
                  <c:v>4.1336335546751941E-3</c:v>
                </c:pt>
                <c:pt idx="141">
                  <c:v>4.1336335546751941E-3</c:v>
                </c:pt>
                <c:pt idx="142">
                  <c:v>4.1336335546751941E-3</c:v>
                </c:pt>
                <c:pt idx="143">
                  <c:v>4.1336335546751941E-3</c:v>
                </c:pt>
                <c:pt idx="144">
                  <c:v>4.1336335546751941E-3</c:v>
                </c:pt>
                <c:pt idx="145">
                  <c:v>4.1336335546751941E-3</c:v>
                </c:pt>
                <c:pt idx="146">
                  <c:v>4.1336335546751941E-3</c:v>
                </c:pt>
                <c:pt idx="147">
                  <c:v>4.1336335546751941E-3</c:v>
                </c:pt>
                <c:pt idx="148">
                  <c:v>4.1336335546751941E-3</c:v>
                </c:pt>
                <c:pt idx="149">
                  <c:v>4.1336335546751941E-3</c:v>
                </c:pt>
                <c:pt idx="150">
                  <c:v>4.1336335546751941E-3</c:v>
                </c:pt>
                <c:pt idx="151">
                  <c:v>4.1336335546751941E-3</c:v>
                </c:pt>
                <c:pt idx="152">
                  <c:v>4.1336335546751941E-3</c:v>
                </c:pt>
                <c:pt idx="153">
                  <c:v>4.1336335546751941E-3</c:v>
                </c:pt>
                <c:pt idx="154">
                  <c:v>4.1336335546751941E-3</c:v>
                </c:pt>
                <c:pt idx="155">
                  <c:v>4.1336335546751941E-3</c:v>
                </c:pt>
                <c:pt idx="156">
                  <c:v>4.1336335546751941E-3</c:v>
                </c:pt>
                <c:pt idx="157">
                  <c:v>4.1336335546751941E-3</c:v>
                </c:pt>
                <c:pt idx="158">
                  <c:v>4.1336335546751941E-3</c:v>
                </c:pt>
                <c:pt idx="159">
                  <c:v>4.1336335546751941E-3</c:v>
                </c:pt>
                <c:pt idx="160">
                  <c:v>4.1336335546751941E-3</c:v>
                </c:pt>
                <c:pt idx="161">
                  <c:v>4.1336335546751941E-3</c:v>
                </c:pt>
                <c:pt idx="162">
                  <c:v>4.1336335546751941E-3</c:v>
                </c:pt>
                <c:pt idx="163">
                  <c:v>4.1336335546751941E-3</c:v>
                </c:pt>
                <c:pt idx="164">
                  <c:v>4.1336335546751941E-3</c:v>
                </c:pt>
                <c:pt idx="165">
                  <c:v>4.1336335546751941E-3</c:v>
                </c:pt>
                <c:pt idx="166">
                  <c:v>4.1336335546751941E-3</c:v>
                </c:pt>
                <c:pt idx="167">
                  <c:v>4.1336335546751941E-3</c:v>
                </c:pt>
                <c:pt idx="168">
                  <c:v>4.1336335546751941E-3</c:v>
                </c:pt>
                <c:pt idx="169">
                  <c:v>4.1336335546751941E-3</c:v>
                </c:pt>
                <c:pt idx="170">
                  <c:v>4.1336335546751941E-3</c:v>
                </c:pt>
                <c:pt idx="171">
                  <c:v>4.1336335546751941E-3</c:v>
                </c:pt>
                <c:pt idx="172">
                  <c:v>4.1336335546751941E-3</c:v>
                </c:pt>
                <c:pt idx="173">
                  <c:v>4.1336335546751941E-3</c:v>
                </c:pt>
                <c:pt idx="174">
                  <c:v>4.1336335546751941E-3</c:v>
                </c:pt>
                <c:pt idx="175">
                  <c:v>4.1336335546751941E-3</c:v>
                </c:pt>
                <c:pt idx="176">
                  <c:v>4.1336335546751941E-3</c:v>
                </c:pt>
                <c:pt idx="177">
                  <c:v>4.1336335546751941E-3</c:v>
                </c:pt>
                <c:pt idx="178">
                  <c:v>4.1336335546751941E-3</c:v>
                </c:pt>
                <c:pt idx="179">
                  <c:v>4.1336335546751941E-3</c:v>
                </c:pt>
                <c:pt idx="180">
                  <c:v>4.1336335546751941E-3</c:v>
                </c:pt>
                <c:pt idx="181">
                  <c:v>4.1336335546751941E-3</c:v>
                </c:pt>
                <c:pt idx="182">
                  <c:v>4.1336335546751941E-3</c:v>
                </c:pt>
                <c:pt idx="183">
                  <c:v>4.1336335546751941E-3</c:v>
                </c:pt>
                <c:pt idx="184">
                  <c:v>4.1336335546751941E-3</c:v>
                </c:pt>
                <c:pt idx="185">
                  <c:v>4.1336335546751941E-3</c:v>
                </c:pt>
                <c:pt idx="186">
                  <c:v>4.1336335546751941E-3</c:v>
                </c:pt>
                <c:pt idx="187">
                  <c:v>4.1336335546751941E-3</c:v>
                </c:pt>
                <c:pt idx="188">
                  <c:v>4.1336335546751941E-3</c:v>
                </c:pt>
                <c:pt idx="189">
                  <c:v>4.1336335546751941E-3</c:v>
                </c:pt>
                <c:pt idx="190">
                  <c:v>4.1336335546751941E-3</c:v>
                </c:pt>
                <c:pt idx="191">
                  <c:v>4.1336335546751941E-3</c:v>
                </c:pt>
                <c:pt idx="192">
                  <c:v>4.1336335546751941E-3</c:v>
                </c:pt>
                <c:pt idx="193">
                  <c:v>4.1336335546751941E-3</c:v>
                </c:pt>
                <c:pt idx="194">
                  <c:v>4.1336335546751941E-3</c:v>
                </c:pt>
                <c:pt idx="195">
                  <c:v>4.1336335546751941E-3</c:v>
                </c:pt>
                <c:pt idx="196">
                  <c:v>4.1336335546751941E-3</c:v>
                </c:pt>
                <c:pt idx="197">
                  <c:v>4.1336335546751941E-3</c:v>
                </c:pt>
                <c:pt idx="198">
                  <c:v>4.1336335546751941E-3</c:v>
                </c:pt>
                <c:pt idx="199">
                  <c:v>4.1336335546751941E-3</c:v>
                </c:pt>
                <c:pt idx="200">
                  <c:v>4.1336335546751941E-3</c:v>
                </c:pt>
                <c:pt idx="201">
                  <c:v>4.1336335546751941E-3</c:v>
                </c:pt>
                <c:pt idx="202">
                  <c:v>4.1336335546751941E-3</c:v>
                </c:pt>
                <c:pt idx="203">
                  <c:v>4.1336335546751941E-3</c:v>
                </c:pt>
                <c:pt idx="204">
                  <c:v>4.1336335546751941E-3</c:v>
                </c:pt>
                <c:pt idx="205">
                  <c:v>4.1336335546751941E-3</c:v>
                </c:pt>
                <c:pt idx="206">
                  <c:v>4.1336335546751941E-3</c:v>
                </c:pt>
                <c:pt idx="207">
                  <c:v>4.1336335546751941E-3</c:v>
                </c:pt>
                <c:pt idx="208">
                  <c:v>4.1336335546751941E-3</c:v>
                </c:pt>
                <c:pt idx="209">
                  <c:v>4.1336335546751941E-3</c:v>
                </c:pt>
                <c:pt idx="210">
                  <c:v>4.1336335546751941E-3</c:v>
                </c:pt>
                <c:pt idx="211">
                  <c:v>4.1336335546751941E-3</c:v>
                </c:pt>
                <c:pt idx="212">
                  <c:v>4.1336335546751941E-3</c:v>
                </c:pt>
                <c:pt idx="213">
                  <c:v>4.1336335546751941E-3</c:v>
                </c:pt>
                <c:pt idx="214">
                  <c:v>4.1336335546751941E-3</c:v>
                </c:pt>
                <c:pt idx="215">
                  <c:v>4.1336335546751941E-3</c:v>
                </c:pt>
                <c:pt idx="216">
                  <c:v>4.1336335546751941E-3</c:v>
                </c:pt>
                <c:pt idx="217">
                  <c:v>4.1336335546751941E-3</c:v>
                </c:pt>
                <c:pt idx="218">
                  <c:v>4.1336335546751941E-3</c:v>
                </c:pt>
                <c:pt idx="219">
                  <c:v>4.1336335546751941E-3</c:v>
                </c:pt>
                <c:pt idx="220">
                  <c:v>4.1336335546751941E-3</c:v>
                </c:pt>
                <c:pt idx="221">
                  <c:v>4.1336335546751941E-3</c:v>
                </c:pt>
                <c:pt idx="222">
                  <c:v>4.1336335546751941E-3</c:v>
                </c:pt>
                <c:pt idx="223">
                  <c:v>4.1336335546751941E-3</c:v>
                </c:pt>
                <c:pt idx="224">
                  <c:v>4.1336335546751941E-3</c:v>
                </c:pt>
                <c:pt idx="225">
                  <c:v>4.1336335546751941E-3</c:v>
                </c:pt>
                <c:pt idx="226">
                  <c:v>4.1336335546751941E-3</c:v>
                </c:pt>
                <c:pt idx="227">
                  <c:v>4.1336335546751941E-3</c:v>
                </c:pt>
                <c:pt idx="228">
                  <c:v>4.1336335546751941E-3</c:v>
                </c:pt>
                <c:pt idx="229">
                  <c:v>4.1336335546751941E-3</c:v>
                </c:pt>
                <c:pt idx="230">
                  <c:v>4.1336335546751941E-3</c:v>
                </c:pt>
                <c:pt idx="231">
                  <c:v>4.1336335546751941E-3</c:v>
                </c:pt>
                <c:pt idx="232">
                  <c:v>4.1336335546751941E-3</c:v>
                </c:pt>
                <c:pt idx="233">
                  <c:v>4.1336335546751941E-3</c:v>
                </c:pt>
                <c:pt idx="234">
                  <c:v>4.1336335546751941E-3</c:v>
                </c:pt>
                <c:pt idx="235">
                  <c:v>4.1336335546751941E-3</c:v>
                </c:pt>
                <c:pt idx="236">
                  <c:v>4.1336335546751941E-3</c:v>
                </c:pt>
                <c:pt idx="237">
                  <c:v>4.1336335546751941E-3</c:v>
                </c:pt>
                <c:pt idx="238">
                  <c:v>4.1336335546751941E-3</c:v>
                </c:pt>
                <c:pt idx="239">
                  <c:v>4.1336335546751941E-3</c:v>
                </c:pt>
                <c:pt idx="240">
                  <c:v>4.1336335546751941E-3</c:v>
                </c:pt>
                <c:pt idx="241">
                  <c:v>4.1336335546751941E-3</c:v>
                </c:pt>
                <c:pt idx="242">
                  <c:v>4.1336335546751941E-3</c:v>
                </c:pt>
                <c:pt idx="243">
                  <c:v>4.1336335546751941E-3</c:v>
                </c:pt>
                <c:pt idx="244">
                  <c:v>4.1336335546751941E-3</c:v>
                </c:pt>
                <c:pt idx="245">
                  <c:v>4.1336335546751941E-3</c:v>
                </c:pt>
                <c:pt idx="246">
                  <c:v>4.1336335546751941E-3</c:v>
                </c:pt>
                <c:pt idx="247">
                  <c:v>4.1336335546751941E-3</c:v>
                </c:pt>
                <c:pt idx="248">
                  <c:v>4.1336335546751941E-3</c:v>
                </c:pt>
                <c:pt idx="249">
                  <c:v>4.1336335546751941E-3</c:v>
                </c:pt>
                <c:pt idx="250">
                  <c:v>4.1336335546751941E-3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4.0861253704191358E-3</c:v>
                </c:pt>
                <c:pt idx="1">
                  <c:v>4.0863835670727012E-3</c:v>
                </c:pt>
                <c:pt idx="2">
                  <c:v>4.087158157033398E-3</c:v>
                </c:pt>
                <c:pt idx="3">
                  <c:v>4.0874163536869634E-3</c:v>
                </c:pt>
                <c:pt idx="4">
                  <c:v>4.0876745503405287E-3</c:v>
                </c:pt>
                <c:pt idx="5">
                  <c:v>4.0879327469940949E-3</c:v>
                </c:pt>
                <c:pt idx="6">
                  <c:v>4.0881909436476602E-3</c:v>
                </c:pt>
                <c:pt idx="7">
                  <c:v>4.0892237302619225E-3</c:v>
                </c:pt>
                <c:pt idx="8">
                  <c:v>4.0894819269154878E-3</c:v>
                </c:pt>
                <c:pt idx="9">
                  <c:v>4.0897401235690531E-3</c:v>
                </c:pt>
                <c:pt idx="10">
                  <c:v>4.0899983202226185E-3</c:v>
                </c:pt>
                <c:pt idx="11">
                  <c:v>4.0907729101833153E-3</c:v>
                </c:pt>
                <c:pt idx="12">
                  <c:v>4.0910311068368807E-3</c:v>
                </c:pt>
                <c:pt idx="13">
                  <c:v>4.091289303490446E-3</c:v>
                </c:pt>
                <c:pt idx="14">
                  <c:v>4.0915475001440122E-3</c:v>
                </c:pt>
                <c:pt idx="15">
                  <c:v>4.0918056967975775E-3</c:v>
                </c:pt>
                <c:pt idx="16">
                  <c:v>4.0925802867582744E-3</c:v>
                </c:pt>
                <c:pt idx="17">
                  <c:v>4.0928384834118398E-3</c:v>
                </c:pt>
                <c:pt idx="18">
                  <c:v>4.0930966800654051E-3</c:v>
                </c:pt>
                <c:pt idx="19">
                  <c:v>4.0933548767189704E-3</c:v>
                </c:pt>
                <c:pt idx="20">
                  <c:v>4.0936130733725358E-3</c:v>
                </c:pt>
                <c:pt idx="21">
                  <c:v>4.0943876633332326E-3</c:v>
                </c:pt>
                <c:pt idx="22">
                  <c:v>4.094645859986798E-3</c:v>
                </c:pt>
                <c:pt idx="23">
                  <c:v>4.0949040566403642E-3</c:v>
                </c:pt>
                <c:pt idx="24">
                  <c:v>4.0951622532939295E-3</c:v>
                </c:pt>
                <c:pt idx="25">
                  <c:v>4.0954204499474949E-3</c:v>
                </c:pt>
                <c:pt idx="26">
                  <c:v>4.0961950399081917E-3</c:v>
                </c:pt>
                <c:pt idx="27">
                  <c:v>4.0964532365617571E-3</c:v>
                </c:pt>
                <c:pt idx="28">
                  <c:v>4.0967114332153224E-3</c:v>
                </c:pt>
                <c:pt idx="29">
                  <c:v>4.0969696298688877E-3</c:v>
                </c:pt>
                <c:pt idx="30">
                  <c:v>4.0972278265224539E-3</c:v>
                </c:pt>
                <c:pt idx="31">
                  <c:v>4.0980024164831499E-3</c:v>
                </c:pt>
                <c:pt idx="32">
                  <c:v>4.0982606131367153E-3</c:v>
                </c:pt>
                <c:pt idx="33">
                  <c:v>4.0985188097902815E-3</c:v>
                </c:pt>
                <c:pt idx="34">
                  <c:v>4.0987770064438468E-3</c:v>
                </c:pt>
                <c:pt idx="35">
                  <c:v>4.0990352030974122E-3</c:v>
                </c:pt>
                <c:pt idx="36">
                  <c:v>4.099809793058109E-3</c:v>
                </c:pt>
                <c:pt idx="37">
                  <c:v>4.1000679897116744E-3</c:v>
                </c:pt>
                <c:pt idx="38">
                  <c:v>4.1003261863652397E-3</c:v>
                </c:pt>
                <c:pt idx="39">
                  <c:v>4.100584383018805E-3</c:v>
                </c:pt>
                <c:pt idx="40">
                  <c:v>4.1008425796723712E-3</c:v>
                </c:pt>
                <c:pt idx="41">
                  <c:v>4.1016171696330673E-3</c:v>
                </c:pt>
                <c:pt idx="42">
                  <c:v>4.1018753662866335E-3</c:v>
                </c:pt>
                <c:pt idx="43">
                  <c:v>4.1021335629401988E-3</c:v>
                </c:pt>
                <c:pt idx="44">
                  <c:v>4.1023917595937641E-3</c:v>
                </c:pt>
                <c:pt idx="45">
                  <c:v>4.1026499562473295E-3</c:v>
                </c:pt>
                <c:pt idx="46">
                  <c:v>4.1034245462080263E-3</c:v>
                </c:pt>
                <c:pt idx="47">
                  <c:v>4.1036827428615917E-3</c:v>
                </c:pt>
                <c:pt idx="48">
                  <c:v>4.103940939515157E-3</c:v>
                </c:pt>
                <c:pt idx="49">
                  <c:v>4.1041991361687232E-3</c:v>
                </c:pt>
                <c:pt idx="50">
                  <c:v>4.1044573328222885E-3</c:v>
                </c:pt>
                <c:pt idx="51">
                  <c:v>4.1052319227829846E-3</c:v>
                </c:pt>
                <c:pt idx="52">
                  <c:v>4.1054901194365508E-3</c:v>
                </c:pt>
                <c:pt idx="53">
                  <c:v>4.1057483160901161E-3</c:v>
                </c:pt>
                <c:pt idx="54">
                  <c:v>4.1060065127436814E-3</c:v>
                </c:pt>
                <c:pt idx="55">
                  <c:v>4.1062647093972468E-3</c:v>
                </c:pt>
                <c:pt idx="56">
                  <c:v>4.1070392993579436E-3</c:v>
                </c:pt>
                <c:pt idx="57">
                  <c:v>4.107297496011509E-3</c:v>
                </c:pt>
                <c:pt idx="58">
                  <c:v>4.1075556926650743E-3</c:v>
                </c:pt>
                <c:pt idx="59">
                  <c:v>4.1078138893186405E-3</c:v>
                </c:pt>
                <c:pt idx="60">
                  <c:v>4.1080720859722059E-3</c:v>
                </c:pt>
                <c:pt idx="61">
                  <c:v>4.1088466759329027E-3</c:v>
                </c:pt>
                <c:pt idx="62">
                  <c:v>4.1091048725864681E-3</c:v>
                </c:pt>
                <c:pt idx="63">
                  <c:v>4.1093630692400334E-3</c:v>
                </c:pt>
                <c:pt idx="64">
                  <c:v>4.1096212658935987E-3</c:v>
                </c:pt>
                <c:pt idx="65">
                  <c:v>4.1098794625471641E-3</c:v>
                </c:pt>
                <c:pt idx="66">
                  <c:v>4.110654052507861E-3</c:v>
                </c:pt>
                <c:pt idx="67">
                  <c:v>4.1109122491614263E-3</c:v>
                </c:pt>
                <c:pt idx="68">
                  <c:v>4.1111704458149925E-3</c:v>
                </c:pt>
                <c:pt idx="69">
                  <c:v>4.1114286424685578E-3</c:v>
                </c:pt>
                <c:pt idx="70">
                  <c:v>4.1116868391221232E-3</c:v>
                </c:pt>
                <c:pt idx="71">
                  <c:v>4.11246142908282E-3</c:v>
                </c:pt>
                <c:pt idx="72">
                  <c:v>4.1127196257363854E-3</c:v>
                </c:pt>
                <c:pt idx="73">
                  <c:v>4.1129778223899507E-3</c:v>
                </c:pt>
                <c:pt idx="74">
                  <c:v>4.113236019043516E-3</c:v>
                </c:pt>
                <c:pt idx="75">
                  <c:v>4.1134942156970822E-3</c:v>
                </c:pt>
                <c:pt idx="76">
                  <c:v>4.1145270023113436E-3</c:v>
                </c:pt>
                <c:pt idx="77">
                  <c:v>4.1147851989649098E-3</c:v>
                </c:pt>
                <c:pt idx="78">
                  <c:v>4.1150433956184751E-3</c:v>
                </c:pt>
                <c:pt idx="79">
                  <c:v>4.1153015922720405E-3</c:v>
                </c:pt>
                <c:pt idx="80">
                  <c:v>4.1160761822327373E-3</c:v>
                </c:pt>
                <c:pt idx="81">
                  <c:v>4.1163343788863027E-3</c:v>
                </c:pt>
                <c:pt idx="82">
                  <c:v>4.116592575539868E-3</c:v>
                </c:pt>
                <c:pt idx="83">
                  <c:v>4.1168507721934334E-3</c:v>
                </c:pt>
                <c:pt idx="84">
                  <c:v>4.1171089688469996E-3</c:v>
                </c:pt>
                <c:pt idx="85">
                  <c:v>4.1178835588076956E-3</c:v>
                </c:pt>
                <c:pt idx="86">
                  <c:v>4.1181417554612618E-3</c:v>
                </c:pt>
                <c:pt idx="87">
                  <c:v>4.1183999521148271E-3</c:v>
                </c:pt>
                <c:pt idx="88">
                  <c:v>4.1186581487683924E-3</c:v>
                </c:pt>
                <c:pt idx="89">
                  <c:v>4.1189163454219578E-3</c:v>
                </c:pt>
                <c:pt idx="90">
                  <c:v>4.1196909353826546E-3</c:v>
                </c:pt>
                <c:pt idx="91">
                  <c:v>4.11994913203622E-3</c:v>
                </c:pt>
                <c:pt idx="92">
                  <c:v>4.1202073286897853E-3</c:v>
                </c:pt>
                <c:pt idx="93">
                  <c:v>4.1204655253433515E-3</c:v>
                </c:pt>
                <c:pt idx="94">
                  <c:v>4.1207237219969169E-3</c:v>
                </c:pt>
                <c:pt idx="95">
                  <c:v>4.1214983119576129E-3</c:v>
                </c:pt>
                <c:pt idx="96">
                  <c:v>4.1217565086111791E-3</c:v>
                </c:pt>
                <c:pt idx="97">
                  <c:v>4.1220147052647444E-3</c:v>
                </c:pt>
                <c:pt idx="98">
                  <c:v>4.1222729019183097E-3</c:v>
                </c:pt>
                <c:pt idx="99">
                  <c:v>4.1225310985718751E-3</c:v>
                </c:pt>
                <c:pt idx="100">
                  <c:v>4.123305688532572E-3</c:v>
                </c:pt>
                <c:pt idx="101">
                  <c:v>4.1235638851861373E-3</c:v>
                </c:pt>
                <c:pt idx="102">
                  <c:v>4.1238220818397026E-3</c:v>
                </c:pt>
                <c:pt idx="103">
                  <c:v>4.1240802784932688E-3</c:v>
                </c:pt>
                <c:pt idx="104">
                  <c:v>4.1243384751468342E-3</c:v>
                </c:pt>
                <c:pt idx="105">
                  <c:v>4.125113065107531E-3</c:v>
                </c:pt>
                <c:pt idx="106">
                  <c:v>4.1253712617610964E-3</c:v>
                </c:pt>
                <c:pt idx="107">
                  <c:v>4.1256294584146617E-3</c:v>
                </c:pt>
                <c:pt idx="108">
                  <c:v>4.1258876550682271E-3</c:v>
                </c:pt>
                <c:pt idx="109">
                  <c:v>4.1261458517217924E-3</c:v>
                </c:pt>
                <c:pt idx="110">
                  <c:v>4.1269204416824893E-3</c:v>
                </c:pt>
                <c:pt idx="111">
                  <c:v>4.1271786383360546E-3</c:v>
                </c:pt>
                <c:pt idx="112">
                  <c:v>4.1274368349896208E-3</c:v>
                </c:pt>
                <c:pt idx="113">
                  <c:v>4.1276950316431861E-3</c:v>
                </c:pt>
                <c:pt idx="114">
                  <c:v>4.1279532282967515E-3</c:v>
                </c:pt>
                <c:pt idx="115">
                  <c:v>4.1287278182574483E-3</c:v>
                </c:pt>
                <c:pt idx="116">
                  <c:v>4.1289860149110137E-3</c:v>
                </c:pt>
                <c:pt idx="117">
                  <c:v>4.129244211564579E-3</c:v>
                </c:pt>
                <c:pt idx="118">
                  <c:v>4.1295024082181444E-3</c:v>
                </c:pt>
                <c:pt idx="119">
                  <c:v>4.1297606048717106E-3</c:v>
                </c:pt>
                <c:pt idx="120">
                  <c:v>4.1305351948324066E-3</c:v>
                </c:pt>
                <c:pt idx="121">
                  <c:v>4.1307933914859719E-3</c:v>
                </c:pt>
                <c:pt idx="122">
                  <c:v>4.1310515881395381E-3</c:v>
                </c:pt>
                <c:pt idx="123">
                  <c:v>4.1313097847931034E-3</c:v>
                </c:pt>
                <c:pt idx="124">
                  <c:v>4.1315679814466688E-3</c:v>
                </c:pt>
                <c:pt idx="125">
                  <c:v>4.1323425714073657E-3</c:v>
                </c:pt>
                <c:pt idx="126">
                  <c:v>4.132600768060931E-3</c:v>
                </c:pt>
                <c:pt idx="127">
                  <c:v>4.1328589647144963E-3</c:v>
                </c:pt>
                <c:pt idx="128">
                  <c:v>4.1331171613680617E-3</c:v>
                </c:pt>
                <c:pt idx="129">
                  <c:v>4.1333753580216279E-3</c:v>
                </c:pt>
                <c:pt idx="130">
                  <c:v>4.1341499479823239E-3</c:v>
                </c:pt>
                <c:pt idx="131">
                  <c:v>4.1344081446358901E-3</c:v>
                </c:pt>
                <c:pt idx="132">
                  <c:v>4.1346663412894554E-3</c:v>
                </c:pt>
                <c:pt idx="133">
                  <c:v>4.1349245379430207E-3</c:v>
                </c:pt>
                <c:pt idx="134">
                  <c:v>4.1351827345965861E-3</c:v>
                </c:pt>
                <c:pt idx="135">
                  <c:v>4.135957324557283E-3</c:v>
                </c:pt>
                <c:pt idx="136">
                  <c:v>4.1362155212108483E-3</c:v>
                </c:pt>
                <c:pt idx="137">
                  <c:v>4.1364737178644136E-3</c:v>
                </c:pt>
                <c:pt idx="138">
                  <c:v>4.1367319145179798E-3</c:v>
                </c:pt>
                <c:pt idx="139">
                  <c:v>4.1369901111715452E-3</c:v>
                </c:pt>
                <c:pt idx="140">
                  <c:v>4.1377647011322412E-3</c:v>
                </c:pt>
                <c:pt idx="141">
                  <c:v>4.1380228977858074E-3</c:v>
                </c:pt>
                <c:pt idx="142">
                  <c:v>4.1382810944393727E-3</c:v>
                </c:pt>
                <c:pt idx="143">
                  <c:v>4.1385392910929381E-3</c:v>
                </c:pt>
                <c:pt idx="144">
                  <c:v>4.1387974877465034E-3</c:v>
                </c:pt>
                <c:pt idx="145">
                  <c:v>4.1395720777072003E-3</c:v>
                </c:pt>
                <c:pt idx="146">
                  <c:v>4.1398302743607656E-3</c:v>
                </c:pt>
                <c:pt idx="147">
                  <c:v>4.1400884710143309E-3</c:v>
                </c:pt>
                <c:pt idx="148">
                  <c:v>4.1403466676678971E-3</c:v>
                </c:pt>
                <c:pt idx="149">
                  <c:v>4.1406048643214625E-3</c:v>
                </c:pt>
                <c:pt idx="150">
                  <c:v>4.1413794542821594E-3</c:v>
                </c:pt>
                <c:pt idx="151">
                  <c:v>4.1416376509357247E-3</c:v>
                </c:pt>
                <c:pt idx="152">
                  <c:v>4.14189584758929E-3</c:v>
                </c:pt>
                <c:pt idx="153">
                  <c:v>4.1421540442428554E-3</c:v>
                </c:pt>
                <c:pt idx="154">
                  <c:v>4.1424122408964207E-3</c:v>
                </c:pt>
                <c:pt idx="155">
                  <c:v>4.1431868308571176E-3</c:v>
                </c:pt>
                <c:pt idx="156">
                  <c:v>4.1434450275106829E-3</c:v>
                </c:pt>
                <c:pt idx="157">
                  <c:v>4.1437032241642491E-3</c:v>
                </c:pt>
                <c:pt idx="158">
                  <c:v>4.1439614208178144E-3</c:v>
                </c:pt>
                <c:pt idx="159">
                  <c:v>4.145252404085642E-3</c:v>
                </c:pt>
                <c:pt idx="160">
                  <c:v>4.1455106007392073E-3</c:v>
                </c:pt>
                <c:pt idx="161">
                  <c:v>4.1457687973927727E-3</c:v>
                </c:pt>
                <c:pt idx="162">
                  <c:v>4.1468015840070349E-3</c:v>
                </c:pt>
                <c:pt idx="163">
                  <c:v>4.1470597806606002E-3</c:v>
                </c:pt>
                <c:pt idx="164">
                  <c:v>4.1473179773141664E-3</c:v>
                </c:pt>
                <c:pt idx="165">
                  <c:v>4.1475761739677318E-3</c:v>
                </c:pt>
                <c:pt idx="166">
                  <c:v>4.1478343706212971E-3</c:v>
                </c:pt>
                <c:pt idx="167">
                  <c:v>4.148608960581994E-3</c:v>
                </c:pt>
                <c:pt idx="168">
                  <c:v>4.1488671572355593E-3</c:v>
                </c:pt>
                <c:pt idx="169">
                  <c:v>4.1491253538891246E-3</c:v>
                </c:pt>
                <c:pt idx="170">
                  <c:v>4.14938355054269E-3</c:v>
                </c:pt>
                <c:pt idx="171">
                  <c:v>4.1496417471962562E-3</c:v>
                </c:pt>
                <c:pt idx="172">
                  <c:v>4.1504163371569522E-3</c:v>
                </c:pt>
                <c:pt idx="173">
                  <c:v>4.1506745338105184E-3</c:v>
                </c:pt>
                <c:pt idx="174">
                  <c:v>4.1509327304640837E-3</c:v>
                </c:pt>
                <c:pt idx="175">
                  <c:v>4.1511909271176491E-3</c:v>
                </c:pt>
                <c:pt idx="176">
                  <c:v>4.1514491237712144E-3</c:v>
                </c:pt>
                <c:pt idx="177">
                  <c:v>4.1522237137319113E-3</c:v>
                </c:pt>
                <c:pt idx="178">
                  <c:v>4.1524819103854766E-3</c:v>
                </c:pt>
                <c:pt idx="179">
                  <c:v>4.1527401070390419E-3</c:v>
                </c:pt>
                <c:pt idx="180">
                  <c:v>4.1529983036926081E-3</c:v>
                </c:pt>
                <c:pt idx="181">
                  <c:v>4.1532565003461735E-3</c:v>
                </c:pt>
                <c:pt idx="182">
                  <c:v>4.1540310903068695E-3</c:v>
                </c:pt>
                <c:pt idx="183">
                  <c:v>4.1542892869604357E-3</c:v>
                </c:pt>
                <c:pt idx="184">
                  <c:v>4.154547483614001E-3</c:v>
                </c:pt>
                <c:pt idx="185">
                  <c:v>4.1548056802675664E-3</c:v>
                </c:pt>
                <c:pt idx="186">
                  <c:v>4.1550638769211317E-3</c:v>
                </c:pt>
                <c:pt idx="187">
                  <c:v>4.1558384668818286E-3</c:v>
                </c:pt>
                <c:pt idx="188">
                  <c:v>4.1560966635353939E-3</c:v>
                </c:pt>
                <c:pt idx="189">
                  <c:v>4.1563548601889592E-3</c:v>
                </c:pt>
                <c:pt idx="190">
                  <c:v>4.1566130568425255E-3</c:v>
                </c:pt>
                <c:pt idx="191">
                  <c:v>4.1568712534960908E-3</c:v>
                </c:pt>
                <c:pt idx="192">
                  <c:v>4.1576458434567877E-3</c:v>
                </c:pt>
                <c:pt idx="193">
                  <c:v>4.157904040110353E-3</c:v>
                </c:pt>
                <c:pt idx="194">
                  <c:v>4.1581622367639183E-3</c:v>
                </c:pt>
                <c:pt idx="195">
                  <c:v>4.1584204334174837E-3</c:v>
                </c:pt>
                <c:pt idx="196">
                  <c:v>4.158678630071049E-3</c:v>
                </c:pt>
                <c:pt idx="197">
                  <c:v>4.1594532200317459E-3</c:v>
                </c:pt>
                <c:pt idx="198">
                  <c:v>4.1597114166853112E-3</c:v>
                </c:pt>
                <c:pt idx="199">
                  <c:v>4.1599696133388774E-3</c:v>
                </c:pt>
                <c:pt idx="200">
                  <c:v>4.1602278099924428E-3</c:v>
                </c:pt>
                <c:pt idx="201">
                  <c:v>4.1604860066460081E-3</c:v>
                </c:pt>
                <c:pt idx="202">
                  <c:v>4.161260596606705E-3</c:v>
                </c:pt>
                <c:pt idx="203">
                  <c:v>4.1615187932602703E-3</c:v>
                </c:pt>
                <c:pt idx="204">
                  <c:v>4.1617769899138356E-3</c:v>
                </c:pt>
                <c:pt idx="205">
                  <c:v>4.162035186567401E-3</c:v>
                </c:pt>
                <c:pt idx="206">
                  <c:v>4.1622933832209672E-3</c:v>
                </c:pt>
                <c:pt idx="207">
                  <c:v>4.1630679731816632E-3</c:v>
                </c:pt>
                <c:pt idx="208">
                  <c:v>4.1633261698352285E-3</c:v>
                </c:pt>
                <c:pt idx="209">
                  <c:v>4.1635843664887947E-3</c:v>
                </c:pt>
                <c:pt idx="210">
                  <c:v>4.1638425631423601E-3</c:v>
                </c:pt>
                <c:pt idx="211">
                  <c:v>4.1641007597959254E-3</c:v>
                </c:pt>
                <c:pt idx="212">
                  <c:v>4.1648753497566223E-3</c:v>
                </c:pt>
                <c:pt idx="213">
                  <c:v>4.1651335464101876E-3</c:v>
                </c:pt>
                <c:pt idx="214">
                  <c:v>4.1653917430637529E-3</c:v>
                </c:pt>
                <c:pt idx="215">
                  <c:v>4.1656499397173183E-3</c:v>
                </c:pt>
                <c:pt idx="216">
                  <c:v>4.1659081363708845E-3</c:v>
                </c:pt>
                <c:pt idx="217">
                  <c:v>4.1666827263315805E-3</c:v>
                </c:pt>
                <c:pt idx="218">
                  <c:v>4.1669409229851467E-3</c:v>
                </c:pt>
                <c:pt idx="219">
                  <c:v>4.167199119638712E-3</c:v>
                </c:pt>
                <c:pt idx="220">
                  <c:v>4.1674573162922774E-3</c:v>
                </c:pt>
                <c:pt idx="221">
                  <c:v>4.1687482995601049E-3</c:v>
                </c:pt>
                <c:pt idx="222">
                  <c:v>4.1690064962136703E-3</c:v>
                </c:pt>
                <c:pt idx="223">
                  <c:v>4.1692646928672365E-3</c:v>
                </c:pt>
                <c:pt idx="224">
                  <c:v>4.1695228895208018E-3</c:v>
                </c:pt>
                <c:pt idx="225">
                  <c:v>4.1702974794814978E-3</c:v>
                </c:pt>
                <c:pt idx="226">
                  <c:v>4.170555676135064E-3</c:v>
                </c:pt>
                <c:pt idx="227">
                  <c:v>4.1708138727886293E-3</c:v>
                </c:pt>
                <c:pt idx="228">
                  <c:v>4.1710720694421947E-3</c:v>
                </c:pt>
                <c:pt idx="229">
                  <c:v>4.17133026609576E-3</c:v>
                </c:pt>
                <c:pt idx="230">
                  <c:v>4.1721048560564569E-3</c:v>
                </c:pt>
                <c:pt idx="231">
                  <c:v>4.1723630527100222E-3</c:v>
                </c:pt>
                <c:pt idx="232">
                  <c:v>4.1726212493635876E-3</c:v>
                </c:pt>
                <c:pt idx="233">
                  <c:v>4.1728794460171538E-3</c:v>
                </c:pt>
                <c:pt idx="234">
                  <c:v>4.1731376426707191E-3</c:v>
                </c:pt>
                <c:pt idx="235">
                  <c:v>4.173912232631416E-3</c:v>
                </c:pt>
                <c:pt idx="236">
                  <c:v>4.1741704292849813E-3</c:v>
                </c:pt>
                <c:pt idx="237">
                  <c:v>4.1744286259385466E-3</c:v>
                </c:pt>
                <c:pt idx="238">
                  <c:v>4.174686822592112E-3</c:v>
                </c:pt>
                <c:pt idx="239">
                  <c:v>4.1749450192456773E-3</c:v>
                </c:pt>
                <c:pt idx="240">
                  <c:v>4.1757196092063742E-3</c:v>
                </c:pt>
                <c:pt idx="241">
                  <c:v>4.1759778058599395E-3</c:v>
                </c:pt>
                <c:pt idx="242">
                  <c:v>4.1762360025135057E-3</c:v>
                </c:pt>
                <c:pt idx="243">
                  <c:v>4.1764941991670711E-3</c:v>
                </c:pt>
                <c:pt idx="244">
                  <c:v>4.1767523958206364E-3</c:v>
                </c:pt>
                <c:pt idx="245">
                  <c:v>4.1777851824348986E-3</c:v>
                </c:pt>
                <c:pt idx="246">
                  <c:v>4.178043379088464E-3</c:v>
                </c:pt>
                <c:pt idx="247">
                  <c:v>4.1783015757420293E-3</c:v>
                </c:pt>
                <c:pt idx="248">
                  <c:v>4.1785597723955955E-3</c:v>
                </c:pt>
                <c:pt idx="249">
                  <c:v>4.1793343623562915E-3</c:v>
                </c:pt>
                <c:pt idx="250">
                  <c:v>4.1795925590098568E-3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3.6425978013964397E-3</c:v>
                </c:pt>
                <c:pt idx="1">
                  <c:v>3.6492002030908697E-3</c:v>
                </c:pt>
                <c:pt idx="2">
                  <c:v>3.6688142100180857E-3</c:v>
                </c:pt>
                <c:pt idx="3">
                  <c:v>3.6752878129418E-3</c:v>
                </c:pt>
                <c:pt idx="4">
                  <c:v>3.681729216172836E-3</c:v>
                </c:pt>
                <c:pt idx="5">
                  <c:v>3.6881384197111925E-3</c:v>
                </c:pt>
                <c:pt idx="6">
                  <c:v>3.6945154235568708E-3</c:v>
                </c:pt>
                <c:pt idx="7">
                  <c:v>3.7197014420127942E-3</c:v>
                </c:pt>
                <c:pt idx="8">
                  <c:v>3.7259174473950785E-3</c:v>
                </c:pt>
                <c:pt idx="9">
                  <c:v>3.7321012530846837E-3</c:v>
                </c:pt>
                <c:pt idx="10">
                  <c:v>3.7382528590816097E-3</c:v>
                </c:pt>
                <c:pt idx="11">
                  <c:v>3.7565144789163153E-3</c:v>
                </c:pt>
                <c:pt idx="12">
                  <c:v>3.7625372861425266E-3</c:v>
                </c:pt>
                <c:pt idx="13">
                  <c:v>3.7685278936760588E-3</c:v>
                </c:pt>
                <c:pt idx="14">
                  <c:v>3.7744863015169122E-3</c:v>
                </c:pt>
                <c:pt idx="15">
                  <c:v>3.7804125096650865E-3</c:v>
                </c:pt>
                <c:pt idx="16">
                  <c:v>3.7979979359535373E-3</c:v>
                </c:pt>
                <c:pt idx="17">
                  <c:v>3.8037953453309964E-3</c:v>
                </c:pt>
                <c:pt idx="18">
                  <c:v>3.8095605550157769E-3</c:v>
                </c:pt>
                <c:pt idx="19">
                  <c:v>3.8152935650078781E-3</c:v>
                </c:pt>
                <c:pt idx="20">
                  <c:v>3.8209943753073012E-3</c:v>
                </c:pt>
                <c:pt idx="21">
                  <c:v>3.8379036080494968E-3</c:v>
                </c:pt>
                <c:pt idx="22">
                  <c:v>3.8434756195782041E-3</c:v>
                </c:pt>
                <c:pt idx="23">
                  <c:v>3.8490154314142328E-3</c:v>
                </c:pt>
                <c:pt idx="24">
                  <c:v>3.8545230435575828E-3</c:v>
                </c:pt>
                <c:pt idx="25">
                  <c:v>3.8599984560082536E-3</c:v>
                </c:pt>
                <c:pt idx="26">
                  <c:v>3.8762314952041936E-3</c:v>
                </c:pt>
                <c:pt idx="27">
                  <c:v>3.8815781088841492E-3</c:v>
                </c:pt>
                <c:pt idx="28">
                  <c:v>3.8868925228714266E-3</c:v>
                </c:pt>
                <c:pt idx="29">
                  <c:v>3.8921747371660244E-3</c:v>
                </c:pt>
                <c:pt idx="30">
                  <c:v>3.8974247517679435E-3</c:v>
                </c:pt>
                <c:pt idx="31">
                  <c:v>3.9129815974176287E-3</c:v>
                </c:pt>
                <c:pt idx="32">
                  <c:v>3.9181028132488334E-3</c:v>
                </c:pt>
                <c:pt idx="33">
                  <c:v>3.9231918293873578E-3</c:v>
                </c:pt>
                <c:pt idx="34">
                  <c:v>3.9282486458332043E-3</c:v>
                </c:pt>
                <c:pt idx="35">
                  <c:v>3.9332732625863721E-3</c:v>
                </c:pt>
                <c:pt idx="36">
                  <c:v>3.9481539146898016E-3</c:v>
                </c:pt>
                <c:pt idx="37">
                  <c:v>3.9530497326722537E-3</c:v>
                </c:pt>
                <c:pt idx="38">
                  <c:v>3.9579133509620272E-3</c:v>
                </c:pt>
                <c:pt idx="39">
                  <c:v>3.962744769559122E-3</c:v>
                </c:pt>
                <c:pt idx="40">
                  <c:v>3.967543988463538E-3</c:v>
                </c:pt>
                <c:pt idx="41">
                  <c:v>3.9817484470207123E-3</c:v>
                </c:pt>
                <c:pt idx="42">
                  <c:v>3.9864188671544128E-3</c:v>
                </c:pt>
                <c:pt idx="43">
                  <c:v>3.9910570875954345E-3</c:v>
                </c:pt>
                <c:pt idx="44">
                  <c:v>3.9956631083437775E-3</c:v>
                </c:pt>
                <c:pt idx="45">
                  <c:v>4.0002369293994419E-3</c:v>
                </c:pt>
                <c:pt idx="46">
                  <c:v>4.0137651944103609E-3</c:v>
                </c:pt>
                <c:pt idx="47">
                  <c:v>4.0182102166953096E-3</c:v>
                </c:pt>
                <c:pt idx="48">
                  <c:v>4.0226230392875796E-3</c:v>
                </c:pt>
                <c:pt idx="49">
                  <c:v>4.0270036621871709E-3</c:v>
                </c:pt>
                <c:pt idx="50">
                  <c:v>4.0313520853940826E-3</c:v>
                </c:pt>
                <c:pt idx="51">
                  <c:v>4.0442041568587474E-3</c:v>
                </c:pt>
                <c:pt idx="52">
                  <c:v>4.0484237812949435E-3</c:v>
                </c:pt>
                <c:pt idx="53">
                  <c:v>4.0526112060384626E-3</c:v>
                </c:pt>
                <c:pt idx="54">
                  <c:v>4.0567664310893013E-3</c:v>
                </c:pt>
                <c:pt idx="55">
                  <c:v>4.0608894564474621E-3</c:v>
                </c:pt>
                <c:pt idx="56">
                  <c:v>4.0730653343658708E-3</c:v>
                </c:pt>
                <c:pt idx="57">
                  <c:v>4.0770595609533168E-3</c:v>
                </c:pt>
                <c:pt idx="58">
                  <c:v>4.0810215878480834E-3</c:v>
                </c:pt>
                <c:pt idx="59">
                  <c:v>4.0849514150501703E-3</c:v>
                </c:pt>
                <c:pt idx="60">
                  <c:v>4.0888490425595786E-3</c:v>
                </c:pt>
                <c:pt idx="61">
                  <c:v>4.1003487269317329E-3</c:v>
                </c:pt>
                <c:pt idx="62">
                  <c:v>4.1041175556704263E-3</c:v>
                </c:pt>
                <c:pt idx="63">
                  <c:v>4.1078541847164411E-3</c:v>
                </c:pt>
                <c:pt idx="64">
                  <c:v>4.1115586140697772E-3</c:v>
                </c:pt>
                <c:pt idx="65">
                  <c:v>4.1152308437304346E-3</c:v>
                </c:pt>
                <c:pt idx="66">
                  <c:v>4.1260543345563328E-3</c:v>
                </c:pt>
                <c:pt idx="67">
                  <c:v>4.1295977654462745E-3</c:v>
                </c:pt>
                <c:pt idx="68">
                  <c:v>4.1331089966435367E-3</c:v>
                </c:pt>
                <c:pt idx="69">
                  <c:v>4.1365880281481211E-3</c:v>
                </c:pt>
                <c:pt idx="70">
                  <c:v>4.1400348599600267E-3</c:v>
                </c:pt>
                <c:pt idx="71">
                  <c:v>4.1501821572396697E-3</c:v>
                </c:pt>
                <c:pt idx="72">
                  <c:v>4.1535001902808597E-3</c:v>
                </c:pt>
                <c:pt idx="73">
                  <c:v>4.156786023629371E-3</c:v>
                </c:pt>
                <c:pt idx="74">
                  <c:v>4.1600396572852036E-3</c:v>
                </c:pt>
                <c:pt idx="75">
                  <c:v>4.1632610912483575E-3</c:v>
                </c:pt>
                <c:pt idx="76">
                  <c:v>4.1758248301741836E-3</c:v>
                </c:pt>
                <c:pt idx="77">
                  <c:v>4.1788852656739432E-3</c:v>
                </c:pt>
                <c:pt idx="78">
                  <c:v>4.181913501481024E-3</c:v>
                </c:pt>
                <c:pt idx="79">
                  <c:v>4.1849095375954253E-3</c:v>
                </c:pt>
                <c:pt idx="80">
                  <c:v>4.1937044477825579E-3</c:v>
                </c:pt>
                <c:pt idx="81">
                  <c:v>4.1965716851262444E-3</c:v>
                </c:pt>
                <c:pt idx="82">
                  <c:v>4.1994067227772531E-3</c:v>
                </c:pt>
                <c:pt idx="83">
                  <c:v>4.2022095607355814E-3</c:v>
                </c:pt>
                <c:pt idx="84">
                  <c:v>4.2049801990012309E-3</c:v>
                </c:pt>
                <c:pt idx="85">
                  <c:v>4.2130989156421083E-3</c:v>
                </c:pt>
                <c:pt idx="86">
                  <c:v>4.215740755137044E-3</c:v>
                </c:pt>
                <c:pt idx="87">
                  <c:v>4.2183503949393001E-3</c:v>
                </c:pt>
                <c:pt idx="88">
                  <c:v>4.2209278350488766E-3</c:v>
                </c:pt>
                <c:pt idx="89">
                  <c:v>4.2234730754657761E-3</c:v>
                </c:pt>
                <c:pt idx="90">
                  <c:v>4.2309155985603975E-3</c:v>
                </c:pt>
                <c:pt idx="91">
                  <c:v>4.2333320402065805E-3</c:v>
                </c:pt>
                <c:pt idx="92">
                  <c:v>4.2357162821600848E-3</c:v>
                </c:pt>
                <c:pt idx="93">
                  <c:v>4.2380683244209096E-3</c:v>
                </c:pt>
                <c:pt idx="94">
                  <c:v>4.2403881669890574E-3</c:v>
                </c:pt>
                <c:pt idx="95">
                  <c:v>4.2471544965374244E-3</c:v>
                </c:pt>
                <c:pt idx="96">
                  <c:v>4.2493455403348557E-3</c:v>
                </c:pt>
                <c:pt idx="97">
                  <c:v>4.2515043844396075E-3</c:v>
                </c:pt>
                <c:pt idx="98">
                  <c:v>4.2536310288516822E-3</c:v>
                </c:pt>
                <c:pt idx="99">
                  <c:v>4.2557254735710766E-3</c:v>
                </c:pt>
                <c:pt idx="100">
                  <c:v>4.2618156095731883E-3</c:v>
                </c:pt>
                <c:pt idx="101">
                  <c:v>4.2637812555218679E-3</c:v>
                </c:pt>
                <c:pt idx="102">
                  <c:v>4.2657147017778679E-3</c:v>
                </c:pt>
                <c:pt idx="103">
                  <c:v>4.2676159483411909E-3</c:v>
                </c:pt>
                <c:pt idx="104">
                  <c:v>4.2694849952118336E-3</c:v>
                </c:pt>
                <c:pt idx="105">
                  <c:v>4.2748989376676901E-3</c:v>
                </c:pt>
                <c:pt idx="106">
                  <c:v>4.2766391857676179E-3</c:v>
                </c:pt>
                <c:pt idx="107">
                  <c:v>4.2783472341748679E-3</c:v>
                </c:pt>
                <c:pt idx="108">
                  <c:v>4.2800230828894375E-3</c:v>
                </c:pt>
                <c:pt idx="109">
                  <c:v>4.2816667319113284E-3</c:v>
                </c:pt>
                <c:pt idx="110">
                  <c:v>4.2864044808209297E-3</c:v>
                </c:pt>
                <c:pt idx="111">
                  <c:v>4.2879193310721066E-3</c:v>
                </c:pt>
                <c:pt idx="112">
                  <c:v>4.289401981630604E-3</c:v>
                </c:pt>
                <c:pt idx="113">
                  <c:v>4.2908524324964219E-3</c:v>
                </c:pt>
                <c:pt idx="114">
                  <c:v>4.292270683669561E-3</c:v>
                </c:pt>
                <c:pt idx="115">
                  <c:v>4.2963322390329071E-3</c:v>
                </c:pt>
                <c:pt idx="116">
                  <c:v>4.2976216914353323E-3</c:v>
                </c:pt>
                <c:pt idx="117">
                  <c:v>4.298878944145078E-3</c:v>
                </c:pt>
                <c:pt idx="118">
                  <c:v>4.3001039971621441E-3</c:v>
                </c:pt>
                <c:pt idx="119">
                  <c:v>4.3012968504865315E-3</c:v>
                </c:pt>
                <c:pt idx="120">
                  <c:v>4.3046822123036232E-3</c:v>
                </c:pt>
                <c:pt idx="121">
                  <c:v>4.3057462668572959E-3</c:v>
                </c:pt>
                <c:pt idx="122">
                  <c:v>4.3067781217182898E-3</c:v>
                </c:pt>
                <c:pt idx="123">
                  <c:v>4.3077777768866041E-3</c:v>
                </c:pt>
                <c:pt idx="124">
                  <c:v>4.3087452323622407E-3</c:v>
                </c:pt>
                <c:pt idx="125">
                  <c:v>4.3114544006330763E-3</c:v>
                </c:pt>
                <c:pt idx="126">
                  <c:v>4.3122930573379972E-3</c:v>
                </c:pt>
                <c:pt idx="127">
                  <c:v>4.3130995143502394E-3</c:v>
                </c:pt>
                <c:pt idx="128">
                  <c:v>4.313873771669802E-3</c:v>
                </c:pt>
                <c:pt idx="129">
                  <c:v>4.3146158292966868E-3</c:v>
                </c:pt>
                <c:pt idx="130">
                  <c:v>4.3166488040212673E-3</c:v>
                </c:pt>
                <c:pt idx="131">
                  <c:v>4.3172620628774364E-3</c:v>
                </c:pt>
                <c:pt idx="132">
                  <c:v>4.317843122040926E-3</c:v>
                </c:pt>
                <c:pt idx="133">
                  <c:v>4.3183919815117386E-3</c:v>
                </c:pt>
                <c:pt idx="134">
                  <c:v>4.3189086412898708E-3</c:v>
                </c:pt>
                <c:pt idx="135">
                  <c:v>4.3202654224681961E-3</c:v>
                </c:pt>
                <c:pt idx="136">
                  <c:v>4.3206532834756135E-3</c:v>
                </c:pt>
                <c:pt idx="137">
                  <c:v>4.3210089447903513E-3</c:v>
                </c:pt>
                <c:pt idx="138">
                  <c:v>4.3213324064124122E-3</c:v>
                </c:pt>
                <c:pt idx="139">
                  <c:v>4.3216236683417935E-3</c:v>
                </c:pt>
                <c:pt idx="140">
                  <c:v>4.3223042559738627E-3</c:v>
                </c:pt>
                <c:pt idx="141">
                  <c:v>4.3224667191325283E-3</c:v>
                </c:pt>
                <c:pt idx="142">
                  <c:v>4.3225969825985153E-3</c:v>
                </c:pt>
                <c:pt idx="143">
                  <c:v>4.3226950463718236E-3</c:v>
                </c:pt>
                <c:pt idx="144">
                  <c:v>4.3227609104524532E-3</c:v>
                </c:pt>
                <c:pt idx="145">
                  <c:v>4.3227653045382671E-3</c:v>
                </c:pt>
                <c:pt idx="146">
                  <c:v>4.322702369848181E-3</c:v>
                </c:pt>
                <c:pt idx="147">
                  <c:v>4.3226072354654163E-3</c:v>
                </c:pt>
                <c:pt idx="148">
                  <c:v>4.3224799013899728E-3</c:v>
                </c:pt>
                <c:pt idx="149">
                  <c:v>4.3223203676218507E-3</c:v>
                </c:pt>
                <c:pt idx="150">
                  <c:v>4.3216485681614094E-3</c:v>
                </c:pt>
                <c:pt idx="151">
                  <c:v>4.3213602356225716E-3</c:v>
                </c:pt>
                <c:pt idx="152">
                  <c:v>4.3210397033910551E-3</c:v>
                </c:pt>
                <c:pt idx="153">
                  <c:v>4.3206869714668599E-3</c:v>
                </c:pt>
                <c:pt idx="154">
                  <c:v>4.3203020398499851E-3</c:v>
                </c:pt>
                <c:pt idx="155">
                  <c:v>4.3189540468432895E-3</c:v>
                </c:pt>
                <c:pt idx="156">
                  <c:v>4.3184403164557E-3</c:v>
                </c:pt>
                <c:pt idx="157">
                  <c:v>4.3178943863754317E-3</c:v>
                </c:pt>
                <c:pt idx="158">
                  <c:v>4.3173162566024848E-3</c:v>
                </c:pt>
                <c:pt idx="159">
                  <c:v>4.3139426123475662E-3</c:v>
                </c:pt>
                <c:pt idx="160">
                  <c:v>4.3131712844185462E-3</c:v>
                </c:pt>
                <c:pt idx="161">
                  <c:v>4.3123677567968467E-3</c:v>
                </c:pt>
                <c:pt idx="162">
                  <c:v>4.3088316493832633E-3</c:v>
                </c:pt>
                <c:pt idx="163">
                  <c:v>4.3078671232981702E-3</c:v>
                </c:pt>
                <c:pt idx="164">
                  <c:v>4.3068703975203985E-3</c:v>
                </c:pt>
                <c:pt idx="165">
                  <c:v>4.3058414720499472E-3</c:v>
                </c:pt>
                <c:pt idx="166">
                  <c:v>4.3047803468868173E-3</c:v>
                </c:pt>
                <c:pt idx="167">
                  <c:v>4.3014037732413569E-3</c:v>
                </c:pt>
                <c:pt idx="168">
                  <c:v>4.3002138493075121E-3</c:v>
                </c:pt>
                <c:pt idx="169">
                  <c:v>4.2989917256809878E-3</c:v>
                </c:pt>
                <c:pt idx="170">
                  <c:v>4.2977374023617856E-3</c:v>
                </c:pt>
                <c:pt idx="171">
                  <c:v>4.2964508793499039E-3</c:v>
                </c:pt>
                <c:pt idx="172">
                  <c:v>4.2923981121581883E-3</c:v>
                </c:pt>
                <c:pt idx="173">
                  <c:v>4.290982790375591E-3</c:v>
                </c:pt>
                <c:pt idx="174">
                  <c:v>4.2895352689003158E-3</c:v>
                </c:pt>
                <c:pt idx="175">
                  <c:v>4.288055547732361E-3</c:v>
                </c:pt>
                <c:pt idx="176">
                  <c:v>4.2865436268717284E-3</c:v>
                </c:pt>
                <c:pt idx="177">
                  <c:v>4.2818146661337568E-3</c:v>
                </c:pt>
                <c:pt idx="178">
                  <c:v>4.2801739465024077E-3</c:v>
                </c:pt>
                <c:pt idx="179">
                  <c:v>4.2785010271783807E-3</c:v>
                </c:pt>
                <c:pt idx="180">
                  <c:v>4.2767959081616751E-3</c:v>
                </c:pt>
                <c:pt idx="181">
                  <c:v>4.2750585894522908E-3</c:v>
                </c:pt>
                <c:pt idx="182">
                  <c:v>4.2696534351680639E-3</c:v>
                </c:pt>
                <c:pt idx="183">
                  <c:v>4.2677873176879631E-3</c:v>
                </c:pt>
                <c:pt idx="184">
                  <c:v>4.2658890005151835E-3</c:v>
                </c:pt>
                <c:pt idx="185">
                  <c:v>4.263958483649727E-3</c:v>
                </c:pt>
                <c:pt idx="186">
                  <c:v>4.2619957670915901E-3</c:v>
                </c:pt>
                <c:pt idx="187">
                  <c:v>4.255914419261108E-3</c:v>
                </c:pt>
                <c:pt idx="188">
                  <c:v>4.2538229039322563E-3</c:v>
                </c:pt>
                <c:pt idx="189">
                  <c:v>4.251699188910725E-3</c:v>
                </c:pt>
                <c:pt idx="190">
                  <c:v>4.2495432741965159E-3</c:v>
                </c:pt>
                <c:pt idx="191">
                  <c:v>4.2473551597896281E-3</c:v>
                </c:pt>
                <c:pt idx="192">
                  <c:v>4.2405976184128899E-3</c:v>
                </c:pt>
                <c:pt idx="193">
                  <c:v>4.2382807052352865E-3</c:v>
                </c:pt>
                <c:pt idx="194">
                  <c:v>4.2359315923650043E-3</c:v>
                </c:pt>
                <c:pt idx="195">
                  <c:v>4.2335502798020435E-3</c:v>
                </c:pt>
                <c:pt idx="196">
                  <c:v>4.231136767546404E-3</c:v>
                </c:pt>
                <c:pt idx="197">
                  <c:v>4.2237030326234106E-3</c:v>
                </c:pt>
                <c:pt idx="198">
                  <c:v>4.2211607215970545E-3</c:v>
                </c:pt>
                <c:pt idx="199">
                  <c:v>4.2185862108780215E-3</c:v>
                </c:pt>
                <c:pt idx="200">
                  <c:v>4.2159795004663089E-3</c:v>
                </c:pt>
                <c:pt idx="201">
                  <c:v>4.2133405903619168E-3</c:v>
                </c:pt>
                <c:pt idx="202">
                  <c:v>4.2052306618926682E-3</c:v>
                </c:pt>
                <c:pt idx="203">
                  <c:v>4.2024629530175613E-3</c:v>
                </c:pt>
                <c:pt idx="204">
                  <c:v>4.1996630444497756E-3</c:v>
                </c:pt>
                <c:pt idx="205">
                  <c:v>4.1968309361893122E-3</c:v>
                </c:pt>
                <c:pt idx="206">
                  <c:v>4.1939666282361683E-3</c:v>
                </c:pt>
                <c:pt idx="207">
                  <c:v>4.1851805062206645E-3</c:v>
                </c:pt>
                <c:pt idx="208">
                  <c:v>4.1821873994968058E-3</c:v>
                </c:pt>
                <c:pt idx="209">
                  <c:v>4.1791620930802685E-3</c:v>
                </c:pt>
                <c:pt idx="210">
                  <c:v>4.1761045869710516E-3</c:v>
                </c:pt>
                <c:pt idx="211">
                  <c:v>4.1730148811691568E-3</c:v>
                </c:pt>
                <c:pt idx="212">
                  <c:v>4.1635525656073986E-3</c:v>
                </c:pt>
                <c:pt idx="213">
                  <c:v>4.1603340610347874E-3</c:v>
                </c:pt>
                <c:pt idx="214">
                  <c:v>4.1570833567694991E-3</c:v>
                </c:pt>
                <c:pt idx="215">
                  <c:v>4.1538004528115305E-3</c:v>
                </c:pt>
                <c:pt idx="216">
                  <c:v>4.1504853491608831E-3</c:v>
                </c:pt>
                <c:pt idx="217">
                  <c:v>4.1403468400528689E-3</c:v>
                </c:pt>
                <c:pt idx="218">
                  <c:v>4.1369029376315076E-3</c:v>
                </c:pt>
                <c:pt idx="219">
                  <c:v>4.1334268355174668E-3</c:v>
                </c:pt>
                <c:pt idx="220">
                  <c:v>4.1299185337107464E-3</c:v>
                </c:pt>
                <c:pt idx="221">
                  <c:v>4.1118940292869648E-3</c:v>
                </c:pt>
                <c:pt idx="222">
                  <c:v>4.1081925293241723E-3</c:v>
                </c:pt>
                <c:pt idx="223">
                  <c:v>4.1044588296687001E-3</c:v>
                </c:pt>
                <c:pt idx="224">
                  <c:v>4.1006929303205493E-3</c:v>
                </c:pt>
                <c:pt idx="225">
                  <c:v>4.0892020341200264E-3</c:v>
                </c:pt>
                <c:pt idx="226">
                  <c:v>4.0853073360011607E-3</c:v>
                </c:pt>
                <c:pt idx="227">
                  <c:v>4.0813804381896156E-3</c:v>
                </c:pt>
                <c:pt idx="228">
                  <c:v>4.0774213406853926E-3</c:v>
                </c:pt>
                <c:pt idx="229">
                  <c:v>4.07343004348849E-3</c:v>
                </c:pt>
                <c:pt idx="230">
                  <c:v>4.061262953741711E-3</c:v>
                </c:pt>
                <c:pt idx="231">
                  <c:v>4.0571428577740928E-3</c:v>
                </c:pt>
                <c:pt idx="232">
                  <c:v>4.0529905621137967E-3</c:v>
                </c:pt>
                <c:pt idx="233">
                  <c:v>4.0488060667608211E-3</c:v>
                </c:pt>
                <c:pt idx="234">
                  <c:v>4.0445893717151677E-3</c:v>
                </c:pt>
                <c:pt idx="235">
                  <c:v>4.0317460884221334E-3</c:v>
                </c:pt>
                <c:pt idx="236">
                  <c:v>4.0274005946057644E-3</c:v>
                </c:pt>
                <c:pt idx="237">
                  <c:v>4.0230229010967157E-3</c:v>
                </c:pt>
                <c:pt idx="238">
                  <c:v>4.0186130078949892E-3</c:v>
                </c:pt>
                <c:pt idx="239">
                  <c:v>4.0141709150005832E-3</c:v>
                </c:pt>
                <c:pt idx="240">
                  <c:v>4.0006514381612937E-3</c:v>
                </c:pt>
                <c:pt idx="241">
                  <c:v>3.996080546496172E-3</c:v>
                </c:pt>
                <c:pt idx="242">
                  <c:v>3.9914774551383725E-3</c:v>
                </c:pt>
                <c:pt idx="243">
                  <c:v>3.9868421640878952E-3</c:v>
                </c:pt>
                <c:pt idx="244">
                  <c:v>3.9821746733447374E-3</c:v>
                </c:pt>
                <c:pt idx="245">
                  <c:v>3.9631827134453184E-3</c:v>
                </c:pt>
                <c:pt idx="246">
                  <c:v>3.9583542242387672E-3</c:v>
                </c:pt>
                <c:pt idx="247">
                  <c:v>3.9534935353395372E-3</c:v>
                </c:pt>
                <c:pt idx="248">
                  <c:v>3.9486006467476286E-3</c:v>
                </c:pt>
                <c:pt idx="249">
                  <c:v>3.933728782815827E-3</c:v>
                </c:pt>
                <c:pt idx="250">
                  <c:v>3.9287070954532027E-3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090048"/>
        <c:axId val="465091584"/>
      </c:lineChart>
      <c:dateAx>
        <c:axId val="4650900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65091584"/>
        <c:crosses val="autoZero"/>
        <c:auto val="1"/>
        <c:lblOffset val="100"/>
        <c:baseTimeUnit val="days"/>
      </c:dateAx>
      <c:valAx>
        <c:axId val="4650915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509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1.3500000011446881E-3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1.411742133660931E-3</c:v>
                </c:pt>
                <c:pt idx="1">
                  <c:v>1.3647630615329059E-3</c:v>
                </c:pt>
                <c:pt idx="2">
                  <c:v>1.4095142669301275E-3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1.3916827293163636E-3</c:v>
                </c:pt>
                <c:pt idx="1">
                  <c:v>1.5718194784308326E-3</c:v>
                </c:pt>
                <c:pt idx="2">
                  <c:v>1.8468090840041036E-3</c:v>
                </c:pt>
                <c:pt idx="3">
                  <c:v>1.8351610272479097E-3</c:v>
                </c:pt>
                <c:pt idx="4">
                  <c:v>2.3080349629670382E-3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  <c:pt idx="260">
                  <c:v>42514</c:v>
                </c:pt>
                <c:pt idx="261">
                  <c:v>42515</c:v>
                </c:pt>
                <c:pt idx="262">
                  <c:v>42516</c:v>
                </c:pt>
                <c:pt idx="263">
                  <c:v>42517</c:v>
                </c:pt>
                <c:pt idx="264">
                  <c:v>42521</c:v>
                </c:pt>
                <c:pt idx="265">
                  <c:v>42522</c:v>
                </c:pt>
                <c:pt idx="266">
                  <c:v>42523</c:v>
                </c:pt>
                <c:pt idx="267">
                  <c:v>42524</c:v>
                </c:pt>
                <c:pt idx="268">
                  <c:v>42527</c:v>
                </c:pt>
                <c:pt idx="269">
                  <c:v>42528</c:v>
                </c:pt>
                <c:pt idx="270">
                  <c:v>42529</c:v>
                </c:pt>
                <c:pt idx="271">
                  <c:v>42530</c:v>
                </c:pt>
                <c:pt idx="272">
                  <c:v>42531</c:v>
                </c:pt>
                <c:pt idx="273">
                  <c:v>42534</c:v>
                </c:pt>
                <c:pt idx="274">
                  <c:v>42535</c:v>
                </c:pt>
                <c:pt idx="275">
                  <c:v>42536</c:v>
                </c:pt>
                <c:pt idx="276">
                  <c:v>42537</c:v>
                </c:pt>
                <c:pt idx="277">
                  <c:v>42538</c:v>
                </c:pt>
                <c:pt idx="278">
                  <c:v>42541</c:v>
                </c:pt>
                <c:pt idx="279">
                  <c:v>42542</c:v>
                </c:pt>
                <c:pt idx="280">
                  <c:v>42543</c:v>
                </c:pt>
                <c:pt idx="281">
                  <c:v>42544</c:v>
                </c:pt>
                <c:pt idx="282">
                  <c:v>42545</c:v>
                </c:pt>
                <c:pt idx="283">
                  <c:v>42548</c:v>
                </c:pt>
                <c:pt idx="284">
                  <c:v>42549</c:v>
                </c:pt>
                <c:pt idx="285">
                  <c:v>42550</c:v>
                </c:pt>
                <c:pt idx="286">
                  <c:v>42551</c:v>
                </c:pt>
              </c:numCache>
            </c:numRef>
          </c:xVal>
          <c:yVal>
            <c:numRef>
              <c:f>'Delta 3M'!$U$3:$U$289</c:f>
              <c:numCache>
                <c:formatCode>0.0000%</c:formatCode>
                <c:ptCount val="287"/>
                <c:pt idx="0">
                  <c:v>1.3500000011446881E-3</c:v>
                </c:pt>
                <c:pt idx="1">
                  <c:v>1.3512068101258939E-3</c:v>
                </c:pt>
                <c:pt idx="2">
                  <c:v>1.3548282320623463E-3</c:v>
                </c:pt>
                <c:pt idx="3">
                  <c:v>1.3560360360363873E-3</c:v>
                </c:pt>
                <c:pt idx="4">
                  <c:v>1.3572443375068461E-3</c:v>
                </c:pt>
                <c:pt idx="5">
                  <c:v>1.3584532359730058E-3</c:v>
                </c:pt>
                <c:pt idx="6">
                  <c:v>1.3596628309341502E-3</c:v>
                </c:pt>
                <c:pt idx="7">
                  <c:v>1.3645101657142455E-3</c:v>
                </c:pt>
                <c:pt idx="8">
                  <c:v>1.3657247356395664E-3</c:v>
                </c:pt>
                <c:pt idx="9">
                  <c:v>1.366940599055573E-3</c:v>
                </c:pt>
                <c:pt idx="10">
                  <c:v>1.3681578554615491E-3</c:v>
                </c:pt>
                <c:pt idx="11">
                  <c:v>1.3718189776121285E-3</c:v>
                </c:pt>
                <c:pt idx="12">
                  <c:v>1.3730428009708173E-3</c:v>
                </c:pt>
                <c:pt idx="13">
                  <c:v>1.3742685148158931E-3</c:v>
                </c:pt>
                <c:pt idx="14">
                  <c:v>1.3754962186466393E-3</c:v>
                </c:pt>
                <c:pt idx="15">
                  <c:v>1.3767260119623397E-3</c:v>
                </c:pt>
                <c:pt idx="16">
                  <c:v>1.3804289238120004E-3</c:v>
                </c:pt>
                <c:pt idx="17">
                  <c:v>1.381668070060352E-3</c:v>
                </c:pt>
                <c:pt idx="18">
                  <c:v>1.3829098032900756E-3</c:v>
                </c:pt>
                <c:pt idx="19">
                  <c:v>1.3841542230004543E-3</c:v>
                </c:pt>
                <c:pt idx="20">
                  <c:v>1.3854014286907718E-3</c:v>
                </c:pt>
                <c:pt idx="21">
                  <c:v>1.3891607566341919E-3</c:v>
                </c:pt>
                <c:pt idx="22">
                  <c:v>1.3904201012370995E-3</c:v>
                </c:pt>
                <c:pt idx="23">
                  <c:v>1.3916827293163636E-3</c:v>
                </c:pt>
                <c:pt idx="24">
                  <c:v>1.3929487915692806E-3</c:v>
                </c:pt>
                <c:pt idx="25">
                  <c:v>1.3942186434851987E-3</c:v>
                </c:pt>
                <c:pt idx="26">
                  <c:v>1.3980550040845767E-3</c:v>
                </c:pt>
                <c:pt idx="27">
                  <c:v>1.3993440815261151E-3</c:v>
                </c:pt>
                <c:pt idx="28">
                  <c:v>1.4006389820674623E-3</c:v>
                </c:pt>
                <c:pt idx="29">
                  <c:v>1.4019401123959799E-3</c:v>
                </c:pt>
                <c:pt idx="30">
                  <c:v>1.4032478791990289E-3</c:v>
                </c:pt>
                <c:pt idx="31">
                  <c:v>1.407215065328981E-3</c:v>
                </c:pt>
                <c:pt idx="32">
                  <c:v>1.4085534449037715E-3</c:v>
                </c:pt>
                <c:pt idx="33">
                  <c:v>1.4099004943899012E-3</c:v>
                </c:pt>
                <c:pt idx="34">
                  <c:v>1.4112566204747311E-3</c:v>
                </c:pt>
                <c:pt idx="35">
                  <c:v>1.4126222298456231E-3</c:v>
                </c:pt>
                <c:pt idx="36">
                  <c:v>1.4167800245482858E-3</c:v>
                </c:pt>
                <c:pt idx="37">
                  <c:v>1.4181876339370405E-3</c:v>
                </c:pt>
                <c:pt idx="38">
                  <c:v>1.4196067600486645E-3</c:v>
                </c:pt>
                <c:pt idx="39">
                  <c:v>1.4210378095705193E-3</c:v>
                </c:pt>
                <c:pt idx="40">
                  <c:v>1.4224811891899664E-3</c:v>
                </c:pt>
                <c:pt idx="41">
                  <c:v>1.426889375507476E-3</c:v>
                </c:pt>
                <c:pt idx="42">
                  <c:v>1.428386142390907E-3</c:v>
                </c:pt>
                <c:pt idx="43">
                  <c:v>1.4298972728087375E-3</c:v>
                </c:pt>
                <c:pt idx="44">
                  <c:v>1.4314231734483293E-3</c:v>
                </c:pt>
                <c:pt idx="45">
                  <c:v>1.4329642509970436E-3</c:v>
                </c:pt>
                <c:pt idx="46">
                  <c:v>1.4376826119715364E-3</c:v>
                </c:pt>
                <c:pt idx="47">
                  <c:v>1.4392884640303557E-3</c:v>
                </c:pt>
                <c:pt idx="48">
                  <c:v>1.4409115264351052E-3</c:v>
                </c:pt>
                <c:pt idx="49">
                  <c:v>1.4425522058731457E-3</c:v>
                </c:pt>
                <c:pt idx="50">
                  <c:v>1.4442109090318394E-3</c:v>
                </c:pt>
                <c:pt idx="51">
                  <c:v>1.449299227705452E-3</c:v>
                </c:pt>
                <c:pt idx="52">
                  <c:v>1.4510340926203718E-3</c:v>
                </c:pt>
                <c:pt idx="53">
                  <c:v>1.4527890146927519E-3</c:v>
                </c:pt>
                <c:pt idx="54">
                  <c:v>1.4545644006099538E-3</c:v>
                </c:pt>
                <c:pt idx="55">
                  <c:v>1.4563606570593387E-3</c:v>
                </c:pt>
                <c:pt idx="56">
                  <c:v>1.4618787164742077E-3</c:v>
                </c:pt>
                <c:pt idx="57">
                  <c:v>1.4637625219259401E-3</c:v>
                </c:pt>
                <c:pt idx="58">
                  <c:v>1.4656692313466631E-3</c:v>
                </c:pt>
                <c:pt idx="59">
                  <c:v>1.4675992514237382E-3</c:v>
                </c:pt>
                <c:pt idx="60">
                  <c:v>1.4695529888445267E-3</c:v>
                </c:pt>
                <c:pt idx="61">
                  <c:v>1.475560572042788E-3</c:v>
                </c:pt>
                <c:pt idx="62">
                  <c:v>1.4776132457120453E-3</c:v>
                </c:pt>
                <c:pt idx="63">
                  <c:v>1.4796916701618234E-3</c:v>
                </c:pt>
                <c:pt idx="64">
                  <c:v>1.4817962520794839E-3</c:v>
                </c:pt>
                <c:pt idx="65">
                  <c:v>1.4839273981523881E-3</c:v>
                </c:pt>
                <c:pt idx="66">
                  <c:v>1.4904842881761783E-3</c:v>
                </c:pt>
                <c:pt idx="67">
                  <c:v>1.4927257577436724E-3</c:v>
                </c:pt>
                <c:pt idx="68">
                  <c:v>1.4949958249032176E-3</c:v>
                </c:pt>
                <c:pt idx="69">
                  <c:v>1.4972948963421755E-3</c:v>
                </c:pt>
                <c:pt idx="70">
                  <c:v>1.4996233787479077E-3</c:v>
                </c:pt>
                <c:pt idx="71">
                  <c:v>1.5067893586393631E-3</c:v>
                </c:pt>
                <c:pt idx="72">
                  <c:v>1.5092395517858062E-3</c:v>
                </c:pt>
                <c:pt idx="73">
                  <c:v>1.5117211893358308E-3</c:v>
                </c:pt>
                <c:pt idx="74">
                  <c:v>1.5142346779767983E-3</c:v>
                </c:pt>
                <c:pt idx="75">
                  <c:v>1.5167804243960705E-3</c:v>
                </c:pt>
                <c:pt idx="76">
                  <c:v>1.5272941216034318E-3</c:v>
                </c:pt>
                <c:pt idx="77">
                  <c:v>1.5300072572246477E-3</c:v>
                </c:pt>
                <c:pt idx="78">
                  <c:v>1.532755090748337E-3</c:v>
                </c:pt>
                <c:pt idx="79">
                  <c:v>1.5355380288618612E-3</c:v>
                </c:pt>
                <c:pt idx="80">
                  <c:v>1.5441015376150562E-3</c:v>
                </c:pt>
                <c:pt idx="81">
                  <c:v>1.5470289609615339E-3</c:v>
                </c:pt>
                <c:pt idx="82">
                  <c:v>1.5499935223346536E-3</c:v>
                </c:pt>
                <c:pt idx="83">
                  <c:v>1.5529956284217766E-3</c:v>
                </c:pt>
                <c:pt idx="84">
                  <c:v>1.5560356859102649E-3</c:v>
                </c:pt>
                <c:pt idx="85">
                  <c:v>1.5653876336575343E-3</c:v>
                </c:pt>
                <c:pt idx="86">
                  <c:v>1.5685835636250972E-3</c:v>
                </c:pt>
                <c:pt idx="87">
                  <c:v>1.5718194784308326E-3</c:v>
                </c:pt>
                <c:pt idx="88">
                  <c:v>1.5750990716560057E-3</c:v>
                </c:pt>
                <c:pt idx="89">
                  <c:v>1.5784246046977122E-3</c:v>
                </c:pt>
                <c:pt idx="90">
                  <c:v>1.5886594268331067E-3</c:v>
                </c:pt>
                <c:pt idx="91">
                  <c:v>1.5921513032520211E-3</c:v>
                </c:pt>
                <c:pt idx="92">
                  <c:v>1.5956804115430058E-3</c:v>
                </c:pt>
                <c:pt idx="93">
                  <c:v>1.5992450101171682E-3</c:v>
                </c:pt>
                <c:pt idx="94">
                  <c:v>1.6028433573856155E-3</c:v>
                </c:pt>
                <c:pt idx="95">
                  <c:v>1.6138234754677419E-3</c:v>
                </c:pt>
                <c:pt idx="96">
                  <c:v>1.6175394016244033E-3</c:v>
                </c:pt>
                <c:pt idx="97">
                  <c:v>1.6212803685308865E-3</c:v>
                </c:pt>
                <c:pt idx="98">
                  <c:v>1.625044634598299E-3</c:v>
                </c:pt>
                <c:pt idx="99">
                  <c:v>1.628830458237748E-3</c:v>
                </c:pt>
                <c:pt idx="100">
                  <c:v>1.6402998586993881E-3</c:v>
                </c:pt>
                <c:pt idx="101">
                  <c:v>1.644154496738057E-3</c:v>
                </c:pt>
                <c:pt idx="102">
                  <c:v>1.6480219844042993E-3</c:v>
                </c:pt>
                <c:pt idx="103">
                  <c:v>1.6519005801092226E-3</c:v>
                </c:pt>
                <c:pt idx="104">
                  <c:v>1.6557885422639337E-3</c:v>
                </c:pt>
                <c:pt idx="105">
                  <c:v>1.6674912115378696E-3</c:v>
                </c:pt>
                <c:pt idx="106">
                  <c:v>1.6713992236028069E-3</c:v>
                </c:pt>
                <c:pt idx="107">
                  <c:v>1.6753078941730691E-3</c:v>
                </c:pt>
                <c:pt idx="108">
                  <c:v>1.6792154816597635E-3</c:v>
                </c:pt>
                <c:pt idx="109">
                  <c:v>1.6831202444739977E-3</c:v>
                </c:pt>
                <c:pt idx="110">
                  <c:v>1.6948001689930112E-3</c:v>
                </c:pt>
                <c:pt idx="111">
                  <c:v>1.6986762172284775E-3</c:v>
                </c:pt>
                <c:pt idx="112">
                  <c:v>1.70254073284702E-3</c:v>
                </c:pt>
                <c:pt idx="113">
                  <c:v>1.7063919742597465E-3</c:v>
                </c:pt>
                <c:pt idx="114">
                  <c:v>1.7102281998777641E-3</c:v>
                </c:pt>
                <c:pt idx="115">
                  <c:v>1.7216293660746373E-3</c:v>
                </c:pt>
                <c:pt idx="116">
                  <c:v>1.7253881126248931E-3</c:v>
                </c:pt>
                <c:pt idx="117">
                  <c:v>1.7291231354359768E-3</c:v>
                </c:pt>
                <c:pt idx="118">
                  <c:v>1.732832692918996E-3</c:v>
                </c:pt>
                <c:pt idx="119">
                  <c:v>1.7365150434850577E-3</c:v>
                </c:pt>
                <c:pt idx="120">
                  <c:v>1.7473814377925727E-3</c:v>
                </c:pt>
                <c:pt idx="121">
                  <c:v>1.7509375448018787E-3</c:v>
                </c:pt>
                <c:pt idx="122">
                  <c:v>1.7544577369497641E-3</c:v>
                </c:pt>
                <c:pt idx="123">
                  <c:v>1.7579402726473365E-3</c:v>
                </c:pt>
                <c:pt idx="124">
                  <c:v>1.7613834103057031E-3</c:v>
                </c:pt>
                <c:pt idx="125">
                  <c:v>1.7714590191566415E-3</c:v>
                </c:pt>
                <c:pt idx="126">
                  <c:v>1.7747271487692584E-3</c:v>
                </c:pt>
                <c:pt idx="127">
                  <c:v>1.7779471723982066E-3</c:v>
                </c:pt>
                <c:pt idx="128">
                  <c:v>1.7811173484545929E-3</c:v>
                </c:pt>
                <c:pt idx="129">
                  <c:v>1.7842359353495249E-3</c:v>
                </c:pt>
                <c:pt idx="130">
                  <c:v>1.7932647451766688E-3</c:v>
                </c:pt>
                <c:pt idx="131">
                  <c:v>1.7961595595368575E-3</c:v>
                </c:pt>
                <c:pt idx="132">
                  <c:v>1.7989940767911285E-3</c:v>
                </c:pt>
                <c:pt idx="133">
                  <c:v>1.8017665553505893E-3</c:v>
                </c:pt>
                <c:pt idx="134">
                  <c:v>1.8044752536263476E-3</c:v>
                </c:pt>
                <c:pt idx="135">
                  <c:v>1.8122012508624791E-3</c:v>
                </c:pt>
                <c:pt idx="136">
                  <c:v>1.8146374121144997E-3</c:v>
                </c:pt>
                <c:pt idx="137">
                  <c:v>1.8170010851383546E-3</c:v>
                </c:pt>
                <c:pt idx="138">
                  <c:v>1.8192905283451507E-3</c:v>
                </c:pt>
                <c:pt idx="139">
                  <c:v>1.8215040001459957E-3</c:v>
                </c:pt>
                <c:pt idx="140">
                  <c:v>1.8276711712238967E-3</c:v>
                </c:pt>
                <c:pt idx="141">
                  <c:v>1.8295633415120103E-3</c:v>
                </c:pt>
                <c:pt idx="142">
                  <c:v>1.8313708324497093E-3</c:v>
                </c:pt>
                <c:pt idx="143">
                  <c:v>1.8330919024481015E-3</c:v>
                </c:pt>
                <c:pt idx="144">
                  <c:v>1.8347248099182939E-3</c:v>
                </c:pt>
                <c:pt idx="145">
                  <c:v>1.8390771412707461E-3</c:v>
                </c:pt>
                <c:pt idx="146">
                  <c:v>1.8403399827392132E-3</c:v>
                </c:pt>
                <c:pt idx="147">
                  <c:v>1.8415059537350176E-3</c:v>
                </c:pt>
                <c:pt idx="148">
                  <c:v>1.8425733126692663E-3</c:v>
                </c:pt>
                <c:pt idx="149">
                  <c:v>1.8435403179530667E-3</c:v>
                </c:pt>
                <c:pt idx="150">
                  <c:v>1.8458217960128525E-3</c:v>
                </c:pt>
                <c:pt idx="151">
                  <c:v>1.8463699708059337E-3</c:v>
                </c:pt>
                <c:pt idx="152">
                  <c:v>1.8468090840041036E-3</c:v>
                </c:pt>
                <c:pt idx="153">
                  <c:v>1.8471763303292282E-3</c:v>
                </c:pt>
                <c:pt idx="154">
                  <c:v>1.8475105601910981E-3</c:v>
                </c:pt>
                <c:pt idx="155">
                  <c:v>1.8483225704271251E-3</c:v>
                </c:pt>
                <c:pt idx="156">
                  <c:v>1.8485321538659215E-3</c:v>
                </c:pt>
                <c:pt idx="157">
                  <c:v>1.8487124305564357E-3</c:v>
                </c:pt>
                <c:pt idx="158">
                  <c:v>1.8488641424416622E-3</c:v>
                </c:pt>
                <c:pt idx="159">
                  <c:v>1.8492201977932867E-3</c:v>
                </c:pt>
                <c:pt idx="160">
                  <c:v>1.8492161016496712E-3</c:v>
                </c:pt>
                <c:pt idx="161">
                  <c:v>1.8491886343017295E-3</c:v>
                </c:pt>
                <c:pt idx="162">
                  <c:v>1.8488598917265897E-3</c:v>
                </c:pt>
                <c:pt idx="163">
                  <c:v>1.8487266975019338E-3</c:v>
                </c:pt>
                <c:pt idx="164">
                  <c:v>1.8485745837309186E-3</c:v>
                </c:pt>
                <c:pt idx="165">
                  <c:v>1.8484042923565386E-3</c:v>
                </c:pt>
                <c:pt idx="166">
                  <c:v>1.848216565321788E-3</c:v>
                </c:pt>
                <c:pt idx="167">
                  <c:v>1.847556189685259E-3</c:v>
                </c:pt>
                <c:pt idx="168">
                  <c:v>1.8473061394389716E-3</c:v>
                </c:pt>
                <c:pt idx="169">
                  <c:v>1.8470423632472863E-3</c:v>
                </c:pt>
                <c:pt idx="170">
                  <c:v>1.8467656030531977E-3</c:v>
                </c:pt>
                <c:pt idx="171">
                  <c:v>1.8464766007996998E-3</c:v>
                </c:pt>
                <c:pt idx="172">
                  <c:v>1.8455435611126974E-3</c:v>
                </c:pt>
                <c:pt idx="173">
                  <c:v>1.8452130100515085E-3</c:v>
                </c:pt>
                <c:pt idx="174">
                  <c:v>1.844873926645883E-3</c:v>
                </c:pt>
                <c:pt idx="175">
                  <c:v>1.8445270528388155E-3</c:v>
                </c:pt>
                <c:pt idx="176">
                  <c:v>1.8441731305733002E-3</c:v>
                </c:pt>
                <c:pt idx="177">
                  <c:v>1.8430764924560136E-3</c:v>
                </c:pt>
                <c:pt idx="178">
                  <c:v>1.8427017957866529E-3</c:v>
                </c:pt>
                <c:pt idx="179">
                  <c:v>1.842323760373817E-3</c:v>
                </c:pt>
                <c:pt idx="180">
                  <c:v>1.8419431281605002E-3</c:v>
                </c:pt>
                <c:pt idx="181">
                  <c:v>1.8415606410896973E-3</c:v>
                </c:pt>
                <c:pt idx="182">
                  <c:v>1.8404094701623161E-3</c:v>
                </c:pt>
                <c:pt idx="183">
                  <c:v>1.8400269830915132E-3</c:v>
                </c:pt>
                <c:pt idx="184">
                  <c:v>1.8396463508781964E-3</c:v>
                </c:pt>
                <c:pt idx="185">
                  <c:v>1.8392683154653605E-3</c:v>
                </c:pt>
                <c:pt idx="186">
                  <c:v>1.8388936187959998E-3</c:v>
                </c:pt>
                <c:pt idx="187">
                  <c:v>1.8377969806787132E-3</c:v>
                </c:pt>
                <c:pt idx="188">
                  <c:v>1.8374430584131979E-3</c:v>
                </c:pt>
                <c:pt idx="189">
                  <c:v>1.8370961846061304E-3</c:v>
                </c:pt>
                <c:pt idx="190">
                  <c:v>1.8367571012005049E-3</c:v>
                </c:pt>
                <c:pt idx="191">
                  <c:v>1.836426550139316E-3</c:v>
                </c:pt>
                <c:pt idx="192">
                  <c:v>1.8354935104523136E-3</c:v>
                </c:pt>
                <c:pt idx="193">
                  <c:v>1.8352045081988157E-3</c:v>
                </c:pt>
                <c:pt idx="194">
                  <c:v>1.834927748004727E-3</c:v>
                </c:pt>
                <c:pt idx="195">
                  <c:v>1.8346639718130418E-3</c:v>
                </c:pt>
                <c:pt idx="196">
                  <c:v>1.8344139215667543E-3</c:v>
                </c:pt>
                <c:pt idx="197">
                  <c:v>1.8337535459302253E-3</c:v>
                </c:pt>
                <c:pt idx="198">
                  <c:v>1.8335658188954748E-3</c:v>
                </c:pt>
                <c:pt idx="199">
                  <c:v>1.8333955275210948E-3</c:v>
                </c:pt>
                <c:pt idx="200">
                  <c:v>1.8332434137500796E-3</c:v>
                </c:pt>
                <c:pt idx="201">
                  <c:v>1.8331102195254237E-3</c:v>
                </c:pt>
                <c:pt idx="202">
                  <c:v>1.8328315735595573E-3</c:v>
                </c:pt>
                <c:pt idx="203">
                  <c:v>1.8327814769502839E-3</c:v>
                </c:pt>
                <c:pt idx="204">
                  <c:v>1.8327540096023422E-3</c:v>
                </c:pt>
                <c:pt idx="205">
                  <c:v>1.8327499134587267E-3</c:v>
                </c:pt>
                <c:pt idx="206">
                  <c:v>1.8327699304624321E-3</c:v>
                </c:pt>
                <c:pt idx="207">
                  <c:v>1.8329820797874177E-3</c:v>
                </c:pt>
                <c:pt idx="208">
                  <c:v>1.8331059688103512E-3</c:v>
                </c:pt>
                <c:pt idx="209">
                  <c:v>1.8332576806955776E-3</c:v>
                </c:pt>
                <c:pt idx="210">
                  <c:v>1.8334379573860919E-3</c:v>
                </c:pt>
                <c:pt idx="211">
                  <c:v>1.8336475408248882E-3</c:v>
                </c:pt>
                <c:pt idx="212">
                  <c:v>1.8344595510609153E-3</c:v>
                </c:pt>
                <c:pt idx="213">
                  <c:v>1.8347937809227851E-3</c:v>
                </c:pt>
                <c:pt idx="214">
                  <c:v>1.8351610272479097E-3</c:v>
                </c:pt>
                <c:pt idx="215">
                  <c:v>1.835660905240789E-3</c:v>
                </c:pt>
                <c:pt idx="216">
                  <c:v>1.8363897358132418E-3</c:v>
                </c:pt>
                <c:pt idx="217">
                  <c:v>1.8399079480477584E-3</c:v>
                </c:pt>
                <c:pt idx="218">
                  <c:v>1.8415105939782227E-3</c:v>
                </c:pt>
                <c:pt idx="219">
                  <c:v>1.8433211950081192E-3</c:v>
                </c:pt>
                <c:pt idx="220">
                  <c:v>1.8453355516414199E-3</c:v>
                </c:pt>
                <c:pt idx="221">
                  <c:v>1.8583166864979993E-3</c:v>
                </c:pt>
                <c:pt idx="222">
                  <c:v>1.8614653873351328E-3</c:v>
                </c:pt>
                <c:pt idx="223">
                  <c:v>1.8647884473034732E-3</c:v>
                </c:pt>
                <c:pt idx="224">
                  <c:v>1.8682816669069922E-3</c:v>
                </c:pt>
                <c:pt idx="225">
                  <c:v>1.8797402885683382E-3</c:v>
                </c:pt>
                <c:pt idx="226">
                  <c:v>1.8838721517522893E-3</c:v>
                </c:pt>
                <c:pt idx="227">
                  <c:v>1.8881531770912781E-3</c:v>
                </c:pt>
                <c:pt idx="228">
                  <c:v>1.8925791650892764E-3</c:v>
                </c:pt>
                <c:pt idx="229">
                  <c:v>1.8971459162502556E-3</c:v>
                </c:pt>
                <c:pt idx="230">
                  <c:v>1.9116487537507987E-3</c:v>
                </c:pt>
                <c:pt idx="231">
                  <c:v>1.9167365626034207E-3</c:v>
                </c:pt>
                <c:pt idx="232">
                  <c:v>1.9219441371388828E-3</c:v>
                </c:pt>
                <c:pt idx="233">
                  <c:v>1.9272672778611569E-3</c:v>
                </c:pt>
                <c:pt idx="234">
                  <c:v>1.932701785274215E-3</c:v>
                </c:pt>
                <c:pt idx="235">
                  <c:v>1.9496315126978094E-3</c:v>
                </c:pt>
                <c:pt idx="236">
                  <c:v>1.9554694919137203E-3</c:v>
                </c:pt>
                <c:pt idx="237">
                  <c:v>1.9613978403402745E-3</c:v>
                </c:pt>
                <c:pt idx="238">
                  <c:v>1.9674123584814429E-3</c:v>
                </c:pt>
                <c:pt idx="239">
                  <c:v>1.9735088468411975E-3</c:v>
                </c:pt>
                <c:pt idx="240">
                  <c:v>1.9922481382716982E-3</c:v>
                </c:pt>
                <c:pt idx="241">
                  <c:v>1.9986305125455164E-3</c:v>
                </c:pt>
                <c:pt idx="242">
                  <c:v>2.00507385955778E-3</c:v>
                </c:pt>
                <c:pt idx="243">
                  <c:v>2.0115739798124612E-3</c:v>
                </c:pt>
                <c:pt idx="244">
                  <c:v>2.0181266738135309E-3</c:v>
                </c:pt>
                <c:pt idx="245">
                  <c:v>2.0447791973611362E-3</c:v>
                </c:pt>
                <c:pt idx="246">
                  <c:v>2.051531767653728E-3</c:v>
                </c:pt>
                <c:pt idx="247">
                  <c:v>2.0583117147165396E-3</c:v>
                </c:pt>
                <c:pt idx="248">
                  <c:v>2.0651148390535426E-3</c:v>
                </c:pt>
                <c:pt idx="249">
                  <c:v>2.0856212807494195E-3</c:v>
                </c:pt>
                <c:pt idx="250">
                  <c:v>2.092475119222907E-3</c:v>
                </c:pt>
                <c:pt idx="251">
                  <c:v>2.0993311374904451E-3</c:v>
                </c:pt>
                <c:pt idx="252">
                  <c:v>2.1061851360560059E-3</c:v>
                </c:pt>
                <c:pt idx="253">
                  <c:v>2.1130329154235602E-3</c:v>
                </c:pt>
                <c:pt idx="254">
                  <c:v>2.1334969433779074E-3</c:v>
                </c:pt>
                <c:pt idx="255">
                  <c:v>2.1402778509931569E-3</c:v>
                </c:pt>
                <c:pt idx="256">
                  <c:v>2.1470315419302595E-3</c:v>
                </c:pt>
                <c:pt idx="257">
                  <c:v>2.153753816693187E-3</c:v>
                </c:pt>
                <c:pt idx="258">
                  <c:v>2.1604404757859116E-3</c:v>
                </c:pt>
                <c:pt idx="259">
                  <c:v>2.1802447640825832E-3</c:v>
                </c:pt>
                <c:pt idx="260">
                  <c:v>2.1867469655342132E-3</c:v>
                </c:pt>
                <c:pt idx="261">
                  <c:v>2.1931925538354984E-3</c:v>
                </c:pt>
                <c:pt idx="262">
                  <c:v>2.1995773294904114E-3</c:v>
                </c:pt>
                <c:pt idx="263">
                  <c:v>2.2058970930029236E-3</c:v>
                </c:pt>
                <c:pt idx="264">
                  <c:v>2.2304420357084033E-3</c:v>
                </c:pt>
                <c:pt idx="265">
                  <c:v>2.2363737460684894E-3</c:v>
                </c:pt>
                <c:pt idx="266">
                  <c:v>2.2422152473100059E-3</c:v>
                </c:pt>
                <c:pt idx="267">
                  <c:v>2.2479623399369246E-3</c:v>
                </c:pt>
                <c:pt idx="268">
                  <c:v>2.26459517116981E-3</c:v>
                </c:pt>
                <c:pt idx="269">
                  <c:v>2.2699226343780546E-3</c:v>
                </c:pt>
                <c:pt idx="270">
                  <c:v>2.27513469149156E-3</c:v>
                </c:pt>
                <c:pt idx="271">
                  <c:v>2.2802271430142984E-3</c:v>
                </c:pt>
                <c:pt idx="272">
                  <c:v>2.2851957894502416E-3</c:v>
                </c:pt>
                <c:pt idx="273">
                  <c:v>2.2993169032770157E-3</c:v>
                </c:pt>
                <c:pt idx="274">
                  <c:v>2.303748334405495E-3</c:v>
                </c:pt>
                <c:pt idx="275">
                  <c:v>2.3080349629670382E-3</c:v>
                </c:pt>
                <c:pt idx="276">
                  <c:v>2.3121985297204625E-3</c:v>
                </c:pt>
                <c:pt idx="277">
                  <c:v>2.31626442465572E-3</c:v>
                </c:pt>
                <c:pt idx="278">
                  <c:v>2.3278888220592112E-3</c:v>
                </c:pt>
                <c:pt idx="279">
                  <c:v>2.3315767732285217E-3</c:v>
                </c:pt>
                <c:pt idx="280">
                  <c:v>2.3351734243330252E-3</c:v>
                </c:pt>
                <c:pt idx="281">
                  <c:v>2.3386800497233939E-3</c:v>
                </c:pt>
                <c:pt idx="282">
                  <c:v>2.3420979237502998E-3</c:v>
                </c:pt>
                <c:pt idx="283">
                  <c:v>2.3518317811569633E-3</c:v>
                </c:pt>
                <c:pt idx="284">
                  <c:v>2.3549073932367399E-3</c:v>
                </c:pt>
                <c:pt idx="285">
                  <c:v>2.3579006257064138E-3</c:v>
                </c:pt>
                <c:pt idx="286">
                  <c:v>2.3608127529166577E-3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29696"/>
        <c:axId val="465231232"/>
      </c:scatterChart>
      <c:valAx>
        <c:axId val="465229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5231232"/>
        <c:crosses val="autoZero"/>
        <c:crossBetween val="midCat"/>
      </c:valAx>
      <c:valAx>
        <c:axId val="46523123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652296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2.3355000005669912E-3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2.2740061252861082E-3</c:v>
                </c:pt>
                <c:pt idx="1">
                  <c:v>2.2953984466251636E-3</c:v>
                </c:pt>
                <c:pt idx="2">
                  <c:v>2.3493262226844704E-3</c:v>
                </c:pt>
                <c:pt idx="3">
                  <c:v>2.4209746022847809E-3</c:v>
                </c:pt>
                <c:pt idx="4">
                  <c:v>2.4992873057681549E-3</c:v>
                </c:pt>
                <c:pt idx="5">
                  <c:v>2.5237411268493586E-3</c:v>
                </c:pt>
                <c:pt idx="6">
                  <c:v>2.5245249399324359E-3</c:v>
                </c:pt>
                <c:pt idx="7">
                  <c:v>2.6139650717523577E-3</c:v>
                </c:pt>
                <c:pt idx="8">
                  <c:v>2.7357508157890686E-3</c:v>
                </c:pt>
                <c:pt idx="9">
                  <c:v>2.7397396958002496E-3</c:v>
                </c:pt>
                <c:pt idx="10">
                  <c:v>0</c:v>
                </c:pt>
                <c:pt idx="11">
                  <c:v>2.902147739994098E-3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2.3355000005669912E-3</c:v>
                </c:pt>
                <c:pt idx="1">
                  <c:v>2.3329007722396318E-3</c:v>
                </c:pt>
                <c:pt idx="2">
                  <c:v>2.3251428259510919E-3</c:v>
                </c:pt>
                <c:pt idx="3">
                  <c:v>2.3225833363172709E-3</c:v>
                </c:pt>
                <c:pt idx="4">
                  <c:v>2.320043716030219E-3</c:v>
                </c:pt>
                <c:pt idx="5">
                  <c:v>2.3175279389592903E-3</c:v>
                </c:pt>
                <c:pt idx="6">
                  <c:v>2.3150399789738387E-3</c:v>
                </c:pt>
                <c:pt idx="7">
                  <c:v>2.3054457872738791E-3</c:v>
                </c:pt>
                <c:pt idx="8">
                  <c:v>2.3031565207561199E-3</c:v>
                </c:pt>
                <c:pt idx="9">
                  <c:v>2.300918914539961E-3</c:v>
                </c:pt>
                <c:pt idx="10">
                  <c:v>2.2987369424947563E-3</c:v>
                </c:pt>
                <c:pt idx="11">
                  <c:v>2.2925645700784033E-3</c:v>
                </c:pt>
                <c:pt idx="12">
                  <c:v>2.2906448734105527E-3</c:v>
                </c:pt>
                <c:pt idx="13">
                  <c:v>2.2888006802604254E-3</c:v>
                </c:pt>
                <c:pt idx="14">
                  <c:v>2.287035964497375E-3</c:v>
                </c:pt>
                <c:pt idx="15">
                  <c:v>2.2853546999907553E-3</c:v>
                </c:pt>
                <c:pt idx="16">
                  <c:v>2.2808513527030208E-3</c:v>
                </c:pt>
                <c:pt idx="17">
                  <c:v>2.2795436319156637E-3</c:v>
                </c:pt>
                <c:pt idx="18">
                  <c:v>2.2783392317315063E-3</c:v>
                </c:pt>
                <c:pt idx="19">
                  <c:v>2.2772421260199033E-3</c:v>
                </c:pt>
                <c:pt idx="20">
                  <c:v>2.2762562886502083E-3</c:v>
                </c:pt>
                <c:pt idx="21">
                  <c:v>2.2740061252861082E-3</c:v>
                </c:pt>
                <c:pt idx="22">
                  <c:v>2.2735037944560392E-3</c:v>
                </c:pt>
                <c:pt idx="23">
                  <c:v>2.2731247681853834E-3</c:v>
                </c:pt>
                <c:pt idx="24">
                  <c:v>2.2728651872142309E-3</c:v>
                </c:pt>
                <c:pt idx="25">
                  <c:v>2.2727211922826721E-3</c:v>
                </c:pt>
                <c:pt idx="26">
                  <c:v>2.2729441311264589E-3</c:v>
                </c:pt>
                <c:pt idx="27">
                  <c:v>2.2732238877541753E-3</c:v>
                </c:pt>
                <c:pt idx="28">
                  <c:v>2.2735999341219363E-3</c:v>
                </c:pt>
                <c:pt idx="29">
                  <c:v>2.2740684109698313E-3</c:v>
                </c:pt>
                <c:pt idx="30">
                  <c:v>2.2746254590379506E-3</c:v>
                </c:pt>
                <c:pt idx="31">
                  <c:v>2.2767894379645548E-3</c:v>
                </c:pt>
                <c:pt idx="32">
                  <c:v>2.2776621783144723E-3</c:v>
                </c:pt>
                <c:pt idx="33">
                  <c:v>2.2786041935850647E-3</c:v>
                </c:pt>
                <c:pt idx="34">
                  <c:v>2.2796116245164216E-3</c:v>
                </c:pt>
                <c:pt idx="35">
                  <c:v>2.2806806118486336E-3</c:v>
                </c:pt>
                <c:pt idx="36">
                  <c:v>2.2842183196513008E-3</c:v>
                </c:pt>
                <c:pt idx="37">
                  <c:v>2.2854949399878336E-3</c:v>
                </c:pt>
                <c:pt idx="38">
                  <c:v>2.2868138204256722E-3</c:v>
                </c:pt>
                <c:pt idx="39">
                  <c:v>2.2881711017049061E-3</c:v>
                </c:pt>
                <c:pt idx="40">
                  <c:v>2.2895629245656261E-3</c:v>
                </c:pt>
                <c:pt idx="41">
                  <c:v>2.2939070500376003E-3</c:v>
                </c:pt>
                <c:pt idx="42">
                  <c:v>2.2953984466251636E-3</c:v>
                </c:pt>
                <c:pt idx="43">
                  <c:v>2.2969057354937958E-3</c:v>
                </c:pt>
                <c:pt idx="44">
                  <c:v>2.2984282923792496E-3</c:v>
                </c:pt>
                <c:pt idx="45">
                  <c:v>2.29996614001641E-3</c:v>
                </c:pt>
                <c:pt idx="46">
                  <c:v>2.3046716547869871E-3</c:v>
                </c:pt>
                <c:pt idx="47">
                  <c:v>2.3062708927798288E-3</c:v>
                </c:pt>
                <c:pt idx="48">
                  <c:v>2.3078855351988045E-3</c:v>
                </c:pt>
                <c:pt idx="49">
                  <c:v>2.3095156047787989E-3</c:v>
                </c:pt>
                <c:pt idx="50">
                  <c:v>2.3111611242546981E-3</c:v>
                </c:pt>
                <c:pt idx="51">
                  <c:v>2.316190609406675E-3</c:v>
                </c:pt>
                <c:pt idx="52">
                  <c:v>2.3178981558150454E-3</c:v>
                </c:pt>
                <c:pt idx="53">
                  <c:v>2.3196212657937468E-3</c:v>
                </c:pt>
                <c:pt idx="54">
                  <c:v>2.3213599620776648E-3</c:v>
                </c:pt>
                <c:pt idx="55">
                  <c:v>2.3231142674016848E-3</c:v>
                </c:pt>
                <c:pt idx="56">
                  <c:v>2.3284710649632101E-3</c:v>
                </c:pt>
                <c:pt idx="57">
                  <c:v>2.3302880337964915E-3</c:v>
                </c:pt>
                <c:pt idx="58">
                  <c:v>2.3321207253443016E-3</c:v>
                </c:pt>
                <c:pt idx="59">
                  <c:v>2.333969162341526E-3</c:v>
                </c:pt>
                <c:pt idx="60">
                  <c:v>2.3358333675230496E-3</c:v>
                </c:pt>
                <c:pt idx="61">
                  <c:v>2.3415208195222709E-3</c:v>
                </c:pt>
                <c:pt idx="62">
                  <c:v>2.3434483247898462E-3</c:v>
                </c:pt>
                <c:pt idx="63">
                  <c:v>2.3453917119161476E-3</c:v>
                </c:pt>
                <c:pt idx="64">
                  <c:v>2.3473510036360603E-3</c:v>
                </c:pt>
                <c:pt idx="65">
                  <c:v>2.3493262226844704E-3</c:v>
                </c:pt>
                <c:pt idx="66">
                  <c:v>2.355349839589703E-3</c:v>
                </c:pt>
                <c:pt idx="67">
                  <c:v>2.3573919668671097E-3</c:v>
                </c:pt>
                <c:pt idx="68">
                  <c:v>2.3594520626498113E-3</c:v>
                </c:pt>
                <c:pt idx="69">
                  <c:v>2.3615306315482856E-3</c:v>
                </c:pt>
                <c:pt idx="70">
                  <c:v>2.3636281781730111E-3</c:v>
                </c:pt>
                <c:pt idx="71">
                  <c:v>2.3700397305094737E-3</c:v>
                </c:pt>
                <c:pt idx="72">
                  <c:v>2.3722182341439839E-3</c:v>
                </c:pt>
                <c:pt idx="73">
                  <c:v>2.3744182385571355E-3</c:v>
                </c:pt>
                <c:pt idx="74">
                  <c:v>2.376640248359407E-3</c:v>
                </c:pt>
                <c:pt idx="75">
                  <c:v>2.3788847681612759E-3</c:v>
                </c:pt>
                <c:pt idx="76">
                  <c:v>2.3880980395742913E-3</c:v>
                </c:pt>
                <c:pt idx="77">
                  <c:v>2.3904626785313204E-3</c:v>
                </c:pt>
                <c:pt idx="78">
                  <c:v>2.3928528551508156E-3</c:v>
                </c:pt>
                <c:pt idx="79">
                  <c:v>2.3952690740432557E-3</c:v>
                </c:pt>
                <c:pt idx="80">
                  <c:v>2.4026790304630227E-3</c:v>
                </c:pt>
                <c:pt idx="81">
                  <c:v>2.4052044645520212E-3</c:v>
                </c:pt>
                <c:pt idx="82">
                  <c:v>2.4077584639663548E-3</c:v>
                </c:pt>
                <c:pt idx="83">
                  <c:v>2.4103415333165015E-3</c:v>
                </c:pt>
                <c:pt idx="84">
                  <c:v>2.4129541772129393E-3</c:v>
                </c:pt>
                <c:pt idx="85">
                  <c:v>2.4209746022847809E-3</c:v>
                </c:pt>
                <c:pt idx="86">
                  <c:v>2.4237098579483469E-3</c:v>
                </c:pt>
                <c:pt idx="87">
                  <c:v>2.4264728160736885E-3</c:v>
                </c:pt>
                <c:pt idx="88">
                  <c:v>2.4292595861343789E-3</c:v>
                </c:pt>
                <c:pt idx="89">
                  <c:v>2.4320662776039898E-3</c:v>
                </c:pt>
                <c:pt idx="90">
                  <c:v>2.4405669752020705E-3</c:v>
                </c:pt>
                <c:pt idx="91">
                  <c:v>2.443414447043088E-3</c:v>
                </c:pt>
                <c:pt idx="92">
                  <c:v>2.4462623876608885E-3</c:v>
                </c:pt>
                <c:pt idx="93">
                  <c:v>2.4491069065290436E-3</c:v>
                </c:pt>
                <c:pt idx="94">
                  <c:v>2.4519441131211259E-3</c:v>
                </c:pt>
                <c:pt idx="95">
                  <c:v>2.4603729539766617E-3</c:v>
                </c:pt>
                <c:pt idx="96">
                  <c:v>2.4631420062001773E-3</c:v>
                </c:pt>
                <c:pt idx="97">
                  <c:v>2.4658842935154821E-3</c:v>
                </c:pt>
                <c:pt idx="98">
                  <c:v>2.4685959253961487E-3</c:v>
                </c:pt>
                <c:pt idx="99">
                  <c:v>2.4712730113157495E-3</c:v>
                </c:pt>
                <c:pt idx="100">
                  <c:v>2.4790580880438792E-3</c:v>
                </c:pt>
                <c:pt idx="101">
                  <c:v>2.4815580848549395E-3</c:v>
                </c:pt>
                <c:pt idx="102">
                  <c:v>2.4840040830727958E-3</c:v>
                </c:pt>
                <c:pt idx="103">
                  <c:v>2.4863921921710204E-3</c:v>
                </c:pt>
                <c:pt idx="104">
                  <c:v>2.4887185216231856E-3</c:v>
                </c:pt>
                <c:pt idx="105">
                  <c:v>2.4952879268390492E-3</c:v>
                </c:pt>
                <c:pt idx="106">
                  <c:v>2.4973282324427006E-3</c:v>
                </c:pt>
                <c:pt idx="107">
                  <c:v>2.4992873057681549E-3</c:v>
                </c:pt>
                <c:pt idx="108">
                  <c:v>2.5011560400252301E-3</c:v>
                </c:pt>
                <c:pt idx="109">
                  <c:v>2.5029295203103509E-3</c:v>
                </c:pt>
                <c:pt idx="110">
                  <c:v>2.5077024103687907E-3</c:v>
                </c:pt>
                <c:pt idx="111">
                  <c:v>2.5091188478008983E-3</c:v>
                </c:pt>
                <c:pt idx="112">
                  <c:v>2.5104520177784539E-3</c:v>
                </c:pt>
                <c:pt idx="113">
                  <c:v>2.511704317604938E-3</c:v>
                </c:pt>
                <c:pt idx="114">
                  <c:v>2.5128781445838315E-3</c:v>
                </c:pt>
                <c:pt idx="115">
                  <c:v>2.5159527614697706E-3</c:v>
                </c:pt>
                <c:pt idx="116">
                  <c:v>2.5168366700931053E-3</c:v>
                </c:pt>
                <c:pt idx="117">
                  <c:v>2.5176540923862517E-3</c:v>
                </c:pt>
                <c:pt idx="118">
                  <c:v>2.5184074256526905E-3</c:v>
                </c:pt>
                <c:pt idx="119">
                  <c:v>2.5190990671959015E-3</c:v>
                </c:pt>
                <c:pt idx="120">
                  <c:v>2.5208278145209778E-3</c:v>
                </c:pt>
                <c:pt idx="121">
                  <c:v>2.5212966622060857E-3</c:v>
                </c:pt>
                <c:pt idx="122">
                  <c:v>2.5217158046853686E-3</c:v>
                </c:pt>
                <c:pt idx="123">
                  <c:v>2.5220876392623077E-3</c:v>
                </c:pt>
                <c:pt idx="124">
                  <c:v>2.5224145632403833E-3</c:v>
                </c:pt>
                <c:pt idx="125">
                  <c:v>2.5231498446162334E-3</c:v>
                </c:pt>
                <c:pt idx="126">
                  <c:v>2.5233210992336602E-3</c:v>
                </c:pt>
                <c:pt idx="127">
                  <c:v>2.5234594297696257E-3</c:v>
                </c:pt>
                <c:pt idx="128">
                  <c:v>2.5235672335276109E-3</c:v>
                </c:pt>
                <c:pt idx="129">
                  <c:v>2.5236469078110963E-3</c:v>
                </c:pt>
                <c:pt idx="130">
                  <c:v>2.5237411268493586E-3</c:v>
                </c:pt>
                <c:pt idx="131">
                  <c:v>2.5237411625551294E-3</c:v>
                </c:pt>
                <c:pt idx="132">
                  <c:v>2.5237414124955259E-3</c:v>
                </c:pt>
                <c:pt idx="133">
                  <c:v>2.5237420909051734E-3</c:v>
                </c:pt>
                <c:pt idx="134">
                  <c:v>2.5237434120186971E-3</c:v>
                </c:pt>
                <c:pt idx="135">
                  <c:v>2.5237533739287817E-3</c:v>
                </c:pt>
                <c:pt idx="136">
                  <c:v>2.523759408204066E-3</c:v>
                </c:pt>
                <c:pt idx="137">
                  <c:v>2.5237671563563542E-3</c:v>
                </c:pt>
                <c:pt idx="138">
                  <c:v>2.5237768326202715E-3</c:v>
                </c:pt>
                <c:pt idx="139">
                  <c:v>2.5237886512304436E-3</c:v>
                </c:pt>
                <c:pt idx="140">
                  <c:v>2.5238391034847433E-3</c:v>
                </c:pt>
                <c:pt idx="141">
                  <c:v>2.5238616338261891E-3</c:v>
                </c:pt>
                <c:pt idx="142">
                  <c:v>2.5238873776870173E-3</c:v>
                </c:pt>
                <c:pt idx="143">
                  <c:v>2.5239165493018533E-3</c:v>
                </c:pt>
                <c:pt idx="144">
                  <c:v>2.5239493629053218E-3</c:v>
                </c:pt>
                <c:pt idx="145">
                  <c:v>2.5240717979937819E-3</c:v>
                </c:pt>
                <c:pt idx="146">
                  <c:v>2.524121321898038E-3</c:v>
                </c:pt>
                <c:pt idx="147">
                  <c:v>2.5241755589640543E-3</c:v>
                </c:pt>
                <c:pt idx="148">
                  <c:v>2.524234723426457E-3</c:v>
                </c:pt>
                <c:pt idx="149">
                  <c:v>2.5242990295198707E-3</c:v>
                </c:pt>
                <c:pt idx="150">
                  <c:v>2.5245249399324359E-3</c:v>
                </c:pt>
                <c:pt idx="151">
                  <c:v>2.5247422831614348E-3</c:v>
                </c:pt>
                <c:pt idx="152">
                  <c:v>2.5252206192445913E-3</c:v>
                </c:pt>
                <c:pt idx="153">
                  <c:v>2.5259513476957075E-3</c:v>
                </c:pt>
                <c:pt idx="154">
                  <c:v>2.5269258680285841E-3</c:v>
                </c:pt>
                <c:pt idx="155">
                  <c:v>2.5312261754557946E-3</c:v>
                </c:pt>
                <c:pt idx="156">
                  <c:v>2.5330898584537296E-3</c:v>
                </c:pt>
                <c:pt idx="157">
                  <c:v>2.5351543309024326E-3</c:v>
                </c:pt>
                <c:pt idx="158">
                  <c:v>2.5374109923157052E-3</c:v>
                </c:pt>
                <c:pt idx="159">
                  <c:v>2.5512761168336616E-3</c:v>
                </c:pt>
                <c:pt idx="160">
                  <c:v>2.5545053018241819E-3</c:v>
                </c:pt>
                <c:pt idx="161">
                  <c:v>2.5578664723758817E-3</c:v>
                </c:pt>
                <c:pt idx="162">
                  <c:v>2.5724590004705069E-3</c:v>
                </c:pt>
                <c:pt idx="163">
                  <c:v>2.5763510915351273E-3</c:v>
                </c:pt>
                <c:pt idx="164">
                  <c:v>2.5803235652437353E-3</c:v>
                </c:pt>
                <c:pt idx="165">
                  <c:v>2.5843678211101336E-3</c:v>
                </c:pt>
                <c:pt idx="166">
                  <c:v>2.5884752586481231E-3</c:v>
                </c:pt>
                <c:pt idx="167">
                  <c:v>2.6010906564296536E-3</c:v>
                </c:pt>
                <c:pt idx="168">
                  <c:v>2.6053648157920227E-3</c:v>
                </c:pt>
                <c:pt idx="169">
                  <c:v>2.6096591543949901E-3</c:v>
                </c:pt>
                <c:pt idx="170">
                  <c:v>2.6139650717523577E-3</c:v>
                </c:pt>
                <c:pt idx="171">
                  <c:v>2.6183452397138597E-3</c:v>
                </c:pt>
                <c:pt idx="172">
                  <c:v>2.6322068964025297E-3</c:v>
                </c:pt>
                <c:pt idx="173">
                  <c:v>2.6370116729568746E-3</c:v>
                </c:pt>
                <c:pt idx="174">
                  <c:v>2.6418804817019796E-3</c:v>
                </c:pt>
                <c:pt idx="175">
                  <c:v>2.6467964746548661E-3</c:v>
                </c:pt>
                <c:pt idx="176">
                  <c:v>2.6517428038325525E-3</c:v>
                </c:pt>
                <c:pt idx="177">
                  <c:v>2.6665953288846152E-3</c:v>
                </c:pt>
                <c:pt idx="178">
                  <c:v>2.6714945231317037E-3</c:v>
                </c:pt>
                <c:pt idx="179">
                  <c:v>2.6763398136886922E-3</c:v>
                </c:pt>
                <c:pt idx="180">
                  <c:v>2.6811143525726014E-3</c:v>
                </c:pt>
                <c:pt idx="181">
                  <c:v>2.6858012918004504E-3</c:v>
                </c:pt>
                <c:pt idx="182">
                  <c:v>2.6991680317178385E-3</c:v>
                </c:pt>
                <c:pt idx="183">
                  <c:v>2.7033360924916478E-3</c:v>
                </c:pt>
                <c:pt idx="184">
                  <c:v>2.7073323136944973E-3</c:v>
                </c:pt>
                <c:pt idx="185">
                  <c:v>2.7111398473434068E-3</c:v>
                </c:pt>
                <c:pt idx="186">
                  <c:v>2.7147418454553959E-3</c:v>
                </c:pt>
                <c:pt idx="187">
                  <c:v>2.7241461467400422E-3</c:v>
                </c:pt>
                <c:pt idx="188">
                  <c:v>2.7267575228745503E-3</c:v>
                </c:pt>
                <c:pt idx="189">
                  <c:v>2.7290791235572379E-3</c:v>
                </c:pt>
                <c:pt idx="190">
                  <c:v>2.731094100805125E-3</c:v>
                </c:pt>
                <c:pt idx="191">
                  <c:v>2.7327856066352318E-3</c:v>
                </c:pt>
                <c:pt idx="192">
                  <c:v>2.7357508157890686E-3</c:v>
                </c:pt>
                <c:pt idx="193">
                  <c:v>2.7361531206616741E-3</c:v>
                </c:pt>
                <c:pt idx="194">
                  <c:v>2.7365074825977287E-3</c:v>
                </c:pt>
                <c:pt idx="195">
                  <c:v>2.7368172125781833E-3</c:v>
                </c:pt>
                <c:pt idx="196">
                  <c:v>2.7370856215839881E-3</c:v>
                </c:pt>
                <c:pt idx="197">
                  <c:v>2.7376760325630123E-3</c:v>
                </c:pt>
                <c:pt idx="198">
                  <c:v>2.7378122674797259E-3</c:v>
                </c:pt>
                <c:pt idx="199">
                  <c:v>2.7379237363265433E-3</c:v>
                </c:pt>
                <c:pt idx="200">
                  <c:v>2.7380137500844157E-3</c:v>
                </c:pt>
                <c:pt idx="201">
                  <c:v>2.7380856197342933E-3</c:v>
                </c:pt>
                <c:pt idx="202">
                  <c:v>2.7382254738454645E-3</c:v>
                </c:pt>
                <c:pt idx="203">
                  <c:v>2.7382578768728703E-3</c:v>
                </c:pt>
                <c:pt idx="204">
                  <c:v>2.7382886906970349E-3</c:v>
                </c:pt>
                <c:pt idx="205">
                  <c:v>2.738321226298909E-3</c:v>
                </c:pt>
                <c:pt idx="206">
                  <c:v>2.738358794659443E-3</c:v>
                </c:pt>
                <c:pt idx="207">
                  <c:v>2.7385348061025141E-3</c:v>
                </c:pt>
                <c:pt idx="208">
                  <c:v>2.738625615307196E-3</c:v>
                </c:pt>
                <c:pt idx="209">
                  <c:v>2.7387380121752917E-3</c:v>
                </c:pt>
                <c:pt idx="210">
                  <c:v>2.7388753076877516E-3</c:v>
                </c:pt>
                <c:pt idx="211">
                  <c:v>2.7390408128255268E-3</c:v>
                </c:pt>
                <c:pt idx="212">
                  <c:v>2.7397396958002496E-3</c:v>
                </c:pt>
                <c:pt idx="213">
                  <c:v>2.7400954073294702E-3</c:v>
                </c:pt>
                <c:pt idx="214">
                  <c:v>2.7405803068423244E-3</c:v>
                </c:pt>
                <c:pt idx="215">
                  <c:v>2.741191566258073E-3</c:v>
                </c:pt>
                <c:pt idx="216">
                  <c:v>2.7419263574959794E-3</c:v>
                </c:pt>
                <c:pt idx="217">
                  <c:v>2.744843641335263E-3</c:v>
                </c:pt>
                <c:pt idx="218">
                  <c:v>2.7460442790544193E-3</c:v>
                </c:pt>
                <c:pt idx="219">
                  <c:v>2.7473543081920435E-3</c:v>
                </c:pt>
                <c:pt idx="220">
                  <c:v>2.7487709006673976E-3</c:v>
                </c:pt>
                <c:pt idx="221">
                  <c:v>2.7573533302842905E-3</c:v>
                </c:pt>
                <c:pt idx="222">
                  <c:v>2.7593499130905285E-3</c:v>
                </c:pt>
                <c:pt idx="223">
                  <c:v>2.7614332626693309E-3</c:v>
                </c:pt>
                <c:pt idx="224">
                  <c:v>2.7636005509399605E-3</c:v>
                </c:pt>
                <c:pt idx="225">
                  <c:v>2.7705777670954303E-3</c:v>
                </c:pt>
                <c:pt idx="226">
                  <c:v>2.7730525293259878E-3</c:v>
                </c:pt>
                <c:pt idx="227">
                  <c:v>2.7755970898446828E-3</c:v>
                </c:pt>
                <c:pt idx="228">
                  <c:v>2.778208620570777E-3</c:v>
                </c:pt>
                <c:pt idx="229">
                  <c:v>2.7808842934235328E-3</c:v>
                </c:pt>
                <c:pt idx="230">
                  <c:v>2.7892678839343907E-3</c:v>
                </c:pt>
                <c:pt idx="231">
                  <c:v>2.7921718444864139E-3</c:v>
                </c:pt>
                <c:pt idx="232">
                  <c:v>2.7951258067614093E-3</c:v>
                </c:pt>
                <c:pt idx="233">
                  <c:v>2.7981269426786389E-3</c:v>
                </c:pt>
                <c:pt idx="234">
                  <c:v>2.8011724241573644E-3</c:v>
                </c:pt>
                <c:pt idx="235">
                  <c:v>2.8105466611551408E-3</c:v>
                </c:pt>
                <c:pt idx="236">
                  <c:v>2.813741244072473E-3</c:v>
                </c:pt>
                <c:pt idx="237">
                  <c:v>2.8169660321476116E-3</c:v>
                </c:pt>
                <c:pt idx="238">
                  <c:v>2.8202181972998195E-3</c:v>
                </c:pt>
                <c:pt idx="239">
                  <c:v>2.8234949114483588E-3</c:v>
                </c:pt>
                <c:pt idx="240">
                  <c:v>2.8334440670645831E-3</c:v>
                </c:pt>
                <c:pt idx="241">
                  <c:v>2.8367906963910673E-3</c:v>
                </c:pt>
                <c:pt idx="242">
                  <c:v>2.8401477343101933E-3</c:v>
                </c:pt>
                <c:pt idx="243">
                  <c:v>2.8435123527412228E-3</c:v>
                </c:pt>
                <c:pt idx="244">
                  <c:v>2.8468817236034184E-3</c:v>
                </c:pt>
                <c:pt idx="245">
                  <c:v>2.8603501697491008E-3</c:v>
                </c:pt>
                <c:pt idx="246">
                  <c:v>2.8637008815560572E-3</c:v>
                </c:pt>
                <c:pt idx="247">
                  <c:v>2.8670393773097521E-3</c:v>
                </c:pt>
                <c:pt idx="248">
                  <c:v>2.8703628289294477E-3</c:v>
                </c:pt>
                <c:pt idx="249">
                  <c:v>2.8802146381771586E-3</c:v>
                </c:pt>
                <c:pt idx="250">
                  <c:v>2.8834496324534773E-3</c:v>
                </c:pt>
                <c:pt idx="251">
                  <c:v>2.8866554421921073E-3</c:v>
                </c:pt>
                <c:pt idx="252">
                  <c:v>2.8898292393123104E-3</c:v>
                </c:pt>
                <c:pt idx="253">
                  <c:v>2.8929681957333489E-3</c:v>
                </c:pt>
                <c:pt idx="254">
                  <c:v>2.902147739994098E-3</c:v>
                </c:pt>
                <c:pt idx="255">
                  <c:v>2.9051521344100949E-3</c:v>
                </c:pt>
                <c:pt idx="256">
                  <c:v>2.908171300302049E-3</c:v>
                </c:pt>
                <c:pt idx="257">
                  <c:v>2.9111987936604523E-3</c:v>
                </c:pt>
                <c:pt idx="258">
                  <c:v>2.9142281704757976E-3</c:v>
                </c:pt>
                <c:pt idx="259">
                  <c:v>2.9232631615684034E-3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52896"/>
        <c:axId val="465554432"/>
      </c:scatterChart>
      <c:valAx>
        <c:axId val="4655528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5554432"/>
        <c:crosses val="autoZero"/>
        <c:crossBetween val="midCat"/>
      </c:valAx>
      <c:valAx>
        <c:axId val="4655544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655528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4.1558875010868999E-3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42170</c:v>
                </c:pt>
                <c:pt idx="1">
                  <c:v>42199</c:v>
                </c:pt>
                <c:pt idx="2">
                  <c:v>42230</c:v>
                </c:pt>
                <c:pt idx="3">
                  <c:v>42261</c:v>
                </c:pt>
                <c:pt idx="4">
                  <c:v>42291</c:v>
                </c:pt>
                <c:pt idx="5">
                  <c:v>42324</c:v>
                </c:pt>
                <c:pt idx="6">
                  <c:v>42352</c:v>
                </c:pt>
                <c:pt idx="7">
                  <c:v>42383</c:v>
                </c:pt>
                <c:pt idx="8">
                  <c:v>42415</c:v>
                </c:pt>
                <c:pt idx="9">
                  <c:v>42443</c:v>
                </c:pt>
                <c:pt idx="10">
                  <c:v>42474</c:v>
                </c:pt>
                <c:pt idx="11">
                  <c:v>42506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4.165830544227582E-3</c:v>
                </c:pt>
                <c:pt idx="1">
                  <c:v>4.145300867539236E-3</c:v>
                </c:pt>
                <c:pt idx="2">
                  <c:v>4.1323534246476695E-3</c:v>
                </c:pt>
                <c:pt idx="3">
                  <c:v>4.1987600279954117E-3</c:v>
                </c:pt>
                <c:pt idx="4">
                  <c:v>4.2791166603927755E-3</c:v>
                </c:pt>
                <c:pt idx="5">
                  <c:v>4.3270842838916707E-3</c:v>
                </c:pt>
                <c:pt idx="6">
                  <c:v>0</c:v>
                </c:pt>
                <c:pt idx="7">
                  <c:v>0</c:v>
                </c:pt>
                <c:pt idx="8">
                  <c:v>4.4834675243585406E-3</c:v>
                </c:pt>
                <c:pt idx="9">
                  <c:v>0</c:v>
                </c:pt>
                <c:pt idx="10">
                  <c:v>0</c:v>
                </c:pt>
                <c:pt idx="11">
                  <c:v>4.5879232577838922E-3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42150</c:v>
                </c:pt>
                <c:pt idx="8">
                  <c:v>42151</c:v>
                </c:pt>
                <c:pt idx="9">
                  <c:v>42152</c:v>
                </c:pt>
                <c:pt idx="10">
                  <c:v>42153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42159</c:v>
                </c:pt>
                <c:pt idx="15">
                  <c:v>42160</c:v>
                </c:pt>
                <c:pt idx="16">
                  <c:v>42163</c:v>
                </c:pt>
                <c:pt idx="17">
                  <c:v>42164</c:v>
                </c:pt>
                <c:pt idx="18">
                  <c:v>42165</c:v>
                </c:pt>
                <c:pt idx="19">
                  <c:v>42166</c:v>
                </c:pt>
                <c:pt idx="20">
                  <c:v>42167</c:v>
                </c:pt>
                <c:pt idx="21">
                  <c:v>42170</c:v>
                </c:pt>
                <c:pt idx="22">
                  <c:v>42171</c:v>
                </c:pt>
                <c:pt idx="23">
                  <c:v>42172</c:v>
                </c:pt>
                <c:pt idx="24">
                  <c:v>42173</c:v>
                </c:pt>
                <c:pt idx="25">
                  <c:v>42174</c:v>
                </c:pt>
                <c:pt idx="26">
                  <c:v>42177</c:v>
                </c:pt>
                <c:pt idx="27">
                  <c:v>42178</c:v>
                </c:pt>
                <c:pt idx="28">
                  <c:v>42179</c:v>
                </c:pt>
                <c:pt idx="29">
                  <c:v>42180</c:v>
                </c:pt>
                <c:pt idx="30">
                  <c:v>42181</c:v>
                </c:pt>
                <c:pt idx="31">
                  <c:v>42184</c:v>
                </c:pt>
                <c:pt idx="32">
                  <c:v>42185</c:v>
                </c:pt>
                <c:pt idx="33">
                  <c:v>42186</c:v>
                </c:pt>
                <c:pt idx="34">
                  <c:v>42187</c:v>
                </c:pt>
                <c:pt idx="35">
                  <c:v>42188</c:v>
                </c:pt>
                <c:pt idx="36">
                  <c:v>42191</c:v>
                </c:pt>
                <c:pt idx="37">
                  <c:v>42192</c:v>
                </c:pt>
                <c:pt idx="38">
                  <c:v>42193</c:v>
                </c:pt>
                <c:pt idx="39">
                  <c:v>42194</c:v>
                </c:pt>
                <c:pt idx="40">
                  <c:v>42195</c:v>
                </c:pt>
                <c:pt idx="41">
                  <c:v>42198</c:v>
                </c:pt>
                <c:pt idx="42">
                  <c:v>42199</c:v>
                </c:pt>
                <c:pt idx="43">
                  <c:v>42200</c:v>
                </c:pt>
                <c:pt idx="44">
                  <c:v>42201</c:v>
                </c:pt>
                <c:pt idx="45">
                  <c:v>42202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42212</c:v>
                </c:pt>
                <c:pt idx="52">
                  <c:v>42213</c:v>
                </c:pt>
                <c:pt idx="53">
                  <c:v>42214</c:v>
                </c:pt>
                <c:pt idx="54">
                  <c:v>42215</c:v>
                </c:pt>
                <c:pt idx="55">
                  <c:v>42216</c:v>
                </c:pt>
                <c:pt idx="56">
                  <c:v>42219</c:v>
                </c:pt>
                <c:pt idx="57">
                  <c:v>42220</c:v>
                </c:pt>
                <c:pt idx="58">
                  <c:v>42221</c:v>
                </c:pt>
                <c:pt idx="59">
                  <c:v>42222</c:v>
                </c:pt>
                <c:pt idx="60">
                  <c:v>42223</c:v>
                </c:pt>
                <c:pt idx="61">
                  <c:v>42226</c:v>
                </c:pt>
                <c:pt idx="62">
                  <c:v>42227</c:v>
                </c:pt>
                <c:pt idx="63">
                  <c:v>42228</c:v>
                </c:pt>
                <c:pt idx="64">
                  <c:v>42229</c:v>
                </c:pt>
                <c:pt idx="65">
                  <c:v>42230</c:v>
                </c:pt>
                <c:pt idx="66">
                  <c:v>42233</c:v>
                </c:pt>
                <c:pt idx="67">
                  <c:v>42234</c:v>
                </c:pt>
                <c:pt idx="68">
                  <c:v>42235</c:v>
                </c:pt>
                <c:pt idx="69">
                  <c:v>42236</c:v>
                </c:pt>
                <c:pt idx="70">
                  <c:v>42237</c:v>
                </c:pt>
                <c:pt idx="71">
                  <c:v>42240</c:v>
                </c:pt>
                <c:pt idx="72">
                  <c:v>42241</c:v>
                </c:pt>
                <c:pt idx="73">
                  <c:v>42242</c:v>
                </c:pt>
                <c:pt idx="74">
                  <c:v>42243</c:v>
                </c:pt>
                <c:pt idx="75">
                  <c:v>42244</c:v>
                </c:pt>
                <c:pt idx="76">
                  <c:v>42248</c:v>
                </c:pt>
                <c:pt idx="77">
                  <c:v>42249</c:v>
                </c:pt>
                <c:pt idx="78">
                  <c:v>42250</c:v>
                </c:pt>
                <c:pt idx="79">
                  <c:v>42251</c:v>
                </c:pt>
                <c:pt idx="80">
                  <c:v>42254</c:v>
                </c:pt>
                <c:pt idx="81">
                  <c:v>42255</c:v>
                </c:pt>
                <c:pt idx="82">
                  <c:v>42256</c:v>
                </c:pt>
                <c:pt idx="83">
                  <c:v>42257</c:v>
                </c:pt>
                <c:pt idx="84">
                  <c:v>42258</c:v>
                </c:pt>
                <c:pt idx="85">
                  <c:v>42261</c:v>
                </c:pt>
                <c:pt idx="86">
                  <c:v>42262</c:v>
                </c:pt>
                <c:pt idx="87">
                  <c:v>42263</c:v>
                </c:pt>
                <c:pt idx="88">
                  <c:v>42264</c:v>
                </c:pt>
                <c:pt idx="89">
                  <c:v>42265</c:v>
                </c:pt>
                <c:pt idx="90">
                  <c:v>42268</c:v>
                </c:pt>
                <c:pt idx="91">
                  <c:v>42269</c:v>
                </c:pt>
                <c:pt idx="92">
                  <c:v>42270</c:v>
                </c:pt>
                <c:pt idx="93">
                  <c:v>42271</c:v>
                </c:pt>
                <c:pt idx="94">
                  <c:v>42272</c:v>
                </c:pt>
                <c:pt idx="95">
                  <c:v>42275</c:v>
                </c:pt>
                <c:pt idx="96">
                  <c:v>42276</c:v>
                </c:pt>
                <c:pt idx="97">
                  <c:v>42277</c:v>
                </c:pt>
                <c:pt idx="98">
                  <c:v>42278</c:v>
                </c:pt>
                <c:pt idx="99">
                  <c:v>42279</c:v>
                </c:pt>
                <c:pt idx="100">
                  <c:v>42282</c:v>
                </c:pt>
                <c:pt idx="101">
                  <c:v>42283</c:v>
                </c:pt>
                <c:pt idx="102">
                  <c:v>42284</c:v>
                </c:pt>
                <c:pt idx="103">
                  <c:v>42285</c:v>
                </c:pt>
                <c:pt idx="104">
                  <c:v>42286</c:v>
                </c:pt>
                <c:pt idx="105">
                  <c:v>42289</c:v>
                </c:pt>
                <c:pt idx="106">
                  <c:v>42290</c:v>
                </c:pt>
                <c:pt idx="107">
                  <c:v>42291</c:v>
                </c:pt>
                <c:pt idx="108">
                  <c:v>42292</c:v>
                </c:pt>
                <c:pt idx="109">
                  <c:v>42293</c:v>
                </c:pt>
                <c:pt idx="110">
                  <c:v>42296</c:v>
                </c:pt>
                <c:pt idx="111">
                  <c:v>42297</c:v>
                </c:pt>
                <c:pt idx="112">
                  <c:v>42298</c:v>
                </c:pt>
                <c:pt idx="113">
                  <c:v>42299</c:v>
                </c:pt>
                <c:pt idx="114">
                  <c:v>42300</c:v>
                </c:pt>
                <c:pt idx="115">
                  <c:v>42303</c:v>
                </c:pt>
                <c:pt idx="116">
                  <c:v>42304</c:v>
                </c:pt>
                <c:pt idx="117">
                  <c:v>42305</c:v>
                </c:pt>
                <c:pt idx="118">
                  <c:v>42306</c:v>
                </c:pt>
                <c:pt idx="119">
                  <c:v>42307</c:v>
                </c:pt>
                <c:pt idx="120">
                  <c:v>42310</c:v>
                </c:pt>
                <c:pt idx="121">
                  <c:v>42311</c:v>
                </c:pt>
                <c:pt idx="122">
                  <c:v>42312</c:v>
                </c:pt>
                <c:pt idx="123">
                  <c:v>42313</c:v>
                </c:pt>
                <c:pt idx="124">
                  <c:v>42314</c:v>
                </c:pt>
                <c:pt idx="125">
                  <c:v>42317</c:v>
                </c:pt>
                <c:pt idx="126">
                  <c:v>42318</c:v>
                </c:pt>
                <c:pt idx="127">
                  <c:v>42319</c:v>
                </c:pt>
                <c:pt idx="128">
                  <c:v>42320</c:v>
                </c:pt>
                <c:pt idx="129">
                  <c:v>42321</c:v>
                </c:pt>
                <c:pt idx="130">
                  <c:v>42324</c:v>
                </c:pt>
                <c:pt idx="131">
                  <c:v>42325</c:v>
                </c:pt>
                <c:pt idx="132">
                  <c:v>42326</c:v>
                </c:pt>
                <c:pt idx="133">
                  <c:v>42327</c:v>
                </c:pt>
                <c:pt idx="134">
                  <c:v>42328</c:v>
                </c:pt>
                <c:pt idx="135">
                  <c:v>42331</c:v>
                </c:pt>
                <c:pt idx="136">
                  <c:v>42332</c:v>
                </c:pt>
                <c:pt idx="137">
                  <c:v>42333</c:v>
                </c:pt>
                <c:pt idx="138">
                  <c:v>42334</c:v>
                </c:pt>
                <c:pt idx="139">
                  <c:v>42335</c:v>
                </c:pt>
                <c:pt idx="140">
                  <c:v>42338</c:v>
                </c:pt>
                <c:pt idx="141">
                  <c:v>42339</c:v>
                </c:pt>
                <c:pt idx="142">
                  <c:v>42340</c:v>
                </c:pt>
                <c:pt idx="143">
                  <c:v>42341</c:v>
                </c:pt>
                <c:pt idx="144">
                  <c:v>42342</c:v>
                </c:pt>
                <c:pt idx="145">
                  <c:v>42345</c:v>
                </c:pt>
                <c:pt idx="146">
                  <c:v>42346</c:v>
                </c:pt>
                <c:pt idx="147">
                  <c:v>42347</c:v>
                </c:pt>
                <c:pt idx="148">
                  <c:v>42348</c:v>
                </c:pt>
                <c:pt idx="149">
                  <c:v>42349</c:v>
                </c:pt>
                <c:pt idx="150">
                  <c:v>42352</c:v>
                </c:pt>
                <c:pt idx="151">
                  <c:v>42353</c:v>
                </c:pt>
                <c:pt idx="152">
                  <c:v>42354</c:v>
                </c:pt>
                <c:pt idx="153">
                  <c:v>42355</c:v>
                </c:pt>
                <c:pt idx="154">
                  <c:v>42356</c:v>
                </c:pt>
                <c:pt idx="155">
                  <c:v>42359</c:v>
                </c:pt>
                <c:pt idx="156">
                  <c:v>42360</c:v>
                </c:pt>
                <c:pt idx="157">
                  <c:v>42361</c:v>
                </c:pt>
                <c:pt idx="158">
                  <c:v>42362</c:v>
                </c:pt>
                <c:pt idx="159">
                  <c:v>42367</c:v>
                </c:pt>
                <c:pt idx="160">
                  <c:v>42368</c:v>
                </c:pt>
                <c:pt idx="161">
                  <c:v>42369</c:v>
                </c:pt>
                <c:pt idx="162">
                  <c:v>42373</c:v>
                </c:pt>
                <c:pt idx="163">
                  <c:v>42374</c:v>
                </c:pt>
                <c:pt idx="164">
                  <c:v>42375</c:v>
                </c:pt>
                <c:pt idx="165">
                  <c:v>42376</c:v>
                </c:pt>
                <c:pt idx="166">
                  <c:v>42377</c:v>
                </c:pt>
                <c:pt idx="167">
                  <c:v>42380</c:v>
                </c:pt>
                <c:pt idx="168">
                  <c:v>42381</c:v>
                </c:pt>
                <c:pt idx="169">
                  <c:v>42382</c:v>
                </c:pt>
                <c:pt idx="170">
                  <c:v>42383</c:v>
                </c:pt>
                <c:pt idx="171">
                  <c:v>42384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42394</c:v>
                </c:pt>
                <c:pt idx="178">
                  <c:v>42395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42485</c:v>
                </c:pt>
                <c:pt idx="241">
                  <c:v>42486</c:v>
                </c:pt>
                <c:pt idx="242">
                  <c:v>42487</c:v>
                </c:pt>
                <c:pt idx="243">
                  <c:v>42488</c:v>
                </c:pt>
                <c:pt idx="244">
                  <c:v>42489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  <c:pt idx="259">
                  <c:v>42513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4.1558875010868999E-3</c:v>
                </c:pt>
                <c:pt idx="1">
                  <c:v>4.1564584722806565E-3</c:v>
                </c:pt>
                <c:pt idx="2">
                  <c:v>4.1581561218680492E-3</c:v>
                </c:pt>
                <c:pt idx="3">
                  <c:v>4.1587118290679287E-3</c:v>
                </c:pt>
                <c:pt idx="4">
                  <c:v>4.1592599042708693E-3</c:v>
                </c:pt>
                <c:pt idx="5">
                  <c:v>4.1597988210774839E-3</c:v>
                </c:pt>
                <c:pt idx="6">
                  <c:v>4.1603270530883836E-3</c:v>
                </c:pt>
                <c:pt idx="7">
                  <c:v>4.1623026051870867E-3</c:v>
                </c:pt>
                <c:pt idx="8">
                  <c:v>4.1627545172285988E-3</c:v>
                </c:pt>
                <c:pt idx="9">
                  <c:v>4.1631865860780708E-3</c:v>
                </c:pt>
                <c:pt idx="10">
                  <c:v>4.1635972853361148E-3</c:v>
                </c:pt>
                <c:pt idx="11">
                  <c:v>4.1646859015677974E-3</c:v>
                </c:pt>
                <c:pt idx="12">
                  <c:v>4.1649958584662498E-3</c:v>
                </c:pt>
                <c:pt idx="13">
                  <c:v>4.1652768137763353E-3</c:v>
                </c:pt>
                <c:pt idx="14">
                  <c:v>4.1655272410986658E-3</c:v>
                </c:pt>
                <c:pt idx="15">
                  <c:v>4.1657456140338535E-3</c:v>
                </c:pt>
                <c:pt idx="16">
                  <c:v>4.1661931425226832E-3</c:v>
                </c:pt>
                <c:pt idx="17">
                  <c:v>4.1662680339154233E-3</c:v>
                </c:pt>
                <c:pt idx="18">
                  <c:v>4.1663032389240816E-3</c:v>
                </c:pt>
                <c:pt idx="19">
                  <c:v>4.166297231149271E-3</c:v>
                </c:pt>
                <c:pt idx="20">
                  <c:v>4.1662484841916035E-3</c:v>
                </c:pt>
                <c:pt idx="21">
                  <c:v>4.165830544227582E-3</c:v>
                </c:pt>
                <c:pt idx="22">
                  <c:v>4.1655960813848439E-3</c:v>
                </c:pt>
                <c:pt idx="23">
                  <c:v>4.1653142764037174E-3</c:v>
                </c:pt>
                <c:pt idx="24">
                  <c:v>4.1649866319262204E-3</c:v>
                </c:pt>
                <c:pt idx="25">
                  <c:v>4.1646146505943714E-3</c:v>
                </c:pt>
                <c:pt idx="26">
                  <c:v>4.1632477118929085E-3</c:v>
                </c:pt>
                <c:pt idx="27">
                  <c:v>4.162713409563844E-3</c:v>
                </c:pt>
                <c:pt idx="28">
                  <c:v>4.1621422835905232E-3</c:v>
                </c:pt>
                <c:pt idx="29">
                  <c:v>4.161535836614964E-3</c:v>
                </c:pt>
                <c:pt idx="30">
                  <c:v>4.1608955712791858E-3</c:v>
                </c:pt>
                <c:pt idx="31">
                  <c:v>4.1587868915307262E-3</c:v>
                </c:pt>
                <c:pt idx="32">
                  <c:v>4.1580263791742601E-3</c:v>
                </c:pt>
                <c:pt idx="33">
                  <c:v>4.1572395616676699E-3</c:v>
                </c:pt>
                <c:pt idx="34">
                  <c:v>4.1564279416529733E-3</c:v>
                </c:pt>
                <c:pt idx="35">
                  <c:v>4.1555930217721908E-3</c:v>
                </c:pt>
                <c:pt idx="36">
                  <c:v>4.1529634893535082E-3</c:v>
                </c:pt>
                <c:pt idx="37">
                  <c:v>4.1520503964285662E-3</c:v>
                </c:pt>
                <c:pt idx="38">
                  <c:v>4.1511215168476313E-3</c:v>
                </c:pt>
                <c:pt idx="39">
                  <c:v>4.1501783532527231E-3</c:v>
                </c:pt>
                <c:pt idx="40">
                  <c:v>4.1492224082858593E-3</c:v>
                </c:pt>
                <c:pt idx="41">
                  <c:v>4.1462929115737299E-3</c:v>
                </c:pt>
                <c:pt idx="42">
                  <c:v>4.145300867539236E-3</c:v>
                </c:pt>
                <c:pt idx="43">
                  <c:v>4.1443039905691599E-3</c:v>
                </c:pt>
                <c:pt idx="44">
                  <c:v>4.14330595943691E-3</c:v>
                </c:pt>
                <c:pt idx="45">
                  <c:v>4.1423108881421724E-3</c:v>
                </c:pt>
                <c:pt idx="46">
                  <c:v>4.1393845732799056E-3</c:v>
                </c:pt>
                <c:pt idx="47">
                  <c:v>4.138442481332087E-3</c:v>
                </c:pt>
                <c:pt idx="48">
                  <c:v>4.1375239192202144E-3</c:v>
                </c:pt>
                <c:pt idx="49">
                  <c:v>4.1366330009439747E-3</c:v>
                </c:pt>
                <c:pt idx="50">
                  <c:v>4.1357738405030549E-3</c:v>
                </c:pt>
                <c:pt idx="51">
                  <c:v>4.1334280461890801E-3</c:v>
                </c:pt>
                <c:pt idx="52">
                  <c:v>4.1327370570863053E-3</c:v>
                </c:pt>
                <c:pt idx="53">
                  <c:v>4.1320983958172842E-3</c:v>
                </c:pt>
                <c:pt idx="54">
                  <c:v>4.1315161763817018E-3</c:v>
                </c:pt>
                <c:pt idx="55">
                  <c:v>4.130994512779246E-3</c:v>
                </c:pt>
                <c:pt idx="56">
                  <c:v>4.1298339969675036E-3</c:v>
                </c:pt>
                <c:pt idx="57">
                  <c:v>4.1295956966944207E-3</c:v>
                </c:pt>
                <c:pt idx="58">
                  <c:v>4.1294385222528963E-3</c:v>
                </c:pt>
                <c:pt idx="59">
                  <c:v>4.1293665876426192E-3</c:v>
                </c:pt>
                <c:pt idx="60">
                  <c:v>4.1293840068632745E-3</c:v>
                </c:pt>
                <c:pt idx="61">
                  <c:v>4.130013527507706E-3</c:v>
                </c:pt>
                <c:pt idx="62">
                  <c:v>4.1304295020489611E-3</c:v>
                </c:pt>
                <c:pt idx="63">
                  <c:v>4.1309554004195816E-3</c:v>
                </c:pt>
                <c:pt idx="64">
                  <c:v>4.131595336619256E-3</c:v>
                </c:pt>
                <c:pt idx="65">
                  <c:v>4.1323534246476695E-3</c:v>
                </c:pt>
                <c:pt idx="66">
                  <c:v>4.1353431697917827E-3</c:v>
                </c:pt>
                <c:pt idx="67">
                  <c:v>4.1365676315510578E-3</c:v>
                </c:pt>
                <c:pt idx="68">
                  <c:v>4.1379000863282327E-3</c:v>
                </c:pt>
                <c:pt idx="69">
                  <c:v>4.1393369659206737E-3</c:v>
                </c:pt>
                <c:pt idx="70">
                  <c:v>4.1408747021257509E-3</c:v>
                </c:pt>
                <c:pt idx="71">
                  <c:v>4.146057368390476E-3</c:v>
                </c:pt>
                <c:pt idx="72">
                  <c:v>4.1479628490197762E-3</c:v>
                </c:pt>
                <c:pt idx="73">
                  <c:v>4.1499513452485518E-3</c:v>
                </c:pt>
                <c:pt idx="74">
                  <c:v>4.1520192888741727E-3</c:v>
                </c:pt>
                <c:pt idx="75">
                  <c:v>4.1541631116940054E-3</c:v>
                </c:pt>
                <c:pt idx="76">
                  <c:v>4.163425830862824E-3</c:v>
                </c:pt>
                <c:pt idx="77">
                  <c:v>4.165895526614242E-3</c:v>
                </c:pt>
                <c:pt idx="78">
                  <c:v>4.168419692344081E-3</c:v>
                </c:pt>
                <c:pt idx="79">
                  <c:v>4.1709947598497091E-3</c:v>
                </c:pt>
                <c:pt idx="80">
                  <c:v>4.1789896909950131E-3</c:v>
                </c:pt>
                <c:pt idx="81">
                  <c:v>4.1817326835774807E-3</c:v>
                </c:pt>
                <c:pt idx="82">
                  <c:v>4.1845087369225794E-3</c:v>
                </c:pt>
                <c:pt idx="83">
                  <c:v>4.1873142828276763E-3</c:v>
                </c:pt>
                <c:pt idx="84">
                  <c:v>4.1901457530901399E-3</c:v>
                </c:pt>
                <c:pt idx="85">
                  <c:v>4.1987600279954117E-3</c:v>
                </c:pt>
                <c:pt idx="86">
                  <c:v>4.2016596745021485E-3</c:v>
                </c:pt>
                <c:pt idx="87">
                  <c:v>4.2045683693998446E-3</c:v>
                </c:pt>
                <c:pt idx="88">
                  <c:v>4.2074835095326207E-3</c:v>
                </c:pt>
                <c:pt idx="89">
                  <c:v>4.2104024917445967E-3</c:v>
                </c:pt>
                <c:pt idx="90">
                  <c:v>4.2191564592969234E-3</c:v>
                </c:pt>
                <c:pt idx="91">
                  <c:v>4.2220647782668999E-3</c:v>
                </c:pt>
                <c:pt idx="92">
                  <c:v>4.2249639235366777E-3</c:v>
                </c:pt>
                <c:pt idx="93">
                  <c:v>4.2278512919503757E-3</c:v>
                </c:pt>
                <c:pt idx="94">
                  <c:v>4.2307242803521139E-3</c:v>
                </c:pt>
                <c:pt idx="95">
                  <c:v>4.2392309339267789E-3</c:v>
                </c:pt>
                <c:pt idx="96">
                  <c:v>4.2420203707218837E-3</c:v>
                </c:pt>
                <c:pt idx="97">
                  <c:v>4.24478241172563E-3</c:v>
                </c:pt>
                <c:pt idx="98">
                  <c:v>4.2475144537821386E-3</c:v>
                </c:pt>
                <c:pt idx="99">
                  <c:v>4.2502138937355292E-3</c:v>
                </c:pt>
                <c:pt idx="100">
                  <c:v>4.2580905694181966E-3</c:v>
                </c:pt>
                <c:pt idx="101">
                  <c:v>4.2606335694003183E-3</c:v>
                </c:pt>
                <c:pt idx="102">
                  <c:v>4.2631309514999226E-3</c:v>
                </c:pt>
                <c:pt idx="103">
                  <c:v>4.2655801125611303E-3</c:v>
                </c:pt>
                <c:pt idx="104">
                  <c:v>4.267978449428062E-3</c:v>
                </c:pt>
                <c:pt idx="105">
                  <c:v>4.2748424833043974E-3</c:v>
                </c:pt>
                <c:pt idx="106">
                  <c:v>4.2770114918354247E-3</c:v>
                </c:pt>
                <c:pt idx="107">
                  <c:v>4.2791166603927755E-3</c:v>
                </c:pt>
                <c:pt idx="108">
                  <c:v>4.2811562581510816E-3</c:v>
                </c:pt>
                <c:pt idx="109">
                  <c:v>4.2831320436070184E-3</c:v>
                </c:pt>
                <c:pt idx="110">
                  <c:v>4.2887028344324694E-3</c:v>
                </c:pt>
                <c:pt idx="111">
                  <c:v>4.2904496789507862E-3</c:v>
                </c:pt>
                <c:pt idx="112">
                  <c:v>4.2921458653026627E-3</c:v>
                </c:pt>
                <c:pt idx="113">
                  <c:v>4.2937940243152842E-3</c:v>
                </c:pt>
                <c:pt idx="114">
                  <c:v>4.2953967868158372E-3</c:v>
                </c:pt>
                <c:pt idx="115">
                  <c:v>4.299959003516941E-3</c:v>
                </c:pt>
                <c:pt idx="116">
                  <c:v>4.3014064882410776E-3</c:v>
                </c:pt>
                <c:pt idx="117">
                  <c:v>4.3028217305890737E-3</c:v>
                </c:pt>
                <c:pt idx="118">
                  <c:v>4.3042073613881173E-3</c:v>
                </c:pt>
                <c:pt idx="119">
                  <c:v>4.3055660114653923E-3</c:v>
                </c:pt>
                <c:pt idx="120">
                  <c:v>4.3095063856384685E-3</c:v>
                </c:pt>
                <c:pt idx="121">
                  <c:v>4.3107834211005306E-3</c:v>
                </c:pt>
                <c:pt idx="122">
                  <c:v>4.3120466299767547E-3</c:v>
                </c:pt>
                <c:pt idx="123">
                  <c:v>4.3132986430943253E-3</c:v>
                </c:pt>
                <c:pt idx="124">
                  <c:v>4.3145420912804287E-3</c:v>
                </c:pt>
                <c:pt idx="125">
                  <c:v>4.3182473545217972E-3</c:v>
                </c:pt>
                <c:pt idx="126">
                  <c:v>4.3194828512538915E-3</c:v>
                </c:pt>
                <c:pt idx="127">
                  <c:v>4.3207229371904484E-3</c:v>
                </c:pt>
                <c:pt idx="128">
                  <c:v>4.3219702431586534E-3</c:v>
                </c:pt>
                <c:pt idx="129">
                  <c:v>4.3232273999856919E-3</c:v>
                </c:pt>
                <c:pt idx="130">
                  <c:v>4.3270842838916707E-3</c:v>
                </c:pt>
                <c:pt idx="131">
                  <c:v>4.3284066510673189E-3</c:v>
                </c:pt>
                <c:pt idx="132">
                  <c:v>4.3297490150862187E-3</c:v>
                </c:pt>
                <c:pt idx="133">
                  <c:v>4.3311109986240463E-3</c:v>
                </c:pt>
                <c:pt idx="134">
                  <c:v>4.3324922243564755E-3</c:v>
                </c:pt>
                <c:pt idx="135">
                  <c:v>4.3367475814781245E-3</c:v>
                </c:pt>
                <c:pt idx="136">
                  <c:v>4.338202002745711E-3</c:v>
                </c:pt>
                <c:pt idx="137">
                  <c:v>4.3396737795862745E-3</c:v>
                </c:pt>
                <c:pt idx="138">
                  <c:v>4.3411625346754888E-3</c:v>
                </c:pt>
                <c:pt idx="139">
                  <c:v>4.3426678906890292E-3</c:v>
                </c:pt>
                <c:pt idx="140">
                  <c:v>4.3472797910323584E-3</c:v>
                </c:pt>
                <c:pt idx="141">
                  <c:v>4.3488477774999536E-3</c:v>
                </c:pt>
                <c:pt idx="142">
                  <c:v>4.3504304782702495E-3</c:v>
                </c:pt>
                <c:pt idx="143">
                  <c:v>4.3520275160189208E-3</c:v>
                </c:pt>
                <c:pt idx="144">
                  <c:v>4.3536385134216428E-3</c:v>
                </c:pt>
                <c:pt idx="145">
                  <c:v>4.3585514903108618E-3</c:v>
                </c:pt>
                <c:pt idx="146">
                  <c:v>4.3602145530865352E-3</c:v>
                </c:pt>
                <c:pt idx="147">
                  <c:v>4.3618896888946339E-3</c:v>
                </c:pt>
                <c:pt idx="148">
                  <c:v>4.3635765204108326E-3</c:v>
                </c:pt>
                <c:pt idx="149">
                  <c:v>4.3652746703108057E-3</c:v>
                </c:pt>
                <c:pt idx="150">
                  <c:v>4.3704332570701247E-3</c:v>
                </c:pt>
                <c:pt idx="151">
                  <c:v>4.3721729072619467E-3</c:v>
                </c:pt>
                <c:pt idx="152">
                  <c:v>4.3739219892159186E-3</c:v>
                </c:pt>
                <c:pt idx="153">
                  <c:v>4.3756801256077142E-3</c:v>
                </c:pt>
                <c:pt idx="154">
                  <c:v>4.3774469391130088E-3</c:v>
                </c:pt>
                <c:pt idx="155">
                  <c:v>4.3827956690666373E-3</c:v>
                </c:pt>
                <c:pt idx="156">
                  <c:v>4.3845934177826782E-3</c:v>
                </c:pt>
                <c:pt idx="157">
                  <c:v>4.3863979569905929E-3</c:v>
                </c:pt>
                <c:pt idx="158">
                  <c:v>4.3882089093660558E-3</c:v>
                </c:pt>
                <c:pt idx="159">
                  <c:v>4.39734666240522E-3</c:v>
                </c:pt>
                <c:pt idx="160">
                  <c:v>4.3991881699751469E-3</c:v>
                </c:pt>
                <c:pt idx="161">
                  <c:v>4.4010334494423466E-3</c:v>
                </c:pt>
                <c:pt idx="162">
                  <c:v>4.4084447397973727E-3</c:v>
                </c:pt>
                <c:pt idx="163">
                  <c:v>4.4103032188860612E-3</c:v>
                </c:pt>
                <c:pt idx="164">
                  <c:v>4.4121632059260707E-3</c:v>
                </c:pt>
                <c:pt idx="165">
                  <c:v>4.4140243235930776E-3</c:v>
                </c:pt>
                <c:pt idx="166">
                  <c:v>4.4158861945627573E-3</c:v>
                </c:pt>
                <c:pt idx="167">
                  <c:v>4.4214725540445759E-3</c:v>
                </c:pt>
                <c:pt idx="168">
                  <c:v>4.4233336649816919E-3</c:v>
                </c:pt>
                <c:pt idx="169">
                  <c:v>4.4251936425998544E-3</c:v>
                </c:pt>
                <c:pt idx="170">
                  <c:v>4.4270521095747389E-3</c:v>
                </c:pt>
                <c:pt idx="171">
                  <c:v>4.42890868858202E-3</c:v>
                </c:pt>
                <c:pt idx="172">
                  <c:v>4.4344633245549884E-3</c:v>
                </c:pt>
                <c:pt idx="173">
                  <c:v>4.4363085784486032E-3</c:v>
                </c:pt>
                <c:pt idx="174">
                  <c:v>4.4381500577529891E-3</c:v>
                </c:pt>
                <c:pt idx="175">
                  <c:v>4.4399873851438208E-3</c:v>
                </c:pt>
                <c:pt idx="176">
                  <c:v>4.4418201832967727E-3</c:v>
                </c:pt>
                <c:pt idx="177">
                  <c:v>4.4472876290851011E-3</c:v>
                </c:pt>
                <c:pt idx="178">
                  <c:v>4.4490985370432843E-3</c:v>
                </c:pt>
                <c:pt idx="179">
                  <c:v>4.4509030291419631E-3</c:v>
                </c:pt>
                <c:pt idx="180">
                  <c:v>4.4527007280568114E-3</c:v>
                </c:pt>
                <c:pt idx="181">
                  <c:v>4.4544912564635055E-3</c:v>
                </c:pt>
                <c:pt idx="182">
                  <c:v>4.4598160453914043E-3</c:v>
                </c:pt>
                <c:pt idx="183">
                  <c:v>4.4615741185222262E-3</c:v>
                </c:pt>
                <c:pt idx="184">
                  <c:v>4.4633231345232675E-3</c:v>
                </c:pt>
                <c:pt idx="185">
                  <c:v>4.4650627160702037E-3</c:v>
                </c:pt>
                <c:pt idx="186">
                  <c:v>4.4667924858387085E-3</c:v>
                </c:pt>
                <c:pt idx="187">
                  <c:v>4.4719191512303871E-3</c:v>
                </c:pt>
                <c:pt idx="188">
                  <c:v>4.4736059006419181E-3</c:v>
                </c:pt>
                <c:pt idx="189">
                  <c:v>4.4752809516533923E-3</c:v>
                </c:pt>
                <c:pt idx="190">
                  <c:v>4.476943926940485E-3</c:v>
                </c:pt>
                <c:pt idx="191">
                  <c:v>4.4785944491788719E-3</c:v>
                </c:pt>
                <c:pt idx="192">
                  <c:v>4.4834675243585406E-3</c:v>
                </c:pt>
                <c:pt idx="193">
                  <c:v>4.4850645456826444E-3</c:v>
                </c:pt>
                <c:pt idx="194">
                  <c:v>4.4866477344791822E-3</c:v>
                </c:pt>
                <c:pt idx="195">
                  <c:v>4.4882172205665954E-3</c:v>
                </c:pt>
                <c:pt idx="196">
                  <c:v>4.4897731337633241E-3</c:v>
                </c:pt>
                <c:pt idx="197">
                  <c:v>4.4943607341938205E-3</c:v>
                </c:pt>
                <c:pt idx="198">
                  <c:v>4.4958636540122264E-3</c:v>
                </c:pt>
                <c:pt idx="199">
                  <c:v>4.497353650032153E-3</c:v>
                </c:pt>
                <c:pt idx="200">
                  <c:v>4.4988308520720428E-3</c:v>
                </c:pt>
                <c:pt idx="201">
                  <c:v>4.5002953899503364E-3</c:v>
                </c:pt>
                <c:pt idx="202">
                  <c:v>4.5046143168000503E-3</c:v>
                </c:pt>
                <c:pt idx="203">
                  <c:v>4.50602949621637E-3</c:v>
                </c:pt>
                <c:pt idx="204">
                  <c:v>4.507432660563299E-3</c:v>
                </c:pt>
                <c:pt idx="205">
                  <c:v>4.5088239396592778E-3</c:v>
                </c:pt>
                <c:pt idx="206">
                  <c:v>4.5102034633227482E-3</c:v>
                </c:pt>
                <c:pt idx="207">
                  <c:v>4.5142727999025181E-3</c:v>
                </c:pt>
                <c:pt idx="208">
                  <c:v>4.5156066000203651E-3</c:v>
                </c:pt>
                <c:pt idx="209">
                  <c:v>4.5169292937979081E-3</c:v>
                </c:pt>
                <c:pt idx="210">
                  <c:v>4.5182410110535896E-3</c:v>
                </c:pt>
                <c:pt idx="211">
                  <c:v>4.5195418816058493E-3</c:v>
                </c:pt>
                <c:pt idx="212">
                  <c:v>4.5233807112265139E-3</c:v>
                </c:pt>
                <c:pt idx="213">
                  <c:v>4.5246394931495E-3</c:v>
                </c:pt>
                <c:pt idx="214">
                  <c:v>4.5258880774612705E-3</c:v>
                </c:pt>
                <c:pt idx="215">
                  <c:v>4.5271265939802663E-3</c:v>
                </c:pt>
                <c:pt idx="216">
                  <c:v>4.5283551725249288E-3</c:v>
                </c:pt>
                <c:pt idx="217">
                  <c:v>4.5319825784973251E-3</c:v>
                </c:pt>
                <c:pt idx="218">
                  <c:v>4.5331727033290645E-3</c:v>
                </c:pt>
                <c:pt idx="219">
                  <c:v>4.5343535392786752E-3</c:v>
                </c:pt>
                <c:pt idx="220">
                  <c:v>4.5355252161645987E-3</c:v>
                </c:pt>
                <c:pt idx="221">
                  <c:v>4.5412507582843469E-3</c:v>
                </c:pt>
                <c:pt idx="222">
                  <c:v>4.5423702069754103E-3</c:v>
                </c:pt>
                <c:pt idx="223">
                  <c:v>4.5434814053318734E-3</c:v>
                </c:pt>
                <c:pt idx="224">
                  <c:v>4.5445844831721784E-3</c:v>
                </c:pt>
                <c:pt idx="225">
                  <c:v>4.5478462917805541E-3</c:v>
                </c:pt>
                <c:pt idx="226">
                  <c:v>4.5489181857406363E-3</c:v>
                </c:pt>
                <c:pt idx="227">
                  <c:v>4.5499826082767651E-3</c:v>
                </c:pt>
                <c:pt idx="228">
                  <c:v>4.5510396892073819E-3</c:v>
                </c:pt>
                <c:pt idx="229">
                  <c:v>4.5520895583509276E-3</c:v>
                </c:pt>
                <c:pt idx="230">
                  <c:v>4.5551971932435492E-3</c:v>
                </c:pt>
                <c:pt idx="231">
                  <c:v>4.5562195134232217E-3</c:v>
                </c:pt>
                <c:pt idx="232">
                  <c:v>4.5572352709080284E-3</c:v>
                </c:pt>
                <c:pt idx="233">
                  <c:v>4.5582445955164108E-3</c:v>
                </c:pt>
                <c:pt idx="234">
                  <c:v>4.5592476170668098E-3</c:v>
                </c:pt>
                <c:pt idx="235">
                  <c:v>4.5622201615545168E-3</c:v>
                </c:pt>
                <c:pt idx="236">
                  <c:v>4.5631992690573922E-3</c:v>
                </c:pt>
                <c:pt idx="237">
                  <c:v>4.5641727225944903E-3</c:v>
                </c:pt>
                <c:pt idx="238">
                  <c:v>4.565140651984251E-3</c:v>
                </c:pt>
                <c:pt idx="239">
                  <c:v>4.5661031870451157E-3</c:v>
                </c:pt>
                <c:pt idx="240">
                  <c:v>4.568959724438746E-3</c:v>
                </c:pt>
                <c:pt idx="241">
                  <c:v>4.5699019803684378E-3</c:v>
                </c:pt>
                <c:pt idx="242">
                  <c:v>4.5708394910614391E-3</c:v>
                </c:pt>
                <c:pt idx="243">
                  <c:v>4.5717723863361913E-3</c:v>
                </c:pt>
                <c:pt idx="244">
                  <c:v>4.5727007960111345E-3</c:v>
                </c:pt>
                <c:pt idx="245">
                  <c:v>4.5763721750816458E-3</c:v>
                </c:pt>
                <c:pt idx="246">
                  <c:v>4.5772801040341636E-3</c:v>
                </c:pt>
                <c:pt idx="247">
                  <c:v>4.5781843262975193E-3</c:v>
                </c:pt>
                <c:pt idx="248">
                  <c:v>4.5790849716901543E-3</c:v>
                </c:pt>
                <c:pt idx="249">
                  <c:v>4.5817667448281446E-3</c:v>
                </c:pt>
                <c:pt idx="250">
                  <c:v>4.582654380922307E-3</c:v>
                </c:pt>
                <c:pt idx="251">
                  <c:v>4.5835390892379532E-3</c:v>
                </c:pt>
                <c:pt idx="252">
                  <c:v>4.5844209995935256E-3</c:v>
                </c:pt>
                <c:pt idx="253">
                  <c:v>4.5853002418074643E-3</c:v>
                </c:pt>
                <c:pt idx="254">
                  <c:v>4.5879232577838922E-3</c:v>
                </c:pt>
                <c:pt idx="255">
                  <c:v>4.588793104687957E-3</c:v>
                </c:pt>
                <c:pt idx="256">
                  <c:v>4.5896608069760838E-3</c:v>
                </c:pt>
                <c:pt idx="257">
                  <c:v>4.5905263689002031E-3</c:v>
                </c:pt>
                <c:pt idx="258">
                  <c:v>4.5913897947122469E-3</c:v>
                </c:pt>
                <c:pt idx="259">
                  <c:v>4.5939672979952309E-3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424448"/>
        <c:axId val="474425984"/>
      </c:scatterChart>
      <c:valAx>
        <c:axId val="4744244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74425984"/>
        <c:crosses val="autoZero"/>
        <c:crossBetween val="midCat"/>
      </c:valAx>
      <c:valAx>
        <c:axId val="4744259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744244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27</xdr:row>
      <xdr:rowOff>66675</xdr:rowOff>
    </xdr:from>
    <xdr:to>
      <xdr:col>16</xdr:col>
      <xdr:colOff>571500</xdr:colOff>
      <xdr:row>57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488</v>
          </cell>
        </row>
        <row r="8">
          <cell r="D8">
            <v>6</v>
          </cell>
        </row>
      </sheetData>
      <sheetData sheetId="1">
        <row r="8">
          <cell r="D8" t="str">
            <v>USD1M#0001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USDSWD_Mx_Quote#0001</v>
          </cell>
        </row>
        <row r="8">
          <cell r="D8" t="str">
            <v>USD2WD_Mx_Quote#0001</v>
          </cell>
        </row>
      </sheetData>
      <sheetData sheetId="15">
        <row r="7">
          <cell r="D7" t="str">
            <v>USD_CURVE_3M_21M_Quote#0001</v>
          </cell>
        </row>
        <row r="8">
          <cell r="D8" t="str">
            <v>USD_CURVE_3M_2Y_Quote#0001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1.6.0 - MS VC++ (version unknown) - Multithreaded Dynamic Runtime library - Release Configuration - May  8 2015 11:10:23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175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176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181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42138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obj_0027b#0001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42136.688958333332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192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177</v>
      </c>
      <c r="D18" s="6" t="s">
        <v>143</v>
      </c>
      <c r="E18" s="3"/>
      <c r="G18" s="34"/>
      <c r="H18" s="4" t="s">
        <v>18</v>
      </c>
      <c r="I18" s="74">
        <v>42136.688831018517</v>
      </c>
      <c r="J18" s="38"/>
    </row>
    <row r="19" spans="2:10" x14ac:dyDescent="0.2">
      <c r="B19" s="1"/>
      <c r="C19" s="4" t="s">
        <v>178</v>
      </c>
      <c r="D19" s="6" t="s">
        <v>180</v>
      </c>
      <c r="E19" s="3"/>
      <c r="G19" s="34"/>
      <c r="H19" s="4" t="s">
        <v>19</v>
      </c>
      <c r="I19" s="74">
        <f>_xll.qlSettingsEvaluationDate(Trigger)</f>
        <v>42136</v>
      </c>
      <c r="J19" s="38"/>
    </row>
    <row r="20" spans="2:10" x14ac:dyDescent="0.2">
      <c r="B20" s="1"/>
      <c r="C20" s="4" t="s">
        <v>179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488</v>
      </c>
      <c r="J20" s="38"/>
    </row>
    <row r="21" spans="2:10" x14ac:dyDescent="0.2">
      <c r="B21" s="1"/>
      <c r="C21" s="4" t="s">
        <v>193</v>
      </c>
      <c r="D21" s="6" t="s">
        <v>195</v>
      </c>
      <c r="E21" s="3"/>
      <c r="G21" s="34"/>
      <c r="H21" s="4" t="s">
        <v>21</v>
      </c>
      <c r="I21" s="76">
        <f>[1]!LastFixingsTrigger</f>
        <v>6</v>
      </c>
      <c r="J21" s="38"/>
    </row>
    <row r="22" spans="2:10" x14ac:dyDescent="0.2">
      <c r="B22" s="1"/>
      <c r="C22" s="4" t="s">
        <v>194</v>
      </c>
      <c r="D22" s="168" t="str">
        <f>D21&amp;"("&amp;LiborCalendar&amp;","&amp;LocalCalendar&amp;")"</f>
        <v>JoinHolidays(UnitedKingdom::Exchange,UnitedStates::Settlement)</v>
      </c>
      <c r="E22" s="3" t="s">
        <v>196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obj_002e8#0001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1M'!M13:M21),"actual/365",,,,D33,D34,,Trigger)</f>
        <v>obj_002e7#0001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42138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42291</v>
      </c>
      <c r="D40" s="111">
        <f>_xll.qlYieldTSDiscount(D36,C40,,Trigger)</f>
        <v>0.99935010416444092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59" t="s">
        <v>91</v>
      </c>
      <c r="D2" s="359" t="s">
        <v>82</v>
      </c>
      <c r="E2" s="359" t="s">
        <v>83</v>
      </c>
      <c r="F2" s="359" t="s">
        <v>129</v>
      </c>
      <c r="G2" s="359" t="s">
        <v>133</v>
      </c>
      <c r="H2" s="359" t="s">
        <v>134</v>
      </c>
      <c r="I2" s="359" t="s">
        <v>98</v>
      </c>
      <c r="J2" s="360" t="s">
        <v>99</v>
      </c>
      <c r="K2" s="359" t="s">
        <v>100</v>
      </c>
      <c r="L2" s="359" t="s">
        <v>106</v>
      </c>
      <c r="S2" s="191" t="s">
        <v>96</v>
      </c>
      <c r="W2" s="442" t="s">
        <v>95</v>
      </c>
      <c r="X2" s="442"/>
      <c r="Y2" s="442"/>
      <c r="AB2" s="359" t="s">
        <v>82</v>
      </c>
      <c r="AC2" s="359" t="s">
        <v>125</v>
      </c>
      <c r="AD2" s="359" t="s">
        <v>34</v>
      </c>
      <c r="AE2" s="359" t="s">
        <v>89</v>
      </c>
      <c r="AF2" s="359" t="s">
        <v>90</v>
      </c>
    </row>
    <row r="3" spans="1:32" ht="12" customHeight="1" x14ac:dyDescent="0.2">
      <c r="C3" s="361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42138</v>
      </c>
      <c r="E3" s="116">
        <f>_xll.qlInterestRateIndexMaturity($D$10,D3)</f>
        <v>42170</v>
      </c>
      <c r="F3" s="140">
        <f>'Delta 1M'!X26</f>
        <v>5.2081653312517174E-5</v>
      </c>
      <c r="G3" s="122">
        <f>_xll.qlDayCounterYearFraction(DayCounter,SettlementDate,D3,,,Trigger)</f>
        <v>0</v>
      </c>
      <c r="H3" s="122">
        <f>_xll.qlDayCounterYearFraction(DayCounter,SettlementDate,E3,,,Trigger)</f>
        <v>8.8888888888888892E-2</v>
      </c>
      <c r="I3" s="122">
        <f>H3-G3</f>
        <v>8.8888888888888892E-2</v>
      </c>
      <c r="J3" s="122">
        <f>(H3^2-G3^2)/2</f>
        <v>3.9506172839506174E-3</v>
      </c>
      <c r="K3" s="122">
        <f>(H3^3-G3^3)/3</f>
        <v>2.341106538637403E-4</v>
      </c>
      <c r="L3" s="362" t="b">
        <f>IF(D12="fixing",TRUE,FALSE)</f>
        <v>0</v>
      </c>
      <c r="N3" s="443" t="s">
        <v>92</v>
      </c>
      <c r="O3" s="192">
        <f t="array" ref="O3:O5">_xll.ohFilter(K3:K7,L3:L7)</f>
        <v>2.341106538637403E-4</v>
      </c>
      <c r="P3" s="193">
        <f t="array" ref="P3:P5">_xll.ohFilter(J3:J7,L3:L7)</f>
        <v>3.9506172839506174E-3</v>
      </c>
      <c r="Q3" s="194">
        <f t="array" ref="Q3:Q5">_xll.ohFilter(I3:I7,L3:L7)</f>
        <v>8.8888888888888892E-2</v>
      </c>
      <c r="R3" s="195"/>
      <c r="S3" s="196">
        <f t="array" ref="S3:S5">MMULT(W3:Y5,U3:U5)</f>
        <v>1.3916070862675302E-2</v>
      </c>
      <c r="T3" s="197"/>
      <c r="U3" s="198">
        <f t="array" ref="U3:U5">_xll.ohFilter(F3:F7,L3:L7)</f>
        <v>5.2081653312517174E-5</v>
      </c>
      <c r="W3" s="192">
        <f t="array" ref="W3:Y5">MINVERSE(O3:Q5)</f>
        <v>770.94921998697475</v>
      </c>
      <c r="X3" s="193">
        <v>-1686.5058642878917</v>
      </c>
      <c r="Y3" s="194">
        <v>836.28389964688847</v>
      </c>
      <c r="AB3" s="88">
        <f>SettlementDate</f>
        <v>42138</v>
      </c>
      <c r="AC3" s="90">
        <f>_xll.qlDayCounterYearFraction(DayCounter,SettlementDate,AB3,,,Trigger)</f>
        <v>0</v>
      </c>
      <c r="AD3" s="84">
        <f t="shared" ref="AD3:AD26" si="0">$S$13</f>
        <v>5.8591859976581822E-4</v>
      </c>
      <c r="AE3" s="84">
        <f t="shared" ref="AE3:AE23" si="1">$S$10+$S$9*AC3</f>
        <v>6.5747866190141808E-4</v>
      </c>
      <c r="AF3" s="84">
        <f t="shared" ref="AF3:AF23" si="2">($S$5+$S$4*AC3+$S$3*AC3^2)</f>
        <v>7.2849071074799186E-4</v>
      </c>
    </row>
    <row r="4" spans="1:32" ht="12" customHeight="1" x14ac:dyDescent="0.2">
      <c r="A4" s="180">
        <v>0</v>
      </c>
      <c r="B4" s="181">
        <f>A4+SUBSTITUTE($D$9,"M","")</f>
        <v>1</v>
      </c>
      <c r="C4" s="363" t="str">
        <f>"Delta("&amp;A4&amp;"M,"&amp;B4&amp;"M)"</f>
        <v>Delta(0M,1M)</v>
      </c>
      <c r="D4" s="80">
        <f>SettlementDate</f>
        <v>42138</v>
      </c>
      <c r="E4" s="80">
        <f>_xll.qlInterestRateIndexMaturity($D$10,D4)</f>
        <v>42170</v>
      </c>
      <c r="F4" s="141">
        <f t="array" ref="F4:F7">Delta1M</f>
        <v>5.2081653312517174E-5</v>
      </c>
      <c r="G4" s="90">
        <f>_xll.qlDayCounterYearFraction(DayCounter,SettlementDate,D4,,,Trigger)</f>
        <v>0</v>
      </c>
      <c r="H4" s="90">
        <f>_xll.qlDayCounterYearFraction(DayCounter,SettlementDate,E4,,,Trigger)</f>
        <v>8.8888888888888892E-2</v>
      </c>
      <c r="I4" s="90">
        <f>H4-G4</f>
        <v>8.8888888888888892E-2</v>
      </c>
      <c r="J4" s="90">
        <f>(H4^2-G4^2)/2</f>
        <v>3.9506172839506174E-3</v>
      </c>
      <c r="K4" s="90">
        <f>(H4^3-G4^3)/3</f>
        <v>2.341106538637403E-4</v>
      </c>
      <c r="L4" s="364" t="b">
        <f>IF(D12="fixing",FALSE,TRUE)</f>
        <v>1</v>
      </c>
      <c r="N4" s="443"/>
      <c r="O4" s="192">
        <v>1.4686213991769545E-3</v>
      </c>
      <c r="P4" s="193">
        <v>1.0879629629629628E-2</v>
      </c>
      <c r="Q4" s="194">
        <v>8.3333333333333329E-2</v>
      </c>
      <c r="R4" s="199" t="s">
        <v>32</v>
      </c>
      <c r="S4" s="196">
        <v>-4.0325285482204088E-3</v>
      </c>
      <c r="T4" s="199" t="s">
        <v>33</v>
      </c>
      <c r="U4" s="198">
        <v>3.7272581614841085E-5</v>
      </c>
      <c r="W4" s="192">
        <v>-264.84743291768484</v>
      </c>
      <c r="X4" s="193">
        <v>432.93178545608816</v>
      </c>
      <c r="Y4" s="194">
        <v>-145.575345494088</v>
      </c>
      <c r="AB4" s="89">
        <f>_xll.qlCalendarAdvance(Calendar,AB3,"1d","mf",,Trigger)</f>
        <v>42139</v>
      </c>
      <c r="AC4" s="90">
        <f>_xll.qlDayCounterYearFraction(DayCounter,SettlementDate,AB4,,,Trigger)</f>
        <v>2.7777777777777779E-3</v>
      </c>
      <c r="AD4" s="85">
        <f t="shared" si="0"/>
        <v>5.8591859976581822E-4</v>
      </c>
      <c r="AE4" s="85">
        <f t="shared" si="1"/>
        <v>6.5300615801794305E-4</v>
      </c>
      <c r="AF4" s="85">
        <f t="shared" si="2"/>
        <v>7.1739661964848056E-4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3" t="str">
        <f>"Delta("&amp;A5&amp;"M,"&amp;B5&amp;"M)"</f>
        <v>Delta(1M,2M)</v>
      </c>
      <c r="D5" s="80">
        <f>_xll.qlCalendarAdvance(Calendar,SettlementDate,A5&amp;"M","f")</f>
        <v>42170</v>
      </c>
      <c r="E5" s="80">
        <f>_xll.qlInterestRateIndexMaturity($D$10,D5)</f>
        <v>42200</v>
      </c>
      <c r="F5" s="141">
        <v>3.7272581614841085E-5</v>
      </c>
      <c r="G5" s="90">
        <f>_xll.qlDayCounterYearFraction(DayCounter,SettlementDate,D5,,,Trigger)</f>
        <v>8.8888888888888892E-2</v>
      </c>
      <c r="H5" s="90">
        <f>_xll.qlDayCounterYearFraction(DayCounter,SettlementDate,E5,,,Trigger)</f>
        <v>0.17222222222222222</v>
      </c>
      <c r="I5" s="90">
        <f>H5-G5</f>
        <v>8.3333333333333329E-2</v>
      </c>
      <c r="J5" s="90">
        <f>(H5^2-G5^2)/2</f>
        <v>1.0879629629629628E-2</v>
      </c>
      <c r="K5" s="90">
        <f>(H5^3-G5^3)/3</f>
        <v>1.4686213991769545E-3</v>
      </c>
      <c r="L5" s="364" t="b">
        <v>1</v>
      </c>
      <c r="N5" s="443"/>
      <c r="O5" s="192">
        <v>3.9416652377686308E-3</v>
      </c>
      <c r="P5" s="193">
        <v>1.8298611111111102E-2</v>
      </c>
      <c r="Q5" s="194">
        <v>8.6111111111111083E-2</v>
      </c>
      <c r="R5" s="182"/>
      <c r="S5" s="196">
        <v>7.2849071074799186E-4</v>
      </c>
      <c r="T5" s="199"/>
      <c r="U5" s="198">
        <v>4.3793965604026153E-5</v>
      </c>
      <c r="W5" s="192">
        <v>20.990513476211245</v>
      </c>
      <c r="X5" s="193">
        <v>-14.799586542310704</v>
      </c>
      <c r="Y5" s="194">
        <v>4.2674569364697188</v>
      </c>
      <c r="AB5" s="89">
        <f>_xll.qlCalendarAdvance(Calendar,AB4,"1d","mf",,Trigger)</f>
        <v>42142</v>
      </c>
      <c r="AC5" s="90">
        <f>_xll.qlDayCounterYearFraction(DayCounter,SettlementDate,AB5,,,Trigger)</f>
        <v>1.1111111111111112E-2</v>
      </c>
      <c r="AD5" s="85">
        <f t="shared" si="0"/>
        <v>5.8591859976581822E-4</v>
      </c>
      <c r="AE5" s="85">
        <f t="shared" si="1"/>
        <v>6.3958864636751806E-4</v>
      </c>
      <c r="AF5" s="85">
        <f t="shared" si="2"/>
        <v>6.854028714298238E-4</v>
      </c>
    </row>
    <row r="6" spans="1:32" ht="12" customHeight="1" x14ac:dyDescent="0.2">
      <c r="A6" s="182">
        <v>2</v>
      </c>
      <c r="B6" s="183">
        <f t="shared" si="3"/>
        <v>3</v>
      </c>
      <c r="C6" s="363" t="str">
        <f>"Delta("&amp;A6&amp;"M,"&amp;B6&amp;"M)"</f>
        <v>Delta(2M,3M)</v>
      </c>
      <c r="D6" s="80">
        <f>_xll.qlCalendarAdvance(Calendar,SettlementDate,A6&amp;"M","f")</f>
        <v>42199</v>
      </c>
      <c r="E6" s="80">
        <f>_xll.qlInterestRateIndexMaturity($D$10,D6)</f>
        <v>42230</v>
      </c>
      <c r="F6" s="141">
        <v>4.3793965604026153E-5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0.25555555555555554</v>
      </c>
      <c r="I6" s="90">
        <f>H6-G6</f>
        <v>8.6111111111111083E-2</v>
      </c>
      <c r="J6" s="90">
        <f>(H6^2-G6^2)/2</f>
        <v>1.8298611111111102E-2</v>
      </c>
      <c r="K6" s="90">
        <f>(H6^3-G6^3)/3</f>
        <v>3.9416652377686308E-3</v>
      </c>
      <c r="L6" s="364" t="b">
        <v>1</v>
      </c>
      <c r="S6" s="200"/>
      <c r="T6" s="189"/>
      <c r="U6" s="190"/>
      <c r="AB6" s="89">
        <f>_xll.qlCalendarAdvance(Calendar,AB5,"1d","mf",,Trigger)</f>
        <v>42143</v>
      </c>
      <c r="AC6" s="90">
        <f>_xll.qlDayCounterYearFraction(DayCounter,SettlementDate,AB6,,,Trigger)</f>
        <v>1.3888888888888888E-2</v>
      </c>
      <c r="AD6" s="85">
        <f t="shared" si="0"/>
        <v>5.8591859976581822E-4</v>
      </c>
      <c r="AE6" s="85">
        <f t="shared" si="1"/>
        <v>6.3511614248404303E-4</v>
      </c>
      <c r="AF6" s="85">
        <f t="shared" si="2"/>
        <v>6.7516779705023068E-4</v>
      </c>
    </row>
    <row r="7" spans="1:32" ht="12" customHeight="1" x14ac:dyDescent="0.2">
      <c r="A7" s="182">
        <v>3</v>
      </c>
      <c r="B7" s="183">
        <f t="shared" si="3"/>
        <v>4</v>
      </c>
      <c r="C7" s="365" t="str">
        <f>"Delta("&amp;A7&amp;"M,"&amp;B7&amp;"M)"</f>
        <v>Delta(3M,4M)</v>
      </c>
      <c r="D7" s="366">
        <f>_xll.qlCalendarAdvance(Calendar,SettlementDate,A7&amp;"M","f")</f>
        <v>42230</v>
      </c>
      <c r="E7" s="366">
        <f>_xll.qlInterestRateIndexMaturity($D$10,D7)</f>
        <v>42261</v>
      </c>
      <c r="F7" s="367">
        <v>4.4666021645331234E-5</v>
      </c>
      <c r="G7" s="368">
        <f>_xll.qlDayCounterYearFraction(DayCounter,SettlementDate,D7,,,Trigger)</f>
        <v>0.25555555555555554</v>
      </c>
      <c r="H7" s="368">
        <f>_xll.qlDayCounterYearFraction(DayCounter,SettlementDate,E7,,,Trigger)</f>
        <v>0.34166666666666667</v>
      </c>
      <c r="I7" s="368">
        <f>H7-G7</f>
        <v>8.6111111111111138E-2</v>
      </c>
      <c r="J7" s="368">
        <f>(H7^2-G7^2)/2</f>
        <v>2.5713734567901242E-2</v>
      </c>
      <c r="K7" s="368">
        <f>(H7^3-G7^3)/3</f>
        <v>7.7316172267946981E-3</v>
      </c>
      <c r="L7" s="369" t="b">
        <v>0</v>
      </c>
      <c r="S7" s="200"/>
      <c r="T7" s="189"/>
      <c r="U7" s="190"/>
      <c r="AB7" s="89">
        <f>_xll.qlCalendarAdvance(Calendar,AB6,"1d","mf",,Trigger)</f>
        <v>42144</v>
      </c>
      <c r="AC7" s="90">
        <f>_xll.qlDayCounterYearFraction(DayCounter,SettlementDate,AB7,,,Trigger)</f>
        <v>1.6666666666666666E-2</v>
      </c>
      <c r="AD7" s="85">
        <f t="shared" si="0"/>
        <v>5.8591859976581822E-4</v>
      </c>
      <c r="AE7" s="85">
        <f t="shared" si="1"/>
        <v>6.30643638600568E-4</v>
      </c>
      <c r="AF7" s="85">
        <f t="shared" si="2"/>
        <v>6.6514747685061709E-4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42145</v>
      </c>
      <c r="AC8" s="90">
        <f>_xll.qlDayCounterYearFraction(DayCounter,SettlementDate,AB8,,,Trigger)</f>
        <v>1.9444444444444445E-2</v>
      </c>
      <c r="AD8" s="85">
        <f t="shared" si="0"/>
        <v>5.8591859976581822E-4</v>
      </c>
      <c r="AE8" s="85">
        <f t="shared" si="1"/>
        <v>6.2617113471709308E-4</v>
      </c>
      <c r="AF8" s="85">
        <f t="shared" si="2"/>
        <v>6.5534191083098316E-4</v>
      </c>
    </row>
    <row r="9" spans="1:32" ht="12" customHeight="1" x14ac:dyDescent="0.2">
      <c r="C9" s="359" t="s">
        <v>140</v>
      </c>
      <c r="D9" s="378" t="s">
        <v>35</v>
      </c>
      <c r="N9" s="442" t="s">
        <v>93</v>
      </c>
      <c r="O9" s="201"/>
      <c r="P9" s="192">
        <f t="array" ref="P9:P10">_xll.ohFilter(J3:J7,L3:L7)</f>
        <v>3.9506172839506174E-3</v>
      </c>
      <c r="Q9" s="194">
        <f t="array" ref="Q9:Q10">_xll.ohFilter(I3:I7,L3:L7)</f>
        <v>8.8888888888888892E-2</v>
      </c>
      <c r="R9" s="444" t="s">
        <v>32</v>
      </c>
      <c r="S9" s="196">
        <f t="array" ref="S9:S10">MMULT(W9:X10,U9:U10)</f>
        <v>-1.6101013980510019E-3</v>
      </c>
      <c r="T9" s="444" t="s">
        <v>33</v>
      </c>
      <c r="U9" s="198">
        <f t="array" ref="U9:U10">_xll.ohFilter(F3:F7,L3:L7)</f>
        <v>5.2081653312517174E-5</v>
      </c>
      <c r="W9" s="192">
        <f t="array" ref="W9:X10">MINVERSE(P9:Q10)</f>
        <v>-130.64516129032259</v>
      </c>
      <c r="X9" s="194">
        <v>139.35483870967744</v>
      </c>
      <c r="AB9" s="89">
        <f>_xll.qlCalendarAdvance(Calendar,AB8,"1d","mf",,Trigger)</f>
        <v>42146</v>
      </c>
      <c r="AC9" s="90">
        <f>_xll.qlDayCounterYearFraction(DayCounter,SettlementDate,AB9,,,Trigger)</f>
        <v>2.2222222222222223E-2</v>
      </c>
      <c r="AD9" s="85">
        <f t="shared" si="0"/>
        <v>5.8591859976581822E-4</v>
      </c>
      <c r="AE9" s="85">
        <f t="shared" si="1"/>
        <v>6.2169863083361805E-4</v>
      </c>
      <c r="AF9" s="85">
        <f t="shared" si="2"/>
        <v>6.4575109899132855E-4</v>
      </c>
    </row>
    <row r="10" spans="1:32" ht="12" customHeight="1" x14ac:dyDescent="0.2">
      <c r="C10" s="359" t="s">
        <v>105</v>
      </c>
      <c r="D10" s="378" t="str">
        <f>PROPER(Currency)&amp;IborType&amp;D9</f>
        <v>UsdLibor1M</v>
      </c>
      <c r="N10" s="442"/>
      <c r="O10" s="201"/>
      <c r="P10" s="192">
        <v>1.0879629629629628E-2</v>
      </c>
      <c r="Q10" s="194">
        <v>8.3333333333333329E-2</v>
      </c>
      <c r="R10" s="444"/>
      <c r="S10" s="196">
        <v>6.5747866190141808E-4</v>
      </c>
      <c r="T10" s="444"/>
      <c r="U10" s="198">
        <v>3.7272581614841085E-5</v>
      </c>
      <c r="W10" s="192">
        <v>17.056451612903224</v>
      </c>
      <c r="X10" s="194">
        <v>-6.1935483870967758</v>
      </c>
      <c r="AB10" s="89">
        <f>_xll.qlCalendarAdvance(Calendar,AB9,"1d","mf",,Trigger)</f>
        <v>42150</v>
      </c>
      <c r="AC10" s="90">
        <f>_xll.qlDayCounterYearFraction(DayCounter,SettlementDate,AB10,,,Trigger)</f>
        <v>3.3333333333333333E-2</v>
      </c>
      <c r="AD10" s="85">
        <f t="shared" si="0"/>
        <v>5.8591859976581822E-4</v>
      </c>
      <c r="AE10" s="85">
        <f t="shared" si="1"/>
        <v>6.0380861529971803E-4</v>
      </c>
      <c r="AF10" s="85">
        <f t="shared" si="2"/>
        <v>6.0953539343250633E-4</v>
      </c>
    </row>
    <row r="11" spans="1:32" ht="12" customHeight="1" x14ac:dyDescent="0.2">
      <c r="C11" s="359" t="s">
        <v>132</v>
      </c>
      <c r="D11" s="379" t="s">
        <v>85</v>
      </c>
      <c r="S11" s="200"/>
      <c r="T11" s="189"/>
      <c r="U11" s="190"/>
      <c r="AB11" s="89">
        <f>_xll.qlCalendarAdvance(Calendar,AB10,"1d","mf",,Trigger)</f>
        <v>42151</v>
      </c>
      <c r="AC11" s="90">
        <f>_xll.qlDayCounterYearFraction(DayCounter,SettlementDate,AB11,,,Trigger)</f>
        <v>3.6111111111111108E-2</v>
      </c>
      <c r="AD11" s="85">
        <f t="shared" si="0"/>
        <v>5.8591859976581822E-4</v>
      </c>
      <c r="AE11" s="85">
        <f t="shared" si="1"/>
        <v>5.9933611141624299E-4</v>
      </c>
      <c r="AF11" s="85">
        <f t="shared" si="2"/>
        <v>6.0101835249274965E-4</v>
      </c>
    </row>
    <row r="12" spans="1:32" ht="12" customHeight="1" x14ac:dyDescent="0.2">
      <c r="C12" s="359" t="s">
        <v>131</v>
      </c>
      <c r="D12" s="378" t="s">
        <v>137</v>
      </c>
      <c r="S12" s="191" t="s">
        <v>30</v>
      </c>
      <c r="T12" s="189"/>
      <c r="U12" s="190"/>
      <c r="AB12" s="89">
        <f>_xll.qlCalendarAdvance(Calendar,AB11,"1d","mf",,Trigger)</f>
        <v>42152</v>
      </c>
      <c r="AC12" s="90">
        <f>_xll.qlDayCounterYearFraction(DayCounter,SettlementDate,AB12,,,Trigger)</f>
        <v>3.888888888888889E-2</v>
      </c>
      <c r="AD12" s="85">
        <f t="shared" si="0"/>
        <v>5.8591859976581822E-4</v>
      </c>
      <c r="AE12" s="85">
        <f t="shared" si="1"/>
        <v>5.9486360753276796E-4</v>
      </c>
      <c r="AF12" s="85">
        <f t="shared" si="2"/>
        <v>5.9271606573297253E-4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6" t="str">
        <f>"Synthetic Deposits "&amp;D9</f>
        <v>Synthetic Deposits 1M</v>
      </c>
      <c r="K13" s="376"/>
      <c r="L13" s="376"/>
      <c r="N13" s="202" t="s">
        <v>94</v>
      </c>
      <c r="Q13" s="203">
        <f t="array" ref="Q13">_xll.ohFilter(I3:I7,L3:L7)</f>
        <v>8.8888888888888892E-2</v>
      </c>
      <c r="R13" s="202" t="s">
        <v>32</v>
      </c>
      <c r="S13" s="196">
        <f>MMULT(W13,U13)</f>
        <v>5.8591859976581822E-4</v>
      </c>
      <c r="T13" s="202" t="s">
        <v>33</v>
      </c>
      <c r="U13" s="198">
        <f t="array" ref="U13">_xll.ohFilter(F3:F7,L3:L7)</f>
        <v>5.2081653312517174E-5</v>
      </c>
      <c r="W13" s="203">
        <f>MINVERSE(Q13)</f>
        <v>11.25</v>
      </c>
      <c r="AB13" s="89">
        <f>_xll.qlCalendarAdvance(Calendar,AB12,"1d","mf",,Trigger)</f>
        <v>42153</v>
      </c>
      <c r="AC13" s="90">
        <f>_xll.qlDayCounterYearFraction(DayCounter,SettlementDate,AB13,,,Trigger)</f>
        <v>4.1666666666666664E-2</v>
      </c>
      <c r="AD13" s="85">
        <f t="shared" si="0"/>
        <v>5.8591859976581822E-4</v>
      </c>
      <c r="AE13" s="85">
        <f t="shared" si="1"/>
        <v>5.9039110364929304E-4</v>
      </c>
      <c r="AF13" s="85">
        <f t="shared" si="2"/>
        <v>5.8462853315317505E-4</v>
      </c>
    </row>
    <row r="14" spans="1:32" ht="12" customHeight="1" x14ac:dyDescent="0.2">
      <c r="A14" s="182"/>
      <c r="B14" s="182"/>
      <c r="C14" s="359" t="s">
        <v>101</v>
      </c>
      <c r="D14" s="359" t="s">
        <v>82</v>
      </c>
      <c r="E14" s="359" t="s">
        <v>83</v>
      </c>
      <c r="F14" s="360" t="s">
        <v>125</v>
      </c>
      <c r="G14" s="360" t="s">
        <v>126</v>
      </c>
      <c r="H14" s="359" t="s">
        <v>127</v>
      </c>
      <c r="I14" s="360" t="s">
        <v>128</v>
      </c>
      <c r="J14" s="377" t="s">
        <v>94</v>
      </c>
      <c r="K14" s="377" t="s">
        <v>93</v>
      </c>
      <c r="L14" s="377" t="s">
        <v>119</v>
      </c>
      <c r="AB14" s="89">
        <f>_xll.qlCalendarAdvance(Calendar,AB13,"1d","mf",,Trigger)</f>
        <v>42156</v>
      </c>
      <c r="AC14" s="90">
        <f>_xll.qlDayCounterYearFraction(DayCounter,SettlementDate,AB14,,,Trigger)</f>
        <v>0.05</v>
      </c>
      <c r="AD14" s="85">
        <f t="shared" si="0"/>
        <v>5.8591859976581822E-4</v>
      </c>
      <c r="AE14" s="85">
        <f t="shared" si="1"/>
        <v>5.7697359199886794E-4</v>
      </c>
      <c r="AF14" s="85">
        <f t="shared" si="2"/>
        <v>5.6165446049365967E-4</v>
      </c>
    </row>
    <row r="15" spans="1:32" ht="12" customHeight="1" x14ac:dyDescent="0.2">
      <c r="C15" s="370" t="s">
        <v>38</v>
      </c>
      <c r="D15" s="87">
        <f t="shared" ref="D15:D19" si="4">SettlementDate</f>
        <v>42138</v>
      </c>
      <c r="E15" s="88">
        <f>_xll.qlCalendarAdvance(Calendar,SettlementDate,C15,"Following",,Trigger)</f>
        <v>42139</v>
      </c>
      <c r="F15" s="125">
        <f>_xll.qlDayCounterYearFraction(DayCounter,D15,E15,,,Trigger)</f>
        <v>2.7777777777777779E-3</v>
      </c>
      <c r="G15" s="120">
        <f>_xll.qlYieldTSDiscount(Discounting,D15,,AllTriggers)</f>
        <v>0.99998560902785294</v>
      </c>
      <c r="H15" s="120">
        <f>_xll.qlYieldTSDiscount(Discounting,E15,,AllTriggers)</f>
        <v>0.99998021624920785</v>
      </c>
      <c r="I15" s="127">
        <f>(G15/H15-1)/F15</f>
        <v>1.9414387211469375E-3</v>
      </c>
      <c r="J15" s="84">
        <f>((1+I15*F15)*EXP($S$13*F15)-1)/F15</f>
        <v>2.5273609574760769E-3</v>
      </c>
      <c r="K15" s="84">
        <f>((1+F15*I15)*EXP($S$10*F15+0.5*$S$9*F15^2)-1)/F15</f>
        <v>2.5966852610537217E-3</v>
      </c>
      <c r="L15" s="84">
        <f>((1+F15*I15)*EXP($S$5*F15+0.5*$S$4*F15^2+1/3*$S$3*F15^3)-1)/F15</f>
        <v>2.6643691146954751E-3</v>
      </c>
      <c r="AB15" s="89">
        <f>_xll.qlCalendarAdvance(Calendar,AB14,"1d","mf",,Trigger)</f>
        <v>42157</v>
      </c>
      <c r="AC15" s="90">
        <f>_xll.qlDayCounterYearFraction(DayCounter,SettlementDate,AB15,,,Trigger)</f>
        <v>5.2777777777777778E-2</v>
      </c>
      <c r="AD15" s="85">
        <f t="shared" si="0"/>
        <v>5.8591859976581822E-4</v>
      </c>
      <c r="AE15" s="85">
        <f t="shared" si="1"/>
        <v>5.7250108811539302E-4</v>
      </c>
      <c r="AF15" s="85">
        <f t="shared" si="2"/>
        <v>5.5442594463378037E-4</v>
      </c>
    </row>
    <row r="16" spans="1:32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90">
        <f>_xll.qlDayCounterYearFraction(DayCounter,D16,E16,,,Trigger)</f>
        <v>1.9444444444444445E-2</v>
      </c>
      <c r="G16" s="121">
        <f>_xll.qlYieldTSDiscount(Discounting,D16,,AllTriggers)</f>
        <v>0.99998560902785294</v>
      </c>
      <c r="H16" s="124">
        <f>_xll.qlYieldTSDiscount(Discounting,E16,,AllTriggers)</f>
        <v>0.99996110998065502</v>
      </c>
      <c r="I16" s="127">
        <f t="shared" ref="I16:I19" si="5">(G16/H16-1)/F16</f>
        <v>1.2600000001761202E-3</v>
      </c>
      <c r="J16" s="85">
        <f t="shared" ref="J16:J19" si="6">((1+I16*F16)*EXP($S$13*F16)-1)/F16</f>
        <v>1.8459362926900472E-3</v>
      </c>
      <c r="K16" s="85">
        <f t="shared" ref="K16:K19" si="7">((1+F16*I16)*EXP($S$10*F16+0.5*$S$9*F16^2)-1)/F16</f>
        <v>1.901844628274014E-3</v>
      </c>
      <c r="L16" s="85">
        <f t="shared" ref="L16:L19" si="8">((1+F16*I16)*EXP($S$5*F16+0.5*$S$4*F16^2+1/3*$S$3*F16^3)-1)/F16</f>
        <v>1.9510609713778238E-3</v>
      </c>
      <c r="AB16" s="89">
        <f>_xll.qlCalendarAdvance(Calendar,AB15,"1d","mf",,Trigger)</f>
        <v>42158</v>
      </c>
      <c r="AC16" s="90">
        <f>_xll.qlDayCounterYearFraction(DayCounter,SettlementDate,AB16,,,Trigger)</f>
        <v>5.5555555555555552E-2</v>
      </c>
      <c r="AD16" s="85">
        <f t="shared" si="0"/>
        <v>5.8591859976581822E-4</v>
      </c>
      <c r="AE16" s="85">
        <f t="shared" si="1"/>
        <v>5.6802858423191799E-4</v>
      </c>
      <c r="AF16" s="85">
        <f t="shared" si="2"/>
        <v>5.4741218295388061E-4</v>
      </c>
    </row>
    <row r="17" spans="3:32" ht="12" customHeight="1" x14ac:dyDescent="0.2">
      <c r="C17" s="170" t="s">
        <v>40</v>
      </c>
      <c r="D17" s="80">
        <f t="shared" si="4"/>
        <v>42138</v>
      </c>
      <c r="E17" s="89">
        <f>_xll.qlCalendarAdvance(Calendar,SettlementDate,C17,"Following",,Trigger)</f>
        <v>42152</v>
      </c>
      <c r="F17" s="90">
        <f>_xll.qlDayCounterYearFraction(DayCounter,D17,E17,,,Trigger)</f>
        <v>3.888888888888889E-2</v>
      </c>
      <c r="G17" s="121">
        <f>_xll.qlYieldTSDiscount(Discounting,D17,,AllTriggers)</f>
        <v>0.99998560902785294</v>
      </c>
      <c r="H17" s="124">
        <f>_xll.qlYieldTSDiscount(Discounting,E17,,AllTriggers)</f>
        <v>0.99993661213379237</v>
      </c>
      <c r="I17" s="127">
        <f t="shared" si="5"/>
        <v>1.2600000016949053E-3</v>
      </c>
      <c r="J17" s="85">
        <f t="shared" si="6"/>
        <v>1.8459539871359557E-3</v>
      </c>
      <c r="K17" s="85">
        <f t="shared" si="7"/>
        <v>1.8862094432130811E-3</v>
      </c>
      <c r="L17" s="85">
        <f t="shared" si="8"/>
        <v>1.9171363321257573E-3</v>
      </c>
      <c r="AB17" s="89">
        <f>_xll.qlCalendarAdvance(Calendar,AB16,"1d","mf",,Trigger)</f>
        <v>42159</v>
      </c>
      <c r="AC17" s="90">
        <f>_xll.qlDayCounterYearFraction(DayCounter,SettlementDate,AB17,,,Trigger)</f>
        <v>5.8333333333333334E-2</v>
      </c>
      <c r="AD17" s="85">
        <f t="shared" si="0"/>
        <v>5.8591859976581822E-4</v>
      </c>
      <c r="AE17" s="85">
        <f t="shared" si="1"/>
        <v>5.6355608034844296E-4</v>
      </c>
      <c r="AF17" s="85">
        <f t="shared" si="2"/>
        <v>5.4061317545396029E-4</v>
      </c>
    </row>
    <row r="18" spans="3:32" ht="12" customHeight="1" x14ac:dyDescent="0.2">
      <c r="C18" s="170" t="s">
        <v>41</v>
      </c>
      <c r="D18" s="80">
        <f t="shared" si="4"/>
        <v>42138</v>
      </c>
      <c r="E18" s="89">
        <f>_xll.qlCalendarAdvance(Calendar,SettlementDate,C18,"Following",,Trigger)</f>
        <v>42159</v>
      </c>
      <c r="F18" s="90">
        <f>_xll.qlDayCounterYearFraction(DayCounter,D18,E18,,,Trigger)</f>
        <v>5.8333333333333334E-2</v>
      </c>
      <c r="G18" s="121">
        <f>_xll.qlYieldTSDiscount(Discounting,D18,,AllTriggers)</f>
        <v>0.99998560902785294</v>
      </c>
      <c r="H18" s="124">
        <f>_xll.qlYieldTSDiscount(Discounting,E18,,AllTriggers)</f>
        <v>0.99991211548770598</v>
      </c>
      <c r="I18" s="127">
        <f t="shared" si="5"/>
        <v>1.2599999941466575E-3</v>
      </c>
      <c r="J18" s="85">
        <f t="shared" si="6"/>
        <v>1.8459716727127682E-3</v>
      </c>
      <c r="K18" s="85">
        <f t="shared" si="7"/>
        <v>1.870573110559651E-3</v>
      </c>
      <c r="L18" s="85">
        <f t="shared" si="8"/>
        <v>1.8867172354270728E-3</v>
      </c>
      <c r="AB18" s="89">
        <f>_xll.qlCalendarAdvance(Calendar,AB17,"1d","mf",,Trigger)</f>
        <v>42160</v>
      </c>
      <c r="AC18" s="90">
        <f>_xll.qlDayCounterYearFraction(DayCounter,SettlementDate,AB18,,,Trigger)</f>
        <v>6.1111111111111109E-2</v>
      </c>
      <c r="AD18" s="85">
        <f t="shared" si="0"/>
        <v>5.8591859976581822E-4</v>
      </c>
      <c r="AE18" s="85">
        <f t="shared" si="1"/>
        <v>5.5908357646496792E-4</v>
      </c>
      <c r="AF18" s="85">
        <f t="shared" si="2"/>
        <v>5.3402892213401973E-4</v>
      </c>
    </row>
    <row r="19" spans="3:32" ht="12" customHeight="1" x14ac:dyDescent="0.2">
      <c r="C19" s="371" t="s">
        <v>35</v>
      </c>
      <c r="D19" s="366">
        <f t="shared" si="4"/>
        <v>42138</v>
      </c>
      <c r="E19" s="372">
        <f>_xll.qlCalendarAdvance(Calendar,SettlementDate,C19,"mf",TRUE,Trigger)</f>
        <v>42170</v>
      </c>
      <c r="F19" s="368">
        <f>_xll.qlDayCounterYearFraction(DayCounter,D19,E19,,,Trigger)</f>
        <v>8.8888888888888892E-2</v>
      </c>
      <c r="G19" s="373">
        <f>_xll.qlYieldTSDiscount(Discounting,D19,,AllTriggers)</f>
        <v>0.99998560902785294</v>
      </c>
      <c r="H19" s="374">
        <f>_xll.qlYieldTSDiscount(Discounting,E19,,AllTriggers)</f>
        <v>0.99987273450611391</v>
      </c>
      <c r="I19" s="375">
        <f t="shared" si="5"/>
        <v>1.2699999967419329E-3</v>
      </c>
      <c r="J19" s="91">
        <f t="shared" si="6"/>
        <v>1.8559999999989696E-3</v>
      </c>
      <c r="K19" s="91">
        <f t="shared" si="7"/>
        <v>1.8559999999989696E-3</v>
      </c>
      <c r="L19" s="91">
        <f t="shared" si="8"/>
        <v>1.8559999999989696E-3</v>
      </c>
      <c r="AB19" s="89">
        <f>_xll.qlCalendarAdvance(Calendar,AB18,"1d","mf",,Trigger)</f>
        <v>42163</v>
      </c>
      <c r="AC19" s="90">
        <f>_xll.qlDayCounterYearFraction(DayCounter,SettlementDate,AB19,,,Trigger)</f>
        <v>6.9444444444444448E-2</v>
      </c>
      <c r="AD19" s="85">
        <f t="shared" si="0"/>
        <v>5.8591859976581822E-4</v>
      </c>
      <c r="AE19" s="85">
        <f t="shared" si="1"/>
        <v>5.4566606481454294E-4</v>
      </c>
      <c r="AF19" s="85">
        <f t="shared" si="2"/>
        <v>5.1556468725407509E-4</v>
      </c>
    </row>
    <row r="20" spans="3:32" ht="12" customHeight="1" x14ac:dyDescent="0.2">
      <c r="AB20" s="89">
        <f>_xll.qlCalendarAdvance(Calendar,AB19,"1d","mf",,Trigger)</f>
        <v>42164</v>
      </c>
      <c r="AC20" s="90">
        <f>_xll.qlDayCounterYearFraction(DayCounter,SettlementDate,AB20,,,Trigger)</f>
        <v>7.2222222222222215E-2</v>
      </c>
      <c r="AD20" s="85">
        <f t="shared" si="0"/>
        <v>5.8591859976581822E-4</v>
      </c>
      <c r="AE20" s="85">
        <f t="shared" si="1"/>
        <v>5.4119356093106801E-4</v>
      </c>
      <c r="AF20" s="85">
        <f t="shared" si="2"/>
        <v>5.098394506540527E-4</v>
      </c>
    </row>
    <row r="21" spans="3:32" ht="12" customHeight="1" x14ac:dyDescent="0.2">
      <c r="C21" s="359" t="s">
        <v>107</v>
      </c>
      <c r="AB21" s="89">
        <f>_xll.qlCalendarAdvance(Calendar,AB20,"1d","mf",,Trigger)</f>
        <v>42165</v>
      </c>
      <c r="AC21" s="90">
        <f>_xll.qlDayCounterYearFraction(DayCounter,SettlementDate,AB21,,,Trigger)</f>
        <v>7.4999999999999997E-2</v>
      </c>
      <c r="AD21" s="85">
        <f t="shared" si="0"/>
        <v>5.8591859976581822E-4</v>
      </c>
      <c r="AE21" s="85">
        <f t="shared" si="1"/>
        <v>5.3672105704759298E-4</v>
      </c>
      <c r="AF21" s="85">
        <f t="shared" si="2"/>
        <v>5.0432896823400975E-4</v>
      </c>
    </row>
    <row r="22" spans="3:32" ht="12" customHeight="1" x14ac:dyDescent="0.2">
      <c r="C22" s="209" t="s">
        <v>92</v>
      </c>
      <c r="AB22" s="89">
        <f>_xll.qlCalendarAdvance(Calendar,AB21,"1d","mf",,Trigger)</f>
        <v>42166</v>
      </c>
      <c r="AC22" s="90">
        <f>_xll.qlDayCounterYearFraction(DayCounter,SettlementDate,AB22,,,Trigger)</f>
        <v>7.7777777777777779E-2</v>
      </c>
      <c r="AD22" s="85">
        <f t="shared" si="0"/>
        <v>5.8591859976581822E-4</v>
      </c>
      <c r="AE22" s="85">
        <f t="shared" si="1"/>
        <v>5.3224855316411795E-4</v>
      </c>
      <c r="AF22" s="85">
        <f t="shared" si="2"/>
        <v>4.9903323999394645E-4</v>
      </c>
    </row>
    <row r="23" spans="3:32" ht="12" customHeight="1" x14ac:dyDescent="0.2">
      <c r="C23" s="85">
        <f>IF($C$22="FLAT",J15,IF($C$22="linear",K15,L15))</f>
        <v>2.6643691146954751E-3</v>
      </c>
      <c r="AB23" s="89">
        <f>_xll.qlCalendarAdvance(Calendar,AB22,"1d","mf",,Trigger)</f>
        <v>42167</v>
      </c>
      <c r="AC23" s="90">
        <f>_xll.qlDayCounterYearFraction(DayCounter,SettlementDate,AB23,,,Trigger)</f>
        <v>8.0555555555555561E-2</v>
      </c>
      <c r="AD23" s="85">
        <f t="shared" si="0"/>
        <v>5.8591859976581822E-4</v>
      </c>
      <c r="AE23" s="85">
        <f t="shared" si="1"/>
        <v>5.2777604928064292E-4</v>
      </c>
      <c r="AF23" s="85">
        <f t="shared" si="2"/>
        <v>4.9395226593386269E-4</v>
      </c>
    </row>
    <row r="24" spans="3:32" ht="12" customHeight="1" x14ac:dyDescent="0.2">
      <c r="C24" s="85">
        <f>IF($C$22="FLAT",J16,IF($C$22="linear",K16,L16))</f>
        <v>1.9510609713778238E-3</v>
      </c>
      <c r="AB24" s="89">
        <f>_xll.qlCalendarAdvance(Calendar,AB23,"1d","mf",,Trigger)</f>
        <v>42170</v>
      </c>
      <c r="AC24" s="90">
        <f>_xll.qlDayCounterYearFraction(DayCounter,SettlementDate,AB24,,,Trigger)</f>
        <v>8.8888888888888892E-2</v>
      </c>
      <c r="AD24" s="85">
        <f t="shared" si="0"/>
        <v>5.8591859976581822E-4</v>
      </c>
      <c r="AE24" s="85">
        <f t="shared" ref="AE24:AE26" si="9">$S$10+$S$9*AC24</f>
        <v>5.1435853763021793E-4</v>
      </c>
      <c r="AF24" s="85">
        <f t="shared" ref="AF24:AF26" si="10">($S$5+$S$4*AC24+$S$3*AC24^2)</f>
        <v>4.7999786883348873E-4</v>
      </c>
    </row>
    <row r="25" spans="3:32" ht="12" customHeight="1" x14ac:dyDescent="0.2">
      <c r="C25" s="85">
        <f>IF($C$22="FLAT",J17,IF($C$22="linear",K17,L17))</f>
        <v>1.9171363321257573E-3</v>
      </c>
      <c r="AB25" s="89">
        <f>_xll.qlCalendarAdvance(Calendar,AB24,"1d","mf",,Trigger)</f>
        <v>42171</v>
      </c>
      <c r="AC25" s="90">
        <f>_xll.qlDayCounterYearFraction(DayCounter,SettlementDate,AB25,,,Trigger)</f>
        <v>9.166666666666666E-2</v>
      </c>
      <c r="AD25" s="85">
        <f t="shared" si="0"/>
        <v>5.8591859976581822E-4</v>
      </c>
      <c r="AE25" s="85">
        <f t="shared" si="9"/>
        <v>5.098860337467429E-4</v>
      </c>
      <c r="AF25" s="85">
        <f t="shared" si="10"/>
        <v>4.7577591149332326E-4</v>
      </c>
    </row>
    <row r="26" spans="3:32" ht="12" customHeight="1" x14ac:dyDescent="0.2">
      <c r="C26" s="85">
        <f>IF($C$22="FLAT",J18,IF($C$22="linear",K18,L18))</f>
        <v>1.8867172354270728E-3</v>
      </c>
      <c r="AB26" s="372">
        <f>_xll.qlCalendarAdvance(Calendar,AB25,"1d","mf",,Trigger)</f>
        <v>42172</v>
      </c>
      <c r="AC26" s="368">
        <f>_xll.qlDayCounterYearFraction(DayCounter,SettlementDate,AB26,,,Trigger)</f>
        <v>9.4444444444444442E-2</v>
      </c>
      <c r="AD26" s="91">
        <f t="shared" si="0"/>
        <v>5.8591859976581822E-4</v>
      </c>
      <c r="AE26" s="91">
        <f t="shared" si="9"/>
        <v>5.0541352986326787E-4</v>
      </c>
      <c r="AF26" s="91">
        <f t="shared" si="10"/>
        <v>4.7176870833313728E-4</v>
      </c>
    </row>
    <row r="27" spans="3:32" ht="12" customHeight="1" x14ac:dyDescent="0.2">
      <c r="C27" s="91">
        <f>IF($C$22="FLAT",J19,IF($C$22="linear",K19,L19))</f>
        <v>1.8559999999989696E-3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42138</v>
      </c>
      <c r="E3" s="116">
        <f>_xll.qlInterestRateIndexMaturity($D$10,D3)</f>
        <v>42230</v>
      </c>
      <c r="F3" s="148">
        <f>_xll.qlYieldTSDiscount(Discounting,D3,,AllTriggers)</f>
        <v>0.99998560902785294</v>
      </c>
      <c r="G3" s="148">
        <f>_xll.qlYieldTSDiscount(Discounting,E3,,AllTriggers)</f>
        <v>0.9996279643564534</v>
      </c>
      <c r="H3" s="150">
        <f>_xll.qlDayCounterYearFraction(DayCounter,D3,E3,,,Trigger)</f>
        <v>0.25555555555555554</v>
      </c>
      <c r="I3" s="152">
        <f>(F3/G3-1)/H3</f>
        <v>1.3999999988553121E-3</v>
      </c>
      <c r="J3" s="140">
        <f>'Delta 3M'!P3</f>
        <v>3.4481715483615299E-4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0.25555555555555554</v>
      </c>
      <c r="M3" s="122">
        <f>L3-K3</f>
        <v>0.25555555555555554</v>
      </c>
      <c r="N3" s="122">
        <f>(L3^2-K3^2)/2</f>
        <v>3.2654320987654313E-2</v>
      </c>
      <c r="O3" s="122">
        <f>(L3^3-K3^3)/3</f>
        <v>5.5633287608596238E-3</v>
      </c>
      <c r="P3" s="362" t="b">
        <f>IF(D12="fixing",TRUE,FALSE)</f>
        <v>0</v>
      </c>
      <c r="R3" s="443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2.6824506762128386E-4</v>
      </c>
      <c r="X3" s="197"/>
      <c r="Y3" s="198">
        <f t="array" ref="Y3:Y5">_xll.ohFilter(J3:J7,P3:P7)</f>
        <v>3.4481715483615299E-4</v>
      </c>
      <c r="AA3" s="192">
        <f t="array" ref="AA3:AC5">MINVERSE(S3:U5)</f>
        <v>259.80042765502452</v>
      </c>
      <c r="AB3" s="193">
        <v>-546.47676161918969</v>
      </c>
      <c r="AC3" s="194">
        <v>286.67633396416505</v>
      </c>
      <c r="AF3" s="88">
        <f>SettlementDate</f>
        <v>42138</v>
      </c>
      <c r="AG3" s="90">
        <f>_xll.qlDayCounterYearFraction(DayCounter,SettlementDate,AF3,,,Trigger)</f>
        <v>0</v>
      </c>
      <c r="AH3" s="84">
        <f t="shared" ref="AH3:AH65" si="0">$W$13</f>
        <v>1.3492845189240772E-3</v>
      </c>
      <c r="AI3" s="84">
        <f t="shared" ref="AI3:AI65" si="1">$W$10+$W$9*AG3</f>
        <v>1.2930910317035995E-3</v>
      </c>
      <c r="AJ3" s="84">
        <f t="shared" ref="AJ3:AJ34" si="2">($W$5+$W$4*AG3+$W$3*AG3^2)</f>
        <v>1.2990575526521308E-3</v>
      </c>
    </row>
    <row r="4" spans="1:36" ht="12" customHeight="1" x14ac:dyDescent="0.2">
      <c r="A4" s="180">
        <v>0</v>
      </c>
      <c r="B4" s="181">
        <f>A4+SUBSTITUTE($D$9,"M","")</f>
        <v>3</v>
      </c>
      <c r="C4" s="363" t="str">
        <f>"Delta("&amp;A4&amp;"M,"&amp;B4&amp;"M)extrap"</f>
        <v>Delta(0M,3M)extrap</v>
      </c>
      <c r="D4" s="80">
        <f>SettlementDate</f>
        <v>42138</v>
      </c>
      <c r="E4" s="80">
        <f>_xll.qlInterestRateIndexMaturity($D$10,D4)</f>
        <v>42230</v>
      </c>
      <c r="F4" s="149">
        <f>_xll.qlYieldTSDiscount(Discounting,D4,,AllTriggers)</f>
        <v>0.99998560902785294</v>
      </c>
      <c r="G4" s="149">
        <f>_xll.qlYieldTSDiscount(Discounting,E4,,AllTriggers)</f>
        <v>0.9996279643564534</v>
      </c>
      <c r="H4" s="151">
        <f>_xll.qlDayCounterYearFraction(DayCounter,D4,E4,,,Trigger)</f>
        <v>0.25555555555555554</v>
      </c>
      <c r="I4" s="81">
        <f t="shared" ref="I4:I7" si="3">(F4/G4-1)/H4</f>
        <v>1.3999999988553121E-3</v>
      </c>
      <c r="J4" s="141">
        <f>LN((1+(_xll.qlInterpolationInterpolate(B3Minterpolation,D4,TRUE,AllTriggers)+I4)*H4)/(1+I4*H4))</f>
        <v>3.4481715483615299E-4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4" t="b">
        <f>IF(D12="fixing",FALSE,TRUE)</f>
        <v>1</v>
      </c>
      <c r="R4" s="443"/>
      <c r="S4" s="192">
        <v>1.3387745770461819E-2</v>
      </c>
      <c r="T4" s="193">
        <v>5.5370370370370368E-2</v>
      </c>
      <c r="U4" s="194">
        <v>0.25555555555555554</v>
      </c>
      <c r="V4" s="199" t="s">
        <v>32</v>
      </c>
      <c r="W4" s="196">
        <v>3.473795940858726E-4</v>
      </c>
      <c r="X4" s="199" t="s">
        <v>33</v>
      </c>
      <c r="Y4" s="198">
        <v>3.548071081197934E-4</v>
      </c>
      <c r="AA4" s="192">
        <v>-133.50855310049874</v>
      </c>
      <c r="AB4" s="193">
        <v>232.25262368815558</v>
      </c>
      <c r="AC4" s="194">
        <v>-98.744070587656807</v>
      </c>
      <c r="AF4" s="89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1.3492845189240772E-3</v>
      </c>
      <c r="AI4" s="85">
        <f t="shared" si="1"/>
        <v>1.2943126292518708E-3</v>
      </c>
      <c r="AJ4" s="85">
        <f t="shared" si="2"/>
        <v>1.3000245657612244E-3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3" t="str">
        <f>"Delta("&amp;A5&amp;"M,"&amp;B5&amp;"M)"</f>
        <v>Delta(1M,4M)</v>
      </c>
      <c r="D5" s="80">
        <f>_xll.qlCalendarAdvance(Calendar,SettlementDate,A5&amp;"M","f")</f>
        <v>42170</v>
      </c>
      <c r="E5" s="80">
        <f>_xll.qlInterestRateIndexMaturity($D$10,D5)</f>
        <v>42262</v>
      </c>
      <c r="F5" s="149">
        <f>_xll.qlYieldTSDiscount(Discounting,D5,,AllTriggers)</f>
        <v>0.99987273450611391</v>
      </c>
      <c r="G5" s="149">
        <f>_xll.qlYieldTSDiscount(Discounting,E5,,AllTriggers)</f>
        <v>0.99948493511838388</v>
      </c>
      <c r="H5" s="151">
        <f>_xll.qlDayCounterYearFraction(DayCounter,D5,E5,,,Trigger)</f>
        <v>0.25555555555555554</v>
      </c>
      <c r="I5" s="81">
        <f t="shared" si="3"/>
        <v>1.5182578663390693E-3</v>
      </c>
      <c r="J5" s="141">
        <f>LN((1+(_xll.qlInterpolationInterpolate(B3Minterpolation,D5,TRUE,AllTriggers)+I5)*H5)/(1+I5*H5))</f>
        <v>3.548071081197934E-4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0.34444444444444444</v>
      </c>
      <c r="M5" s="90">
        <f>L5-K5</f>
        <v>0.25555555555555554</v>
      </c>
      <c r="N5" s="90">
        <f>(L5^2-K5^2)/2</f>
        <v>5.5370370370370368E-2</v>
      </c>
      <c r="O5" s="90">
        <f>(L5^3-K5^3)/3</f>
        <v>1.3387745770461819E-2</v>
      </c>
      <c r="P5" s="364" t="b">
        <v>1</v>
      </c>
      <c r="R5" s="443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1.2990575526521308E-3</v>
      </c>
      <c r="X5" s="199"/>
      <c r="Y5" s="198">
        <v>3.6479621033610251E-4</v>
      </c>
      <c r="AA5" s="192">
        <v>15.316732002851015</v>
      </c>
      <c r="AB5" s="193">
        <v>-17.780172413793071</v>
      </c>
      <c r="AC5" s="194">
        <v>6.376483889202925</v>
      </c>
      <c r="AF5" s="89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1.3492845189240772E-3</v>
      </c>
      <c r="AI5" s="85">
        <f t="shared" si="1"/>
        <v>1.2979774218966845E-3</v>
      </c>
      <c r="AJ5" s="85">
        <f t="shared" si="2"/>
        <v>1.3029504425947666E-3</v>
      </c>
    </row>
    <row r="6" spans="1:36" ht="12" customHeight="1" x14ac:dyDescent="0.2">
      <c r="A6" s="182">
        <v>2</v>
      </c>
      <c r="B6" s="181">
        <f t="shared" si="4"/>
        <v>5</v>
      </c>
      <c r="C6" s="363" t="str">
        <f>"Delta("&amp;A6&amp;"M,"&amp;B6&amp;"M)"</f>
        <v>Delta(2M,5M)</v>
      </c>
      <c r="D6" s="80">
        <f>_xll.qlCalendarAdvance(Calendar,SettlementDate,A6&amp;"M","f")</f>
        <v>42199</v>
      </c>
      <c r="E6" s="80">
        <f>_xll.qlInterestRateIndexMaturity($D$10,D6)</f>
        <v>42291</v>
      </c>
      <c r="F6" s="149">
        <f>_xll.qlYieldTSDiscount(Discounting,D6,,AllTriggers)</f>
        <v>0.99975691463392391</v>
      </c>
      <c r="G6" s="149">
        <f>_xll.qlYieldTSDiscount(Discounting,E6,,AllTriggers)</f>
        <v>0.99929334856092999</v>
      </c>
      <c r="H6" s="151">
        <f>_xll.qlDayCounterYearFraction(DayCounter,D6,E6,,,Trigger)</f>
        <v>0.25555555555555554</v>
      </c>
      <c r="I6" s="81">
        <f t="shared" si="3"/>
        <v>1.8152369384670942E-3</v>
      </c>
      <c r="J6" s="141">
        <f>LN((1+(_xll.qlInterpolationInterpolate(B3Minterpolation,D6,TRUE,AllTriggers)+I6)*H6)/(1+I6*H6))</f>
        <v>3.6479621033610251E-4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4" t="b">
        <v>1</v>
      </c>
      <c r="W6" s="200"/>
      <c r="X6" s="189"/>
      <c r="Y6" s="190"/>
      <c r="AF6" s="89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1.3492845189240772E-3</v>
      </c>
      <c r="AI6" s="85">
        <f t="shared" si="1"/>
        <v>1.2991990194449556E-3</v>
      </c>
      <c r="AJ6" s="85">
        <f t="shared" si="2"/>
        <v>1.3039340140413675E-3</v>
      </c>
    </row>
    <row r="7" spans="1:36" ht="12" customHeight="1" x14ac:dyDescent="0.2">
      <c r="A7" s="182">
        <v>3</v>
      </c>
      <c r="B7" s="181">
        <f t="shared" si="4"/>
        <v>6</v>
      </c>
      <c r="C7" s="365" t="str">
        <f>"Delta("&amp;A7&amp;"M,"&amp;B7&amp;"M)"</f>
        <v>Delta(3M,6M)</v>
      </c>
      <c r="D7" s="366">
        <f>_xll.qlCalendarAdvance(Calendar,SettlementDate,A7&amp;"M","f")</f>
        <v>42230</v>
      </c>
      <c r="E7" s="366">
        <f>_xll.qlInterestRateIndexMaturity($D$10,D7)</f>
        <v>42324</v>
      </c>
      <c r="F7" s="380">
        <f>_xll.qlYieldTSDiscount(Discounting,D7,,AllTriggers)</f>
        <v>0.9996279643564534</v>
      </c>
      <c r="G7" s="380">
        <f>_xll.qlYieldTSDiscount(Discounting,E7,,AllTriggers)</f>
        <v>0.99905132952648346</v>
      </c>
      <c r="H7" s="381">
        <f>_xll.qlDayCounterYearFraction(DayCounter,D7,E7,,,Trigger)</f>
        <v>0.26111111111111113</v>
      </c>
      <c r="I7" s="382">
        <f t="shared" si="3"/>
        <v>2.2104857330698725E-3</v>
      </c>
      <c r="J7" s="367">
        <f>LN((1+(_xll.qlInterpolationInterpolate(B3Minterpolation,D7,TRUE,AllTriggers)+I7)*H7)/(1+I7*H7))</f>
        <v>3.8717145938390446E-4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0.51666666666666672</v>
      </c>
      <c r="M7" s="368">
        <f>L7-K7</f>
        <v>0.26111111111111118</v>
      </c>
      <c r="N7" s="368">
        <f>(L7^2-K7^2)/2</f>
        <v>0.10081790123456794</v>
      </c>
      <c r="O7" s="368">
        <f>(L7^3-K7^3)/3</f>
        <v>4.0410436671239149E-2</v>
      </c>
      <c r="P7" s="369" t="b">
        <v>0</v>
      </c>
      <c r="W7" s="200"/>
      <c r="X7" s="189"/>
      <c r="Y7" s="190"/>
      <c r="AF7" s="89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1.3492845189240772E-3</v>
      </c>
      <c r="AI7" s="85">
        <f t="shared" si="1"/>
        <v>1.300420616993227E-3</v>
      </c>
      <c r="AJ7" s="85">
        <f t="shared" si="2"/>
        <v>1.3049217250723458E-3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1.3492845189240772E-3</v>
      </c>
      <c r="AI8" s="85">
        <f t="shared" si="1"/>
        <v>1.3016422145414983E-3</v>
      </c>
      <c r="AJ8" s="85">
        <f t="shared" si="2"/>
        <v>1.3059135756877008E-3</v>
      </c>
    </row>
    <row r="9" spans="1:36" ht="12" customHeight="1" x14ac:dyDescent="0.2">
      <c r="C9" s="359" t="s">
        <v>140</v>
      </c>
      <c r="D9" s="378" t="s">
        <v>36</v>
      </c>
      <c r="R9" s="442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4" t="s">
        <v>32</v>
      </c>
      <c r="W9" s="196">
        <f t="array" ref="W9:W10">MMULT(AA9:AB10,Y9:Y10)</f>
        <v>4.3977511737764916E-4</v>
      </c>
      <c r="X9" s="444" t="s">
        <v>33</v>
      </c>
      <c r="Y9" s="198">
        <f t="array" ref="Y9:Y10">_xll.ohFilter(J3:J7,P3:P7)</f>
        <v>3.4481715483615299E-4</v>
      </c>
      <c r="AA9" s="192">
        <f t="array" ref="AA9:AB10">MINVERSE(T9:U10)</f>
        <v>-44.021739130434767</v>
      </c>
      <c r="AB9" s="194">
        <v>44.021739130434767</v>
      </c>
      <c r="AF9" s="89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1.3492845189240772E-3</v>
      </c>
      <c r="AI9" s="85">
        <f t="shared" si="1"/>
        <v>1.3028638120897696E-3</v>
      </c>
      <c r="AJ9" s="85">
        <f t="shared" si="2"/>
        <v>1.3069095658874322E-3</v>
      </c>
    </row>
    <row r="10" spans="1:36" ht="12" customHeight="1" x14ac:dyDescent="0.2">
      <c r="C10" s="359" t="s">
        <v>105</v>
      </c>
      <c r="D10" s="378" t="str">
        <f>PROPER(Currency)&amp;IborType&amp;D9</f>
        <v>UsdLibor3M</v>
      </c>
      <c r="R10" s="442"/>
      <c r="S10" s="201"/>
      <c r="T10" s="192">
        <v>5.5370370370370368E-2</v>
      </c>
      <c r="U10" s="194">
        <v>0.25555555555555554</v>
      </c>
      <c r="V10" s="444"/>
      <c r="W10" s="196">
        <v>1.2930910317035995E-3</v>
      </c>
      <c r="X10" s="444"/>
      <c r="Y10" s="198">
        <v>3.548071081197934E-4</v>
      </c>
      <c r="AA10" s="192">
        <v>9.5380434782608674</v>
      </c>
      <c r="AB10" s="194">
        <v>-5.6249999999999973</v>
      </c>
      <c r="AF10" s="89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1.3492845189240772E-3</v>
      </c>
      <c r="AI10" s="85">
        <f t="shared" si="1"/>
        <v>1.3077502022828544E-3</v>
      </c>
      <c r="AJ10" s="85">
        <f t="shared" si="2"/>
        <v>1.310934922530128E-3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1.3492845189240772E-3</v>
      </c>
      <c r="AI11" s="85">
        <f t="shared" si="1"/>
        <v>1.3089717998311257E-3</v>
      </c>
      <c r="AJ11" s="85">
        <f t="shared" si="2"/>
        <v>1.3119516106517442E-3</v>
      </c>
    </row>
    <row r="12" spans="1:36" ht="12" customHeight="1" x14ac:dyDescent="0.2">
      <c r="C12" s="359" t="s">
        <v>131</v>
      </c>
      <c r="D12" s="378" t="s">
        <v>135</v>
      </c>
      <c r="W12" s="191" t="s">
        <v>30</v>
      </c>
      <c r="X12" s="189"/>
      <c r="Y12" s="190"/>
      <c r="AF12" s="89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1.3492845189240772E-3</v>
      </c>
      <c r="AI12" s="85">
        <f t="shared" si="1"/>
        <v>1.310193397379397E-3</v>
      </c>
      <c r="AJ12" s="85">
        <f t="shared" si="2"/>
        <v>1.312972438357737E-3</v>
      </c>
    </row>
    <row r="13" spans="1:36" ht="12" customHeight="1" x14ac:dyDescent="0.2">
      <c r="N13" s="376" t="str">
        <f>"Synthetic Deposits "&amp;D9</f>
        <v>Synthetic Deposits 3M</v>
      </c>
      <c r="O13" s="376"/>
      <c r="P13" s="376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1.3492845189240772E-3</v>
      </c>
      <c r="X13" s="202" t="s">
        <v>33</v>
      </c>
      <c r="Y13" s="198">
        <f t="array" ref="Y13">_xll.ohFilter(J3:J7,P3:P7)</f>
        <v>3.4481715483615299E-4</v>
      </c>
      <c r="AA13" s="203">
        <f>MINVERSE(U13)</f>
        <v>3.9130434782608701</v>
      </c>
      <c r="AF13" s="89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1.3492845189240772E-3</v>
      </c>
      <c r="AI13" s="85">
        <f t="shared" si="1"/>
        <v>1.3114149949276681E-3</v>
      </c>
      <c r="AJ13" s="85">
        <f t="shared" si="2"/>
        <v>1.3139974056481068E-3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AF14" s="89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1.3492845189240772E-3</v>
      </c>
      <c r="AI14" s="85">
        <f t="shared" si="1"/>
        <v>1.3150797875724819E-3</v>
      </c>
      <c r="AJ14" s="85">
        <f t="shared" si="2"/>
        <v>1.3170971450254777E-3</v>
      </c>
    </row>
    <row r="15" spans="1:36" ht="12" customHeight="1" x14ac:dyDescent="0.2">
      <c r="C15" s="370" t="s">
        <v>38</v>
      </c>
      <c r="D15" s="87">
        <f t="shared" ref="D15:D21" si="5">SettlementDate</f>
        <v>42138</v>
      </c>
      <c r="E15" s="88">
        <f>_xll.qlCalendarAdvance(Calendar,SettlementDate,C15,"Following",,Trigger)</f>
        <v>42139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0.99998560902785294</v>
      </c>
      <c r="L15" s="137">
        <f>_xll.qlYieldTSDiscount(Discounting,E15,,AllTriggers)</f>
        <v>0.99998021624920785</v>
      </c>
      <c r="M15" s="127">
        <f>(K15/L15-1)/J15</f>
        <v>1.9414387211469375E-3</v>
      </c>
      <c r="N15" s="84">
        <f>((1+M15*J15)*EXP($W$13*J15)-1)/J15</f>
        <v>3.2907330452580652E-3</v>
      </c>
      <c r="O15" s="84">
        <f>((1+J15*M15)*EXP($W$10*J15+0.5*$W$9*J15^2)-1)/J15</f>
        <v>3.2351498529692435E-3</v>
      </c>
      <c r="P15" s="84">
        <f t="shared" ref="P15:P21" si="6">((1+J15*M15)*EXP($W$5*J15+0.5*$W$4*J15^2+1/3*$W$3*J15^3)-1)/J15</f>
        <v>3.2409887892637101E-3</v>
      </c>
      <c r="AF15" s="89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1.3492845189240772E-3</v>
      </c>
      <c r="AI15" s="85">
        <f t="shared" si="1"/>
        <v>1.3163013851207532E-3</v>
      </c>
      <c r="AJ15" s="85">
        <f t="shared" si="2"/>
        <v>1.3181386706533551E-3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0.99998560902785294</v>
      </c>
      <c r="L16" s="138">
        <f>_xll.qlYieldTSDiscount(Discounting,E16,,AllTriggers)</f>
        <v>0.99996110998065502</v>
      </c>
      <c r="M16" s="127">
        <f t="shared" ref="M16:M21" si="7">(K16/L16-1)/J16</f>
        <v>1.2600000001761202E-3</v>
      </c>
      <c r="N16" s="85">
        <f t="shared" ref="N16:N20" si="8">((1+M16*J16)*EXP($W$13*J16)-1)/J16</f>
        <v>2.6093352771283662E-3</v>
      </c>
      <c r="O16" s="85">
        <f t="shared" ref="O16:O20" si="9">((1+J16*M16)*EXP($W$10*J16+0.5*$W$9*J16^2)-1)/J16</f>
        <v>2.5574147733805775E-3</v>
      </c>
      <c r="P16" s="85">
        <f t="shared" si="6"/>
        <v>2.5625170650897134E-3</v>
      </c>
      <c r="AF16" s="89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1.3492845189240772E-3</v>
      </c>
      <c r="AI16" s="85">
        <f t="shared" si="1"/>
        <v>1.3175229826690245E-3</v>
      </c>
      <c r="AJ16" s="85">
        <f t="shared" si="2"/>
        <v>1.3191843358656091E-3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0.99998560902785294</v>
      </c>
      <c r="L17" s="138">
        <f>_xll.qlYieldTSDiscount(Discounting,E17,,AllTriggers)</f>
        <v>0.99993661213379237</v>
      </c>
      <c r="M17" s="127">
        <f t="shared" si="7"/>
        <v>1.2600000016949053E-3</v>
      </c>
      <c r="N17" s="85">
        <f t="shared" si="8"/>
        <v>2.6093860378611261E-3</v>
      </c>
      <c r="O17" s="85">
        <f t="shared" si="9"/>
        <v>2.5617389430600468E-3</v>
      </c>
      <c r="P17" s="85">
        <f t="shared" si="6"/>
        <v>2.5660445400646887E-3</v>
      </c>
      <c r="AF17" s="89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1.3492845189240772E-3</v>
      </c>
      <c r="AI17" s="85">
        <f t="shared" si="1"/>
        <v>1.3187445802172956E-3</v>
      </c>
      <c r="AJ17" s="85">
        <f t="shared" si="2"/>
        <v>1.3202341406622403E-3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0.99998560902785294</v>
      </c>
      <c r="L18" s="138">
        <f>_xll.qlYieldTSDiscount(Discounting,E18,,AllTriggers)</f>
        <v>0.99991211548770598</v>
      </c>
      <c r="M18" s="127">
        <f t="shared" si="7"/>
        <v>1.2599999941466575E-3</v>
      </c>
      <c r="N18" s="85">
        <f t="shared" si="8"/>
        <v>2.6094367906992488E-3</v>
      </c>
      <c r="O18" s="85">
        <f t="shared" si="9"/>
        <v>2.5660635314407798E-3</v>
      </c>
      <c r="P18" s="85">
        <f t="shared" si="6"/>
        <v>2.5696399780501217E-3</v>
      </c>
      <c r="AF18" s="89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1.3492845189240772E-3</v>
      </c>
      <c r="AI18" s="85">
        <f t="shared" si="1"/>
        <v>1.3199661777655669E-3</v>
      </c>
      <c r="AJ18" s="85">
        <f t="shared" si="2"/>
        <v>1.3212880850432484E-3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82"/>
      <c r="G19" s="82"/>
      <c r="H19" s="82"/>
      <c r="I19" s="82"/>
      <c r="J19" s="90">
        <f>_xll.qlDayCounterYearFraction(DayCounter,D19,E19,,,Trigger)</f>
        <v>8.8888888888888892E-2</v>
      </c>
      <c r="K19" s="121">
        <f>_xll.qlYieldTSDiscount(Discounting,D19,,AllTriggers)</f>
        <v>0.99998560902785294</v>
      </c>
      <c r="L19" s="138">
        <f>_xll.qlYieldTSDiscount(Discounting,E19,,AllTriggers)</f>
        <v>0.99987273450611391</v>
      </c>
      <c r="M19" s="127">
        <f t="shared" si="7"/>
        <v>1.2699999967419329E-3</v>
      </c>
      <c r="N19" s="85">
        <f t="shared" si="8"/>
        <v>2.6195177614316001E-3</v>
      </c>
      <c r="O19" s="85">
        <f t="shared" si="9"/>
        <v>2.5828613613662621E-3</v>
      </c>
      <c r="P19" s="85">
        <f t="shared" si="6"/>
        <v>2.5854284932183558E-3</v>
      </c>
      <c r="AF19" s="89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1.3492845189240772E-3</v>
      </c>
      <c r="AI19" s="85">
        <f t="shared" si="1"/>
        <v>1.3236309704103806E-3</v>
      </c>
      <c r="AJ19" s="85">
        <f t="shared" si="2"/>
        <v>1.3244747556925333E-3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0.99998560902785294</v>
      </c>
      <c r="L20" s="138">
        <f>_xll.qlYieldTSDiscount(Discounting,E20,,AllTriggers)</f>
        <v>0.99975691463392391</v>
      </c>
      <c r="M20" s="127">
        <f t="shared" si="7"/>
        <v>1.3499999982676139E-3</v>
      </c>
      <c r="N20" s="85">
        <f t="shared" si="8"/>
        <v>2.699747455693219E-3</v>
      </c>
      <c r="O20" s="85">
        <f t="shared" si="9"/>
        <v>2.6808040622413104E-3</v>
      </c>
      <c r="P20" s="85">
        <f t="shared" si="6"/>
        <v>2.6815101820269042E-3</v>
      </c>
      <c r="AF20" s="89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1.3492845189240772E-3</v>
      </c>
      <c r="AI20" s="85">
        <f t="shared" si="1"/>
        <v>1.324852567958652E-3</v>
      </c>
      <c r="AJ20" s="85">
        <f t="shared" si="2"/>
        <v>1.3255452584110487E-3</v>
      </c>
    </row>
    <row r="21" spans="3:36" ht="12" customHeight="1" x14ac:dyDescent="0.2">
      <c r="C21" s="371" t="s">
        <v>36</v>
      </c>
      <c r="D21" s="366">
        <f t="shared" si="5"/>
        <v>42138</v>
      </c>
      <c r="E21" s="372">
        <f>_xll.qlCalendarAdvance(Calendar,SettlementDate,C21,"mf",TRUE,Trigger)</f>
        <v>42230</v>
      </c>
      <c r="F21" s="206"/>
      <c r="G21" s="206"/>
      <c r="H21" s="206"/>
      <c r="I21" s="206"/>
      <c r="J21" s="368">
        <f>_xll.qlDayCounterYearFraction(DayCounter,D21,E21,,,Trigger)</f>
        <v>0.25555555555555554</v>
      </c>
      <c r="K21" s="373">
        <f>_xll.qlYieldTSDiscount(Discounting,D21,,AllTriggers)</f>
        <v>0.99998560902785294</v>
      </c>
      <c r="L21" s="384">
        <f>_xll.qlYieldTSDiscount(Discounting,E21,,AllTriggers)</f>
        <v>0.9996279643564534</v>
      </c>
      <c r="M21" s="375">
        <f t="shared" si="7"/>
        <v>1.3999999988553121E-3</v>
      </c>
      <c r="N21" s="91">
        <f>((1+M21*J21)*EXP($W$13*J21)-1)/J21</f>
        <v>2.7499999999997696E-3</v>
      </c>
      <c r="O21" s="91">
        <f>((1+J21*M21)*EXP($W$10*J21+0.5*$W$9*J21^2)-1)/J21</f>
        <v>2.7499999999997696E-3</v>
      </c>
      <c r="P21" s="91">
        <f t="shared" si="6"/>
        <v>2.7499999999997696E-3</v>
      </c>
      <c r="AF21" s="89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1.3492845189240772E-3</v>
      </c>
      <c r="AI21" s="85">
        <f t="shared" si="1"/>
        <v>1.3260741655069233E-3</v>
      </c>
      <c r="AJ21" s="85">
        <f t="shared" si="2"/>
        <v>1.326619900713941E-3</v>
      </c>
    </row>
    <row r="22" spans="3:36" ht="12" customHeight="1" x14ac:dyDescent="0.2">
      <c r="AF22" s="89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1.3492845189240772E-3</v>
      </c>
      <c r="AI22" s="85">
        <f t="shared" si="1"/>
        <v>1.3272957630551944E-3</v>
      </c>
      <c r="AJ22" s="85">
        <f t="shared" si="2"/>
        <v>1.3276986826012101E-3</v>
      </c>
    </row>
    <row r="23" spans="3:36" ht="12" customHeight="1" x14ac:dyDescent="0.2">
      <c r="C23" s="359" t="s">
        <v>107</v>
      </c>
      <c r="AF23" s="89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1.3492845189240772E-3</v>
      </c>
      <c r="AI23" s="85">
        <f t="shared" si="1"/>
        <v>1.3285173606034657E-3</v>
      </c>
      <c r="AJ23" s="85">
        <f t="shared" si="2"/>
        <v>1.3287816040728562E-3</v>
      </c>
    </row>
    <row r="24" spans="3:36" ht="12" customHeight="1" x14ac:dyDescent="0.2">
      <c r="C24" s="209" t="s">
        <v>92</v>
      </c>
      <c r="AF24" s="89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1.3492845189240772E-3</v>
      </c>
      <c r="AI24" s="85">
        <f t="shared" si="1"/>
        <v>1.3321821532482794E-3</v>
      </c>
      <c r="AJ24" s="85">
        <f t="shared" si="2"/>
        <v>1.3320552059940555E-3</v>
      </c>
    </row>
    <row r="25" spans="3:36" ht="12" customHeight="1" x14ac:dyDescent="0.2">
      <c r="C25" s="85">
        <f t="shared" ref="C25:C31" si="10">IF($C$24="FLAT",N15,IF($C$24="linear",O15,P15))</f>
        <v>3.2409887892637101E-3</v>
      </c>
      <c r="AF25" s="89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1.3492845189240772E-3</v>
      </c>
      <c r="AI25" s="85">
        <f t="shared" si="1"/>
        <v>1.3334037507965507E-3</v>
      </c>
      <c r="AJ25" s="85">
        <f t="shared" si="2"/>
        <v>1.3331546858032092E-3</v>
      </c>
    </row>
    <row r="26" spans="3:36" ht="12" customHeight="1" x14ac:dyDescent="0.2">
      <c r="C26" s="85">
        <f t="shared" si="10"/>
        <v>2.5625170650897134E-3</v>
      </c>
      <c r="AF26" s="89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1.3492845189240772E-3</v>
      </c>
      <c r="AI26" s="85">
        <f t="shared" si="1"/>
        <v>1.3346253483448218E-3</v>
      </c>
      <c r="AJ26" s="85">
        <f t="shared" si="2"/>
        <v>1.3342583051967395E-3</v>
      </c>
    </row>
    <row r="27" spans="3:36" ht="12" customHeight="1" x14ac:dyDescent="0.2">
      <c r="C27" s="85">
        <f t="shared" si="10"/>
        <v>2.5660445400646887E-3</v>
      </c>
      <c r="AF27" s="89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1.3492845189240772E-3</v>
      </c>
      <c r="AI27" s="85">
        <f t="shared" si="1"/>
        <v>1.3358469458930931E-3</v>
      </c>
      <c r="AJ27" s="85">
        <f t="shared" si="2"/>
        <v>1.3353660641746467E-3</v>
      </c>
    </row>
    <row r="28" spans="3:36" ht="12" customHeight="1" x14ac:dyDescent="0.2">
      <c r="C28" s="85">
        <f t="shared" si="10"/>
        <v>2.5696399780501217E-3</v>
      </c>
      <c r="AF28" s="89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1.3492845189240772E-3</v>
      </c>
      <c r="AI28" s="85">
        <f t="shared" si="1"/>
        <v>1.3370685434413645E-3</v>
      </c>
      <c r="AJ28" s="85">
        <f t="shared" si="2"/>
        <v>1.336477962736931E-3</v>
      </c>
    </row>
    <row r="29" spans="3:36" ht="12" customHeight="1" x14ac:dyDescent="0.2">
      <c r="C29" s="85">
        <f t="shared" si="10"/>
        <v>2.5854284932183558E-3</v>
      </c>
      <c r="AF29" s="89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1.3492845189240772E-3</v>
      </c>
      <c r="AI29" s="85">
        <f t="shared" si="1"/>
        <v>1.3407333360861782E-3</v>
      </c>
      <c r="AJ29" s="85">
        <f t="shared" si="2"/>
        <v>1.3398384959300445E-3</v>
      </c>
    </row>
    <row r="30" spans="3:36" ht="12" customHeight="1" x14ac:dyDescent="0.2">
      <c r="C30" s="85">
        <f t="shared" si="10"/>
        <v>2.6815101820269042E-3</v>
      </c>
      <c r="AF30" s="89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1.3492845189240772E-3</v>
      </c>
      <c r="AI30" s="85">
        <f t="shared" si="1"/>
        <v>1.3419549336344495E-3</v>
      </c>
      <c r="AJ30" s="85">
        <f t="shared" si="2"/>
        <v>1.3409669528298364E-3</v>
      </c>
    </row>
    <row r="31" spans="3:36" ht="12" customHeight="1" x14ac:dyDescent="0.2">
      <c r="C31" s="91">
        <f t="shared" si="10"/>
        <v>2.7499999999997696E-3</v>
      </c>
      <c r="AF31" s="89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1.3492845189240772E-3</v>
      </c>
      <c r="AI31" s="85">
        <f t="shared" si="1"/>
        <v>1.3431765311827206E-3</v>
      </c>
      <c r="AJ31" s="85">
        <f t="shared" si="2"/>
        <v>1.3420995493140047E-3</v>
      </c>
    </row>
    <row r="32" spans="3:36" ht="12" customHeight="1" x14ac:dyDescent="0.2">
      <c r="AF32" s="89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1.3492845189240772E-3</v>
      </c>
      <c r="AI32" s="85">
        <f t="shared" si="1"/>
        <v>1.3443981287309919E-3</v>
      </c>
      <c r="AJ32" s="85">
        <f t="shared" si="2"/>
        <v>1.3432362853825501E-3</v>
      </c>
    </row>
    <row r="33" spans="13:36" x14ac:dyDescent="0.2">
      <c r="AF33" s="89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1.3492845189240772E-3</v>
      </c>
      <c r="AI33" s="85">
        <f t="shared" si="1"/>
        <v>1.3456197262792632E-3</v>
      </c>
      <c r="AJ33" s="85">
        <f t="shared" si="2"/>
        <v>1.3443771610354724E-3</v>
      </c>
    </row>
    <row r="34" spans="13:36" x14ac:dyDescent="0.2">
      <c r="AF34" s="89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1.3492845189240772E-3</v>
      </c>
      <c r="AI34" s="85">
        <f t="shared" si="1"/>
        <v>1.349284518924077E-3</v>
      </c>
      <c r="AJ34" s="85">
        <f t="shared" si="2"/>
        <v>1.3478246255005004E-3</v>
      </c>
    </row>
    <row r="35" spans="13:36" x14ac:dyDescent="0.2">
      <c r="AF35" s="89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si="0"/>
        <v>1.3492845189240772E-3</v>
      </c>
      <c r="AI35" s="85">
        <f t="shared" si="1"/>
        <v>1.3505061164723481E-3</v>
      </c>
      <c r="AJ35" s="85">
        <f t="shared" ref="AJ35:AJ65" si="11">($W$5+$W$4*AG35+$W$3*AG35^2)</f>
        <v>1.3489820594909301E-3</v>
      </c>
    </row>
    <row r="36" spans="13:36" x14ac:dyDescent="0.2">
      <c r="AF36" s="89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0"/>
        <v>1.3492845189240772E-3</v>
      </c>
      <c r="AI36" s="85">
        <f t="shared" si="1"/>
        <v>1.3517277140206194E-3</v>
      </c>
      <c r="AJ36" s="85">
        <f t="shared" si="11"/>
        <v>1.3501436330657366E-3</v>
      </c>
    </row>
    <row r="37" spans="13:36" x14ac:dyDescent="0.2">
      <c r="AF37" s="89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0"/>
        <v>1.3492845189240772E-3</v>
      </c>
      <c r="AI37" s="85">
        <f t="shared" si="1"/>
        <v>1.3529493115688907E-3</v>
      </c>
      <c r="AJ37" s="85">
        <f t="shared" si="11"/>
        <v>1.3513093462249202E-3</v>
      </c>
    </row>
    <row r="38" spans="13:36" x14ac:dyDescent="0.2">
      <c r="AF38" s="89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0"/>
        <v>1.3492845189240772E-3</v>
      </c>
      <c r="AI38" s="85">
        <f t="shared" si="1"/>
        <v>1.3541709091171618E-3</v>
      </c>
      <c r="AJ38" s="85">
        <f t="shared" si="11"/>
        <v>1.3524791989684803E-3</v>
      </c>
    </row>
    <row r="39" spans="13:36" x14ac:dyDescent="0.2">
      <c r="AF39" s="89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0"/>
        <v>1.3492845189240772E-3</v>
      </c>
      <c r="AI39" s="85">
        <f t="shared" si="1"/>
        <v>1.3578357017619757E-3</v>
      </c>
      <c r="AJ39" s="85">
        <f t="shared" si="11"/>
        <v>1.3560135947054226E-3</v>
      </c>
    </row>
    <row r="40" spans="13:36" x14ac:dyDescent="0.2">
      <c r="AF40" s="89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0"/>
        <v>1.3492845189240772E-3</v>
      </c>
      <c r="AI40" s="85">
        <f t="shared" si="1"/>
        <v>1.3590572993102468E-3</v>
      </c>
      <c r="AJ40" s="85">
        <f t="shared" si="11"/>
        <v>1.3572000057864907E-3</v>
      </c>
    </row>
    <row r="41" spans="13:36" x14ac:dyDescent="0.2">
      <c r="M41" s="207"/>
      <c r="N41" s="207"/>
      <c r="AF41" s="89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0"/>
        <v>1.3492845189240772E-3</v>
      </c>
      <c r="AI41" s="85">
        <f t="shared" si="1"/>
        <v>1.3602788968585181E-3</v>
      </c>
      <c r="AJ41" s="85">
        <f t="shared" si="11"/>
        <v>1.3583905564519354E-3</v>
      </c>
    </row>
    <row r="42" spans="13:36" x14ac:dyDescent="0.2">
      <c r="AF42" s="89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0"/>
        <v>1.3492845189240772E-3</v>
      </c>
      <c r="AI42" s="85">
        <f t="shared" si="1"/>
        <v>1.3615004944067895E-3</v>
      </c>
      <c r="AJ42" s="85">
        <f t="shared" si="11"/>
        <v>1.3595852467017569E-3</v>
      </c>
    </row>
    <row r="43" spans="13:36" ht="11.25" customHeight="1" x14ac:dyDescent="0.2">
      <c r="AF43" s="89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0"/>
        <v>1.3492845189240772E-3</v>
      </c>
      <c r="AI43" s="85">
        <f t="shared" si="1"/>
        <v>1.3627220919550606E-3</v>
      </c>
      <c r="AJ43" s="85">
        <f t="shared" si="11"/>
        <v>1.3607840765359554E-3</v>
      </c>
    </row>
    <row r="44" spans="13:36" x14ac:dyDescent="0.2">
      <c r="Q44" s="204"/>
      <c r="AF44" s="89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0"/>
        <v>1.3492845189240772E-3</v>
      </c>
      <c r="AI44" s="85">
        <f t="shared" si="1"/>
        <v>1.3663868845998743E-3</v>
      </c>
      <c r="AJ44" s="85">
        <f t="shared" si="11"/>
        <v>1.3644054035448119E-3</v>
      </c>
    </row>
    <row r="45" spans="13:36" x14ac:dyDescent="0.2">
      <c r="Q45" s="204"/>
      <c r="AF45" s="89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0"/>
        <v>1.3492845189240772E-3</v>
      </c>
      <c r="AI45" s="85">
        <f t="shared" si="1"/>
        <v>1.3676084821481456E-3</v>
      </c>
      <c r="AJ45" s="85">
        <f t="shared" si="11"/>
        <v>1.365620791716518E-3</v>
      </c>
    </row>
    <row r="46" spans="13:36" x14ac:dyDescent="0.2">
      <c r="Q46" s="204"/>
      <c r="AF46" s="89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0"/>
        <v>1.3492845189240772E-3</v>
      </c>
      <c r="AI46" s="85">
        <f t="shared" si="1"/>
        <v>1.3688300796964169E-3</v>
      </c>
      <c r="AJ46" s="85">
        <f t="shared" si="11"/>
        <v>1.3668403194726005E-3</v>
      </c>
    </row>
    <row r="47" spans="13:36" x14ac:dyDescent="0.2">
      <c r="Q47" s="204"/>
      <c r="AF47" s="89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0"/>
        <v>1.3492845189240772E-3</v>
      </c>
      <c r="AI47" s="85">
        <f t="shared" si="1"/>
        <v>1.370051677244688E-3</v>
      </c>
      <c r="AJ47" s="85">
        <f t="shared" si="11"/>
        <v>1.3680639868130604E-3</v>
      </c>
    </row>
    <row r="48" spans="13:36" x14ac:dyDescent="0.2">
      <c r="Q48" s="204"/>
      <c r="AF48" s="89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0"/>
        <v>1.3492845189240772E-3</v>
      </c>
      <c r="AI48" s="85">
        <f t="shared" si="1"/>
        <v>1.3712732747929593E-3</v>
      </c>
      <c r="AJ48" s="85">
        <f t="shared" si="11"/>
        <v>1.3692917937378969E-3</v>
      </c>
    </row>
    <row r="49" spans="13:36" x14ac:dyDescent="0.2">
      <c r="AF49" s="89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0"/>
        <v>1.3492845189240772E-3</v>
      </c>
      <c r="AI49" s="85">
        <f t="shared" si="1"/>
        <v>1.3749380674377731E-3</v>
      </c>
      <c r="AJ49" s="85">
        <f t="shared" si="11"/>
        <v>1.3730000520186679E-3</v>
      </c>
    </row>
    <row r="50" spans="13:36" x14ac:dyDescent="0.2">
      <c r="AF50" s="89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0"/>
        <v>1.3492845189240772E-3</v>
      </c>
      <c r="AI50" s="85">
        <f t="shared" si="1"/>
        <v>1.3761596649860444E-3</v>
      </c>
      <c r="AJ50" s="85">
        <f t="shared" si="11"/>
        <v>1.3742444172810118E-3</v>
      </c>
    </row>
    <row r="51" spans="13:36" x14ac:dyDescent="0.2">
      <c r="AF51" s="89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0"/>
        <v>1.3492845189240772E-3</v>
      </c>
      <c r="AI51" s="85">
        <f t="shared" si="1"/>
        <v>1.3773812625343157E-3</v>
      </c>
      <c r="AJ51" s="85">
        <f t="shared" si="11"/>
        <v>1.3754929221277328E-3</v>
      </c>
    </row>
    <row r="52" spans="13:36" x14ac:dyDescent="0.2">
      <c r="AF52" s="89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0"/>
        <v>1.3492845189240772E-3</v>
      </c>
      <c r="AI52" s="85">
        <f t="shared" si="1"/>
        <v>1.3786028600825868E-3</v>
      </c>
      <c r="AJ52" s="85">
        <f t="shared" si="11"/>
        <v>1.3767455665588306E-3</v>
      </c>
    </row>
    <row r="53" spans="13:36" x14ac:dyDescent="0.2">
      <c r="AF53" s="89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0"/>
        <v>1.3492845189240772E-3</v>
      </c>
      <c r="AI53" s="85">
        <f t="shared" si="1"/>
        <v>1.3798244576308581E-3</v>
      </c>
      <c r="AJ53" s="85">
        <f t="shared" si="11"/>
        <v>1.3780023505743052E-3</v>
      </c>
    </row>
    <row r="54" spans="13:36" x14ac:dyDescent="0.2">
      <c r="AF54" s="89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0"/>
        <v>1.3492845189240772E-3</v>
      </c>
      <c r="AI54" s="85">
        <f t="shared" si="1"/>
        <v>1.3834892502756718E-3</v>
      </c>
      <c r="AJ54" s="85">
        <f t="shared" si="11"/>
        <v>1.3817975401269904E-3</v>
      </c>
    </row>
    <row r="55" spans="13:36" x14ac:dyDescent="0.2">
      <c r="AF55" s="89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0"/>
        <v>1.3492845189240772E-3</v>
      </c>
      <c r="AI55" s="85">
        <f t="shared" si="1"/>
        <v>1.3847108478239431E-3</v>
      </c>
      <c r="AJ55" s="85">
        <f t="shared" si="11"/>
        <v>1.3830708824799725E-3</v>
      </c>
    </row>
    <row r="56" spans="13:36" x14ac:dyDescent="0.2">
      <c r="AF56" s="89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0"/>
        <v>1.3492845189240772E-3</v>
      </c>
      <c r="AI56" s="85">
        <f t="shared" si="1"/>
        <v>1.3859324453722142E-3</v>
      </c>
      <c r="AJ56" s="85">
        <f t="shared" si="11"/>
        <v>1.3843483644173317E-3</v>
      </c>
    </row>
    <row r="57" spans="13:36" x14ac:dyDescent="0.2">
      <c r="AF57" s="89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0"/>
        <v>1.3492845189240772E-3</v>
      </c>
      <c r="AI57" s="85">
        <f t="shared" si="1"/>
        <v>1.3871540429204856E-3</v>
      </c>
      <c r="AJ57" s="85">
        <f t="shared" si="11"/>
        <v>1.3856299859390674E-3</v>
      </c>
    </row>
    <row r="58" spans="13:36" x14ac:dyDescent="0.2">
      <c r="AF58" s="89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0"/>
        <v>1.3492845189240772E-3</v>
      </c>
      <c r="AI58" s="85">
        <f t="shared" si="1"/>
        <v>1.3883756404687569E-3</v>
      </c>
      <c r="AJ58" s="85">
        <f t="shared" si="11"/>
        <v>1.3869157470451801E-3</v>
      </c>
    </row>
    <row r="59" spans="13:36" x14ac:dyDescent="0.2">
      <c r="AF59" s="89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0"/>
        <v>1.3492845189240772E-3</v>
      </c>
      <c r="AI59" s="85">
        <f t="shared" si="1"/>
        <v>1.3920404331135706E-3</v>
      </c>
      <c r="AJ59" s="85">
        <f t="shared" si="11"/>
        <v>1.3907978678697796E-3</v>
      </c>
    </row>
    <row r="60" spans="13:36" x14ac:dyDescent="0.2">
      <c r="M60" s="207"/>
      <c r="AF60" s="89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0"/>
        <v>1.3492845189240772E-3</v>
      </c>
      <c r="AI60" s="85">
        <f t="shared" si="1"/>
        <v>1.3932620306618417E-3</v>
      </c>
      <c r="AJ60" s="85">
        <f t="shared" si="11"/>
        <v>1.3921001873133999E-3</v>
      </c>
    </row>
    <row r="61" spans="13:36" x14ac:dyDescent="0.2">
      <c r="M61" s="207"/>
      <c r="AF61" s="89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0"/>
        <v>1.3492845189240772E-3</v>
      </c>
      <c r="AI61" s="85">
        <f t="shared" si="1"/>
        <v>1.394483628210113E-3</v>
      </c>
      <c r="AJ61" s="85">
        <f t="shared" si="11"/>
        <v>1.3934066463413969E-3</v>
      </c>
    </row>
    <row r="62" spans="13:36" x14ac:dyDescent="0.2">
      <c r="M62" s="207"/>
      <c r="AF62" s="89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0"/>
        <v>1.3492845189240772E-3</v>
      </c>
      <c r="AI62" s="85">
        <f t="shared" si="1"/>
        <v>1.3957052257583843E-3</v>
      </c>
      <c r="AJ62" s="85">
        <f t="shared" si="11"/>
        <v>1.394717244953771E-3</v>
      </c>
    </row>
    <row r="63" spans="13:36" x14ac:dyDescent="0.2">
      <c r="M63" s="207"/>
      <c r="AF63" s="89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0"/>
        <v>1.3492845189240772E-3</v>
      </c>
      <c r="AI63" s="85">
        <f t="shared" si="1"/>
        <v>1.3969268233066556E-3</v>
      </c>
      <c r="AJ63" s="85">
        <f t="shared" si="11"/>
        <v>1.396031983150522E-3</v>
      </c>
    </row>
    <row r="64" spans="13:36" x14ac:dyDescent="0.2">
      <c r="M64" s="207"/>
      <c r="AF64" s="89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0"/>
        <v>1.3492845189240772E-3</v>
      </c>
      <c r="AI64" s="85">
        <f t="shared" si="1"/>
        <v>1.4005916159514694E-3</v>
      </c>
      <c r="AJ64" s="85">
        <f t="shared" si="11"/>
        <v>1.4000010352470357E-3</v>
      </c>
    </row>
    <row r="65" spans="13:36" x14ac:dyDescent="0.2">
      <c r="M65" s="207"/>
      <c r="AF65" s="372">
        <f>_xll.qlCalendarAdvance(Calendar,AF64,"1d","mf",,Trigger)</f>
        <v>42227</v>
      </c>
      <c r="AG65" s="368">
        <f>_xll.qlDayCounterYearFraction(DayCounter,SettlementDate,AF65,,,Trigger)</f>
        <v>0.24722222222222223</v>
      </c>
      <c r="AH65" s="91">
        <f t="shared" si="0"/>
        <v>1.3492845189240772E-3</v>
      </c>
      <c r="AI65" s="91">
        <f t="shared" si="1"/>
        <v>1.4018132134997405E-3</v>
      </c>
      <c r="AJ65" s="91">
        <f t="shared" si="11"/>
        <v>1.401332331781294E-3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60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42138</v>
      </c>
      <c r="E3" s="116">
        <f>_xll.qlInterestRateIndexMaturity($D$10,D3)</f>
        <v>42324</v>
      </c>
      <c r="F3" s="148">
        <f>_xll.qlYieldTSDiscount(Discounting,D3,,AllTriggers)</f>
        <v>0.99998560902785294</v>
      </c>
      <c r="G3" s="148">
        <f>_xll.qlYieldTSDiscount(Discounting,E3,,AllTriggers)</f>
        <v>0.99905132952648346</v>
      </c>
      <c r="H3" s="150">
        <f>_xll.qlDayCounterYearFraction(DayCounter,D3,E3,,,Trigger)</f>
        <v>0.51666666666666672</v>
      </c>
      <c r="I3" s="152">
        <f>(F3/G3-1)/H3</f>
        <v>1.8099999994330086E-3</v>
      </c>
      <c r="J3" s="140">
        <f>'Delta 6M '!P3</f>
        <v>1.2048215233263263E-3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0.51666666666666672</v>
      </c>
      <c r="M3" s="122">
        <f>L3-K3</f>
        <v>0.51666666666666672</v>
      </c>
      <c r="N3" s="122">
        <f>(L3^2-K3^2)/2</f>
        <v>0.13347222222222224</v>
      </c>
      <c r="O3" s="122">
        <f>(L3^3-K3^3)/3</f>
        <v>4.5973765432098773E-2</v>
      </c>
      <c r="P3" s="362" t="b">
        <f>IF(D12="fixing",TRUE,FALSE)</f>
        <v>0</v>
      </c>
      <c r="R3" s="443" t="s">
        <v>92</v>
      </c>
      <c r="S3" s="192">
        <f t="array" ref="S3:S5">_xll.ohFilter(O3:O7,P3:P7)</f>
        <v>4.5973765432098773E-2</v>
      </c>
      <c r="T3" s="193">
        <f t="array" ref="T3:T5">_xll.ohFilter(N3:N7,P3:P7)</f>
        <v>0.13347222222222224</v>
      </c>
      <c r="U3" s="194">
        <f t="array" ref="U3:U5">_xll.ohFilter(M3:M7,P3:P7)</f>
        <v>0.51666666666666672</v>
      </c>
      <c r="V3" s="195"/>
      <c r="W3" s="196">
        <f t="array" ref="W3:W5">MMULT(AA3:AC5,Y3:Y5)</f>
        <v>5.5189134239977955E-3</v>
      </c>
      <c r="X3" s="197"/>
      <c r="Y3" s="284">
        <f t="array" ref="Y3:Y5">_xll.ohFilter(J3:J7,P3:P7)</f>
        <v>1.2048215233263263E-3</v>
      </c>
      <c r="AA3" s="192">
        <f t="array" ref="AA3:AC5">MINVERSE(S3:U5)</f>
        <v>128.38044620383519</v>
      </c>
      <c r="AB3" s="193">
        <v>-265.39330918492169</v>
      </c>
      <c r="AC3" s="194">
        <v>134.17506840721367</v>
      </c>
      <c r="AF3" s="387">
        <f>SettlementDate</f>
        <v>42138</v>
      </c>
      <c r="AG3" s="90">
        <f>_xll.qlDayCounterYearFraction(DayCounter,SettlementDate,AF3,,,Trigger)</f>
        <v>0</v>
      </c>
      <c r="AH3" s="84">
        <f t="shared" ref="AH3:AH34" si="0">$W$13</f>
        <v>2.3319126257928895E-3</v>
      </c>
      <c r="AI3" s="84">
        <f t="shared" ref="AI3:AI34" si="1">$W$10+$W$9*AG3</f>
        <v>2.5197856340080137E-3</v>
      </c>
      <c r="AJ3" s="84">
        <f t="shared" ref="AJ3:AJ34" si="2">($W$5+$W$4*AG3+$W$3*AG3^2)</f>
        <v>2.8741379084135949E-3</v>
      </c>
    </row>
    <row r="4" spans="1:36" ht="12" customHeight="1" x14ac:dyDescent="0.2">
      <c r="A4" s="180">
        <v>0</v>
      </c>
      <c r="B4" s="385">
        <f>A4+SUBSTITUTE($D$9,"M","")</f>
        <v>6</v>
      </c>
      <c r="C4" s="363" t="str">
        <f>"Delta("&amp;A4&amp;"M,"&amp;B4&amp;"M)extrap"</f>
        <v>Delta(0M,6M)extrap</v>
      </c>
      <c r="D4" s="80">
        <f>SettlementDate</f>
        <v>42138</v>
      </c>
      <c r="E4" s="80">
        <f>_xll.qlInterestRateIndexMaturity($D$10,D4)</f>
        <v>42324</v>
      </c>
      <c r="F4" s="149">
        <f>_xll.qlYieldTSDiscount(Discounting,D4,,AllTriggers)</f>
        <v>0.99998560902785294</v>
      </c>
      <c r="G4" s="149">
        <f>_xll.qlYieldTSDiscount(Discounting,E4,,AllTriggers)</f>
        <v>0.99905132952648346</v>
      </c>
      <c r="H4" s="151">
        <f>_xll.qlDayCounterYearFraction(DayCounter,D4,E4,,,Trigger)</f>
        <v>0.51666666666666672</v>
      </c>
      <c r="I4" s="81">
        <f t="shared" ref="I4:I7" si="3">(F4/G4-1)/H4</f>
        <v>1.8099999994330086E-3</v>
      </c>
      <c r="J4" s="141">
        <f>LN((1+(_xll.qlInterpolationInterpolate(B6Minterpolation,D4,TRUE,AllTriggers)+I4)*H4)/(1+I4*H4))</f>
        <v>1.2048215233263263E-3</v>
      </c>
      <c r="K4" s="90">
        <f>_xll.qlDayCounterYearFraction(DayCounter,SettlementDate,D4,,,Trigger)</f>
        <v>0</v>
      </c>
      <c r="L4" s="90">
        <f>_xll.qlDayCounterYearFraction(DayCounter,SettlementDate,E4,,,Trigger)</f>
        <v>0.51666666666666672</v>
      </c>
      <c r="M4" s="90">
        <f>L4-K4</f>
        <v>0.51666666666666672</v>
      </c>
      <c r="N4" s="90">
        <f>(L4^2-K4^2)/2</f>
        <v>0.13347222222222224</v>
      </c>
      <c r="O4" s="90">
        <f>(L4^3-K4^3)/3</f>
        <v>4.5973765432098773E-2</v>
      </c>
      <c r="P4" s="364" t="b">
        <f>IF(D12="fixing",FALSE,TRUE)</f>
        <v>1</v>
      </c>
      <c r="R4" s="443"/>
      <c r="S4" s="192">
        <v>7.0770511831275709E-2</v>
      </c>
      <c r="T4" s="193">
        <v>0.17438657407407404</v>
      </c>
      <c r="U4" s="194">
        <v>0.5083333333333333</v>
      </c>
      <c r="V4" s="199" t="s">
        <v>32</v>
      </c>
      <c r="W4" s="196">
        <v>-3.9998956461524959E-3</v>
      </c>
      <c r="X4" s="199" t="s">
        <v>33</v>
      </c>
      <c r="Y4" s="284">
        <v>1.1540683328260593E-3</v>
      </c>
      <c r="AA4" s="192">
        <v>-98.97302321590081</v>
      </c>
      <c r="AB4" s="193">
        <v>180.59441309427663</v>
      </c>
      <c r="AC4" s="194">
        <v>-79.564104772255789</v>
      </c>
      <c r="AF4" s="388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2.3319126257928895E-3</v>
      </c>
      <c r="AI4" s="85">
        <f t="shared" si="1"/>
        <v>2.5177654941347326E-3</v>
      </c>
      <c r="AJ4" s="85">
        <f t="shared" si="2"/>
        <v>2.8630696713828007E-3</v>
      </c>
    </row>
    <row r="5" spans="1:36" ht="12" customHeight="1" x14ac:dyDescent="0.2">
      <c r="A5" s="182">
        <v>1</v>
      </c>
      <c r="B5" s="385">
        <f t="shared" ref="B5:B7" si="4">A5+SUBSTITUTE($D$9,"M","")</f>
        <v>7</v>
      </c>
      <c r="C5" s="363" t="str">
        <f>"Delta("&amp;A5&amp;"M,"&amp;B5&amp;"M)"</f>
        <v>Delta(1M,7M)</v>
      </c>
      <c r="D5" s="80">
        <f>_xll.qlCalendarAdvance(Calendar,SettlementDate,A5&amp;"M","mf")</f>
        <v>42170</v>
      </c>
      <c r="E5" s="80">
        <f>_xll.qlInterestRateIndexMaturity($D$10,D5)</f>
        <v>42353</v>
      </c>
      <c r="F5" s="149">
        <f>_xll.qlYieldTSDiscount(Discounting,D5,,AllTriggers)</f>
        <v>0.99987273450611391</v>
      </c>
      <c r="G5" s="149">
        <f>_xll.qlYieldTSDiscount(Discounting,E5,,AllTriggers)</f>
        <v>0.99881868425862463</v>
      </c>
      <c r="H5" s="151">
        <f>_xll.qlDayCounterYearFraction(DayCounter,D5,E5,,,Trigger)</f>
        <v>0.5083333333333333</v>
      </c>
      <c r="I5" s="81">
        <f t="shared" si="3"/>
        <v>2.0759938747138924E-3</v>
      </c>
      <c r="J5" s="141">
        <f>LN((1+(_xll.qlInterpolationInterpolate(B6Minterpolation,D5,TRUE,AllTriggers)+I5)*H5)/(1+I5*H5))</f>
        <v>1.1540683328260593E-3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0.59722222222222221</v>
      </c>
      <c r="M5" s="90">
        <f>L5-K5</f>
        <v>0.5083333333333333</v>
      </c>
      <c r="N5" s="90">
        <f>(L5^2-K5^2)/2</f>
        <v>0.17438657407407404</v>
      </c>
      <c r="O5" s="90">
        <f>(L5^3-K5^3)/3</f>
        <v>7.0770511831275709E-2</v>
      </c>
      <c r="P5" s="364" t="b">
        <v>1</v>
      </c>
      <c r="R5" s="443"/>
      <c r="S5" s="192">
        <v>0.10344610196616372</v>
      </c>
      <c r="T5" s="193">
        <v>0.21722222222222223</v>
      </c>
      <c r="U5" s="194">
        <v>0.51111111111111107</v>
      </c>
      <c r="V5" s="182"/>
      <c r="W5" s="196">
        <v>2.8741379084135949E-3</v>
      </c>
      <c r="X5" s="199"/>
      <c r="Y5" s="284">
        <v>1.1710476797429047E-3</v>
      </c>
      <c r="AA5" s="192">
        <v>16.080032571937895</v>
      </c>
      <c r="AB5" s="193">
        <v>-23.038466889474265</v>
      </c>
      <c r="AC5" s="194">
        <v>8.6149640347464196</v>
      </c>
      <c r="AF5" s="388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2.3319126257928895E-3</v>
      </c>
      <c r="AI5" s="85">
        <f t="shared" si="1"/>
        <v>2.5117050745148903E-3</v>
      </c>
      <c r="AJ5" s="85">
        <f t="shared" si="2"/>
        <v>2.8303759707926411E-3</v>
      </c>
    </row>
    <row r="6" spans="1:36" ht="12" customHeight="1" x14ac:dyDescent="0.2">
      <c r="A6" s="182">
        <v>2</v>
      </c>
      <c r="B6" s="385">
        <f t="shared" si="4"/>
        <v>8</v>
      </c>
      <c r="C6" s="363" t="str">
        <f>"Delta("&amp;A6&amp;"M,"&amp;B6&amp;"M)"</f>
        <v>Delta(2M,8M)</v>
      </c>
      <c r="D6" s="80">
        <f>_xll.qlCalendarAdvance(Calendar,SettlementDate,A6&amp;"M","mf")</f>
        <v>42199</v>
      </c>
      <c r="E6" s="80">
        <f>_xll.qlInterestRateIndexMaturity($D$10,D6)</f>
        <v>42383</v>
      </c>
      <c r="F6" s="149">
        <f>_xll.qlYieldTSDiscount(Discounting,D6,,AllTriggers)</f>
        <v>0.99975691463392391</v>
      </c>
      <c r="G6" s="149">
        <f>_xll.qlYieldTSDiscount(Discounting,E6,,AllTriggers)</f>
        <v>0.9985042170771985</v>
      </c>
      <c r="H6" s="151">
        <f>_xll.qlDayCounterYearFraction(DayCounter,D6,E6,,,Trigger)</f>
        <v>0.51111111111111107</v>
      </c>
      <c r="I6" s="81">
        <f t="shared" si="3"/>
        <v>2.4546015533748371E-3</v>
      </c>
      <c r="J6" s="141">
        <f>LN((1+(_xll.qlInterpolationInterpolate(B6Minterpolation,D6,TRUE,AllTriggers)+I6)*H6)/(1+I6*H6))</f>
        <v>1.1710476797429047E-3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0.68055555555555558</v>
      </c>
      <c r="M6" s="90">
        <f>L6-K6</f>
        <v>0.51111111111111107</v>
      </c>
      <c r="N6" s="90">
        <f>(L6^2-K6^2)/2</f>
        <v>0.21722222222222223</v>
      </c>
      <c r="O6" s="90">
        <f>(L6^3-K6^3)/3</f>
        <v>0.10344610196616372</v>
      </c>
      <c r="P6" s="364" t="b">
        <v>1</v>
      </c>
      <c r="W6" s="200"/>
      <c r="X6" s="189"/>
      <c r="Y6" s="190"/>
      <c r="AF6" s="388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2.3319126257928895E-3</v>
      </c>
      <c r="AI6" s="85">
        <f t="shared" si="1"/>
        <v>2.5096849346416092E-3</v>
      </c>
      <c r="AJ6" s="85">
        <f t="shared" si="2"/>
        <v>2.8196484074299948E-3</v>
      </c>
    </row>
    <row r="7" spans="1:36" ht="12" customHeight="1" x14ac:dyDescent="0.2">
      <c r="A7" s="182">
        <v>3</v>
      </c>
      <c r="B7" s="385">
        <f t="shared" si="4"/>
        <v>9</v>
      </c>
      <c r="C7" s="365" t="str">
        <f>"Delta("&amp;A7&amp;"M,"&amp;B7&amp;"M)"</f>
        <v>Delta(3M,9M)</v>
      </c>
      <c r="D7" s="366">
        <f>_xll.qlCalendarAdvance(Calendar,SettlementDate,A7&amp;"M","mf")</f>
        <v>42230</v>
      </c>
      <c r="E7" s="366">
        <f>_xll.qlInterestRateIndexMaturity($D$10,D7)</f>
        <v>42416</v>
      </c>
      <c r="F7" s="380">
        <f>_xll.qlYieldTSDiscount(Discounting,D7,,AllTriggers)</f>
        <v>0.9996279643564534</v>
      </c>
      <c r="G7" s="380">
        <f>_xll.qlYieldTSDiscount(Discounting,E7,,AllTriggers)</f>
        <v>0.99811265063922106</v>
      </c>
      <c r="H7" s="381">
        <f>_xll.qlDayCounterYearFraction(DayCounter,D7,E7,,,Trigger)</f>
        <v>0.51666666666666672</v>
      </c>
      <c r="I7" s="382">
        <f t="shared" si="3"/>
        <v>2.9384110674090004E-3</v>
      </c>
      <c r="J7" s="367">
        <f>LN((1+(_xll.qlInterpolationInterpolate(B6Minterpolation,D7,TRUE,AllTriggers)+I7)*H7)/(1+I7*H7))</f>
        <v>1.2112446948271628E-3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0.77222222222222225</v>
      </c>
      <c r="M7" s="368">
        <f>L7-K7</f>
        <v>0.51666666666666672</v>
      </c>
      <c r="N7" s="368">
        <f>(L7^2-K7^2)/2</f>
        <v>0.26550925925925928</v>
      </c>
      <c r="O7" s="368">
        <f>(L7^3-K7^3)/3</f>
        <v>0.14793569958847738</v>
      </c>
      <c r="P7" s="369" t="b">
        <v>0</v>
      </c>
      <c r="W7" s="200"/>
      <c r="X7" s="189"/>
      <c r="Y7" s="190"/>
      <c r="AF7" s="388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2.3319126257928895E-3</v>
      </c>
      <c r="AI7" s="85">
        <f t="shared" si="1"/>
        <v>2.5076647947683281E-3</v>
      </c>
      <c r="AJ7" s="85">
        <f t="shared" si="2"/>
        <v>2.8090060124843861E-3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8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2.3319126257928895E-3</v>
      </c>
      <c r="AI8" s="85">
        <f t="shared" si="1"/>
        <v>2.5056446548950475E-3</v>
      </c>
      <c r="AJ8" s="85">
        <f t="shared" si="2"/>
        <v>2.7984487859558141E-3</v>
      </c>
    </row>
    <row r="9" spans="1:36" ht="12" customHeight="1" x14ac:dyDescent="0.2">
      <c r="C9" s="359" t="s">
        <v>140</v>
      </c>
      <c r="D9" s="378" t="s">
        <v>37</v>
      </c>
      <c r="R9" s="442" t="s">
        <v>93</v>
      </c>
      <c r="S9" s="201"/>
      <c r="T9" s="192">
        <f t="array" ref="T9:T10">_xll.ohFilter(N3:N7,P3:P7)</f>
        <v>0.13347222222222224</v>
      </c>
      <c r="U9" s="194">
        <f t="array" ref="U9:U10">_xll.ohFilter(M3:M7,P3:P7)</f>
        <v>0.51666666666666672</v>
      </c>
      <c r="V9" s="444" t="s">
        <v>32</v>
      </c>
      <c r="W9" s="196">
        <f t="array" ref="W9:W10">MMULT(AA9:AB10,Y9:Y10)</f>
        <v>-7.2725035438112734E-4</v>
      </c>
      <c r="X9" s="444" t="s">
        <v>33</v>
      </c>
      <c r="Y9" s="284">
        <f t="array" ref="Y9:Y10">_xll.ohFilter(J3:J7,P3:P7)</f>
        <v>1.2048215233263263E-3</v>
      </c>
      <c r="AA9" s="192">
        <f t="array" ref="AA9:AB10">MINVERSE(T9:U10)</f>
        <v>-22.845055526176647</v>
      </c>
      <c r="AB9" s="194">
        <v>23.219564633163156</v>
      </c>
      <c r="AF9" s="388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2.3319126257928895E-3</v>
      </c>
      <c r="AI9" s="85">
        <f t="shared" si="1"/>
        <v>2.5036245150217664E-3</v>
      </c>
      <c r="AJ9" s="85">
        <f t="shared" si="2"/>
        <v>2.7879767278442789E-3</v>
      </c>
    </row>
    <row r="10" spans="1:36" ht="12" customHeight="1" x14ac:dyDescent="0.2">
      <c r="C10" s="359" t="s">
        <v>105</v>
      </c>
      <c r="D10" s="378" t="str">
        <f>PROPER(Currency)&amp;IborType&amp;$D$9</f>
        <v>UsdLibor6M</v>
      </c>
      <c r="R10" s="442"/>
      <c r="S10" s="201"/>
      <c r="T10" s="192">
        <v>0.17438657407407404</v>
      </c>
      <c r="U10" s="194">
        <v>0.5083333333333333</v>
      </c>
      <c r="V10" s="444"/>
      <c r="W10" s="196">
        <v>2.5197856340080137E-3</v>
      </c>
      <c r="X10" s="444"/>
      <c r="Y10" s="284">
        <v>1.1540683328260593E-3</v>
      </c>
      <c r="AA10" s="192">
        <v>7.8371232152300436</v>
      </c>
      <c r="AB10" s="194">
        <v>-5.9983875302338161</v>
      </c>
      <c r="AF10" s="388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2.3319126257928895E-3</v>
      </c>
      <c r="AI10" s="85">
        <f t="shared" si="1"/>
        <v>2.495543955528643E-3</v>
      </c>
      <c r="AJ10" s="85">
        <f t="shared" si="2"/>
        <v>2.7469401795685092E-3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388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2.3319126257928895E-3</v>
      </c>
      <c r="AI11" s="85">
        <f t="shared" si="1"/>
        <v>2.4935238156553619E-3</v>
      </c>
      <c r="AJ11" s="85">
        <f t="shared" si="2"/>
        <v>2.7368939635421595E-3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388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2.3319126257928895E-3</v>
      </c>
      <c r="AI12" s="85">
        <f t="shared" si="1"/>
        <v>2.4915036757820808E-3</v>
      </c>
      <c r="AJ12" s="85">
        <f t="shared" si="2"/>
        <v>2.7269329159328465E-3</v>
      </c>
    </row>
    <row r="13" spans="1:36" ht="12" customHeight="1" x14ac:dyDescent="0.2">
      <c r="N13" s="376" t="str">
        <f>"Synthetic Deposits "&amp;D9</f>
        <v>Synthetic Deposits 6M</v>
      </c>
      <c r="O13" s="376"/>
      <c r="P13" s="376"/>
      <c r="Q13" s="207"/>
      <c r="R13" s="202" t="s">
        <v>94</v>
      </c>
      <c r="U13" s="203">
        <f t="array" ref="U13">_xll.ohFilter(M3:M7,P3:P7)</f>
        <v>0.51666666666666672</v>
      </c>
      <c r="V13" s="202" t="s">
        <v>32</v>
      </c>
      <c r="W13" s="196">
        <f>MMULT(AA13,Y13)</f>
        <v>2.3319126257928895E-3</v>
      </c>
      <c r="X13" s="202" t="s">
        <v>33</v>
      </c>
      <c r="Y13" s="284">
        <f t="array" ref="Y13">_xll.ohFilter(J3:J7,P3:P7)</f>
        <v>1.2048215233263263E-3</v>
      </c>
      <c r="AA13" s="203">
        <f>MINVERSE(U13)</f>
        <v>1.9354838709677418</v>
      </c>
      <c r="AF13" s="388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2.3319126257928895E-3</v>
      </c>
      <c r="AI13" s="85">
        <f t="shared" si="1"/>
        <v>2.4894835359088002E-3</v>
      </c>
      <c r="AJ13" s="85">
        <f t="shared" si="2"/>
        <v>2.7170570367405704E-3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83"/>
      <c r="G14" s="383"/>
      <c r="H14" s="383"/>
      <c r="I14" s="383"/>
      <c r="J14" s="360" t="s">
        <v>125</v>
      </c>
      <c r="K14" s="360" t="s">
        <v>126</v>
      </c>
      <c r="L14" s="360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388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2.3319126257928895E-3</v>
      </c>
      <c r="AI14" s="85">
        <f t="shared" si="1"/>
        <v>2.4834231162889574E-3</v>
      </c>
      <c r="AJ14" s="85">
        <f t="shared" si="2"/>
        <v>2.6879404096659646E-3</v>
      </c>
    </row>
    <row r="15" spans="1:36" ht="12" customHeight="1" x14ac:dyDescent="0.2">
      <c r="C15" s="370" t="s">
        <v>38</v>
      </c>
      <c r="D15" s="87">
        <f t="shared" ref="D15:D24" si="5">SettlementDate</f>
        <v>42138</v>
      </c>
      <c r="E15" s="88">
        <f>_xll.qlCalendarAdvance(Calendar,SettlementDate,C15,"Following",,Trigger)</f>
        <v>42139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0.99998560902785294</v>
      </c>
      <c r="L15" s="120">
        <f>_xll.qlYieldTSDiscount(Discounting,E15,,AllTriggers)</f>
        <v>0.99998021624920785</v>
      </c>
      <c r="M15" s="126">
        <f>(K15/L15-1)/J15</f>
        <v>1.9414387211469375E-3</v>
      </c>
      <c r="N15" s="84">
        <f t="shared" ref="N15:N24" si="6">((1+M15*J15)*EXP($W$13*J15)-1)/J15</f>
        <v>4.2733714752429819E-3</v>
      </c>
      <c r="O15" s="84">
        <f>((1+J15*M15)*EXP($W$10*J15+0.5*$W$9*J15^2)-1)/J15</f>
        <v>4.4602366802326543E-3</v>
      </c>
      <c r="P15" s="84">
        <f>((1+J15*M15)*EXP($W$5*J15+0.5*$W$4*J15^2+1/3*$W$3*J15^3)-1)/J15</f>
        <v>4.8100623127744768E-3</v>
      </c>
      <c r="Q15" s="207"/>
      <c r="AF15" s="388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2.3319126257928895E-3</v>
      </c>
      <c r="AI15" s="85">
        <f t="shared" si="1"/>
        <v>2.4814029764156764E-3</v>
      </c>
      <c r="AJ15" s="85">
        <f t="shared" si="2"/>
        <v>2.6784052041418367E-3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0.99998560902785294</v>
      </c>
      <c r="L16" s="121">
        <f>_xll.qlYieldTSDiscount(Discounting,E16,,AllTriggers)</f>
        <v>0.99996110998065502</v>
      </c>
      <c r="M16" s="83">
        <f t="shared" ref="M16:M24" si="7">(K16/L16-1)/J16</f>
        <v>1.2600000001761202E-3</v>
      </c>
      <c r="N16" s="85">
        <f t="shared" si="6"/>
        <v>3.5920226275809597E-3</v>
      </c>
      <c r="O16" s="85">
        <f t="shared" ref="O16:O24" si="8">((1+J16*M16)*EXP($W$10*J16+0.5*$W$9*J16^2)-1)/J16</f>
        <v>3.772838092216243E-3</v>
      </c>
      <c r="P16" s="85">
        <f t="shared" ref="P16:P24" si="9">((1+J16*M16)*EXP($W$5*J16+0.5*$W$4*J16^2+1/3*$W$3*J16^3)-1)/J16</f>
        <v>4.0960932521587924E-3</v>
      </c>
      <c r="Q16" s="207"/>
      <c r="AF16" s="388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2.3319126257928895E-3</v>
      </c>
      <c r="AI16" s="85">
        <f t="shared" si="1"/>
        <v>2.4793828365423957E-3</v>
      </c>
      <c r="AJ16" s="85">
        <f t="shared" si="2"/>
        <v>2.6689551670347456E-3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0.99998560902785294</v>
      </c>
      <c r="L17" s="121">
        <f>_xll.qlYieldTSDiscount(Discounting,E17,,AllTriggers)</f>
        <v>0.99993661213379237</v>
      </c>
      <c r="M17" s="83">
        <f t="shared" si="7"/>
        <v>1.2600000016949053E-3</v>
      </c>
      <c r="N17" s="85">
        <f t="shared" si="6"/>
        <v>3.5921326349042104E-3</v>
      </c>
      <c r="O17" s="85">
        <f t="shared" si="8"/>
        <v>3.7658895203098097E-3</v>
      </c>
      <c r="P17" s="85">
        <f t="shared" si="9"/>
        <v>4.0594338520717954E-3</v>
      </c>
      <c r="Q17" s="207"/>
      <c r="AF17" s="388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2.3319126257928895E-3</v>
      </c>
      <c r="AI17" s="85">
        <f t="shared" si="1"/>
        <v>2.4773626966691146E-3</v>
      </c>
      <c r="AJ17" s="85">
        <f t="shared" si="2"/>
        <v>2.6595902983446921E-3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0.99998560902785294</v>
      </c>
      <c r="L18" s="121">
        <f>_xll.qlYieldTSDiscount(Discounting,E18,,AllTriggers)</f>
        <v>0.99991211548770598</v>
      </c>
      <c r="M18" s="83">
        <f t="shared" si="7"/>
        <v>1.2599999941466575E-3</v>
      </c>
      <c r="N18" s="85">
        <f t="shared" si="6"/>
        <v>3.5922426373475552E-3</v>
      </c>
      <c r="O18" s="85">
        <f t="shared" si="8"/>
        <v>3.7589399107077321E-3</v>
      </c>
      <c r="P18" s="85">
        <f t="shared" si="9"/>
        <v>4.0241601026152242E-3</v>
      </c>
      <c r="Q18" s="207"/>
      <c r="AF18" s="388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2.3319126257928895E-3</v>
      </c>
      <c r="AI18" s="85">
        <f t="shared" si="1"/>
        <v>2.4753425567958336E-3</v>
      </c>
      <c r="AJ18" s="85">
        <f t="shared" si="2"/>
        <v>2.650310598071675E-3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182"/>
      <c r="G19" s="182"/>
      <c r="H19" s="182"/>
      <c r="I19" s="182"/>
      <c r="J19" s="90">
        <f>_xll.qlDayCounterYearFraction(DayCounter,D19,E19,,,Trigger)</f>
        <v>8.8888888888888892E-2</v>
      </c>
      <c r="K19" s="121">
        <f>_xll.qlYieldTSDiscount(Discounting,D19,,AllTriggers)</f>
        <v>0.99998560902785294</v>
      </c>
      <c r="L19" s="121">
        <f>_xll.qlYieldTSDiscount(Discounting,E19,,AllTriggers)</f>
        <v>0.99987273450611391</v>
      </c>
      <c r="M19" s="83">
        <f t="shared" si="7"/>
        <v>1.2699999967419329E-3</v>
      </c>
      <c r="N19" s="85">
        <f t="shared" si="6"/>
        <v>3.6024175942783732E-3</v>
      </c>
      <c r="O19" s="85">
        <f t="shared" si="8"/>
        <v>3.7580192499236942E-3</v>
      </c>
      <c r="P19" s="85">
        <f t="shared" si="9"/>
        <v>3.9815328901124381E-3</v>
      </c>
      <c r="Q19" s="207"/>
      <c r="AF19" s="388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2.3319126257928895E-3</v>
      </c>
      <c r="AI19" s="85">
        <f t="shared" si="1"/>
        <v>2.4692821371759908E-3</v>
      </c>
      <c r="AJ19" s="85">
        <f t="shared" si="2"/>
        <v>2.6229825077548462E-3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0.99998560902785294</v>
      </c>
      <c r="L20" s="121">
        <f>_xll.qlYieldTSDiscount(Discounting,E20,,AllTriggers)</f>
        <v>0.99975691463392391</v>
      </c>
      <c r="M20" s="83">
        <f t="shared" si="7"/>
        <v>1.3499999982676139E-3</v>
      </c>
      <c r="N20" s="85">
        <f t="shared" si="6"/>
        <v>3.6829069190545795E-3</v>
      </c>
      <c r="O20" s="85">
        <f t="shared" si="8"/>
        <v>3.809245804098724E-3</v>
      </c>
      <c r="P20" s="85">
        <f t="shared" si="9"/>
        <v>3.9392361887583306E-3</v>
      </c>
      <c r="Q20" s="207"/>
      <c r="AF20" s="388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2.3319126257928895E-3</v>
      </c>
      <c r="AI20" s="85">
        <f t="shared" si="1"/>
        <v>2.4672619973027101E-3</v>
      </c>
      <c r="AJ20" s="85">
        <f t="shared" si="2"/>
        <v>2.6140434811499774E-3</v>
      </c>
    </row>
    <row r="21" spans="3:36" ht="12" customHeight="1" x14ac:dyDescent="0.2">
      <c r="C21" s="170" t="s">
        <v>36</v>
      </c>
      <c r="D21" s="80">
        <f t="shared" si="5"/>
        <v>42138</v>
      </c>
      <c r="E21" s="89">
        <f>_xll.qlCalendarAdvance(Calendar,SettlementDate,C21,"mf",TRUE,Trigger)</f>
        <v>42230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0.99998560902785294</v>
      </c>
      <c r="L21" s="121">
        <f>_xll.qlYieldTSDiscount(Discounting,E21,,AllTriggers)</f>
        <v>0.9996279643564534</v>
      </c>
      <c r="M21" s="83">
        <f t="shared" si="7"/>
        <v>1.3999999988553121E-3</v>
      </c>
      <c r="N21" s="85">
        <f t="shared" si="6"/>
        <v>3.7334421499622141E-3</v>
      </c>
      <c r="O21" s="85">
        <f t="shared" si="8"/>
        <v>3.8284804657176667E-3</v>
      </c>
      <c r="P21" s="85">
        <f t="shared" si="9"/>
        <v>3.8848611579899309E-3</v>
      </c>
      <c r="Q21" s="207"/>
      <c r="AF21" s="388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2.3319126257928895E-3</v>
      </c>
      <c r="AI21" s="85">
        <f t="shared" si="1"/>
        <v>2.4652418574294291E-3</v>
      </c>
      <c r="AJ21" s="85">
        <f t="shared" si="2"/>
        <v>2.6051896229621454E-3</v>
      </c>
    </row>
    <row r="22" spans="3:36" ht="12" customHeight="1" x14ac:dyDescent="0.2">
      <c r="C22" s="170" t="s">
        <v>43</v>
      </c>
      <c r="D22" s="80">
        <f t="shared" si="5"/>
        <v>42138</v>
      </c>
      <c r="E22" s="89">
        <f>_xll.qlCalendarAdvance(Calendar,SettlementDate,C22,"mf",TRUE,Trigger)</f>
        <v>42261</v>
      </c>
      <c r="F22" s="182"/>
      <c r="G22" s="182"/>
      <c r="H22" s="182"/>
      <c r="I22" s="182"/>
      <c r="J22" s="90">
        <f>_xll.qlDayCounterYearFraction(DayCounter,D22,E22,,,Trigger)</f>
        <v>0.34166666666666667</v>
      </c>
      <c r="K22" s="121">
        <f>_xll.qlYieldTSDiscount(Discounting,D22,,AllTriggers)</f>
        <v>0.99998560902785294</v>
      </c>
      <c r="L22" s="121">
        <f>_xll.qlYieldTSDiscount(Discounting,E22,,AllTriggers)</f>
        <v>0.99949044480361582</v>
      </c>
      <c r="M22" s="83">
        <f t="shared" si="7"/>
        <v>1.449999999142713E-3</v>
      </c>
      <c r="N22" s="85">
        <f t="shared" si="6"/>
        <v>3.7839975607383714E-3</v>
      </c>
      <c r="O22" s="85">
        <f t="shared" si="8"/>
        <v>3.8477149301580759E-3</v>
      </c>
      <c r="P22" s="85">
        <f t="shared" si="9"/>
        <v>3.8577556638679125E-3</v>
      </c>
      <c r="Q22" s="207"/>
      <c r="AF22" s="388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2.3319126257928895E-3</v>
      </c>
      <c r="AI22" s="85">
        <f t="shared" si="1"/>
        <v>2.4632217175561484E-3</v>
      </c>
      <c r="AJ22" s="85">
        <f t="shared" si="2"/>
        <v>2.5964209331913505E-3</v>
      </c>
    </row>
    <row r="23" spans="3:36" ht="12" customHeight="1" x14ac:dyDescent="0.2">
      <c r="C23" s="170" t="s">
        <v>44</v>
      </c>
      <c r="D23" s="80">
        <f t="shared" si="5"/>
        <v>42138</v>
      </c>
      <c r="E23" s="89">
        <f>_xll.qlCalendarAdvance(Calendar,SettlementDate,C23,"mf",TRUE,Trigger)</f>
        <v>42291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0.99998560902785294</v>
      </c>
      <c r="L23" s="121">
        <f>_xll.qlYieldTSDiscount(Discounting,E23,,AllTriggers)</f>
        <v>0.99929334856092999</v>
      </c>
      <c r="M23" s="83">
        <f t="shared" si="7"/>
        <v>1.6299999993109246E-3</v>
      </c>
      <c r="N23" s="85">
        <f t="shared" si="6"/>
        <v>3.9646847761729814E-3</v>
      </c>
      <c r="O23" s="85">
        <f t="shared" si="8"/>
        <v>3.9980734852170866E-3</v>
      </c>
      <c r="P23" s="85">
        <f t="shared" si="9"/>
        <v>3.989258277420425E-3</v>
      </c>
      <c r="Q23" s="207"/>
      <c r="AF23" s="388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2.3319126257928895E-3</v>
      </c>
      <c r="AI23" s="85">
        <f t="shared" si="1"/>
        <v>2.4612015776828674E-3</v>
      </c>
      <c r="AJ23" s="85">
        <f t="shared" si="2"/>
        <v>2.5877374118375928E-3</v>
      </c>
    </row>
    <row r="24" spans="3:36" ht="12" customHeight="1" x14ac:dyDescent="0.2">
      <c r="C24" s="371" t="s">
        <v>37</v>
      </c>
      <c r="D24" s="366">
        <f t="shared" si="5"/>
        <v>42138</v>
      </c>
      <c r="E24" s="372">
        <f>_xll.qlCalendarAdvance(Calendar,SettlementDate,C24,"mf",TRUE,Trigger)</f>
        <v>42324</v>
      </c>
      <c r="F24" s="205"/>
      <c r="G24" s="205"/>
      <c r="H24" s="205"/>
      <c r="I24" s="205"/>
      <c r="J24" s="368">
        <f>_xll.qlDayCounterYearFraction(DayCounter,D24,E24,,,Trigger)</f>
        <v>0.51666666666666672</v>
      </c>
      <c r="K24" s="373">
        <f>_xll.qlYieldTSDiscount(Discounting,D24,,AllTriggers)</f>
        <v>0.99998560902785294</v>
      </c>
      <c r="L24" s="373">
        <f>_xll.qlYieldTSDiscount(Discounting,E24,,AllTriggers)</f>
        <v>0.99905132952648346</v>
      </c>
      <c r="M24" s="386">
        <f t="shared" si="7"/>
        <v>1.8099999994330086E-3</v>
      </c>
      <c r="N24" s="91">
        <f t="shared" si="6"/>
        <v>4.1455000000001707E-3</v>
      </c>
      <c r="O24" s="91">
        <f t="shared" si="8"/>
        <v>4.1455000000001707E-3</v>
      </c>
      <c r="P24" s="91">
        <f t="shared" si="9"/>
        <v>4.1455000000001707E-3</v>
      </c>
      <c r="AF24" s="388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2.3319126257928895E-3</v>
      </c>
      <c r="AI24" s="85">
        <f t="shared" si="1"/>
        <v>2.4551411580630246E-3</v>
      </c>
      <c r="AJ24" s="85">
        <f t="shared" si="2"/>
        <v>2.5621978582785407E-3</v>
      </c>
    </row>
    <row r="25" spans="3:36" ht="12" customHeight="1" x14ac:dyDescent="0.2">
      <c r="AF25" s="388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2.3319126257928895E-3</v>
      </c>
      <c r="AI25" s="85">
        <f t="shared" si="1"/>
        <v>2.4531210181897435E-3</v>
      </c>
      <c r="AJ25" s="85">
        <f t="shared" si="2"/>
        <v>2.5538550105929309E-3</v>
      </c>
    </row>
    <row r="26" spans="3:36" ht="12" customHeight="1" x14ac:dyDescent="0.2">
      <c r="C26" s="359" t="s">
        <v>107</v>
      </c>
      <c r="AF26" s="388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2.3319126257928895E-3</v>
      </c>
      <c r="AI26" s="85">
        <f t="shared" si="1"/>
        <v>2.4511008783164629E-3</v>
      </c>
      <c r="AJ26" s="85">
        <f t="shared" si="2"/>
        <v>2.5455973313243578E-3</v>
      </c>
    </row>
    <row r="27" spans="3:36" ht="12" customHeight="1" x14ac:dyDescent="0.2">
      <c r="C27" s="209" t="s">
        <v>92</v>
      </c>
      <c r="AF27" s="388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2.3319126257928895E-3</v>
      </c>
      <c r="AI27" s="85">
        <f t="shared" si="1"/>
        <v>2.4490807384431818E-3</v>
      </c>
      <c r="AJ27" s="85">
        <f t="shared" si="2"/>
        <v>2.537424820472822E-3</v>
      </c>
    </row>
    <row r="28" spans="3:36" ht="12" customHeight="1" x14ac:dyDescent="0.2">
      <c r="C28" s="85">
        <f t="shared" ref="C28:C37" si="10">IF($C$27="FLAT",N15,IF($C$27="linear",O15,P15))</f>
        <v>4.8100623127744768E-3</v>
      </c>
      <c r="AF28" s="388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2.3319126257928895E-3</v>
      </c>
      <c r="AI28" s="85">
        <f t="shared" si="1"/>
        <v>2.4470605985699011E-3</v>
      </c>
      <c r="AJ28" s="85">
        <f t="shared" si="2"/>
        <v>2.5293374780383233E-3</v>
      </c>
    </row>
    <row r="29" spans="3:36" ht="12" customHeight="1" x14ac:dyDescent="0.2">
      <c r="C29" s="85">
        <f t="shared" si="10"/>
        <v>4.0960932521587924E-3</v>
      </c>
      <c r="AF29" s="388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2.3319126257928895E-3</v>
      </c>
      <c r="AI29" s="85">
        <f t="shared" si="1"/>
        <v>2.4410001789500584E-3</v>
      </c>
      <c r="AJ29" s="85">
        <f t="shared" si="2"/>
        <v>2.5055864612370483E-3</v>
      </c>
    </row>
    <row r="30" spans="3:36" ht="12" customHeight="1" x14ac:dyDescent="0.2">
      <c r="C30" s="85">
        <f t="shared" si="10"/>
        <v>4.0594338520717954E-3</v>
      </c>
      <c r="AF30" s="388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2.3319126257928895E-3</v>
      </c>
      <c r="AI30" s="85">
        <f t="shared" si="1"/>
        <v>2.4389800390767773E-3</v>
      </c>
      <c r="AJ30" s="85">
        <f t="shared" si="2"/>
        <v>2.497839792470698E-3</v>
      </c>
    </row>
    <row r="31" spans="3:36" ht="12" customHeight="1" x14ac:dyDescent="0.2">
      <c r="C31" s="85">
        <f t="shared" si="10"/>
        <v>4.0241601026152242E-3</v>
      </c>
      <c r="AF31" s="388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2.3319126257928895E-3</v>
      </c>
      <c r="AI31" s="85">
        <f t="shared" si="1"/>
        <v>2.4369598992034962E-3</v>
      </c>
      <c r="AJ31" s="85">
        <f t="shared" si="2"/>
        <v>2.4901782921213839E-3</v>
      </c>
    </row>
    <row r="32" spans="3:36" ht="12" customHeight="1" x14ac:dyDescent="0.2">
      <c r="C32" s="85">
        <f t="shared" si="10"/>
        <v>3.9815328901124381E-3</v>
      </c>
      <c r="AF32" s="388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2.3319126257928895E-3</v>
      </c>
      <c r="AI32" s="85">
        <f t="shared" si="1"/>
        <v>2.4349397593302156E-3</v>
      </c>
      <c r="AJ32" s="85">
        <f t="shared" si="2"/>
        <v>2.4826019601891071E-3</v>
      </c>
    </row>
    <row r="33" spans="3:36" ht="12" customHeight="1" x14ac:dyDescent="0.2">
      <c r="C33" s="85">
        <f t="shared" si="10"/>
        <v>3.9392361887583306E-3</v>
      </c>
      <c r="AF33" s="388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2.3319126257928895E-3</v>
      </c>
      <c r="AI33" s="85">
        <f t="shared" si="1"/>
        <v>2.4329196194569345E-3</v>
      </c>
      <c r="AJ33" s="85">
        <f t="shared" si="2"/>
        <v>2.4751107966738671E-3</v>
      </c>
    </row>
    <row r="34" spans="3:36" ht="12" customHeight="1" x14ac:dyDescent="0.2">
      <c r="C34" s="85">
        <f t="shared" si="10"/>
        <v>3.8848611579899309E-3</v>
      </c>
      <c r="AF34" s="388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2.3319126257928895E-3</v>
      </c>
      <c r="AI34" s="85">
        <f t="shared" si="1"/>
        <v>2.4268591998370917E-3</v>
      </c>
      <c r="AJ34" s="85">
        <f t="shared" si="2"/>
        <v>2.4531483166303695E-3</v>
      </c>
    </row>
    <row r="35" spans="3:36" ht="12" customHeight="1" x14ac:dyDescent="0.2">
      <c r="C35" s="85">
        <f t="shared" si="10"/>
        <v>3.8577556638679125E-3</v>
      </c>
      <c r="AF35" s="388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ref="AH35:AH66" si="11">$W$13</f>
        <v>2.3319126257928895E-3</v>
      </c>
      <c r="AI35" s="85">
        <f t="shared" ref="AI35:AI66" si="12">$W$10+$W$9*AG35</f>
        <v>2.4248390599638111E-3</v>
      </c>
      <c r="AJ35" s="85">
        <f t="shared" ref="AJ35:AJ66" si="13">($W$5+$W$4*AG35+$W$3*AG35^2)</f>
        <v>2.4459978267832774E-3</v>
      </c>
    </row>
    <row r="36" spans="3:36" ht="12" customHeight="1" x14ac:dyDescent="0.2">
      <c r="C36" s="85">
        <f t="shared" si="10"/>
        <v>3.989258277420425E-3</v>
      </c>
      <c r="AF36" s="388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11"/>
        <v>2.3319126257928895E-3</v>
      </c>
      <c r="AI36" s="85">
        <f t="shared" si="12"/>
        <v>2.42281892009053E-3</v>
      </c>
      <c r="AJ36" s="85">
        <f t="shared" si="13"/>
        <v>2.4389325053532232E-3</v>
      </c>
    </row>
    <row r="37" spans="3:36" ht="12" customHeight="1" thickBot="1" x14ac:dyDescent="0.25">
      <c r="C37" s="86">
        <f t="shared" si="10"/>
        <v>4.1455000000001707E-3</v>
      </c>
      <c r="AF37" s="388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11"/>
        <v>2.3319126257928895E-3</v>
      </c>
      <c r="AI37" s="85">
        <f t="shared" si="12"/>
        <v>2.4207987802172494E-3</v>
      </c>
      <c r="AJ37" s="85">
        <f t="shared" si="13"/>
        <v>2.431952352340205E-3</v>
      </c>
    </row>
    <row r="38" spans="3:36" x14ac:dyDescent="0.2">
      <c r="AF38" s="388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11"/>
        <v>2.3319126257928895E-3</v>
      </c>
      <c r="AI38" s="85">
        <f t="shared" si="12"/>
        <v>2.4187786403439683E-3</v>
      </c>
      <c r="AJ38" s="85">
        <f t="shared" si="13"/>
        <v>2.425057367744224E-3</v>
      </c>
    </row>
    <row r="39" spans="3:36" x14ac:dyDescent="0.2">
      <c r="AF39" s="388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11"/>
        <v>2.3319126257928895E-3</v>
      </c>
      <c r="AI39" s="85">
        <f t="shared" si="12"/>
        <v>2.4127182207241255E-3</v>
      </c>
      <c r="AJ39" s="85">
        <f t="shared" si="13"/>
        <v>2.4048834244585035E-3</v>
      </c>
    </row>
    <row r="40" spans="3:36" x14ac:dyDescent="0.2">
      <c r="AF40" s="388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11"/>
        <v>2.3319126257928895E-3</v>
      </c>
      <c r="AI40" s="85">
        <f t="shared" si="12"/>
        <v>2.4106980808508444E-3</v>
      </c>
      <c r="AJ40" s="85">
        <f t="shared" si="13"/>
        <v>2.3983291135306708E-3</v>
      </c>
    </row>
    <row r="41" spans="3:36" x14ac:dyDescent="0.2">
      <c r="N41" s="207"/>
      <c r="O41" s="207"/>
      <c r="AF41" s="388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11"/>
        <v>2.3319126257928895E-3</v>
      </c>
      <c r="AI41" s="85">
        <f t="shared" si="12"/>
        <v>2.4086779409775638E-3</v>
      </c>
      <c r="AJ41" s="85">
        <f t="shared" si="13"/>
        <v>2.3918599710198748E-3</v>
      </c>
    </row>
    <row r="42" spans="3:36" x14ac:dyDescent="0.2">
      <c r="AF42" s="388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11"/>
        <v>2.3319126257928895E-3</v>
      </c>
      <c r="AI42" s="85">
        <f t="shared" si="12"/>
        <v>2.4066578011042827E-3</v>
      </c>
      <c r="AJ42" s="85">
        <f t="shared" si="13"/>
        <v>2.3854759969261165E-3</v>
      </c>
    </row>
    <row r="43" spans="3:36" ht="11.25" customHeight="1" x14ac:dyDescent="0.2">
      <c r="AF43" s="388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11"/>
        <v>2.3319126257928895E-3</v>
      </c>
      <c r="AI43" s="85">
        <f t="shared" si="12"/>
        <v>2.4046376612310021E-3</v>
      </c>
      <c r="AJ43" s="85">
        <f t="shared" si="13"/>
        <v>2.3791771912493945E-3</v>
      </c>
    </row>
    <row r="44" spans="3:36" x14ac:dyDescent="0.2">
      <c r="AF44" s="388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11"/>
        <v>2.3319126257928895E-3</v>
      </c>
      <c r="AI44" s="85">
        <f t="shared" si="12"/>
        <v>2.3985772416111593E-3</v>
      </c>
      <c r="AJ44" s="85">
        <f t="shared" si="13"/>
        <v>2.3607917847214511E-3</v>
      </c>
    </row>
    <row r="45" spans="3:36" x14ac:dyDescent="0.2">
      <c r="AF45" s="388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11"/>
        <v>2.3319126257928895E-3</v>
      </c>
      <c r="AI45" s="85">
        <f t="shared" si="12"/>
        <v>2.3965571017378782E-3</v>
      </c>
      <c r="AJ45" s="85">
        <f t="shared" si="13"/>
        <v>2.354833652712877E-3</v>
      </c>
    </row>
    <row r="46" spans="3:36" x14ac:dyDescent="0.2">
      <c r="AF46" s="388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11"/>
        <v>2.3319126257928895E-3</v>
      </c>
      <c r="AI46" s="85">
        <f t="shared" si="12"/>
        <v>2.3945369618645971E-3</v>
      </c>
      <c r="AJ46" s="85">
        <f t="shared" si="13"/>
        <v>2.3489606891213401E-3</v>
      </c>
    </row>
    <row r="47" spans="3:36" x14ac:dyDescent="0.2">
      <c r="AF47" s="388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11"/>
        <v>2.3319126257928895E-3</v>
      </c>
      <c r="AI47" s="85">
        <f t="shared" si="12"/>
        <v>2.3925168219913165E-3</v>
      </c>
      <c r="AJ47" s="85">
        <f t="shared" si="13"/>
        <v>2.3431728939468407E-3</v>
      </c>
    </row>
    <row r="48" spans="3:36" x14ac:dyDescent="0.2">
      <c r="AF48" s="388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11"/>
        <v>2.3319126257928895E-3</v>
      </c>
      <c r="AI48" s="85">
        <f t="shared" si="12"/>
        <v>2.3904966821180354E-3</v>
      </c>
      <c r="AJ48" s="85">
        <f t="shared" si="13"/>
        <v>2.3374702671893777E-3</v>
      </c>
    </row>
    <row r="49" spans="14:36" x14ac:dyDescent="0.2">
      <c r="AF49" s="388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11"/>
        <v>2.3319126257928895E-3</v>
      </c>
      <c r="AI49" s="85">
        <f t="shared" si="12"/>
        <v>2.3844362624981926E-3</v>
      </c>
      <c r="AJ49" s="85">
        <f t="shared" si="13"/>
        <v>2.3208733974192115E-3</v>
      </c>
    </row>
    <row r="50" spans="14:36" x14ac:dyDescent="0.2">
      <c r="AF50" s="388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11"/>
        <v>2.3319126257928895E-3</v>
      </c>
      <c r="AI50" s="85">
        <f t="shared" si="12"/>
        <v>2.382416122624912E-3</v>
      </c>
      <c r="AJ50" s="85">
        <f t="shared" si="13"/>
        <v>2.3155114443298968E-3</v>
      </c>
    </row>
    <row r="51" spans="14:36" x14ac:dyDescent="0.2">
      <c r="AF51" s="388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11"/>
        <v>2.3319126257928895E-3</v>
      </c>
      <c r="AI51" s="85">
        <f t="shared" si="12"/>
        <v>2.3803959827516309E-3</v>
      </c>
      <c r="AJ51" s="85">
        <f t="shared" si="13"/>
        <v>2.3102346596576189E-3</v>
      </c>
    </row>
    <row r="52" spans="14:36" x14ac:dyDescent="0.2">
      <c r="AF52" s="388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11"/>
        <v>2.3319126257928895E-3</v>
      </c>
      <c r="AI52" s="85">
        <f t="shared" si="12"/>
        <v>2.3783758428783499E-3</v>
      </c>
      <c r="AJ52" s="85">
        <f t="shared" si="13"/>
        <v>2.3050430434023782E-3</v>
      </c>
    </row>
    <row r="53" spans="14:36" x14ac:dyDescent="0.2">
      <c r="AF53" s="388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11"/>
        <v>2.3319126257928895E-3</v>
      </c>
      <c r="AI53" s="85">
        <f t="shared" si="12"/>
        <v>2.3763557030050692E-3</v>
      </c>
      <c r="AJ53" s="85">
        <f t="shared" si="13"/>
        <v>2.2999365955641742E-3</v>
      </c>
    </row>
    <row r="54" spans="14:36" x14ac:dyDescent="0.2">
      <c r="AF54" s="388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11"/>
        <v>2.3319126257928895E-3</v>
      </c>
      <c r="AI54" s="85">
        <f t="shared" si="12"/>
        <v>2.3702952833852264E-3</v>
      </c>
      <c r="AJ54" s="85">
        <f t="shared" si="13"/>
        <v>2.285128262551785E-3</v>
      </c>
    </row>
    <row r="55" spans="14:36" x14ac:dyDescent="0.2">
      <c r="AF55" s="388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11"/>
        <v>2.3319126257928895E-3</v>
      </c>
      <c r="AI55" s="85">
        <f t="shared" si="12"/>
        <v>2.3682751435119454E-3</v>
      </c>
      <c r="AJ55" s="85">
        <f t="shared" si="13"/>
        <v>2.2803624883817293E-3</v>
      </c>
    </row>
    <row r="56" spans="14:36" x14ac:dyDescent="0.2">
      <c r="AF56" s="388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11"/>
        <v>2.3319126257928895E-3</v>
      </c>
      <c r="AI56" s="85">
        <f t="shared" si="12"/>
        <v>2.3662550036386647E-3</v>
      </c>
      <c r="AJ56" s="85">
        <f t="shared" si="13"/>
        <v>2.2756818826287105E-3</v>
      </c>
    </row>
    <row r="57" spans="14:36" x14ac:dyDescent="0.2">
      <c r="AF57" s="388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11"/>
        <v>2.3319126257928895E-3</v>
      </c>
      <c r="AI57" s="85">
        <f t="shared" si="12"/>
        <v>2.3642348637653837E-3</v>
      </c>
      <c r="AJ57" s="85">
        <f t="shared" si="13"/>
        <v>2.2710864452927288E-3</v>
      </c>
    </row>
    <row r="58" spans="14:36" x14ac:dyDescent="0.2">
      <c r="AF58" s="388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11"/>
        <v>2.3319126257928895E-3</v>
      </c>
      <c r="AI58" s="85">
        <f t="shared" si="12"/>
        <v>2.3622147238921026E-3</v>
      </c>
      <c r="AJ58" s="85">
        <f t="shared" si="13"/>
        <v>2.2665761763737842E-3</v>
      </c>
    </row>
    <row r="59" spans="14:36" x14ac:dyDescent="0.2">
      <c r="AF59" s="388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11"/>
        <v>2.3319126257928895E-3</v>
      </c>
      <c r="AI59" s="85">
        <f t="shared" si="12"/>
        <v>2.3561543042722602E-3</v>
      </c>
      <c r="AJ59" s="85">
        <f t="shared" si="13"/>
        <v>2.2535563801191717E-3</v>
      </c>
    </row>
    <row r="60" spans="14:36" x14ac:dyDescent="0.2">
      <c r="N60" s="207"/>
      <c r="AF60" s="388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11"/>
        <v>2.3319126257928895E-3</v>
      </c>
      <c r="AI60" s="85">
        <f t="shared" si="12"/>
        <v>2.3541341643989792E-3</v>
      </c>
      <c r="AJ60" s="85">
        <f t="shared" si="13"/>
        <v>2.2493867848683751E-3</v>
      </c>
    </row>
    <row r="61" spans="14:36" x14ac:dyDescent="0.2">
      <c r="N61" s="207"/>
      <c r="AF61" s="388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11"/>
        <v>2.3319126257928895E-3</v>
      </c>
      <c r="AI61" s="85">
        <f t="shared" si="12"/>
        <v>2.3521140245256981E-3</v>
      </c>
      <c r="AJ61" s="85">
        <f t="shared" si="13"/>
        <v>2.2453023580346152E-3</v>
      </c>
    </row>
    <row r="62" spans="14:36" x14ac:dyDescent="0.2">
      <c r="N62" s="207"/>
      <c r="AF62" s="388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11"/>
        <v>2.3319126257928895E-3</v>
      </c>
      <c r="AI62" s="85">
        <f t="shared" si="12"/>
        <v>2.3500938846524174E-3</v>
      </c>
      <c r="AJ62" s="85">
        <f t="shared" si="13"/>
        <v>2.2413030996178925E-3</v>
      </c>
    </row>
    <row r="63" spans="14:36" x14ac:dyDescent="0.2">
      <c r="N63" s="207"/>
      <c r="AF63" s="388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11"/>
        <v>2.3319126257928895E-3</v>
      </c>
      <c r="AI63" s="85">
        <f t="shared" si="12"/>
        <v>2.3480737447791364E-3</v>
      </c>
      <c r="AJ63" s="85">
        <f t="shared" si="13"/>
        <v>2.2373890096182071E-3</v>
      </c>
    </row>
    <row r="64" spans="14:36" x14ac:dyDescent="0.2">
      <c r="N64" s="207"/>
      <c r="AF64" s="388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11"/>
        <v>2.3319126257928895E-3</v>
      </c>
      <c r="AI64" s="85">
        <f t="shared" si="12"/>
        <v>2.3420133251592936E-3</v>
      </c>
      <c r="AJ64" s="85">
        <f t="shared" si="13"/>
        <v>2.2261577501213716E-3</v>
      </c>
    </row>
    <row r="65" spans="14:36" x14ac:dyDescent="0.2">
      <c r="N65" s="207"/>
      <c r="AF65" s="388">
        <f>_xll.qlCalendarAdvance(Calendar,AF64,"1d","mf",,Trigger)</f>
        <v>42227</v>
      </c>
      <c r="AG65" s="90">
        <f>_xll.qlDayCounterYearFraction(DayCounter,SettlementDate,AF65,,,Trigger)</f>
        <v>0.24722222222222223</v>
      </c>
      <c r="AH65" s="85">
        <f t="shared" si="11"/>
        <v>2.3319126257928895E-3</v>
      </c>
      <c r="AI65" s="85">
        <f t="shared" si="12"/>
        <v>2.3399931852860129E-3</v>
      </c>
      <c r="AJ65" s="85">
        <f t="shared" si="13"/>
        <v>2.222584333789834E-3</v>
      </c>
    </row>
    <row r="66" spans="14:36" x14ac:dyDescent="0.2">
      <c r="N66" s="207"/>
      <c r="O66" s="207"/>
      <c r="AF66" s="388">
        <f>_xll.qlCalendarAdvance(Calendar,AF65,"1d","mf",,Trigger)</f>
        <v>42228</v>
      </c>
      <c r="AG66" s="90">
        <f>_xll.qlDayCounterYearFraction(DayCounter,SettlementDate,AF66,,,Trigger)</f>
        <v>0.25</v>
      </c>
      <c r="AH66" s="85">
        <f t="shared" si="11"/>
        <v>2.3319126257928895E-3</v>
      </c>
      <c r="AI66" s="85">
        <f t="shared" si="12"/>
        <v>2.3379730454127319E-3</v>
      </c>
      <c r="AJ66" s="85">
        <f t="shared" si="13"/>
        <v>2.2190960858753331E-3</v>
      </c>
    </row>
    <row r="67" spans="14:36" x14ac:dyDescent="0.2">
      <c r="N67" s="207"/>
      <c r="O67" s="207"/>
      <c r="AF67" s="388">
        <f>_xll.qlCalendarAdvance(Calendar,AF66,"1d","mf",,Trigger)</f>
        <v>42229</v>
      </c>
      <c r="AG67" s="90">
        <f>_xll.qlDayCounterYearFraction(DayCounter,SettlementDate,AF67,,,Trigger)</f>
        <v>0.25277777777777777</v>
      </c>
      <c r="AH67" s="85">
        <f t="shared" ref="AH67:AH98" si="14">$W$13</f>
        <v>2.3319126257928895E-3</v>
      </c>
      <c r="AI67" s="85">
        <f t="shared" ref="AI67:AI98" si="15">$W$10+$W$9*AG67</f>
        <v>2.3359529055394508E-3</v>
      </c>
      <c r="AJ67" s="85">
        <f t="shared" ref="AJ67:AJ98" si="16">($W$5+$W$4*AG67+$W$3*AG67^2)</f>
        <v>2.2156930063778695E-3</v>
      </c>
    </row>
    <row r="68" spans="14:36" x14ac:dyDescent="0.2">
      <c r="N68" s="207"/>
      <c r="O68" s="207"/>
      <c r="AF68" s="388">
        <f>_xll.qlCalendarAdvance(Calendar,AF67,"1d","mf",,Trigger)</f>
        <v>42230</v>
      </c>
      <c r="AG68" s="90">
        <f>_xll.qlDayCounterYearFraction(DayCounter,SettlementDate,AF68,,,Trigger)</f>
        <v>0.25555555555555554</v>
      </c>
      <c r="AH68" s="85">
        <f t="shared" si="14"/>
        <v>2.3319126257928895E-3</v>
      </c>
      <c r="AI68" s="85">
        <f t="shared" si="15"/>
        <v>2.3339327656661702E-3</v>
      </c>
      <c r="AJ68" s="85">
        <f t="shared" si="16"/>
        <v>2.2123750952974426E-3</v>
      </c>
    </row>
    <row r="69" spans="14:36" x14ac:dyDescent="0.2">
      <c r="N69" s="207"/>
      <c r="O69" s="207"/>
      <c r="AF69" s="388">
        <f>_xll.qlCalendarAdvance(Calendar,AF68,"1d","mf",,Trigger)</f>
        <v>42233</v>
      </c>
      <c r="AG69" s="90">
        <f>_xll.qlDayCounterYearFraction(DayCounter,SettlementDate,AF69,,,Trigger)</f>
        <v>0.2638888888888889</v>
      </c>
      <c r="AH69" s="85">
        <f t="shared" si="14"/>
        <v>2.3319126257928895E-3</v>
      </c>
      <c r="AI69" s="85">
        <f t="shared" si="15"/>
        <v>2.3278723460463274E-3</v>
      </c>
      <c r="AJ69" s="85">
        <f t="shared" si="16"/>
        <v>2.2029323725583846E-3</v>
      </c>
    </row>
    <row r="70" spans="14:36" x14ac:dyDescent="0.2">
      <c r="N70" s="207"/>
      <c r="O70" s="207"/>
      <c r="AF70" s="388">
        <f>_xll.qlCalendarAdvance(Calendar,AF69,"1d","mf",,Trigger)</f>
        <v>42234</v>
      </c>
      <c r="AG70" s="90">
        <f>_xll.qlDayCounterYearFraction(DayCounter,SettlementDate,AF70,,,Trigger)</f>
        <v>0.26666666666666666</v>
      </c>
      <c r="AH70" s="85">
        <f t="shared" si="14"/>
        <v>2.3319126257928895E-3</v>
      </c>
      <c r="AI70" s="85">
        <f t="shared" si="15"/>
        <v>2.3258522061730463E-3</v>
      </c>
      <c r="AJ70" s="85">
        <f t="shared" si="16"/>
        <v>2.1999551351461061E-3</v>
      </c>
    </row>
    <row r="71" spans="14:36" x14ac:dyDescent="0.2">
      <c r="N71" s="207"/>
      <c r="O71" s="207"/>
      <c r="AF71" s="388">
        <f>_xll.qlCalendarAdvance(Calendar,AF70,"1d","mf",,Trigger)</f>
        <v>42235</v>
      </c>
      <c r="AG71" s="90">
        <f>_xll.qlDayCounterYearFraction(DayCounter,SettlementDate,AF71,,,Trigger)</f>
        <v>0.26944444444444443</v>
      </c>
      <c r="AH71" s="85">
        <f t="shared" si="14"/>
        <v>2.3319126257928895E-3</v>
      </c>
      <c r="AI71" s="85">
        <f t="shared" si="15"/>
        <v>2.3238320662997657E-3</v>
      </c>
      <c r="AJ71" s="85">
        <f t="shared" si="16"/>
        <v>2.1970630661508643E-3</v>
      </c>
    </row>
    <row r="72" spans="14:36" x14ac:dyDescent="0.2">
      <c r="N72" s="207"/>
      <c r="O72" s="207"/>
      <c r="AF72" s="388">
        <f>_xll.qlCalendarAdvance(Calendar,AF71,"1d","mf",,Trigger)</f>
        <v>42236</v>
      </c>
      <c r="AG72" s="90">
        <f>_xll.qlDayCounterYearFraction(DayCounter,SettlementDate,AF72,,,Trigger)</f>
        <v>0.2722222222222222</v>
      </c>
      <c r="AH72" s="85">
        <f t="shared" si="14"/>
        <v>2.3319126257928895E-3</v>
      </c>
      <c r="AI72" s="85">
        <f t="shared" si="15"/>
        <v>2.3218119264264846E-3</v>
      </c>
      <c r="AJ72" s="85">
        <f t="shared" si="16"/>
        <v>2.1942561655726596E-3</v>
      </c>
    </row>
    <row r="73" spans="14:36" x14ac:dyDescent="0.2">
      <c r="N73" s="207"/>
      <c r="O73" s="207"/>
      <c r="AF73" s="388">
        <f>_xll.qlCalendarAdvance(Calendar,AF72,"1d","mf",,Trigger)</f>
        <v>42237</v>
      </c>
      <c r="AG73" s="90">
        <f>_xll.qlDayCounterYearFraction(DayCounter,SettlementDate,AF73,,,Trigger)</f>
        <v>0.27500000000000002</v>
      </c>
      <c r="AH73" s="85">
        <f t="shared" si="14"/>
        <v>2.3319126257928895E-3</v>
      </c>
      <c r="AI73" s="85">
        <f t="shared" si="15"/>
        <v>2.3197917865532035E-3</v>
      </c>
      <c r="AJ73" s="85">
        <f t="shared" si="16"/>
        <v>2.1915344334114918E-3</v>
      </c>
    </row>
    <row r="74" spans="14:36" x14ac:dyDescent="0.2">
      <c r="N74" s="207"/>
      <c r="O74" s="207"/>
      <c r="AF74" s="388">
        <f>_xll.qlCalendarAdvance(Calendar,AF73,"1d","mf",,Trigger)</f>
        <v>42240</v>
      </c>
      <c r="AG74" s="90">
        <f>_xll.qlDayCounterYearFraction(DayCounter,SettlementDate,AF74,,,Trigger)</f>
        <v>0.28333333333333333</v>
      </c>
      <c r="AH74" s="85">
        <f t="shared" si="14"/>
        <v>2.3319126257928895E-3</v>
      </c>
      <c r="AI74" s="85">
        <f t="shared" si="15"/>
        <v>2.3137313669333612E-3</v>
      </c>
      <c r="AJ74" s="85">
        <f t="shared" si="16"/>
        <v>2.1838802474302109E-3</v>
      </c>
    </row>
    <row r="75" spans="14:36" x14ac:dyDescent="0.2">
      <c r="N75" s="207"/>
      <c r="O75" s="207"/>
      <c r="AF75" s="388">
        <f>_xll.qlCalendarAdvance(Calendar,AF74,"1d","mf",,Trigger)</f>
        <v>42241</v>
      </c>
      <c r="AG75" s="90">
        <f>_xll.qlDayCounterYearFraction(DayCounter,SettlementDate,AF75,,,Trigger)</f>
        <v>0.28611111111111109</v>
      </c>
      <c r="AH75" s="85">
        <f t="shared" si="14"/>
        <v>2.3319126257928895E-3</v>
      </c>
      <c r="AI75" s="85">
        <f t="shared" si="15"/>
        <v>2.3117112270600801E-3</v>
      </c>
      <c r="AJ75" s="85">
        <f t="shared" si="16"/>
        <v>2.1814991889371909E-3</v>
      </c>
    </row>
    <row r="76" spans="14:36" x14ac:dyDescent="0.2">
      <c r="N76" s="207"/>
      <c r="O76" s="207"/>
      <c r="AF76" s="388">
        <f>_xll.qlCalendarAdvance(Calendar,AF75,"1d","mf",,Trigger)</f>
        <v>42242</v>
      </c>
      <c r="AG76" s="90">
        <f>_xll.qlDayCounterYearFraction(DayCounter,SettlementDate,AF76,,,Trigger)</f>
        <v>0.28888888888888886</v>
      </c>
      <c r="AH76" s="85">
        <f t="shared" si="14"/>
        <v>2.3319126257928895E-3</v>
      </c>
      <c r="AI76" s="85">
        <f t="shared" si="15"/>
        <v>2.309691087186799E-3</v>
      </c>
      <c r="AJ76" s="85">
        <f t="shared" si="16"/>
        <v>2.1792032988612086E-3</v>
      </c>
    </row>
    <row r="77" spans="14:36" x14ac:dyDescent="0.2">
      <c r="N77" s="207"/>
      <c r="O77" s="207"/>
      <c r="AF77" s="388">
        <f>_xll.qlCalendarAdvance(Calendar,AF76,"1d","mf",,Trigger)</f>
        <v>42243</v>
      </c>
      <c r="AG77" s="90">
        <f>_xll.qlDayCounterYearFraction(DayCounter,SettlementDate,AF77,,,Trigger)</f>
        <v>0.29166666666666669</v>
      </c>
      <c r="AH77" s="85">
        <f t="shared" si="14"/>
        <v>2.3319126257928895E-3</v>
      </c>
      <c r="AI77" s="85">
        <f t="shared" si="15"/>
        <v>2.3076709473135184E-3</v>
      </c>
      <c r="AJ77" s="85">
        <f t="shared" si="16"/>
        <v>2.176992577202263E-3</v>
      </c>
    </row>
    <row r="78" spans="14:36" x14ac:dyDescent="0.2">
      <c r="N78" s="207"/>
      <c r="O78" s="207"/>
      <c r="AF78" s="388">
        <f>_xll.qlCalendarAdvance(Calendar,AF77,"1d","mf",,Trigger)</f>
        <v>42244</v>
      </c>
      <c r="AG78" s="90">
        <f>_xll.qlDayCounterYearFraction(DayCounter,SettlementDate,AF78,,,Trigger)</f>
        <v>0.29444444444444445</v>
      </c>
      <c r="AH78" s="85">
        <f t="shared" si="14"/>
        <v>2.3319126257928895E-3</v>
      </c>
      <c r="AI78" s="85">
        <f t="shared" si="15"/>
        <v>2.3056508074402373E-3</v>
      </c>
      <c r="AJ78" s="85">
        <f t="shared" si="16"/>
        <v>2.1748670239603541E-3</v>
      </c>
    </row>
    <row r="79" spans="14:36" x14ac:dyDescent="0.2">
      <c r="N79" s="207"/>
      <c r="O79" s="207"/>
      <c r="AF79" s="388">
        <f>_xll.qlCalendarAdvance(Calendar,AF78,"1d","mf",,Trigger)</f>
        <v>42248</v>
      </c>
      <c r="AG79" s="90">
        <f>_xll.qlDayCounterYearFraction(DayCounter,SettlementDate,AF79,,,Trigger)</f>
        <v>0.30555555555555558</v>
      </c>
      <c r="AH79" s="85">
        <f t="shared" si="14"/>
        <v>2.3319126257928895E-3</v>
      </c>
      <c r="AI79" s="85">
        <f t="shared" si="15"/>
        <v>2.2975702479471139E-3</v>
      </c>
      <c r="AJ79" s="85">
        <f t="shared" si="16"/>
        <v>2.1672164951630894E-3</v>
      </c>
    </row>
    <row r="80" spans="14:36" x14ac:dyDescent="0.2">
      <c r="N80" s="207"/>
      <c r="O80" s="207"/>
      <c r="AF80" s="388">
        <f>_xll.qlCalendarAdvance(Calendar,AF79,"1d","mf",,Trigger)</f>
        <v>42249</v>
      </c>
      <c r="AG80" s="90">
        <f>_xll.qlDayCounterYearFraction(DayCounter,SettlementDate,AF80,,,Trigger)</f>
        <v>0.30833333333333335</v>
      </c>
      <c r="AH80" s="85">
        <f t="shared" si="14"/>
        <v>2.3319126257928895E-3</v>
      </c>
      <c r="AI80" s="85">
        <f t="shared" si="15"/>
        <v>2.2955501080738328E-3</v>
      </c>
      <c r="AJ80" s="85">
        <f t="shared" si="16"/>
        <v>2.165516784006366E-3</v>
      </c>
    </row>
    <row r="81" spans="14:36" x14ac:dyDescent="0.2">
      <c r="N81" s="207"/>
      <c r="O81" s="207"/>
      <c r="AF81" s="388">
        <f>_xll.qlCalendarAdvance(Calendar,AF80,"1d","mf",,Trigger)</f>
        <v>42250</v>
      </c>
      <c r="AG81" s="90">
        <f>_xll.qlDayCounterYearFraction(DayCounter,SettlementDate,AF81,,,Trigger)</f>
        <v>0.31111111111111112</v>
      </c>
      <c r="AH81" s="85">
        <f t="shared" si="14"/>
        <v>2.3319126257928895E-3</v>
      </c>
      <c r="AI81" s="85">
        <f t="shared" si="15"/>
        <v>2.2935299682005517E-3</v>
      </c>
      <c r="AJ81" s="85">
        <f t="shared" si="16"/>
        <v>2.163902241266679E-3</v>
      </c>
    </row>
    <row r="82" spans="14:36" x14ac:dyDescent="0.2">
      <c r="N82" s="207"/>
      <c r="O82" s="207"/>
      <c r="AF82" s="388">
        <f>_xll.qlCalendarAdvance(Calendar,AF81,"1d","mf",,Trigger)</f>
        <v>42251</v>
      </c>
      <c r="AG82" s="90">
        <f>_xll.qlDayCounterYearFraction(DayCounter,SettlementDate,AF82,,,Trigger)</f>
        <v>0.31388888888888888</v>
      </c>
      <c r="AH82" s="85">
        <f t="shared" si="14"/>
        <v>2.3319126257928895E-3</v>
      </c>
      <c r="AI82" s="85">
        <f t="shared" si="15"/>
        <v>2.2915098283272711E-3</v>
      </c>
      <c r="AJ82" s="85">
        <f t="shared" si="16"/>
        <v>2.1623728669440292E-3</v>
      </c>
    </row>
    <row r="83" spans="14:36" x14ac:dyDescent="0.2">
      <c r="N83" s="207"/>
      <c r="O83" s="207"/>
      <c r="AF83" s="388">
        <f>_xll.qlCalendarAdvance(Calendar,AF82,"1d","mf",,Trigger)</f>
        <v>42254</v>
      </c>
      <c r="AG83" s="90">
        <f>_xll.qlDayCounterYearFraction(DayCounter,SettlementDate,AF83,,,Trigger)</f>
        <v>0.32222222222222224</v>
      </c>
      <c r="AH83" s="85">
        <f t="shared" si="14"/>
        <v>2.3319126257928895E-3</v>
      </c>
      <c r="AI83" s="85">
        <f t="shared" si="15"/>
        <v>2.2854494087074283E-3</v>
      </c>
      <c r="AJ83" s="85">
        <f t="shared" si="16"/>
        <v>2.1582957544783025E-3</v>
      </c>
    </row>
    <row r="84" spans="14:36" x14ac:dyDescent="0.2">
      <c r="N84" s="207"/>
      <c r="O84" s="207"/>
      <c r="AF84" s="388">
        <f>_xll.qlCalendarAdvance(Calendar,AF83,"1d","mf",,Trigger)</f>
        <v>42255</v>
      </c>
      <c r="AG84" s="90">
        <f>_xll.qlDayCounterYearFraction(DayCounter,SettlementDate,AF84,,,Trigger)</f>
        <v>0.32500000000000001</v>
      </c>
      <c r="AH84" s="85">
        <f t="shared" si="14"/>
        <v>2.3319126257928895E-3</v>
      </c>
      <c r="AI84" s="85">
        <f t="shared" si="15"/>
        <v>2.2834292688341472E-3</v>
      </c>
      <c r="AJ84" s="85">
        <f t="shared" si="16"/>
        <v>2.157107053823801E-3</v>
      </c>
    </row>
    <row r="85" spans="14:36" x14ac:dyDescent="0.2">
      <c r="N85" s="207"/>
      <c r="O85" s="207"/>
      <c r="AF85" s="388">
        <f>_xll.qlCalendarAdvance(Calendar,AF84,"1d","mf",,Trigger)</f>
        <v>42256</v>
      </c>
      <c r="AG85" s="90">
        <f>_xll.qlDayCounterYearFraction(DayCounter,SettlementDate,AF85,,,Trigger)</f>
        <v>0.32777777777777778</v>
      </c>
      <c r="AH85" s="85">
        <f t="shared" si="14"/>
        <v>2.3319126257928895E-3</v>
      </c>
      <c r="AI85" s="85">
        <f t="shared" si="15"/>
        <v>2.2814091289608666E-3</v>
      </c>
      <c r="AJ85" s="85">
        <f t="shared" si="16"/>
        <v>2.1560035215863363E-3</v>
      </c>
    </row>
    <row r="86" spans="14:36" x14ac:dyDescent="0.2">
      <c r="N86" s="207"/>
      <c r="O86" s="207"/>
      <c r="AF86" s="388">
        <f>_xll.qlCalendarAdvance(Calendar,AF85,"1d","mf",,Trigger)</f>
        <v>42257</v>
      </c>
      <c r="AG86" s="90">
        <f>_xll.qlDayCounterYearFraction(DayCounter,SettlementDate,AF86,,,Trigger)</f>
        <v>0.33055555555555555</v>
      </c>
      <c r="AH86" s="85">
        <f t="shared" si="14"/>
        <v>2.3319126257928895E-3</v>
      </c>
      <c r="AI86" s="85">
        <f t="shared" si="15"/>
        <v>2.2793889890875855E-3</v>
      </c>
      <c r="AJ86" s="85">
        <f t="shared" si="16"/>
        <v>2.1549851577659087E-3</v>
      </c>
    </row>
    <row r="87" spans="14:36" x14ac:dyDescent="0.2">
      <c r="N87" s="207"/>
      <c r="O87" s="207"/>
      <c r="AF87" s="388">
        <f>_xll.qlCalendarAdvance(Calendar,AF86,"1d","mf",,Trigger)</f>
        <v>42258</v>
      </c>
      <c r="AG87" s="90">
        <f>_xll.qlDayCounterYearFraction(DayCounter,SettlementDate,AF87,,,Trigger)</f>
        <v>0.33333333333333331</v>
      </c>
      <c r="AH87" s="85">
        <f t="shared" si="14"/>
        <v>2.3319126257928895E-3</v>
      </c>
      <c r="AI87" s="85">
        <f t="shared" si="15"/>
        <v>2.2773688492143044E-3</v>
      </c>
      <c r="AJ87" s="85">
        <f t="shared" si="16"/>
        <v>2.1540519623625179E-3</v>
      </c>
    </row>
    <row r="88" spans="14:36" x14ac:dyDescent="0.2">
      <c r="N88" s="207"/>
      <c r="O88" s="207"/>
      <c r="AF88" s="388">
        <f>_xll.qlCalendarAdvance(Calendar,AF87,"1d","mf",,Trigger)</f>
        <v>42261</v>
      </c>
      <c r="AG88" s="90">
        <f>_xll.qlDayCounterYearFraction(DayCounter,SettlementDate,AF88,,,Trigger)</f>
        <v>0.34166666666666667</v>
      </c>
      <c r="AH88" s="85">
        <f t="shared" si="14"/>
        <v>2.3319126257928895E-3</v>
      </c>
      <c r="AI88" s="85">
        <f t="shared" si="15"/>
        <v>2.2713084295944621E-3</v>
      </c>
      <c r="AJ88" s="85">
        <f t="shared" si="16"/>
        <v>2.1517633866545679E-3</v>
      </c>
    </row>
    <row r="89" spans="14:36" x14ac:dyDescent="0.2">
      <c r="N89" s="207"/>
      <c r="O89" s="207"/>
      <c r="AF89" s="388">
        <f>_xll.qlCalendarAdvance(Calendar,AF88,"1d","mf",,Trigger)</f>
        <v>42262</v>
      </c>
      <c r="AG89" s="90">
        <f>_xll.qlDayCounterYearFraction(DayCounter,SettlementDate,AF89,,,Trigger)</f>
        <v>0.34444444444444444</v>
      </c>
      <c r="AH89" s="85">
        <f t="shared" si="14"/>
        <v>2.3319126257928895E-3</v>
      </c>
      <c r="AI89" s="85">
        <f t="shared" si="15"/>
        <v>2.269288289721181E-3</v>
      </c>
      <c r="AJ89" s="85">
        <f t="shared" si="16"/>
        <v>2.1511708649193254E-3</v>
      </c>
    </row>
    <row r="90" spans="14:36" x14ac:dyDescent="0.2">
      <c r="N90" s="207"/>
      <c r="O90" s="207"/>
      <c r="AF90" s="388">
        <f>_xll.qlCalendarAdvance(Calendar,AF89,"1d","mf",,Trigger)</f>
        <v>42263</v>
      </c>
      <c r="AG90" s="90">
        <f>_xll.qlDayCounterYearFraction(DayCounter,SettlementDate,AF90,,,Trigger)</f>
        <v>0.34722222222222221</v>
      </c>
      <c r="AH90" s="85">
        <f t="shared" si="14"/>
        <v>2.3319126257928895E-3</v>
      </c>
      <c r="AI90" s="85">
        <f t="shared" si="15"/>
        <v>2.2672681498478999E-3</v>
      </c>
      <c r="AJ90" s="85">
        <f t="shared" si="16"/>
        <v>2.1506635116011197E-3</v>
      </c>
    </row>
    <row r="91" spans="14:36" x14ac:dyDescent="0.2">
      <c r="N91" s="207"/>
      <c r="O91" s="207"/>
      <c r="AF91" s="388">
        <f>_xll.qlCalendarAdvance(Calendar,AF90,"1d","mf",,Trigger)</f>
        <v>42264</v>
      </c>
      <c r="AG91" s="90">
        <f>_xll.qlDayCounterYearFraction(DayCounter,SettlementDate,AF91,,,Trigger)</f>
        <v>0.35</v>
      </c>
      <c r="AH91" s="85">
        <f t="shared" si="14"/>
        <v>2.3319126257928895E-3</v>
      </c>
      <c r="AI91" s="85">
        <f t="shared" si="15"/>
        <v>2.2652480099746193E-3</v>
      </c>
      <c r="AJ91" s="85">
        <f t="shared" si="16"/>
        <v>2.1502413266999516E-3</v>
      </c>
    </row>
    <row r="92" spans="14:36" x14ac:dyDescent="0.2">
      <c r="N92" s="207"/>
      <c r="O92" s="207"/>
      <c r="AF92" s="388">
        <f>_xll.qlCalendarAdvance(Calendar,AF91,"1d","mf",,Trigger)</f>
        <v>42265</v>
      </c>
      <c r="AG92" s="90">
        <f>_xll.qlDayCounterYearFraction(DayCounter,SettlementDate,AF92,,,Trigger)</f>
        <v>0.3527777777777778</v>
      </c>
      <c r="AH92" s="85">
        <f t="shared" si="14"/>
        <v>2.3319126257928895E-3</v>
      </c>
      <c r="AI92" s="85">
        <f t="shared" si="15"/>
        <v>2.2632278701013382E-3</v>
      </c>
      <c r="AJ92" s="85">
        <f t="shared" si="16"/>
        <v>2.1499043102158194E-3</v>
      </c>
    </row>
    <row r="93" spans="14:36" x14ac:dyDescent="0.2">
      <c r="N93" s="207"/>
      <c r="O93" s="207"/>
      <c r="AF93" s="388">
        <f>_xll.qlCalendarAdvance(Calendar,AF92,"1d","mf",,Trigger)</f>
        <v>42268</v>
      </c>
      <c r="AG93" s="90">
        <f>_xll.qlDayCounterYearFraction(DayCounter,SettlementDate,AF93,,,Trigger)</f>
        <v>0.3611111111111111</v>
      </c>
      <c r="AH93" s="85">
        <f t="shared" si="14"/>
        <v>2.3319126257928895E-3</v>
      </c>
      <c r="AI93" s="85">
        <f t="shared" si="15"/>
        <v>2.2571674504814954E-3</v>
      </c>
      <c r="AJ93" s="85">
        <f t="shared" si="16"/>
        <v>2.1494042712656468E-3</v>
      </c>
    </row>
    <row r="94" spans="14:36" x14ac:dyDescent="0.2">
      <c r="N94" s="207"/>
      <c r="O94" s="207"/>
      <c r="AF94" s="388">
        <f>_xll.qlCalendarAdvance(Calendar,AF93,"1d","mf",,Trigger)</f>
        <v>42269</v>
      </c>
      <c r="AG94" s="90">
        <f>_xll.qlDayCounterYearFraction(DayCounter,SettlementDate,AF94,,,Trigger)</f>
        <v>0.36388888888888887</v>
      </c>
      <c r="AH94" s="85">
        <f t="shared" si="14"/>
        <v>2.3319126257928895E-3</v>
      </c>
      <c r="AI94" s="85">
        <f t="shared" si="15"/>
        <v>2.2551473106082144E-3</v>
      </c>
      <c r="AJ94" s="85">
        <f t="shared" si="16"/>
        <v>2.1494079284496634E-3</v>
      </c>
    </row>
    <row r="95" spans="14:36" x14ac:dyDescent="0.2">
      <c r="N95" s="207"/>
      <c r="O95" s="207"/>
      <c r="AF95" s="388">
        <f>_xll.qlCalendarAdvance(Calendar,AF94,"1d","mf",,Trigger)</f>
        <v>42270</v>
      </c>
      <c r="AG95" s="90">
        <f>_xll.qlDayCounterYearFraction(DayCounter,SettlementDate,AF95,,,Trigger)</f>
        <v>0.36666666666666664</v>
      </c>
      <c r="AH95" s="85">
        <f t="shared" si="14"/>
        <v>2.3319126257928895E-3</v>
      </c>
      <c r="AI95" s="85">
        <f t="shared" si="15"/>
        <v>2.2531271707349337E-3</v>
      </c>
      <c r="AJ95" s="85">
        <f t="shared" si="16"/>
        <v>2.1494967540507167E-3</v>
      </c>
    </row>
    <row r="96" spans="14:36" x14ac:dyDescent="0.2">
      <c r="N96" s="207"/>
      <c r="O96" s="207"/>
      <c r="AF96" s="388">
        <f>_xll.qlCalendarAdvance(Calendar,AF95,"1d","mf",,Trigger)</f>
        <v>42271</v>
      </c>
      <c r="AG96" s="90">
        <f>_xll.qlDayCounterYearFraction(DayCounter,SettlementDate,AF96,,,Trigger)</f>
        <v>0.36944444444444446</v>
      </c>
      <c r="AH96" s="85">
        <f t="shared" si="14"/>
        <v>2.3319126257928895E-3</v>
      </c>
      <c r="AI96" s="85">
        <f t="shared" si="15"/>
        <v>2.2511070308616527E-3</v>
      </c>
      <c r="AJ96" s="85">
        <f t="shared" si="16"/>
        <v>2.1496707480688072E-3</v>
      </c>
    </row>
    <row r="97" spans="14:36" x14ac:dyDescent="0.2">
      <c r="N97" s="207"/>
      <c r="O97" s="207"/>
      <c r="AF97" s="388">
        <f>_xll.qlCalendarAdvance(Calendar,AF96,"1d","mf",,Trigger)</f>
        <v>42272</v>
      </c>
      <c r="AG97" s="90">
        <f>_xll.qlDayCounterYearFraction(DayCounter,SettlementDate,AF97,,,Trigger)</f>
        <v>0.37222222222222223</v>
      </c>
      <c r="AH97" s="85">
        <f t="shared" si="14"/>
        <v>2.3319126257928895E-3</v>
      </c>
      <c r="AI97" s="85">
        <f t="shared" si="15"/>
        <v>2.249086890988372E-3</v>
      </c>
      <c r="AJ97" s="85">
        <f t="shared" si="16"/>
        <v>2.1499299105039345E-3</v>
      </c>
    </row>
    <row r="98" spans="14:36" x14ac:dyDescent="0.2">
      <c r="N98" s="207"/>
      <c r="O98" s="207"/>
      <c r="AF98" s="388">
        <f>_xll.qlCalendarAdvance(Calendar,AF97,"1d","mf",,Trigger)</f>
        <v>42275</v>
      </c>
      <c r="AG98" s="90">
        <f>_xll.qlDayCounterYearFraction(DayCounter,SettlementDate,AF98,,,Trigger)</f>
        <v>0.38055555555555554</v>
      </c>
      <c r="AH98" s="85">
        <f t="shared" si="14"/>
        <v>2.3319126257928895E-3</v>
      </c>
      <c r="AI98" s="85">
        <f t="shared" si="15"/>
        <v>2.2430264713685292E-3</v>
      </c>
      <c r="AJ98" s="85">
        <f t="shared" si="16"/>
        <v>2.151218408311539E-3</v>
      </c>
    </row>
    <row r="99" spans="14:36" x14ac:dyDescent="0.2">
      <c r="N99" s="207"/>
      <c r="O99" s="207"/>
      <c r="AF99" s="388">
        <f>_xll.qlCalendarAdvance(Calendar,AF98,"1d","mf",,Trigger)</f>
        <v>42276</v>
      </c>
      <c r="AG99" s="90">
        <f>_xll.qlDayCounterYearFraction(DayCounter,SettlementDate,AF99,,,Trigger)</f>
        <v>0.38333333333333336</v>
      </c>
      <c r="AH99" s="85">
        <f t="shared" ref="AH99:AH132" si="17">$W$13</f>
        <v>2.3319126257928895E-3</v>
      </c>
      <c r="AI99" s="85">
        <f t="shared" ref="AI99:AI132" si="18">$W$10+$W$9*AG99</f>
        <v>2.2410063314952482E-3</v>
      </c>
      <c r="AJ99" s="85">
        <f t="shared" ref="AJ99:AJ132" si="19">($W$5+$W$4*AG99+$W$3*AG99^2)</f>
        <v>2.1518182444148141E-3</v>
      </c>
    </row>
    <row r="100" spans="14:36" x14ac:dyDescent="0.2">
      <c r="N100" s="207"/>
      <c r="O100" s="207"/>
      <c r="AF100" s="388">
        <f>_xll.qlCalendarAdvance(Calendar,AF99,"1d","mf",,Trigger)</f>
        <v>42277</v>
      </c>
      <c r="AG100" s="90">
        <f>_xll.qlDayCounterYearFraction(DayCounter,SettlementDate,AF100,,,Trigger)</f>
        <v>0.38611111111111113</v>
      </c>
      <c r="AH100" s="85">
        <f t="shared" si="17"/>
        <v>2.3319126257928895E-3</v>
      </c>
      <c r="AI100" s="85">
        <f t="shared" si="18"/>
        <v>2.2389861916219675E-3</v>
      </c>
      <c r="AJ100" s="85">
        <f t="shared" si="19"/>
        <v>2.1525032489351265E-3</v>
      </c>
    </row>
    <row r="101" spans="14:36" x14ac:dyDescent="0.2">
      <c r="N101" s="207"/>
      <c r="O101" s="207"/>
      <c r="AF101" s="388">
        <f>_xll.qlCalendarAdvance(Calendar,AF100,"1d","mf",,Trigger)</f>
        <v>42278</v>
      </c>
      <c r="AG101" s="90">
        <f>_xll.qlDayCounterYearFraction(DayCounter,SettlementDate,AF101,,,Trigger)</f>
        <v>0.3888888888888889</v>
      </c>
      <c r="AH101" s="85">
        <f t="shared" si="17"/>
        <v>2.3319126257928895E-3</v>
      </c>
      <c r="AI101" s="85">
        <f t="shared" si="18"/>
        <v>2.2369660517486865E-3</v>
      </c>
      <c r="AJ101" s="85">
        <f t="shared" si="19"/>
        <v>2.153273421872476E-3</v>
      </c>
    </row>
    <row r="102" spans="14:36" x14ac:dyDescent="0.2">
      <c r="N102" s="207"/>
      <c r="O102" s="207"/>
      <c r="AF102" s="388">
        <f>_xll.qlCalendarAdvance(Calendar,AF101,"1d","mf",,Trigger)</f>
        <v>42279</v>
      </c>
      <c r="AG102" s="90">
        <f>_xll.qlDayCounterYearFraction(DayCounter,SettlementDate,AF102,,,Trigger)</f>
        <v>0.39166666666666666</v>
      </c>
      <c r="AH102" s="85">
        <f t="shared" si="17"/>
        <v>2.3319126257928895E-3</v>
      </c>
      <c r="AI102" s="85">
        <f t="shared" si="18"/>
        <v>2.2349459118754054E-3</v>
      </c>
      <c r="AJ102" s="85">
        <f t="shared" si="19"/>
        <v>2.1541287632268623E-3</v>
      </c>
    </row>
    <row r="103" spans="14:36" x14ac:dyDescent="0.2">
      <c r="N103" s="207"/>
      <c r="O103" s="207"/>
      <c r="AF103" s="388">
        <f>_xll.qlCalendarAdvance(Calendar,AF102,"1d","mf",,Trigger)</f>
        <v>42282</v>
      </c>
      <c r="AG103" s="90">
        <f>_xll.qlDayCounterYearFraction(DayCounter,SettlementDate,AF103,,,Trigger)</f>
        <v>0.4</v>
      </c>
      <c r="AH103" s="85">
        <f t="shared" si="17"/>
        <v>2.3319126257928895E-3</v>
      </c>
      <c r="AI103" s="85">
        <f t="shared" si="18"/>
        <v>2.2288854922555626E-3</v>
      </c>
      <c r="AJ103" s="85">
        <f t="shared" si="19"/>
        <v>2.1572057977922439E-3</v>
      </c>
    </row>
    <row r="104" spans="14:36" x14ac:dyDescent="0.2">
      <c r="N104" s="207"/>
      <c r="O104" s="207"/>
      <c r="AF104" s="388">
        <f>_xll.qlCalendarAdvance(Calendar,AF103,"1d","mf",,Trigger)</f>
        <v>42283</v>
      </c>
      <c r="AG104" s="90">
        <f>_xll.qlDayCounterYearFraction(DayCounter,SettlementDate,AF104,,,Trigger)</f>
        <v>0.40277777777777779</v>
      </c>
      <c r="AH104" s="85">
        <f t="shared" si="17"/>
        <v>2.3319126257928895E-3</v>
      </c>
      <c r="AI104" s="85">
        <f t="shared" si="18"/>
        <v>2.226865352382282E-3</v>
      </c>
      <c r="AJ104" s="85">
        <f t="shared" si="19"/>
        <v>2.1584018128147781E-3</v>
      </c>
    </row>
    <row r="105" spans="14:36" x14ac:dyDescent="0.2">
      <c r="N105" s="207"/>
      <c r="O105" s="207"/>
      <c r="AF105" s="388">
        <f>_xll.qlCalendarAdvance(Calendar,AF104,"1d","mf",,Trigger)</f>
        <v>42284</v>
      </c>
      <c r="AG105" s="90">
        <f>_xll.qlDayCounterYearFraction(DayCounter,SettlementDate,AF105,,,Trigger)</f>
        <v>0.40555555555555556</v>
      </c>
      <c r="AH105" s="85">
        <f t="shared" si="17"/>
        <v>2.3319126257928895E-3</v>
      </c>
      <c r="AI105" s="85">
        <f t="shared" si="18"/>
        <v>2.2248452125090009E-3</v>
      </c>
      <c r="AJ105" s="85">
        <f t="shared" si="19"/>
        <v>2.1596829962543499E-3</v>
      </c>
    </row>
    <row r="106" spans="14:36" x14ac:dyDescent="0.2">
      <c r="N106" s="207"/>
      <c r="O106" s="207"/>
      <c r="AF106" s="388">
        <f>_xll.qlCalendarAdvance(Calendar,AF105,"1d","mf",,Trigger)</f>
        <v>42285</v>
      </c>
      <c r="AG106" s="90">
        <f>_xll.qlDayCounterYearFraction(DayCounter,SettlementDate,AF106,,,Trigger)</f>
        <v>0.40833333333333333</v>
      </c>
      <c r="AH106" s="85">
        <f t="shared" si="17"/>
        <v>2.3319126257928895E-3</v>
      </c>
      <c r="AI106" s="85">
        <f t="shared" si="18"/>
        <v>2.2228250726357198E-3</v>
      </c>
      <c r="AJ106" s="85">
        <f t="shared" si="19"/>
        <v>2.1610493481109584E-3</v>
      </c>
    </row>
    <row r="107" spans="14:36" x14ac:dyDescent="0.2">
      <c r="N107" s="207"/>
      <c r="O107" s="207"/>
      <c r="AF107" s="388">
        <f>_xll.qlCalendarAdvance(Calendar,AF106,"1d","mf",,Trigger)</f>
        <v>42286</v>
      </c>
      <c r="AG107" s="90">
        <f>_xll.qlDayCounterYearFraction(DayCounter,SettlementDate,AF107,,,Trigger)</f>
        <v>0.41111111111111109</v>
      </c>
      <c r="AH107" s="85">
        <f t="shared" si="17"/>
        <v>2.3319126257928895E-3</v>
      </c>
      <c r="AI107" s="85">
        <f t="shared" si="18"/>
        <v>2.2208049327624392E-3</v>
      </c>
      <c r="AJ107" s="85">
        <f t="shared" si="19"/>
        <v>2.1625008683846033E-3</v>
      </c>
    </row>
    <row r="108" spans="14:36" x14ac:dyDescent="0.2">
      <c r="N108" s="207"/>
      <c r="O108" s="207"/>
      <c r="AF108" s="388">
        <f>_xll.qlCalendarAdvance(Calendar,AF107,"1d","mf",,Trigger)</f>
        <v>42289</v>
      </c>
      <c r="AG108" s="90">
        <f>_xll.qlDayCounterYearFraction(DayCounter,SettlementDate,AF108,,,Trigger)</f>
        <v>0.41944444444444445</v>
      </c>
      <c r="AH108" s="85">
        <f t="shared" si="17"/>
        <v>2.3319126257928895E-3</v>
      </c>
      <c r="AI108" s="85">
        <f t="shared" si="18"/>
        <v>2.2147445131425964E-3</v>
      </c>
      <c r="AJ108" s="85">
        <f t="shared" si="19"/>
        <v>2.167366439707762E-3</v>
      </c>
    </row>
    <row r="109" spans="14:36" x14ac:dyDescent="0.2">
      <c r="N109" s="207"/>
      <c r="O109" s="207"/>
      <c r="AF109" s="388">
        <f>_xll.qlCalendarAdvance(Calendar,AF108,"1d","mf",,Trigger)</f>
        <v>42290</v>
      </c>
      <c r="AG109" s="90">
        <f>_xll.qlDayCounterYearFraction(DayCounter,SettlementDate,AF109,,,Trigger)</f>
        <v>0.42222222222222222</v>
      </c>
      <c r="AH109" s="85">
        <f t="shared" si="17"/>
        <v>2.3319126257928895E-3</v>
      </c>
      <c r="AI109" s="85">
        <f t="shared" si="18"/>
        <v>2.2127243732693153E-3</v>
      </c>
      <c r="AJ109" s="85">
        <f t="shared" si="19"/>
        <v>2.1691586336495556E-3</v>
      </c>
    </row>
    <row r="110" spans="14:36" x14ac:dyDescent="0.2">
      <c r="N110" s="207"/>
      <c r="O110" s="207"/>
      <c r="AF110" s="388">
        <f>_xll.qlCalendarAdvance(Calendar,AF109,"1d","mf",,Trigger)</f>
        <v>42291</v>
      </c>
      <c r="AG110" s="90">
        <f>_xll.qlDayCounterYearFraction(DayCounter,SettlementDate,AF110,,,Trigger)</f>
        <v>0.42499999999999999</v>
      </c>
      <c r="AH110" s="85">
        <f t="shared" si="17"/>
        <v>2.3319126257928895E-3</v>
      </c>
      <c r="AI110" s="85">
        <f t="shared" si="18"/>
        <v>2.2107042333960347E-3</v>
      </c>
      <c r="AJ110" s="85">
        <f t="shared" si="19"/>
        <v>2.171035996008386E-3</v>
      </c>
    </row>
    <row r="111" spans="14:36" x14ac:dyDescent="0.2">
      <c r="N111" s="207"/>
      <c r="O111" s="207"/>
      <c r="AF111" s="388">
        <f>_xll.qlCalendarAdvance(Calendar,AF110,"1d","mf",,Trigger)</f>
        <v>42292</v>
      </c>
      <c r="AG111" s="90">
        <f>_xll.qlDayCounterYearFraction(DayCounter,SettlementDate,AF111,,,Trigger)</f>
        <v>0.42777777777777776</v>
      </c>
      <c r="AH111" s="85">
        <f t="shared" si="17"/>
        <v>2.3319126257928895E-3</v>
      </c>
      <c r="AI111" s="85">
        <f t="shared" si="18"/>
        <v>2.2086840935227536E-3</v>
      </c>
      <c r="AJ111" s="85">
        <f t="shared" si="19"/>
        <v>2.1729985267842536E-3</v>
      </c>
    </row>
    <row r="112" spans="14:36" x14ac:dyDescent="0.2">
      <c r="N112" s="207"/>
      <c r="O112" s="207"/>
      <c r="AF112" s="388">
        <f>_xll.qlCalendarAdvance(Calendar,AF111,"1d","mf",,Trigger)</f>
        <v>42293</v>
      </c>
      <c r="AG112" s="90">
        <f>_xll.qlDayCounterYearFraction(DayCounter,SettlementDate,AF112,,,Trigger)</f>
        <v>0.43055555555555558</v>
      </c>
      <c r="AH112" s="85">
        <f t="shared" si="17"/>
        <v>2.3319126257928895E-3</v>
      </c>
      <c r="AI112" s="85">
        <f t="shared" si="18"/>
        <v>2.206663953649473E-3</v>
      </c>
      <c r="AJ112" s="85">
        <f t="shared" si="19"/>
        <v>2.1750462259771579E-3</v>
      </c>
    </row>
    <row r="113" spans="14:36" x14ac:dyDescent="0.2">
      <c r="N113" s="208"/>
      <c r="O113" s="207"/>
      <c r="AF113" s="388">
        <f>_xll.qlCalendarAdvance(Calendar,AF112,"1d","mf",,Trigger)</f>
        <v>42296</v>
      </c>
      <c r="AG113" s="90">
        <f>_xll.qlDayCounterYearFraction(DayCounter,SettlementDate,AF113,,,Trigger)</f>
        <v>0.43888888888888888</v>
      </c>
      <c r="AH113" s="85">
        <f t="shared" si="17"/>
        <v>2.3319126257928895E-3</v>
      </c>
      <c r="AI113" s="85">
        <f t="shared" si="18"/>
        <v>2.2006035340296302E-3</v>
      </c>
      <c r="AJ113" s="85">
        <f t="shared" si="19"/>
        <v>2.1817003340580936E-3</v>
      </c>
    </row>
    <row r="114" spans="14:36" x14ac:dyDescent="0.2">
      <c r="N114" s="208"/>
      <c r="O114" s="207"/>
      <c r="AF114" s="388">
        <f>_xll.qlCalendarAdvance(Calendar,AF113,"1d","mf",,Trigger)</f>
        <v>42297</v>
      </c>
      <c r="AG114" s="90">
        <f>_xll.qlDayCounterYearFraction(DayCounter,SettlementDate,AF114,,,Trigger)</f>
        <v>0.44166666666666665</v>
      </c>
      <c r="AH114" s="85">
        <f t="shared" si="17"/>
        <v>2.3319126257928895E-3</v>
      </c>
      <c r="AI114" s="85">
        <f t="shared" si="18"/>
        <v>2.1985833941563491E-3</v>
      </c>
      <c r="AJ114" s="85">
        <f t="shared" si="19"/>
        <v>2.1840887069191459E-3</v>
      </c>
    </row>
    <row r="115" spans="14:36" x14ac:dyDescent="0.2">
      <c r="N115" s="208"/>
      <c r="O115" s="207"/>
      <c r="AF115" s="388">
        <f>_xll.qlCalendarAdvance(Calendar,AF114,"1d","mf",,Trigger)</f>
        <v>42298</v>
      </c>
      <c r="AG115" s="90">
        <f>_xll.qlDayCounterYearFraction(DayCounter,SettlementDate,AF115,,,Trigger)</f>
        <v>0.44444444444444442</v>
      </c>
      <c r="AH115" s="85">
        <f t="shared" si="17"/>
        <v>2.3319126257928895E-3</v>
      </c>
      <c r="AI115" s="85">
        <f t="shared" si="18"/>
        <v>2.196563254283068E-3</v>
      </c>
      <c r="AJ115" s="85">
        <f t="shared" si="19"/>
        <v>2.1865622481972357E-3</v>
      </c>
    </row>
    <row r="116" spans="14:36" x14ac:dyDescent="0.2">
      <c r="N116" s="208"/>
      <c r="O116" s="207"/>
      <c r="AF116" s="388">
        <f>_xll.qlCalendarAdvance(Calendar,AF115,"1d","mf",,Trigger)</f>
        <v>42299</v>
      </c>
      <c r="AG116" s="90">
        <f>_xll.qlDayCounterYearFraction(DayCounter,SettlementDate,AF116,,,Trigger)</f>
        <v>0.44722222222222224</v>
      </c>
      <c r="AH116" s="85">
        <f t="shared" si="17"/>
        <v>2.3319126257928895E-3</v>
      </c>
      <c r="AI116" s="85">
        <f t="shared" si="18"/>
        <v>2.1945431144097874E-3</v>
      </c>
      <c r="AJ116" s="85">
        <f t="shared" si="19"/>
        <v>2.1891209578923619E-3</v>
      </c>
    </row>
    <row r="117" spans="14:36" x14ac:dyDescent="0.2">
      <c r="N117" s="208"/>
      <c r="O117" s="207"/>
      <c r="AF117" s="388">
        <f>_xll.qlCalendarAdvance(Calendar,AF116,"1d","mf",,Trigger)</f>
        <v>42300</v>
      </c>
      <c r="AG117" s="90">
        <f>_xll.qlDayCounterYearFraction(DayCounter,SettlementDate,AF117,,,Trigger)</f>
        <v>0.45</v>
      </c>
      <c r="AH117" s="85">
        <f t="shared" si="17"/>
        <v>2.3319126257928895E-3</v>
      </c>
      <c r="AI117" s="85">
        <f t="shared" si="18"/>
        <v>2.1925229745365063E-3</v>
      </c>
      <c r="AJ117" s="85">
        <f t="shared" si="19"/>
        <v>2.1917648360045253E-3</v>
      </c>
    </row>
    <row r="118" spans="14:36" x14ac:dyDescent="0.2">
      <c r="N118" s="208"/>
      <c r="O118" s="207"/>
      <c r="AF118" s="388">
        <f>_xll.qlCalendarAdvance(Calendar,AF117,"1d","mf",,Trigger)</f>
        <v>42303</v>
      </c>
      <c r="AG118" s="90">
        <f>_xll.qlDayCounterYearFraction(DayCounter,SettlementDate,AF118,,,Trigger)</f>
        <v>0.45833333333333331</v>
      </c>
      <c r="AH118" s="85">
        <f t="shared" si="17"/>
        <v>2.3319126257928895E-3</v>
      </c>
      <c r="AI118" s="85">
        <f t="shared" si="18"/>
        <v>2.1864625549166635E-3</v>
      </c>
      <c r="AJ118" s="85">
        <f t="shared" si="19"/>
        <v>2.2002074808432377E-3</v>
      </c>
    </row>
    <row r="119" spans="14:36" x14ac:dyDescent="0.2">
      <c r="N119" s="208"/>
      <c r="O119" s="208"/>
      <c r="AF119" s="388">
        <f>_xll.qlCalendarAdvance(Calendar,AF118,"1d","mf",,Trigger)</f>
        <v>42304</v>
      </c>
      <c r="AG119" s="90">
        <f>_xll.qlDayCounterYearFraction(DayCounter,SettlementDate,AF119,,,Trigger)</f>
        <v>0.46111111111111114</v>
      </c>
      <c r="AH119" s="85">
        <f t="shared" si="17"/>
        <v>2.3319126257928895E-3</v>
      </c>
      <c r="AI119" s="85">
        <f t="shared" si="18"/>
        <v>2.1844424150433829E-3</v>
      </c>
      <c r="AJ119" s="85">
        <f t="shared" si="19"/>
        <v>2.2031920326235493E-3</v>
      </c>
    </row>
    <row r="120" spans="14:36" x14ac:dyDescent="0.2">
      <c r="N120" s="208"/>
      <c r="O120" s="208"/>
      <c r="AF120" s="388">
        <f>_xll.qlCalendarAdvance(Calendar,AF119,"1d","mf",,Trigger)</f>
        <v>42305</v>
      </c>
      <c r="AG120" s="90">
        <f>_xll.qlDayCounterYearFraction(DayCounter,SettlementDate,AF120,,,Trigger)</f>
        <v>0.46388888888888891</v>
      </c>
      <c r="AH120" s="85">
        <f t="shared" si="17"/>
        <v>2.3319126257928895E-3</v>
      </c>
      <c r="AI120" s="85">
        <f t="shared" si="18"/>
        <v>2.1824222751701018E-3</v>
      </c>
      <c r="AJ120" s="85">
        <f t="shared" si="19"/>
        <v>2.2062617528208978E-3</v>
      </c>
    </row>
    <row r="121" spans="14:36" x14ac:dyDescent="0.2">
      <c r="N121" s="208"/>
      <c r="O121" s="208"/>
      <c r="AF121" s="388">
        <f>_xll.qlCalendarAdvance(Calendar,AF120,"1d","mf",,Trigger)</f>
        <v>42306</v>
      </c>
      <c r="AG121" s="90">
        <f>_xll.qlDayCounterYearFraction(DayCounter,SettlementDate,AF121,,,Trigger)</f>
        <v>0.46666666666666667</v>
      </c>
      <c r="AH121" s="85">
        <f t="shared" si="17"/>
        <v>2.3319126257928895E-3</v>
      </c>
      <c r="AI121" s="85">
        <f t="shared" si="18"/>
        <v>2.1804021352968212E-3</v>
      </c>
      <c r="AJ121" s="85">
        <f t="shared" si="19"/>
        <v>2.2094166414352834E-3</v>
      </c>
    </row>
    <row r="122" spans="14:36" x14ac:dyDescent="0.2">
      <c r="N122" s="208"/>
      <c r="O122" s="208"/>
      <c r="AF122" s="388">
        <f>_xll.qlCalendarAdvance(Calendar,AF121,"1d","mf",,Trigger)</f>
        <v>42307</v>
      </c>
      <c r="AG122" s="90">
        <f>_xll.qlDayCounterYearFraction(DayCounter,SettlementDate,AF122,,,Trigger)</f>
        <v>0.46944444444444444</v>
      </c>
      <c r="AH122" s="85">
        <f t="shared" si="17"/>
        <v>2.3319126257928895E-3</v>
      </c>
      <c r="AI122" s="85">
        <f t="shared" si="18"/>
        <v>2.1783819954235401E-3</v>
      </c>
      <c r="AJ122" s="85">
        <f t="shared" si="19"/>
        <v>2.2126566984667058E-3</v>
      </c>
    </row>
    <row r="123" spans="14:36" x14ac:dyDescent="0.2">
      <c r="N123" s="208"/>
      <c r="O123" s="208"/>
      <c r="AF123" s="388">
        <f>_xll.qlCalendarAdvance(Calendar,AF122,"1d","mf",,Trigger)</f>
        <v>42310</v>
      </c>
      <c r="AG123" s="90">
        <f>_xll.qlDayCounterYearFraction(DayCounter,SettlementDate,AF123,,,Trigger)</f>
        <v>0.4777777777777778</v>
      </c>
      <c r="AH123" s="85">
        <f t="shared" si="17"/>
        <v>2.3319126257928895E-3</v>
      </c>
      <c r="AI123" s="85">
        <f t="shared" si="18"/>
        <v>2.1723215758036973E-3</v>
      </c>
      <c r="AJ123" s="85">
        <f t="shared" si="19"/>
        <v>2.2228878800631957E-3</v>
      </c>
    </row>
    <row r="124" spans="14:36" x14ac:dyDescent="0.2">
      <c r="N124" s="208"/>
      <c r="O124" s="208"/>
      <c r="AF124" s="388">
        <f>_xll.qlCalendarAdvance(Calendar,AF123,"1d","mf",,Trigger)</f>
        <v>42311</v>
      </c>
      <c r="AG124" s="90">
        <f>_xll.qlDayCounterYearFraction(DayCounter,SettlementDate,AF124,,,Trigger)</f>
        <v>0.48055555555555557</v>
      </c>
      <c r="AH124" s="85">
        <f t="shared" si="17"/>
        <v>2.3319126257928895E-3</v>
      </c>
      <c r="AI124" s="85">
        <f t="shared" si="18"/>
        <v>2.1703014359304162E-3</v>
      </c>
      <c r="AJ124" s="85">
        <f t="shared" si="19"/>
        <v>2.226468610762766E-3</v>
      </c>
    </row>
    <row r="125" spans="14:36" x14ac:dyDescent="0.2">
      <c r="N125" s="208"/>
      <c r="O125" s="208"/>
      <c r="AF125" s="388">
        <f>_xll.qlCalendarAdvance(Calendar,AF124,"1d","mf",,Trigger)</f>
        <v>42312</v>
      </c>
      <c r="AG125" s="90">
        <f>_xll.qlDayCounterYearFraction(DayCounter,SettlementDate,AF125,,,Trigger)</f>
        <v>0.48333333333333334</v>
      </c>
      <c r="AH125" s="85">
        <f t="shared" si="17"/>
        <v>2.3319126257928895E-3</v>
      </c>
      <c r="AI125" s="85">
        <f t="shared" si="18"/>
        <v>2.1682812960571356E-3</v>
      </c>
      <c r="AJ125" s="85">
        <f t="shared" si="19"/>
        <v>2.2301345098793735E-3</v>
      </c>
    </row>
    <row r="126" spans="14:36" x14ac:dyDescent="0.2">
      <c r="N126" s="208"/>
      <c r="O126" s="208"/>
      <c r="AF126" s="388">
        <f>_xll.qlCalendarAdvance(Calendar,AF125,"1d","mf",,Trigger)</f>
        <v>42313</v>
      </c>
      <c r="AG126" s="90">
        <f>_xll.qlDayCounterYearFraction(DayCounter,SettlementDate,AF126,,,Trigger)</f>
        <v>0.4861111111111111</v>
      </c>
      <c r="AH126" s="85">
        <f t="shared" si="17"/>
        <v>2.3319126257928895E-3</v>
      </c>
      <c r="AI126" s="85">
        <f t="shared" si="18"/>
        <v>2.1662611561838545E-3</v>
      </c>
      <c r="AJ126" s="85">
        <f t="shared" si="19"/>
        <v>2.2338855774130181E-3</v>
      </c>
    </row>
    <row r="127" spans="14:36" x14ac:dyDescent="0.2">
      <c r="N127" s="208"/>
      <c r="O127" s="208"/>
      <c r="AF127" s="388">
        <f>_xll.qlCalendarAdvance(Calendar,AF126,"1d","mf",,Trigger)</f>
        <v>42314</v>
      </c>
      <c r="AG127" s="90">
        <f>_xll.qlDayCounterYearFraction(DayCounter,SettlementDate,AF127,,,Trigger)</f>
        <v>0.48888888888888887</v>
      </c>
      <c r="AH127" s="85">
        <f t="shared" si="17"/>
        <v>2.3319126257928895E-3</v>
      </c>
      <c r="AI127" s="85">
        <f t="shared" si="18"/>
        <v>2.1642410163105735E-3</v>
      </c>
      <c r="AJ127" s="85">
        <f t="shared" si="19"/>
        <v>2.2377218133636996E-3</v>
      </c>
    </row>
    <row r="128" spans="14:36" x14ac:dyDescent="0.2">
      <c r="N128" s="208"/>
      <c r="O128" s="208"/>
      <c r="AF128" s="388">
        <f>_xll.qlCalendarAdvance(Calendar,AF127,"1d","mf",,Trigger)</f>
        <v>42317</v>
      </c>
      <c r="AG128" s="90">
        <f>_xll.qlDayCounterYearFraction(DayCounter,SettlementDate,AF128,,,Trigger)</f>
        <v>0.49722222222222223</v>
      </c>
      <c r="AH128" s="85">
        <f t="shared" si="17"/>
        <v>2.3319126257928895E-3</v>
      </c>
      <c r="AI128" s="85">
        <f t="shared" si="18"/>
        <v>2.1581805966907311E-3</v>
      </c>
      <c r="AJ128" s="85">
        <f t="shared" si="19"/>
        <v>2.2497415317179665E-3</v>
      </c>
    </row>
    <row r="129" spans="15:36" x14ac:dyDescent="0.2">
      <c r="O129" s="208"/>
      <c r="AF129" s="388">
        <f>_xll.qlCalendarAdvance(Calendar,AF128,"1d","mf",,Trigger)</f>
        <v>42318</v>
      </c>
      <c r="AG129" s="90">
        <f>_xll.qlDayCounterYearFraction(DayCounter,SettlementDate,AF129,,,Trigger)</f>
        <v>0.5</v>
      </c>
      <c r="AH129" s="85">
        <f t="shared" si="17"/>
        <v>2.3319126257928895E-3</v>
      </c>
      <c r="AI129" s="85">
        <f t="shared" si="18"/>
        <v>2.15616045681745E-3</v>
      </c>
      <c r="AJ129" s="85">
        <f t="shared" si="19"/>
        <v>2.2539184413367958E-3</v>
      </c>
    </row>
    <row r="130" spans="15:36" x14ac:dyDescent="0.2">
      <c r="O130" s="208"/>
      <c r="AF130" s="388">
        <f>_xll.qlCalendarAdvance(Calendar,AF129,"1d","mf",,Trigger)</f>
        <v>42319</v>
      </c>
      <c r="AG130" s="90">
        <f>_xll.qlDayCounterYearFraction(DayCounter,SettlementDate,AF130,,,Trigger)</f>
        <v>0.50277777777777777</v>
      </c>
      <c r="AH130" s="85">
        <f t="shared" si="17"/>
        <v>2.3319126257928895E-3</v>
      </c>
      <c r="AI130" s="85">
        <f t="shared" si="18"/>
        <v>2.154140316944169E-3</v>
      </c>
      <c r="AJ130" s="85">
        <f t="shared" si="19"/>
        <v>2.2581805193726623E-3</v>
      </c>
    </row>
    <row r="131" spans="15:36" x14ac:dyDescent="0.2">
      <c r="O131" s="208"/>
      <c r="AF131" s="388">
        <f>_xll.qlCalendarAdvance(Calendar,AF130,"1d","mf",,Trigger)</f>
        <v>42320</v>
      </c>
      <c r="AG131" s="90">
        <f>_xll.qlDayCounterYearFraction(DayCounter,SettlementDate,AF131,,,Trigger)</f>
        <v>0.50555555555555554</v>
      </c>
      <c r="AH131" s="85">
        <f t="shared" si="17"/>
        <v>2.3319126257928895E-3</v>
      </c>
      <c r="AI131" s="85">
        <f t="shared" si="18"/>
        <v>2.1521201770708883E-3</v>
      </c>
      <c r="AJ131" s="85">
        <f t="shared" si="19"/>
        <v>2.262527765825566E-3</v>
      </c>
    </row>
    <row r="132" spans="15:36" x14ac:dyDescent="0.2">
      <c r="O132" s="208"/>
      <c r="AF132" s="389">
        <f>_xll.qlCalendarAdvance(Calendar,AF131,"1d","mf",,Trigger)</f>
        <v>42321</v>
      </c>
      <c r="AG132" s="368">
        <f>_xll.qlDayCounterYearFraction(DayCounter,SettlementDate,AF132,,,Trigger)</f>
        <v>0.5083333333333333</v>
      </c>
      <c r="AH132" s="91">
        <f t="shared" si="17"/>
        <v>2.3319126257928895E-3</v>
      </c>
      <c r="AI132" s="91">
        <f t="shared" si="18"/>
        <v>2.1501000371976072E-3</v>
      </c>
      <c r="AJ132" s="91">
        <f t="shared" si="19"/>
        <v>2.2669601806955065E-3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59" t="s">
        <v>91</v>
      </c>
      <c r="D2" s="359" t="s">
        <v>82</v>
      </c>
      <c r="E2" s="359" t="s">
        <v>83</v>
      </c>
      <c r="F2" s="359" t="s">
        <v>126</v>
      </c>
      <c r="G2" s="359" t="s">
        <v>127</v>
      </c>
      <c r="H2" s="359" t="s">
        <v>125</v>
      </c>
      <c r="I2" s="359" t="s">
        <v>128</v>
      </c>
      <c r="J2" s="359" t="s">
        <v>129</v>
      </c>
      <c r="K2" s="359" t="s">
        <v>133</v>
      </c>
      <c r="L2" s="359" t="s">
        <v>134</v>
      </c>
      <c r="M2" s="359" t="s">
        <v>98</v>
      </c>
      <c r="N2" s="359" t="s">
        <v>99</v>
      </c>
      <c r="O2" s="359" t="s">
        <v>100</v>
      </c>
      <c r="P2" s="359" t="s">
        <v>106</v>
      </c>
      <c r="W2" s="191" t="s">
        <v>96</v>
      </c>
      <c r="AA2" s="442" t="s">
        <v>95</v>
      </c>
      <c r="AB2" s="442"/>
      <c r="AC2" s="442"/>
      <c r="AF2" s="359" t="s">
        <v>82</v>
      </c>
      <c r="AG2" s="359" t="s">
        <v>125</v>
      </c>
      <c r="AH2" s="359" t="s">
        <v>34</v>
      </c>
      <c r="AI2" s="359" t="s">
        <v>89</v>
      </c>
      <c r="AJ2" s="359" t="s">
        <v>90</v>
      </c>
    </row>
    <row r="3" spans="1:36" ht="12" customHeight="1" x14ac:dyDescent="0.2">
      <c r="C3" s="361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42138</v>
      </c>
      <c r="E3" s="116">
        <f>_xll.qlInterestRateIndexMaturity($D$10,D3)</f>
        <v>42506</v>
      </c>
      <c r="F3" s="148">
        <f>_xll.qlYieldTSDiscount(Discounting,D3,,AllTriggers)</f>
        <v>0.99998560902785294</v>
      </c>
      <c r="G3" s="148">
        <f>_xll.qlYieldTSDiscount(Discounting,E3,,AllTriggers)</f>
        <v>0.99673525149763398</v>
      </c>
      <c r="H3" s="150">
        <f>_xll.qlDayCounterYearFraction(DayCounter,D3,E3,,,Trigger)</f>
        <v>1.0222222222222221</v>
      </c>
      <c r="I3" s="152">
        <f>(F3/G3-1)/H3</f>
        <v>3.1901124989131007E-3</v>
      </c>
      <c r="J3" s="140">
        <f>'Delta 1Y'!P3</f>
        <v>4.2254920781124201E-3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1.0222222222222221</v>
      </c>
      <c r="M3" s="122">
        <f>L3-K3</f>
        <v>1.0222222222222221</v>
      </c>
      <c r="N3" s="122">
        <f>(L3^2-K3^2)/2</f>
        <v>0.52246913580246901</v>
      </c>
      <c r="O3" s="122">
        <f>(L3^3-K3^3)/3</f>
        <v>0.35605304069501592</v>
      </c>
      <c r="P3" s="362" t="b">
        <f>IF(D12="fixing",TRUE,FALSE)</f>
        <v>0</v>
      </c>
      <c r="R3" s="445" t="s">
        <v>92</v>
      </c>
      <c r="S3" s="192">
        <f t="array" ref="S3:S5">_xll.ohFilter(O3:O7,P3:P7)</f>
        <v>0.35605304069501592</v>
      </c>
      <c r="T3" s="193">
        <f t="array" ref="T3:T5">_xll.ohFilter(N3:N7,P3:P7)</f>
        <v>0.52246913580246901</v>
      </c>
      <c r="U3" s="194">
        <f t="array" ref="U3:U5">_xll.ohFilter(M3:M7,P3:P7)</f>
        <v>1.0222222222222221</v>
      </c>
      <c r="V3" s="195"/>
      <c r="W3" s="196">
        <f t="array" ref="W3:W5">MMULT(AA3:AC5,Y3:Y5)</f>
        <v>-2.0865400855875627E-3</v>
      </c>
      <c r="X3" s="197"/>
      <c r="Y3" s="284">
        <f t="array" ref="Y3:Y5">_xll.ohFilter(J3:J7,P3:P7)</f>
        <v>4.2254920781124201E-3</v>
      </c>
      <c r="AA3" s="192">
        <f t="array" ref="AA3:AC5">MINVERSE(S3:U5)</f>
        <v>63.956251233724075</v>
      </c>
      <c r="AB3" s="193">
        <v>-133.0463564387249</v>
      </c>
      <c r="AC3" s="194">
        <v>68.740617493341162</v>
      </c>
      <c r="AF3" s="88">
        <f>SettlementDate</f>
        <v>42138</v>
      </c>
      <c r="AG3" s="90">
        <f>_xll.qlDayCounterYearFraction(DayCounter,SettlementDate,AF3,,,Trigger)</f>
        <v>0</v>
      </c>
      <c r="AH3" s="84">
        <f t="shared" ref="AH3:AH66" si="0">$W$13</f>
        <v>4.1336335546751941E-3</v>
      </c>
      <c r="AI3" s="84">
        <f t="shared" ref="AI3:AI66" si="1">$W$10+$W$9*AG3</f>
        <v>4.0861253704191358E-3</v>
      </c>
      <c r="AJ3" s="84">
        <f t="shared" ref="AJ3:AJ66" si="2">($W$5+$W$4*AG3+$W$3*AG3^2)</f>
        <v>3.6425978013964397E-3</v>
      </c>
    </row>
    <row r="4" spans="1:36" ht="12" customHeight="1" x14ac:dyDescent="0.2">
      <c r="A4" s="180">
        <v>0</v>
      </c>
      <c r="B4" s="385">
        <f>A4+12</f>
        <v>12</v>
      </c>
      <c r="C4" s="363" t="str">
        <f>"Delta("&amp;A4&amp;"M,"&amp;B4&amp;"M)extrap"</f>
        <v>Delta(0M,12M)extrap</v>
      </c>
      <c r="D4" s="80">
        <f>SettlementDate</f>
        <v>42138</v>
      </c>
      <c r="E4" s="80">
        <f>_xll.qlInterestRateIndexMaturity($D$10,D4)</f>
        <v>42506</v>
      </c>
      <c r="F4" s="149">
        <f>_xll.qlYieldTSDiscount(Discounting,D4,,AllTriggers)</f>
        <v>0.99998560902785294</v>
      </c>
      <c r="G4" s="149">
        <f>_xll.qlYieldTSDiscount(Discounting,E4,,AllTriggers)</f>
        <v>0.99673525149763398</v>
      </c>
      <c r="H4" s="151">
        <f>_xll.qlDayCounterYearFraction(DayCounter,D4,E4,,,Trigger)</f>
        <v>1.0222222222222221</v>
      </c>
      <c r="I4" s="81">
        <f t="shared" ref="I4:I7" si="3">(F4/G4-1)/H4</f>
        <v>3.1901124989131007E-3</v>
      </c>
      <c r="J4" s="141">
        <f>LN((1+(_xll.qlInterpolationInterpolate(B12MInterpolation,D4,TRUE,AllTriggers)+I4)*H4)/(1+I4*H4))</f>
        <v>4.2254920781124201E-3</v>
      </c>
      <c r="K4" s="90">
        <f>_xll.qlDayCounterYearFraction(DayCounter,SettlementDate,D4,,,Trigger)</f>
        <v>0</v>
      </c>
      <c r="L4" s="90">
        <f>_xll.qlDayCounterYearFraction(DayCounter,SettlementDate,E4,,,Trigger)</f>
        <v>1.0222222222222221</v>
      </c>
      <c r="M4" s="90">
        <f>L4-K4</f>
        <v>1.0222222222222221</v>
      </c>
      <c r="N4" s="90">
        <f>(L4^2-K4^2)/2</f>
        <v>0.52246913580246901</v>
      </c>
      <c r="O4" s="90">
        <f>(L4^3-K4^3)/3</f>
        <v>0.35605304069501592</v>
      </c>
      <c r="P4" s="364" t="b">
        <f>IF(D12="fixing",FALSE,TRUE)</f>
        <v>1</v>
      </c>
      <c r="R4" s="445"/>
      <c r="S4" s="192">
        <v>0.45018878600823048</v>
      </c>
      <c r="T4" s="193">
        <v>0.60717592592592595</v>
      </c>
      <c r="U4" s="194">
        <v>1.0166666666666668</v>
      </c>
      <c r="V4" s="199" t="s">
        <v>32</v>
      </c>
      <c r="W4" s="196">
        <v>2.3826605546768964E-3</v>
      </c>
      <c r="X4" s="199" t="s">
        <v>33</v>
      </c>
      <c r="Y4" s="284">
        <v>4.2106649451179885E-3</v>
      </c>
      <c r="AA4" s="192">
        <v>-81.544220322998157</v>
      </c>
      <c r="AB4" s="193">
        <v>157.42381616090051</v>
      </c>
      <c r="AC4" s="194">
        <v>-75.433999005536265</v>
      </c>
      <c r="AF4" s="89">
        <f>_xll.qlCalendarAdvance(Calendar,AF3,"1d","mf",,Trigger)</f>
        <v>42139</v>
      </c>
      <c r="AG4" s="90">
        <f>_xll.qlDayCounterYearFraction(DayCounter,SettlementDate,AF4,,,Trigger)</f>
        <v>2.7777777777777779E-3</v>
      </c>
      <c r="AH4" s="85">
        <f t="shared" si="0"/>
        <v>4.1336335546751941E-3</v>
      </c>
      <c r="AI4" s="85">
        <f t="shared" si="1"/>
        <v>4.0863835670727012E-3</v>
      </c>
      <c r="AJ4" s="85">
        <f t="shared" si="2"/>
        <v>3.6492002030908697E-3</v>
      </c>
    </row>
    <row r="5" spans="1:36" ht="12" customHeight="1" x14ac:dyDescent="0.2">
      <c r="A5" s="182">
        <v>1</v>
      </c>
      <c r="B5" s="385">
        <f t="shared" ref="B5:B7" si="4">A5+12</f>
        <v>13</v>
      </c>
      <c r="C5" s="363" t="str">
        <f>"Delta("&amp;A5&amp;"M,"&amp;B5&amp;"M)"</f>
        <v>Delta(1M,13M)</v>
      </c>
      <c r="D5" s="80">
        <f>_xll.qlCalendarAdvance(Calendar,SettlementDate,A5&amp;"M","mf")</f>
        <v>42170</v>
      </c>
      <c r="E5" s="80">
        <f>_xll.qlInterestRateIndexMaturity($D$10,D5)</f>
        <v>42536</v>
      </c>
      <c r="F5" s="149">
        <f>_xll.qlYieldTSDiscount(Discounting,D5,,AllTriggers)</f>
        <v>0.99987273450611391</v>
      </c>
      <c r="G5" s="149">
        <f>_xll.qlYieldTSDiscount(Discounting,E5,,AllTriggers)</f>
        <v>0.99616179379465364</v>
      </c>
      <c r="H5" s="151">
        <f>_xll.qlDayCounterYearFraction(DayCounter,D5,E5,,,Trigger)</f>
        <v>1.0166666666666666</v>
      </c>
      <c r="I5" s="81">
        <f t="shared" si="3"/>
        <v>3.6641694557724186E-3</v>
      </c>
      <c r="J5" s="141">
        <f>LN((1+(_xll.qlInterpolationInterpolate(B12MInterpolation,D5,TRUE,AllTriggers)+I5)*H5)/(1+I5*H5))</f>
        <v>4.2106649451179885E-3</v>
      </c>
      <c r="K5" s="90">
        <f>_xll.qlDayCounterYearFraction(DayCounter,SettlementDate,D5,,,Trigger)</f>
        <v>8.8888888888888892E-2</v>
      </c>
      <c r="L5" s="90">
        <f>_xll.qlDayCounterYearFraction(DayCounter,SettlementDate,E5,,,Trigger)</f>
        <v>1.1055555555555556</v>
      </c>
      <c r="M5" s="90">
        <f>L5-K5</f>
        <v>1.0166666666666668</v>
      </c>
      <c r="N5" s="90">
        <f>(L5^2-K5^2)/2</f>
        <v>0.60717592592592595</v>
      </c>
      <c r="O5" s="90">
        <f>(L5^3-K5^3)/3</f>
        <v>0.45018878600823048</v>
      </c>
      <c r="P5" s="364" t="b">
        <v>1</v>
      </c>
      <c r="R5" s="445"/>
      <c r="S5" s="192">
        <v>0.55460892489711933</v>
      </c>
      <c r="T5" s="193">
        <v>0.68907407407407406</v>
      </c>
      <c r="U5" s="194">
        <v>1.0166666666666666</v>
      </c>
      <c r="V5" s="182"/>
      <c r="W5" s="196">
        <v>3.6425978013964397E-3</v>
      </c>
      <c r="X5" s="199"/>
      <c r="Y5" s="284">
        <v>4.1879236266773763E-3</v>
      </c>
      <c r="AA5" s="192">
        <v>20.379639716042441</v>
      </c>
      <c r="AB5" s="193">
        <v>-34.119318346543892</v>
      </c>
      <c r="AC5" s="194">
        <v>14.611921036424722</v>
      </c>
      <c r="AF5" s="89">
        <f>_xll.qlCalendarAdvance(Calendar,AF4,"1d","mf",,Trigger)</f>
        <v>42142</v>
      </c>
      <c r="AG5" s="90">
        <f>_xll.qlDayCounterYearFraction(DayCounter,SettlementDate,AF5,,,Trigger)</f>
        <v>1.1111111111111112E-2</v>
      </c>
      <c r="AH5" s="85">
        <f t="shared" si="0"/>
        <v>4.1336335546751941E-3</v>
      </c>
      <c r="AI5" s="85">
        <f t="shared" si="1"/>
        <v>4.087158157033398E-3</v>
      </c>
      <c r="AJ5" s="85">
        <f t="shared" si="2"/>
        <v>3.6688142100180857E-3</v>
      </c>
    </row>
    <row r="6" spans="1:36" ht="12" customHeight="1" x14ac:dyDescent="0.2">
      <c r="A6" s="182">
        <v>2</v>
      </c>
      <c r="B6" s="385">
        <f t="shared" si="4"/>
        <v>14</v>
      </c>
      <c r="C6" s="363" t="str">
        <f>"Delta("&amp;A6&amp;"M,"&amp;B6&amp;"M)"</f>
        <v>Delta(2M,14M)</v>
      </c>
      <c r="D6" s="80">
        <f>_xll.qlCalendarAdvance(Calendar,SettlementDate,A6&amp;"M","mf")</f>
        <v>42199</v>
      </c>
      <c r="E6" s="80">
        <f>_xll.qlInterestRateIndexMaturity($D$10,D6)</f>
        <v>42565</v>
      </c>
      <c r="F6" s="149">
        <f>_xll.qlYieldTSDiscount(Discounting,D6,,AllTriggers)</f>
        <v>0.99975691463392391</v>
      </c>
      <c r="G6" s="149">
        <f>_xll.qlYieldTSDiscount(Discounting,E6,,AllTriggers)</f>
        <v>0.9955618386069921</v>
      </c>
      <c r="H6" s="151">
        <f>_xll.qlDayCounterYearFraction(DayCounter,D6,E6,,,Trigger)</f>
        <v>1.0166666666666666</v>
      </c>
      <c r="I6" s="81">
        <f t="shared" si="3"/>
        <v>4.1446991324607645E-3</v>
      </c>
      <c r="J6" s="141">
        <f>LN((1+(_xll.qlInterpolationInterpolate(B12MInterpolation,D6,TRUE,AllTriggers)+I6)*H6)/(1+I6*H6))</f>
        <v>4.1879236266773763E-3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4" t="b">
        <v>1</v>
      </c>
      <c r="W6" s="200"/>
      <c r="X6" s="189"/>
      <c r="Y6" s="190"/>
      <c r="AF6" s="89">
        <f>_xll.qlCalendarAdvance(Calendar,AF5,"1d","mf",,Trigger)</f>
        <v>42143</v>
      </c>
      <c r="AG6" s="90">
        <f>_xll.qlDayCounterYearFraction(DayCounter,SettlementDate,AF6,,,Trigger)</f>
        <v>1.3888888888888888E-2</v>
      </c>
      <c r="AH6" s="85">
        <f t="shared" si="0"/>
        <v>4.1336335546751941E-3</v>
      </c>
      <c r="AI6" s="85">
        <f t="shared" si="1"/>
        <v>4.0874163536869634E-3</v>
      </c>
      <c r="AJ6" s="85">
        <f t="shared" si="2"/>
        <v>3.6752878129418E-3</v>
      </c>
    </row>
    <row r="7" spans="1:36" ht="12" customHeight="1" x14ac:dyDescent="0.2">
      <c r="A7" s="182">
        <v>3</v>
      </c>
      <c r="B7" s="385">
        <f t="shared" si="4"/>
        <v>15</v>
      </c>
      <c r="C7" s="365" t="str">
        <f>"Delta("&amp;A7&amp;"M,"&amp;B7&amp;"M)"</f>
        <v>Delta(3M,15M)</v>
      </c>
      <c r="D7" s="366">
        <f>_xll.qlCalendarAdvance(Calendar,SettlementDate,A7&amp;"M","mf")</f>
        <v>42230</v>
      </c>
      <c r="E7" s="366">
        <f>_xll.qlInterestRateIndexMaturity($D$10,D7)</f>
        <v>42597</v>
      </c>
      <c r="F7" s="380">
        <f>_xll.qlYieldTSDiscount(Discounting,D7,,AllTriggers)</f>
        <v>0.9996279643564534</v>
      </c>
      <c r="G7" s="380">
        <f>_xll.qlYieldTSDiscount(Discounting,E7,,AllTriggers)</f>
        <v>0.99484338587394361</v>
      </c>
      <c r="H7" s="381">
        <f>_xll.qlDayCounterYearFraction(DayCounter,D7,E7,,,Trigger)</f>
        <v>1.0194444444444444</v>
      </c>
      <c r="I7" s="382">
        <f t="shared" si="3"/>
        <v>4.7176465753523307E-3</v>
      </c>
      <c r="J7" s="367">
        <f>LN((1+(_xll.qlInterpolationInterpolate(B12MInterpolation,D7,TRUE,AllTriggers)+I7)*H7)/(1+I7*H7))</f>
        <v>4.1837770099559992E-3</v>
      </c>
      <c r="K7" s="368">
        <f>_xll.qlDayCounterYearFraction(DayCounter,SettlementDate,D7,,,Trigger)</f>
        <v>0.25555555555555554</v>
      </c>
      <c r="L7" s="368">
        <f>_xll.qlDayCounterYearFraction(DayCounter,SettlementDate,E7,,,Trigger)</f>
        <v>1.2749999999999999</v>
      </c>
      <c r="M7" s="368">
        <f>L7-K7</f>
        <v>1.0194444444444444</v>
      </c>
      <c r="N7" s="368">
        <f>(L7^2-K7^2)/2</f>
        <v>0.78015817901234563</v>
      </c>
      <c r="O7" s="368">
        <f>(L7^3-K7^3)/3</f>
        <v>0.68532729623914035</v>
      </c>
      <c r="P7" s="369" t="b">
        <v>0</v>
      </c>
      <c r="W7" s="200"/>
      <c r="X7" s="189"/>
      <c r="Y7" s="190"/>
      <c r="AF7" s="89">
        <f>_xll.qlCalendarAdvance(Calendar,AF6,"1d","mf",,Trigger)</f>
        <v>42144</v>
      </c>
      <c r="AG7" s="90">
        <f>_xll.qlDayCounterYearFraction(DayCounter,SettlementDate,AF7,,,Trigger)</f>
        <v>1.6666666666666666E-2</v>
      </c>
      <c r="AH7" s="85">
        <f t="shared" si="0"/>
        <v>4.1336335546751941E-3</v>
      </c>
      <c r="AI7" s="85">
        <f t="shared" si="1"/>
        <v>4.0876745503405287E-3</v>
      </c>
      <c r="AJ7" s="85">
        <f t="shared" si="2"/>
        <v>3.681729216172836E-3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42145</v>
      </c>
      <c r="AG8" s="90">
        <f>_xll.qlDayCounterYearFraction(DayCounter,SettlementDate,AF8,,,Trigger)</f>
        <v>1.9444444444444445E-2</v>
      </c>
      <c r="AH8" s="85">
        <f t="shared" si="0"/>
        <v>4.1336335546751941E-3</v>
      </c>
      <c r="AI8" s="85">
        <f t="shared" si="1"/>
        <v>4.0879327469940949E-3</v>
      </c>
      <c r="AJ8" s="85">
        <f t="shared" si="2"/>
        <v>3.6881384197111925E-3</v>
      </c>
    </row>
    <row r="9" spans="1:36" ht="12" customHeight="1" x14ac:dyDescent="0.2">
      <c r="C9" s="359" t="s">
        <v>140</v>
      </c>
      <c r="D9" s="378" t="s">
        <v>23</v>
      </c>
      <c r="R9" s="442" t="s">
        <v>93</v>
      </c>
      <c r="S9" s="201"/>
      <c r="T9" s="192">
        <f t="array" ref="T9:T10">_xll.ohFilter(N3:N7,P3:P7)</f>
        <v>0.52246913580246901</v>
      </c>
      <c r="U9" s="194">
        <f t="array" ref="U9:U10">_xll.ohFilter(M3:M7,P3:P7)</f>
        <v>1.0222222222222221</v>
      </c>
      <c r="V9" s="444" t="s">
        <v>32</v>
      </c>
      <c r="W9" s="196">
        <f t="array" ref="W9:W10">MMULT(AA9:AB10,Y9:Y10)</f>
        <v>9.2950795283590348E-5</v>
      </c>
      <c r="X9" s="444" t="s">
        <v>33</v>
      </c>
      <c r="Y9" s="284">
        <f t="array" ref="Y9:Y10">_xll.ohFilter(J3:J7,P3:P7)</f>
        <v>4.2254920781124201E-3</v>
      </c>
      <c r="AA9" s="192">
        <f t="array" ref="AA9:AB10">MINVERSE(T9:U10)</f>
        <v>-11.360448807854134</v>
      </c>
      <c r="AB9" s="194">
        <v>11.422527763088306</v>
      </c>
      <c r="AF9" s="89">
        <f>_xll.qlCalendarAdvance(Calendar,AF8,"1d","mf",,Trigger)</f>
        <v>42146</v>
      </c>
      <c r="AG9" s="90">
        <f>_xll.qlDayCounterYearFraction(DayCounter,SettlementDate,AF9,,,Trigger)</f>
        <v>2.2222222222222223E-2</v>
      </c>
      <c r="AH9" s="85">
        <f t="shared" si="0"/>
        <v>4.1336335546751941E-3</v>
      </c>
      <c r="AI9" s="85">
        <f t="shared" si="1"/>
        <v>4.0881909436476602E-3</v>
      </c>
      <c r="AJ9" s="85">
        <f t="shared" si="2"/>
        <v>3.6945154235568708E-3</v>
      </c>
    </row>
    <row r="10" spans="1:36" ht="12" customHeight="1" x14ac:dyDescent="0.2">
      <c r="C10" s="359" t="s">
        <v>105</v>
      </c>
      <c r="D10" s="378" t="str">
        <f>PROPER(Currency)&amp;IborType&amp;$D$9</f>
        <v>UsdLibor1Y</v>
      </c>
      <c r="R10" s="442"/>
      <c r="S10" s="201"/>
      <c r="T10" s="192">
        <v>0.60717592592592595</v>
      </c>
      <c r="U10" s="194">
        <v>1.0166666666666668</v>
      </c>
      <c r="V10" s="444"/>
      <c r="W10" s="196">
        <v>4.0861253704191358E-3</v>
      </c>
      <c r="X10" s="444"/>
      <c r="Y10" s="284">
        <v>4.2106649451179885E-3</v>
      </c>
      <c r="AA10" s="192">
        <v>6.7847124824684402</v>
      </c>
      <c r="AB10" s="194">
        <v>-5.8381808566895774</v>
      </c>
      <c r="AF10" s="89">
        <f>_xll.qlCalendarAdvance(Calendar,AF9,"1d","mf",,Trigger)</f>
        <v>42150</v>
      </c>
      <c r="AG10" s="90">
        <f>_xll.qlDayCounterYearFraction(DayCounter,SettlementDate,AF10,,,Trigger)</f>
        <v>3.3333333333333333E-2</v>
      </c>
      <c r="AH10" s="85">
        <f t="shared" si="0"/>
        <v>4.1336335546751941E-3</v>
      </c>
      <c r="AI10" s="85">
        <f t="shared" si="1"/>
        <v>4.0892237302619225E-3</v>
      </c>
      <c r="AJ10" s="85">
        <f t="shared" si="2"/>
        <v>3.7197014420127942E-3</v>
      </c>
    </row>
    <row r="11" spans="1:36" ht="12" customHeight="1" x14ac:dyDescent="0.2">
      <c r="C11" s="359" t="s">
        <v>132</v>
      </c>
      <c r="D11" s="379" t="s">
        <v>85</v>
      </c>
      <c r="W11" s="200"/>
      <c r="X11" s="189"/>
      <c r="Y11" s="190"/>
      <c r="AF11" s="89">
        <f>_xll.qlCalendarAdvance(Calendar,AF10,"1d","mf",,Trigger)</f>
        <v>42151</v>
      </c>
      <c r="AG11" s="90">
        <f>_xll.qlDayCounterYearFraction(DayCounter,SettlementDate,AF11,,,Trigger)</f>
        <v>3.6111111111111108E-2</v>
      </c>
      <c r="AH11" s="85">
        <f t="shared" si="0"/>
        <v>4.1336335546751941E-3</v>
      </c>
      <c r="AI11" s="85">
        <f t="shared" si="1"/>
        <v>4.0894819269154878E-3</v>
      </c>
      <c r="AJ11" s="85">
        <f t="shared" si="2"/>
        <v>3.7259174473950785E-3</v>
      </c>
    </row>
    <row r="12" spans="1:36" ht="12" customHeight="1" x14ac:dyDescent="0.2">
      <c r="C12" s="359" t="s">
        <v>131</v>
      </c>
      <c r="D12" s="378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42152</v>
      </c>
      <c r="AG12" s="90">
        <f>_xll.qlDayCounterYearFraction(DayCounter,SettlementDate,AF12,,,Trigger)</f>
        <v>3.888888888888889E-2</v>
      </c>
      <c r="AH12" s="85">
        <f t="shared" si="0"/>
        <v>4.1336335546751941E-3</v>
      </c>
      <c r="AI12" s="85">
        <f t="shared" si="1"/>
        <v>4.0897401235690531E-3</v>
      </c>
      <c r="AJ12" s="85">
        <f t="shared" si="2"/>
        <v>3.7321012530846837E-3</v>
      </c>
    </row>
    <row r="13" spans="1:36" ht="12" customHeight="1" x14ac:dyDescent="0.2">
      <c r="N13" s="376" t="str">
        <f>"Synthetic Deposits "&amp;D9</f>
        <v>Synthetic Deposits 1Y</v>
      </c>
      <c r="O13" s="376"/>
      <c r="P13" s="376"/>
      <c r="Q13" s="207"/>
      <c r="R13" s="202" t="s">
        <v>94</v>
      </c>
      <c r="U13" s="203">
        <f t="array" ref="U13">_xll.ohFilter(M3:M7,P3:P7)</f>
        <v>1.0222222222222221</v>
      </c>
      <c r="V13" s="202" t="s">
        <v>32</v>
      </c>
      <c r="W13" s="196">
        <f>MMULT(AA13,Y13)</f>
        <v>4.1336335546751941E-3</v>
      </c>
      <c r="X13" s="202" t="s">
        <v>33</v>
      </c>
      <c r="Y13" s="284">
        <f t="array" ref="Y13">_xll.ohFilter(J3:J7,P3:P7)</f>
        <v>4.2254920781124201E-3</v>
      </c>
      <c r="AA13" s="203">
        <f>MINVERSE(U13)</f>
        <v>0.97826086956521752</v>
      </c>
      <c r="AF13" s="89">
        <f>_xll.qlCalendarAdvance(Calendar,AF12,"1d","mf",,Trigger)</f>
        <v>42153</v>
      </c>
      <c r="AG13" s="90">
        <f>_xll.qlDayCounterYearFraction(DayCounter,SettlementDate,AF13,,,Trigger)</f>
        <v>4.1666666666666664E-2</v>
      </c>
      <c r="AH13" s="85">
        <f t="shared" si="0"/>
        <v>4.1336335546751941E-3</v>
      </c>
      <c r="AI13" s="85">
        <f t="shared" si="1"/>
        <v>4.0899983202226185E-3</v>
      </c>
      <c r="AJ13" s="85">
        <f t="shared" si="2"/>
        <v>3.7382528590816097E-3</v>
      </c>
    </row>
    <row r="14" spans="1:36" ht="12" customHeight="1" x14ac:dyDescent="0.2">
      <c r="C14" s="359" t="s">
        <v>101</v>
      </c>
      <c r="D14" s="359" t="s">
        <v>82</v>
      </c>
      <c r="E14" s="359" t="s">
        <v>83</v>
      </c>
      <c r="F14" s="390"/>
      <c r="G14" s="390"/>
      <c r="H14" s="390"/>
      <c r="I14" s="390"/>
      <c r="J14" s="359" t="s">
        <v>125</v>
      </c>
      <c r="K14" s="359" t="s">
        <v>126</v>
      </c>
      <c r="L14" s="359" t="s">
        <v>127</v>
      </c>
      <c r="M14" s="360" t="s">
        <v>128</v>
      </c>
      <c r="N14" s="377" t="s">
        <v>94</v>
      </c>
      <c r="O14" s="377" t="s">
        <v>93</v>
      </c>
      <c r="P14" s="377" t="s">
        <v>119</v>
      </c>
      <c r="Q14" s="207"/>
      <c r="AF14" s="89">
        <f>_xll.qlCalendarAdvance(Calendar,AF13,"1d","mf",,Trigger)</f>
        <v>42156</v>
      </c>
      <c r="AG14" s="90">
        <f>_xll.qlDayCounterYearFraction(DayCounter,SettlementDate,AF14,,,Trigger)</f>
        <v>0.05</v>
      </c>
      <c r="AH14" s="85">
        <f t="shared" si="0"/>
        <v>4.1336335546751941E-3</v>
      </c>
      <c r="AI14" s="85">
        <f t="shared" si="1"/>
        <v>4.0907729101833153E-3</v>
      </c>
      <c r="AJ14" s="85">
        <f t="shared" si="2"/>
        <v>3.7565144789163153E-3</v>
      </c>
    </row>
    <row r="15" spans="1:36" ht="12" customHeight="1" x14ac:dyDescent="0.2">
      <c r="C15" s="370" t="s">
        <v>38</v>
      </c>
      <c r="D15" s="87">
        <f t="shared" ref="D15:D30" si="5">SettlementDate</f>
        <v>42138</v>
      </c>
      <c r="E15" s="88">
        <f>_xll.qlCalendarAdvance(Calendar,SettlementDate,C15,"Following",,Trigger)</f>
        <v>42139</v>
      </c>
      <c r="F15" s="391"/>
      <c r="G15" s="391"/>
      <c r="H15" s="391"/>
      <c r="I15" s="391"/>
      <c r="J15" s="125">
        <f>_xll.qlDayCounterYearFraction(DayCounter,D15,E15,,,Trigger)</f>
        <v>2.7777777777777779E-3</v>
      </c>
      <c r="K15" s="137">
        <f>_xll.qlYieldTSDiscount(Discounting,D15,,AllTriggers)</f>
        <v>0.99998560902785294</v>
      </c>
      <c r="L15" s="137">
        <f>_xll.qlYieldTSDiscount(Discounting,E15,,AllTriggers)</f>
        <v>0.99998021624920785</v>
      </c>
      <c r="M15" s="392">
        <f>(K15/L15-1)/J15</f>
        <v>1.9414387211469375E-3</v>
      </c>
      <c r="N15" s="85">
        <f t="shared" ref="N15:N22" si="6">((1+M15*J15)*EXP($W$13*J15)-1)/J15</f>
        <v>6.0751183000995468E-3</v>
      </c>
      <c r="O15" s="85">
        <f>((1+J15*M15)*EXP($W$10*J15+0.5*$W$9*J15^2)-1)/J15</f>
        <v>6.0277384177620519E-3</v>
      </c>
      <c r="P15" s="85">
        <f>((1+J15*M15)*EXP($W$5*J15+0.5*$W$4*J15^2+1/3*$W$3*J15^3)-1)/J15</f>
        <v>5.5873785307269941E-3</v>
      </c>
      <c r="Q15" s="207"/>
      <c r="AF15" s="89">
        <f>_xll.qlCalendarAdvance(Calendar,AF14,"1d","mf",,Trigger)</f>
        <v>42157</v>
      </c>
      <c r="AG15" s="90">
        <f>_xll.qlDayCounterYearFraction(DayCounter,SettlementDate,AF15,,,Trigger)</f>
        <v>5.2777777777777778E-2</v>
      </c>
      <c r="AH15" s="85">
        <f t="shared" si="0"/>
        <v>4.1336335546751941E-3</v>
      </c>
      <c r="AI15" s="85">
        <f t="shared" si="1"/>
        <v>4.0910311068368807E-3</v>
      </c>
      <c r="AJ15" s="85">
        <f t="shared" si="2"/>
        <v>3.7625372861425266E-3</v>
      </c>
    </row>
    <row r="16" spans="1:36" ht="12" customHeight="1" x14ac:dyDescent="0.2">
      <c r="C16" s="170" t="s">
        <v>39</v>
      </c>
      <c r="D16" s="80">
        <f>SettlementDate</f>
        <v>42138</v>
      </c>
      <c r="E16" s="89">
        <f>_xll.qlCalendarAdvance(Calendar,SettlementDate,C16,"Following",,Trigger)</f>
        <v>42145</v>
      </c>
      <c r="F16" s="391"/>
      <c r="G16" s="391"/>
      <c r="H16" s="391"/>
      <c r="I16" s="391"/>
      <c r="J16" s="90">
        <f>_xll.qlDayCounterYearFraction(DayCounter,D16,E16,,,Trigger)</f>
        <v>1.9444444444444445E-2</v>
      </c>
      <c r="K16" s="138">
        <f>_xll.qlYieldTSDiscount(Discounting,D16,,AllTriggers)</f>
        <v>0.99998560902785294</v>
      </c>
      <c r="L16" s="138">
        <f>_xll.qlYieldTSDiscount(Discounting,E16,,AllTriggers)</f>
        <v>0.99996110998065502</v>
      </c>
      <c r="M16" s="364">
        <f t="shared" ref="M16:M22" si="7">(K16/L16-1)/J16</f>
        <v>1.2600000001761202E-3</v>
      </c>
      <c r="N16" s="85">
        <f t="shared" si="6"/>
        <v>5.3939009602935583E-3</v>
      </c>
      <c r="O16" s="85">
        <f t="shared" ref="O16:O22" si="8">((1+J16*M16)*EXP($W$10*J16+0.5*$W$9*J16^2)-1)/J16</f>
        <v>5.3472915975013736E-3</v>
      </c>
      <c r="P16" s="85">
        <f t="shared" ref="P16:P22" si="9">((1+J16*M16)*EXP($W$5*J16+0.5*$W$4*J16^2+1/3*$W$3*J16^3)-1)/J16</f>
        <v>4.9257200305431936E-3</v>
      </c>
      <c r="Q16" s="207"/>
      <c r="AF16" s="89">
        <f>_xll.qlCalendarAdvance(Calendar,AF15,"1d","mf",,Trigger)</f>
        <v>42158</v>
      </c>
      <c r="AG16" s="90">
        <f>_xll.qlDayCounterYearFraction(DayCounter,SettlementDate,AF16,,,Trigger)</f>
        <v>5.5555555555555552E-2</v>
      </c>
      <c r="AH16" s="85">
        <f t="shared" si="0"/>
        <v>4.1336335546751941E-3</v>
      </c>
      <c r="AI16" s="85">
        <f t="shared" si="1"/>
        <v>4.091289303490446E-3</v>
      </c>
      <c r="AJ16" s="85">
        <f t="shared" si="2"/>
        <v>3.7685278936760588E-3</v>
      </c>
    </row>
    <row r="17" spans="3:36" ht="12" customHeight="1" x14ac:dyDescent="0.2">
      <c r="C17" s="170" t="s">
        <v>40</v>
      </c>
      <c r="D17" s="80">
        <f t="shared" si="5"/>
        <v>42138</v>
      </c>
      <c r="E17" s="89">
        <f>_xll.qlCalendarAdvance(Calendar,SettlementDate,C17,"Following",,Trigger)</f>
        <v>42152</v>
      </c>
      <c r="F17" s="391"/>
      <c r="G17" s="391"/>
      <c r="H17" s="391"/>
      <c r="I17" s="391"/>
      <c r="J17" s="90">
        <f>_xll.qlDayCounterYearFraction(DayCounter,D17,E17,,,Trigger)</f>
        <v>3.888888888888889E-2</v>
      </c>
      <c r="K17" s="138">
        <f>_xll.qlYieldTSDiscount(Discounting,D17,,AllTriggers)</f>
        <v>0.99998560902785294</v>
      </c>
      <c r="L17" s="138">
        <f>_xll.qlYieldTSDiscount(Discounting,E17,,AllTriggers)</f>
        <v>0.99993661213379237</v>
      </c>
      <c r="M17" s="364">
        <f t="shared" si="7"/>
        <v>1.2600000016949053E-3</v>
      </c>
      <c r="N17" s="85">
        <f t="shared" si="6"/>
        <v>5.3941683842907906E-3</v>
      </c>
      <c r="O17" s="85">
        <f t="shared" si="8"/>
        <v>5.3484580304230533E-3</v>
      </c>
      <c r="P17" s="85">
        <f t="shared" si="9"/>
        <v>4.9483206414630788E-3</v>
      </c>
      <c r="Q17" s="207"/>
      <c r="AF17" s="89">
        <f>_xll.qlCalendarAdvance(Calendar,AF16,"1d","mf",,Trigger)</f>
        <v>42159</v>
      </c>
      <c r="AG17" s="90">
        <f>_xll.qlDayCounterYearFraction(DayCounter,SettlementDate,AF17,,,Trigger)</f>
        <v>5.8333333333333334E-2</v>
      </c>
      <c r="AH17" s="85">
        <f t="shared" si="0"/>
        <v>4.1336335546751941E-3</v>
      </c>
      <c r="AI17" s="85">
        <f t="shared" si="1"/>
        <v>4.0915475001440122E-3</v>
      </c>
      <c r="AJ17" s="85">
        <f t="shared" si="2"/>
        <v>3.7744863015169122E-3</v>
      </c>
    </row>
    <row r="18" spans="3:36" ht="12" customHeight="1" x14ac:dyDescent="0.2">
      <c r="C18" s="170" t="s">
        <v>41</v>
      </c>
      <c r="D18" s="80">
        <f t="shared" si="5"/>
        <v>42138</v>
      </c>
      <c r="E18" s="89">
        <f>_xll.qlCalendarAdvance(Calendar,SettlementDate,C18,"Following",,Trigger)</f>
        <v>42159</v>
      </c>
      <c r="F18" s="391"/>
      <c r="G18" s="391"/>
      <c r="H18" s="391"/>
      <c r="I18" s="391"/>
      <c r="J18" s="90">
        <f>_xll.qlDayCounterYearFraction(DayCounter,D18,E18,,,Trigger)</f>
        <v>5.8333333333333334E-2</v>
      </c>
      <c r="K18" s="138">
        <f>_xll.qlYieldTSDiscount(Discounting,D18,,AllTriggers)</f>
        <v>0.99998560902785294</v>
      </c>
      <c r="L18" s="138">
        <f>_xll.qlYieldTSDiscount(Discounting,E18,,AllTriggers)</f>
        <v>0.99991211548770598</v>
      </c>
      <c r="M18" s="364">
        <f t="shared" si="7"/>
        <v>1.2599999941466575E-3</v>
      </c>
      <c r="N18" s="85">
        <f t="shared" si="6"/>
        <v>5.3944358162664029E-3</v>
      </c>
      <c r="O18" s="85">
        <f t="shared" si="8"/>
        <v>5.3496246588683304E-3</v>
      </c>
      <c r="P18" s="85">
        <f t="shared" si="9"/>
        <v>4.9703995010741409E-3</v>
      </c>
      <c r="Q18" s="207"/>
      <c r="AF18" s="89">
        <f>_xll.qlCalendarAdvance(Calendar,AF17,"1d","mf",,Trigger)</f>
        <v>42160</v>
      </c>
      <c r="AG18" s="90">
        <f>_xll.qlDayCounterYearFraction(DayCounter,SettlementDate,AF18,,,Trigger)</f>
        <v>6.1111111111111109E-2</v>
      </c>
      <c r="AH18" s="85">
        <f t="shared" si="0"/>
        <v>4.1336335546751941E-3</v>
      </c>
      <c r="AI18" s="85">
        <f t="shared" si="1"/>
        <v>4.0918056967975775E-3</v>
      </c>
      <c r="AJ18" s="85">
        <f t="shared" si="2"/>
        <v>3.7804125096650865E-3</v>
      </c>
    </row>
    <row r="19" spans="3:36" ht="12" customHeight="1" x14ac:dyDescent="0.2">
      <c r="C19" s="170" t="s">
        <v>35</v>
      </c>
      <c r="D19" s="80">
        <f t="shared" si="5"/>
        <v>42138</v>
      </c>
      <c r="E19" s="89">
        <f>_xll.qlCalendarAdvance(Calendar,SettlementDate,C19,"mf",TRUE,Trigger)</f>
        <v>42170</v>
      </c>
      <c r="F19" s="391"/>
      <c r="G19" s="391"/>
      <c r="H19" s="391"/>
      <c r="I19" s="391"/>
      <c r="J19" s="90">
        <f>_xll.qlDayCounterYearFraction(DayCounter,D19,E19,,,Trigger)</f>
        <v>8.8888888888888892E-2</v>
      </c>
      <c r="K19" s="138">
        <f>_xll.qlYieldTSDiscount(Discounting,D19,,AllTriggers)</f>
        <v>0.99998560902785294</v>
      </c>
      <c r="L19" s="138">
        <f>_xll.qlYieldTSDiscount(Discounting,E19,,AllTriggers)</f>
        <v>0.99987273450611391</v>
      </c>
      <c r="M19" s="364">
        <f t="shared" si="7"/>
        <v>1.2699999967419329E-3</v>
      </c>
      <c r="N19" s="85">
        <f t="shared" si="6"/>
        <v>5.4048597904279849E-3</v>
      </c>
      <c r="O19" s="85">
        <f t="shared" si="8"/>
        <v>5.3614619965769439E-3</v>
      </c>
      <c r="P19" s="85">
        <f t="shared" si="9"/>
        <v>5.0140437591833509E-3</v>
      </c>
      <c r="Q19" s="207"/>
      <c r="AF19" s="89">
        <f>_xll.qlCalendarAdvance(Calendar,AF18,"1d","mf",,Trigger)</f>
        <v>42163</v>
      </c>
      <c r="AG19" s="90">
        <f>_xll.qlDayCounterYearFraction(DayCounter,SettlementDate,AF19,,,Trigger)</f>
        <v>6.9444444444444448E-2</v>
      </c>
      <c r="AH19" s="85">
        <f t="shared" si="0"/>
        <v>4.1336335546751941E-3</v>
      </c>
      <c r="AI19" s="85">
        <f t="shared" si="1"/>
        <v>4.0925802867582744E-3</v>
      </c>
      <c r="AJ19" s="85">
        <f t="shared" si="2"/>
        <v>3.7979979359535373E-3</v>
      </c>
    </row>
    <row r="20" spans="3:36" ht="12" customHeight="1" x14ac:dyDescent="0.2">
      <c r="C20" s="170" t="s">
        <v>42</v>
      </c>
      <c r="D20" s="80">
        <f t="shared" si="5"/>
        <v>42138</v>
      </c>
      <c r="E20" s="89">
        <f>_xll.qlCalendarAdvance(Calendar,SettlementDate,C20,"mf",TRUE,Trigger)</f>
        <v>42199</v>
      </c>
      <c r="F20" s="391"/>
      <c r="G20" s="391"/>
      <c r="H20" s="391"/>
      <c r="I20" s="391"/>
      <c r="J20" s="90">
        <f>_xll.qlDayCounterYearFraction(DayCounter,D20,E20,,,Trigger)</f>
        <v>0.16944444444444445</v>
      </c>
      <c r="K20" s="138">
        <f>_xll.qlYieldTSDiscount(Discounting,D20,,AllTriggers)</f>
        <v>0.99998560902785294</v>
      </c>
      <c r="L20" s="138">
        <f>_xll.qlYieldTSDiscount(Discounting,E20,,AllTriggers)</f>
        <v>0.99975691463392391</v>
      </c>
      <c r="M20" s="364">
        <f t="shared" si="7"/>
        <v>1.3499999982676139E-3</v>
      </c>
      <c r="N20" s="85">
        <f t="shared" si="6"/>
        <v>5.4860274332609558E-3</v>
      </c>
      <c r="O20" s="85">
        <f t="shared" si="8"/>
        <v>5.4463575380495743E-3</v>
      </c>
      <c r="P20" s="85">
        <f t="shared" si="9"/>
        <v>5.1766075350303314E-3</v>
      </c>
      <c r="Q20" s="207"/>
      <c r="AF20" s="89">
        <f>_xll.qlCalendarAdvance(Calendar,AF19,"1d","mf",,Trigger)</f>
        <v>42164</v>
      </c>
      <c r="AG20" s="90">
        <f>_xll.qlDayCounterYearFraction(DayCounter,SettlementDate,AF20,,,Trigger)</f>
        <v>7.2222222222222215E-2</v>
      </c>
      <c r="AH20" s="85">
        <f t="shared" si="0"/>
        <v>4.1336335546751941E-3</v>
      </c>
      <c r="AI20" s="85">
        <f t="shared" si="1"/>
        <v>4.0928384834118398E-3</v>
      </c>
      <c r="AJ20" s="85">
        <f t="shared" si="2"/>
        <v>3.8037953453309964E-3</v>
      </c>
    </row>
    <row r="21" spans="3:36" ht="12" customHeight="1" x14ac:dyDescent="0.2">
      <c r="C21" s="170" t="s">
        <v>36</v>
      </c>
      <c r="D21" s="80">
        <f t="shared" si="5"/>
        <v>42138</v>
      </c>
      <c r="E21" s="89">
        <f>_xll.qlCalendarAdvance(Calendar,SettlementDate,C21,"mf",TRUE,Trigger)</f>
        <v>42230</v>
      </c>
      <c r="F21" s="391"/>
      <c r="G21" s="391"/>
      <c r="H21" s="391"/>
      <c r="I21" s="391"/>
      <c r="J21" s="90">
        <f>_xll.qlDayCounterYearFraction(DayCounter,D21,E21,,,Trigger)</f>
        <v>0.25555555555555554</v>
      </c>
      <c r="K21" s="138">
        <f>_xll.qlYieldTSDiscount(Discounting,D21,,AllTriggers)</f>
        <v>0.99998560902785294</v>
      </c>
      <c r="L21" s="138">
        <f>_xll.qlYieldTSDiscount(Discounting,E21,,AllTriggers)</f>
        <v>0.9996279643564534</v>
      </c>
      <c r="M21" s="364">
        <f t="shared" si="7"/>
        <v>1.3999999988553121E-3</v>
      </c>
      <c r="N21" s="85">
        <f t="shared" si="6"/>
        <v>5.5372973556652117E-3</v>
      </c>
      <c r="O21" s="85">
        <f t="shared" si="8"/>
        <v>5.5016159587611248E-3</v>
      </c>
      <c r="P21" s="85">
        <f t="shared" si="9"/>
        <v>5.3049682165624661E-3</v>
      </c>
      <c r="Q21" s="207"/>
      <c r="AF21" s="89">
        <f>_xll.qlCalendarAdvance(Calendar,AF20,"1d","mf",,Trigger)</f>
        <v>42165</v>
      </c>
      <c r="AG21" s="90">
        <f>_xll.qlDayCounterYearFraction(DayCounter,SettlementDate,AF21,,,Trigger)</f>
        <v>7.4999999999999997E-2</v>
      </c>
      <c r="AH21" s="85">
        <f t="shared" si="0"/>
        <v>4.1336335546751941E-3</v>
      </c>
      <c r="AI21" s="85">
        <f t="shared" si="1"/>
        <v>4.0930966800654051E-3</v>
      </c>
      <c r="AJ21" s="85">
        <f t="shared" si="2"/>
        <v>3.8095605550157769E-3</v>
      </c>
    </row>
    <row r="22" spans="3:36" ht="12" customHeight="1" x14ac:dyDescent="0.2">
      <c r="C22" s="170" t="s">
        <v>43</v>
      </c>
      <c r="D22" s="80">
        <f t="shared" si="5"/>
        <v>42138</v>
      </c>
      <c r="E22" s="89">
        <f>_xll.qlCalendarAdvance(Calendar,SettlementDate,C22,"mf",TRUE,Trigger)</f>
        <v>42261</v>
      </c>
      <c r="F22" s="391"/>
      <c r="G22" s="391"/>
      <c r="H22" s="391"/>
      <c r="I22" s="391"/>
      <c r="J22" s="90">
        <f>_xll.qlDayCounterYearFraction(DayCounter,D22,E22,,,Trigger)</f>
        <v>0.34166666666666667</v>
      </c>
      <c r="K22" s="138">
        <f>_xll.qlYieldTSDiscount(Discounting,D22,,AllTriggers)</f>
        <v>0.99998560902785294</v>
      </c>
      <c r="L22" s="138">
        <f>_xll.qlYieldTSDiscount(Discounting,E22,,AllTriggers)</f>
        <v>0.99949044480361582</v>
      </c>
      <c r="M22" s="364">
        <f t="shared" si="7"/>
        <v>1.449999999142713E-3</v>
      </c>
      <c r="N22" s="85">
        <f t="shared" si="6"/>
        <v>5.58860326285604E-3</v>
      </c>
      <c r="O22" s="85">
        <f t="shared" si="8"/>
        <v>5.556913950190057E-3</v>
      </c>
      <c r="P22" s="85">
        <f t="shared" si="9"/>
        <v>5.4231030804603834E-3</v>
      </c>
      <c r="Q22" s="207"/>
      <c r="AF22" s="89">
        <f>_xll.qlCalendarAdvance(Calendar,AF21,"1d","mf",,Trigger)</f>
        <v>42166</v>
      </c>
      <c r="AG22" s="90">
        <f>_xll.qlDayCounterYearFraction(DayCounter,SettlementDate,AF22,,,Trigger)</f>
        <v>7.7777777777777779E-2</v>
      </c>
      <c r="AH22" s="85">
        <f t="shared" si="0"/>
        <v>4.1336335546751941E-3</v>
      </c>
      <c r="AI22" s="85">
        <f t="shared" si="1"/>
        <v>4.0933548767189704E-3</v>
      </c>
      <c r="AJ22" s="85">
        <f t="shared" si="2"/>
        <v>3.8152935650078781E-3</v>
      </c>
    </row>
    <row r="23" spans="3:36" ht="12" customHeight="1" x14ac:dyDescent="0.2">
      <c r="C23" s="170" t="s">
        <v>44</v>
      </c>
      <c r="D23" s="80">
        <f t="shared" si="5"/>
        <v>42138</v>
      </c>
      <c r="E23" s="89">
        <f>_xll.qlCalendarAdvance(Calendar,SettlementDate,C23,"mf",TRUE,Trigger)</f>
        <v>42291</v>
      </c>
      <c r="F23" s="391"/>
      <c r="G23" s="391"/>
      <c r="H23" s="391"/>
      <c r="I23" s="391"/>
      <c r="J23" s="90">
        <f>_xll.qlDayCounterYearFraction(DayCounter,D23,E23,,,Trigger)</f>
        <v>0.42499999999999999</v>
      </c>
      <c r="K23" s="138">
        <f>_xll.qlYieldTSDiscount(Discounting,D23,,AllTriggers)</f>
        <v>0.99998560902785294</v>
      </c>
      <c r="L23" s="138">
        <f>_xll.qlYieldTSDiscount(Discounting,E23,,AllTriggers)</f>
        <v>0.99929334856092999</v>
      </c>
      <c r="M23" s="364">
        <f t="shared" ref="M23:M30" si="10">(K23/L23-1)/J23</f>
        <v>1.6299999993109246E-3</v>
      </c>
      <c r="N23" s="85">
        <f t="shared" ref="N23:N30" si="11">((1+M23*J23)*EXP($W$13*J23)-1)/J23</f>
        <v>5.7701327445362528E-3</v>
      </c>
      <c r="O23" s="85">
        <f t="shared" ref="O23:O30" si="12">((1+J23*M23)*EXP($W$10*J23+0.5*$W$9*J23^2)-1)/J23</f>
        <v>5.7423087018282359E-3</v>
      </c>
      <c r="P23" s="85">
        <f t="shared" ref="P23:P30" si="13">((1+J23*M23)*EXP($W$5*J23+0.5*$W$4*J23^2+1/3*$W$3*J23^3)-1)/J23</f>
        <v>5.6595172461162153E-3</v>
      </c>
      <c r="Q23" s="207"/>
      <c r="AF23" s="89">
        <f>_xll.qlCalendarAdvance(Calendar,AF22,"1d","mf",,Trigger)</f>
        <v>42167</v>
      </c>
      <c r="AG23" s="90">
        <f>_xll.qlDayCounterYearFraction(DayCounter,SettlementDate,AF23,,,Trigger)</f>
        <v>8.0555555555555561E-2</v>
      </c>
      <c r="AH23" s="85">
        <f t="shared" si="0"/>
        <v>4.1336335546751941E-3</v>
      </c>
      <c r="AI23" s="85">
        <f t="shared" si="1"/>
        <v>4.0936130733725358E-3</v>
      </c>
      <c r="AJ23" s="85">
        <f t="shared" si="2"/>
        <v>3.8209943753073012E-3</v>
      </c>
    </row>
    <row r="24" spans="3:36" ht="12" customHeight="1" x14ac:dyDescent="0.2">
      <c r="C24" s="170" t="s">
        <v>37</v>
      </c>
      <c r="D24" s="80">
        <f t="shared" si="5"/>
        <v>42138</v>
      </c>
      <c r="E24" s="89">
        <f>_xll.qlCalendarAdvance(Calendar,SettlementDate,C24,"mf",TRUE,Trigger)</f>
        <v>42324</v>
      </c>
      <c r="F24" s="391"/>
      <c r="G24" s="391"/>
      <c r="H24" s="391"/>
      <c r="I24" s="391"/>
      <c r="J24" s="90">
        <f>_xll.qlDayCounterYearFraction(DayCounter,D24,E24,,,Trigger)</f>
        <v>0.51666666666666672</v>
      </c>
      <c r="K24" s="138">
        <f>_xll.qlYieldTSDiscount(Discounting,D24,,AllTriggers)</f>
        <v>0.99998560902785294</v>
      </c>
      <c r="L24" s="138">
        <f>_xll.qlYieldTSDiscount(Discounting,E24,,AllTriggers)</f>
        <v>0.99905132952648346</v>
      </c>
      <c r="M24" s="364">
        <f t="shared" si="10"/>
        <v>1.8099999994330086E-3</v>
      </c>
      <c r="N24" s="85">
        <f t="shared" si="11"/>
        <v>5.9519205880521221E-3</v>
      </c>
      <c r="O24" s="85">
        <f t="shared" si="12"/>
        <v>5.9283525820171927E-3</v>
      </c>
      <c r="P24" s="85">
        <f t="shared" si="13"/>
        <v>5.8905548862060947E-3</v>
      </c>
      <c r="Q24" s="207"/>
      <c r="AF24" s="89">
        <f>_xll.qlCalendarAdvance(Calendar,AF23,"1d","mf",,Trigger)</f>
        <v>42170</v>
      </c>
      <c r="AG24" s="90">
        <f>_xll.qlDayCounterYearFraction(DayCounter,SettlementDate,AF24,,,Trigger)</f>
        <v>8.8888888888888892E-2</v>
      </c>
      <c r="AH24" s="85">
        <f t="shared" si="0"/>
        <v>4.1336335546751941E-3</v>
      </c>
      <c r="AI24" s="85">
        <f t="shared" si="1"/>
        <v>4.0943876633332326E-3</v>
      </c>
      <c r="AJ24" s="85">
        <f t="shared" si="2"/>
        <v>3.8379036080494968E-3</v>
      </c>
    </row>
    <row r="25" spans="3:36" ht="12" customHeight="1" x14ac:dyDescent="0.2">
      <c r="C25" s="170" t="s">
        <v>45</v>
      </c>
      <c r="D25" s="80">
        <f t="shared" si="5"/>
        <v>42138</v>
      </c>
      <c r="E25" s="89">
        <f>_xll.qlCalendarAdvance(Calendar,SettlementDate,C25,"mf",TRUE,Trigger)</f>
        <v>42352</v>
      </c>
      <c r="F25" s="391"/>
      <c r="G25" s="391"/>
      <c r="H25" s="391"/>
      <c r="I25" s="391"/>
      <c r="J25" s="90">
        <f>_xll.qlDayCounterYearFraction(DayCounter,D25,E25,,,Trigger)</f>
        <v>0.59444444444444444</v>
      </c>
      <c r="K25" s="138">
        <f>_xll.qlYieldTSDiscount(Discounting,D25,,AllTriggers)</f>
        <v>0.99998560902785294</v>
      </c>
      <c r="L25" s="138">
        <f>_xll.qlYieldTSDiscount(Discounting,E25,,AllTriggers)</f>
        <v>0.99882780113532954</v>
      </c>
      <c r="M25" s="364">
        <f t="shared" si="10"/>
        <v>1.9499999995071979E-3</v>
      </c>
      <c r="N25" s="85">
        <f t="shared" si="11"/>
        <v>6.0935137927266561E-3</v>
      </c>
      <c r="O25" s="85">
        <f t="shared" si="12"/>
        <v>6.0735607537317779E-3</v>
      </c>
      <c r="P25" s="85">
        <f t="shared" si="13"/>
        <v>6.0647847384867953E-3</v>
      </c>
      <c r="Q25" s="207"/>
      <c r="AF25" s="89">
        <f>_xll.qlCalendarAdvance(Calendar,AF24,"1d","mf",,Trigger)</f>
        <v>42171</v>
      </c>
      <c r="AG25" s="90">
        <f>_xll.qlDayCounterYearFraction(DayCounter,SettlementDate,AF25,,,Trigger)</f>
        <v>9.166666666666666E-2</v>
      </c>
      <c r="AH25" s="85">
        <f t="shared" si="0"/>
        <v>4.1336335546751941E-3</v>
      </c>
      <c r="AI25" s="85">
        <f t="shared" si="1"/>
        <v>4.094645859986798E-3</v>
      </c>
      <c r="AJ25" s="85">
        <f t="shared" si="2"/>
        <v>3.8434756195782041E-3</v>
      </c>
    </row>
    <row r="26" spans="3:36" ht="12" customHeight="1" x14ac:dyDescent="0.2">
      <c r="C26" s="170" t="s">
        <v>46</v>
      </c>
      <c r="D26" s="80">
        <f t="shared" si="5"/>
        <v>42138</v>
      </c>
      <c r="E26" s="89">
        <f>_xll.qlCalendarAdvance(Calendar,SettlementDate,C26,"mf",TRUE,Trigger)</f>
        <v>42383</v>
      </c>
      <c r="F26" s="391"/>
      <c r="G26" s="391"/>
      <c r="H26" s="391"/>
      <c r="I26" s="391"/>
      <c r="J26" s="90">
        <f>_xll.qlDayCounterYearFraction(DayCounter,D26,E26,,,Trigger)</f>
        <v>0.68055555555555558</v>
      </c>
      <c r="K26" s="138">
        <f>_xll.qlYieldTSDiscount(Discounting,D26,,AllTriggers)</f>
        <v>0.99998560902785294</v>
      </c>
      <c r="L26" s="138">
        <f>_xll.qlYieldTSDiscount(Discounting,E26,,AllTriggers)</f>
        <v>0.9985042170771985</v>
      </c>
      <c r="M26" s="364">
        <f t="shared" si="10"/>
        <v>2.1799999995694131E-3</v>
      </c>
      <c r="N26" s="85">
        <f t="shared" si="11"/>
        <v>6.3255946505406859E-3</v>
      </c>
      <c r="O26" s="85">
        <f t="shared" si="12"/>
        <v>6.3096472843075747E-3</v>
      </c>
      <c r="P26" s="85">
        <f t="shared" si="13"/>
        <v>6.3231839122456562E-3</v>
      </c>
      <c r="Q26" s="207"/>
      <c r="AF26" s="89">
        <f>_xll.qlCalendarAdvance(Calendar,AF25,"1d","mf",,Trigger)</f>
        <v>42172</v>
      </c>
      <c r="AG26" s="90">
        <f>_xll.qlDayCounterYearFraction(DayCounter,SettlementDate,AF26,,,Trigger)</f>
        <v>9.4444444444444442E-2</v>
      </c>
      <c r="AH26" s="85">
        <f t="shared" si="0"/>
        <v>4.1336335546751941E-3</v>
      </c>
      <c r="AI26" s="85">
        <f t="shared" si="1"/>
        <v>4.0949040566403642E-3</v>
      </c>
      <c r="AJ26" s="85">
        <f t="shared" si="2"/>
        <v>3.8490154314142328E-3</v>
      </c>
    </row>
    <row r="27" spans="3:36" ht="12" customHeight="1" x14ac:dyDescent="0.2">
      <c r="C27" s="170" t="s">
        <v>47</v>
      </c>
      <c r="D27" s="80">
        <f t="shared" si="5"/>
        <v>42138</v>
      </c>
      <c r="E27" s="89">
        <f>_xll.qlCalendarAdvance(Calendar,SettlementDate,C27,"mf",TRUE,Trigger)</f>
        <v>42415</v>
      </c>
      <c r="F27" s="391"/>
      <c r="G27" s="391"/>
      <c r="H27" s="391"/>
      <c r="I27" s="391"/>
      <c r="J27" s="90">
        <f>_xll.qlDayCounterYearFraction(DayCounter,D27,E27,,,Trigger)</f>
        <v>0.76944444444444449</v>
      </c>
      <c r="K27" s="138">
        <f>_xll.qlYieldTSDiscount(Discounting,D27,,AllTriggers)</f>
        <v>0.99998560902785294</v>
      </c>
      <c r="L27" s="138">
        <f>_xll.qlYieldTSDiscount(Discounting,E27,,AllTriggers)</f>
        <v>0.99812474787134475</v>
      </c>
      <c r="M27" s="364">
        <f t="shared" si="10"/>
        <v>2.4229914322703668E-3</v>
      </c>
      <c r="N27" s="85">
        <f t="shared" si="11"/>
        <v>6.5709245208801555E-3</v>
      </c>
      <c r="O27" s="85">
        <f t="shared" si="12"/>
        <v>6.5591172293382669E-3</v>
      </c>
      <c r="P27" s="85">
        <f t="shared" si="13"/>
        <v>6.5848463021213341E-3</v>
      </c>
      <c r="Q27" s="207"/>
      <c r="AF27" s="89">
        <f>_xll.qlCalendarAdvance(Calendar,AF26,"1d","mf",,Trigger)</f>
        <v>42173</v>
      </c>
      <c r="AG27" s="90">
        <f>_xll.qlDayCounterYearFraction(DayCounter,SettlementDate,AF27,,,Trigger)</f>
        <v>9.7222222222222224E-2</v>
      </c>
      <c r="AH27" s="85">
        <f t="shared" si="0"/>
        <v>4.1336335546751941E-3</v>
      </c>
      <c r="AI27" s="85">
        <f t="shared" si="1"/>
        <v>4.0951622532939295E-3</v>
      </c>
      <c r="AJ27" s="85">
        <f t="shared" si="2"/>
        <v>3.8545230435575828E-3</v>
      </c>
    </row>
    <row r="28" spans="3:36" ht="12" customHeight="1" x14ac:dyDescent="0.2">
      <c r="C28" s="170" t="s">
        <v>48</v>
      </c>
      <c r="D28" s="80">
        <f t="shared" si="5"/>
        <v>42138</v>
      </c>
      <c r="E28" s="89">
        <f>_xll.qlCalendarAdvance(Calendar,SettlementDate,C28,"mf",TRUE,Trigger)</f>
        <v>42443</v>
      </c>
      <c r="F28" s="391"/>
      <c r="G28" s="391"/>
      <c r="H28" s="391"/>
      <c r="I28" s="391"/>
      <c r="J28" s="90">
        <f>_xll.qlDayCounterYearFraction(DayCounter,D28,E28,,,Trigger)</f>
        <v>0.84722222222222221</v>
      </c>
      <c r="K28" s="138">
        <f>_xll.qlYieldTSDiscount(Discounting,D28,,AllTriggers)</f>
        <v>0.99998560902785294</v>
      </c>
      <c r="L28" s="138">
        <f>_xll.qlYieldTSDiscount(Discounting,E28,,AllTriggers)</f>
        <v>0.99777083493315932</v>
      </c>
      <c r="M28" s="364">
        <f t="shared" si="10"/>
        <v>2.6199999996537825E-3</v>
      </c>
      <c r="N28" s="85">
        <f t="shared" si="11"/>
        <v>6.7700718271076652E-3</v>
      </c>
      <c r="O28" s="85">
        <f t="shared" si="12"/>
        <v>6.7618920106884417E-3</v>
      </c>
      <c r="P28" s="85">
        <f t="shared" si="13"/>
        <v>6.7892376140478543E-3</v>
      </c>
      <c r="Q28" s="207"/>
      <c r="AF28" s="89">
        <f>_xll.qlCalendarAdvance(Calendar,AF27,"1d","mf",,Trigger)</f>
        <v>42174</v>
      </c>
      <c r="AG28" s="90">
        <f>_xll.qlDayCounterYearFraction(DayCounter,SettlementDate,AF28,,,Trigger)</f>
        <v>0.1</v>
      </c>
      <c r="AH28" s="85">
        <f t="shared" si="0"/>
        <v>4.1336335546751941E-3</v>
      </c>
      <c r="AI28" s="85">
        <f t="shared" si="1"/>
        <v>4.0954204499474949E-3</v>
      </c>
      <c r="AJ28" s="85">
        <f t="shared" si="2"/>
        <v>3.8599984560082536E-3</v>
      </c>
    </row>
    <row r="29" spans="3:36" ht="12" customHeight="1" x14ac:dyDescent="0.2">
      <c r="C29" s="170" t="s">
        <v>49</v>
      </c>
      <c r="D29" s="80">
        <f t="shared" si="5"/>
        <v>42138</v>
      </c>
      <c r="E29" s="89">
        <f>_xll.qlCalendarAdvance(Calendar,SettlementDate,C29,"mf",TRUE,Trigger)</f>
        <v>42474</v>
      </c>
      <c r="F29" s="391"/>
      <c r="G29" s="391"/>
      <c r="H29" s="391"/>
      <c r="I29" s="391"/>
      <c r="J29" s="90">
        <f>_xll.qlDayCounterYearFraction(DayCounter,D29,E29,,,Trigger)</f>
        <v>0.93333333333333335</v>
      </c>
      <c r="K29" s="138">
        <f>_xll.qlYieldTSDiscount(Discounting,D29,,AllTriggers)</f>
        <v>0.99998560902785294</v>
      </c>
      <c r="L29" s="138">
        <f>_xll.qlYieldTSDiscount(Discounting,E29,,AllTriggers)</f>
        <v>0.99729557044280448</v>
      </c>
      <c r="M29" s="364">
        <f t="shared" si="10"/>
        <v>2.8899999996857234E-3</v>
      </c>
      <c r="N29" s="85">
        <f t="shared" si="11"/>
        <v>7.0427890413412731E-3</v>
      </c>
      <c r="O29" s="85">
        <f t="shared" si="12"/>
        <v>7.0386307477606136E-3</v>
      </c>
      <c r="P29" s="85">
        <f t="shared" si="13"/>
        <v>7.0578908545469521E-3</v>
      </c>
      <c r="Q29" s="207"/>
      <c r="AF29" s="89">
        <f>_xll.qlCalendarAdvance(Calendar,AF28,"1d","mf",,Trigger)</f>
        <v>42177</v>
      </c>
      <c r="AG29" s="90">
        <f>_xll.qlDayCounterYearFraction(DayCounter,SettlementDate,AF29,,,Trigger)</f>
        <v>0.10833333333333334</v>
      </c>
      <c r="AH29" s="85">
        <f t="shared" si="0"/>
        <v>4.1336335546751941E-3</v>
      </c>
      <c r="AI29" s="85">
        <f t="shared" si="1"/>
        <v>4.0961950399081917E-3</v>
      </c>
      <c r="AJ29" s="85">
        <f t="shared" si="2"/>
        <v>3.8762314952041936E-3</v>
      </c>
    </row>
    <row r="30" spans="3:36" ht="12" customHeight="1" x14ac:dyDescent="0.2">
      <c r="C30" s="371" t="s">
        <v>23</v>
      </c>
      <c r="D30" s="366">
        <f t="shared" si="5"/>
        <v>42138</v>
      </c>
      <c r="E30" s="372">
        <f>_xll.qlCalendarAdvance(Calendar,SettlementDate,C30,"mf",TRUE,Trigger)</f>
        <v>42506</v>
      </c>
      <c r="F30" s="393"/>
      <c r="G30" s="393"/>
      <c r="H30" s="393"/>
      <c r="I30" s="393"/>
      <c r="J30" s="368">
        <f>_xll.qlDayCounterYearFraction(DayCounter,D30,E30,,,Trigger)</f>
        <v>1.0222222222222221</v>
      </c>
      <c r="K30" s="384">
        <f>_xll.qlYieldTSDiscount(Discounting,D30,,AllTriggers)</f>
        <v>0.99998560902785294</v>
      </c>
      <c r="L30" s="384">
        <f>_xll.qlYieldTSDiscount(Discounting,E30,,AllTriggers)</f>
        <v>0.99673525149763398</v>
      </c>
      <c r="M30" s="369">
        <f t="shared" si="10"/>
        <v>3.1901124989131007E-3</v>
      </c>
      <c r="N30" s="91">
        <f t="shared" si="11"/>
        <v>7.3460000000000079E-3</v>
      </c>
      <c r="O30" s="91">
        <f t="shared" si="12"/>
        <v>7.3460000000000079E-3</v>
      </c>
      <c r="P30" s="91">
        <f t="shared" si="13"/>
        <v>7.3460000000000079E-3</v>
      </c>
      <c r="AF30" s="89">
        <f>_xll.qlCalendarAdvance(Calendar,AF29,"1d","mf",,Trigger)</f>
        <v>42178</v>
      </c>
      <c r="AG30" s="90">
        <f>_xll.qlDayCounterYearFraction(DayCounter,SettlementDate,AF30,,,Trigger)</f>
        <v>0.1111111111111111</v>
      </c>
      <c r="AH30" s="85">
        <f t="shared" si="0"/>
        <v>4.1336335546751941E-3</v>
      </c>
      <c r="AI30" s="85">
        <f t="shared" si="1"/>
        <v>4.0964532365617571E-3</v>
      </c>
      <c r="AJ30" s="85">
        <f t="shared" si="2"/>
        <v>3.8815781088841492E-3</v>
      </c>
    </row>
    <row r="31" spans="3:36" ht="12" customHeight="1" x14ac:dyDescent="0.2">
      <c r="AF31" s="89">
        <f>_xll.qlCalendarAdvance(Calendar,AF30,"1d","mf",,Trigger)</f>
        <v>42179</v>
      </c>
      <c r="AG31" s="90">
        <f>_xll.qlDayCounterYearFraction(DayCounter,SettlementDate,AF31,,,Trigger)</f>
        <v>0.11388888888888889</v>
      </c>
      <c r="AH31" s="85">
        <f t="shared" si="0"/>
        <v>4.1336335546751941E-3</v>
      </c>
      <c r="AI31" s="85">
        <f t="shared" si="1"/>
        <v>4.0967114332153224E-3</v>
      </c>
      <c r="AJ31" s="85">
        <f t="shared" si="2"/>
        <v>3.8868925228714266E-3</v>
      </c>
    </row>
    <row r="32" spans="3:36" ht="12" customHeight="1" x14ac:dyDescent="0.2">
      <c r="C32" s="359" t="s">
        <v>107</v>
      </c>
      <c r="AF32" s="89">
        <f>_xll.qlCalendarAdvance(Calendar,AF31,"1d","mf",,Trigger)</f>
        <v>42180</v>
      </c>
      <c r="AG32" s="90">
        <f>_xll.qlDayCounterYearFraction(DayCounter,SettlementDate,AF32,,,Trigger)</f>
        <v>0.11666666666666667</v>
      </c>
      <c r="AH32" s="85">
        <f t="shared" si="0"/>
        <v>4.1336335546751941E-3</v>
      </c>
      <c r="AI32" s="85">
        <f t="shared" si="1"/>
        <v>4.0969696298688877E-3</v>
      </c>
      <c r="AJ32" s="85">
        <f t="shared" si="2"/>
        <v>3.8921747371660244E-3</v>
      </c>
    </row>
    <row r="33" spans="3:36" ht="12" customHeight="1" x14ac:dyDescent="0.2">
      <c r="C33" s="209" t="s">
        <v>93</v>
      </c>
      <c r="AF33" s="89">
        <f>_xll.qlCalendarAdvance(Calendar,AF32,"1d","mf",,Trigger)</f>
        <v>42181</v>
      </c>
      <c r="AG33" s="90">
        <f>_xll.qlDayCounterYearFraction(DayCounter,SettlementDate,AF33,,,Trigger)</f>
        <v>0.11944444444444445</v>
      </c>
      <c r="AH33" s="85">
        <f t="shared" si="0"/>
        <v>4.1336335546751941E-3</v>
      </c>
      <c r="AI33" s="85">
        <f t="shared" si="1"/>
        <v>4.0972278265224539E-3</v>
      </c>
      <c r="AJ33" s="85">
        <f t="shared" si="2"/>
        <v>3.8974247517679435E-3</v>
      </c>
    </row>
    <row r="34" spans="3:36" ht="12" customHeight="1" x14ac:dyDescent="0.2">
      <c r="C34" s="85">
        <f>IF($C$33="FLAT",N15,IF($C$33="linear",O15,P15))</f>
        <v>6.0277384177620519E-3</v>
      </c>
      <c r="AF34" s="89">
        <f>_xll.qlCalendarAdvance(Calendar,AF33,"1d","mf",,Trigger)</f>
        <v>42184</v>
      </c>
      <c r="AG34" s="90">
        <f>_xll.qlDayCounterYearFraction(DayCounter,SettlementDate,AF34,,,Trigger)</f>
        <v>0.12777777777777777</v>
      </c>
      <c r="AH34" s="85">
        <f t="shared" si="0"/>
        <v>4.1336335546751941E-3</v>
      </c>
      <c r="AI34" s="85">
        <f t="shared" si="1"/>
        <v>4.0980024164831499E-3</v>
      </c>
      <c r="AJ34" s="85">
        <f t="shared" si="2"/>
        <v>3.9129815974176287E-3</v>
      </c>
    </row>
    <row r="35" spans="3:36" ht="12" customHeight="1" x14ac:dyDescent="0.2">
      <c r="C35" s="85">
        <f>IF($C$33="FLAT",N16,IF($C$33="linear",O16,P16))</f>
        <v>5.3472915975013736E-3</v>
      </c>
      <c r="AF35" s="89">
        <f>_xll.qlCalendarAdvance(Calendar,AF34,"1d","mf",,Trigger)</f>
        <v>42185</v>
      </c>
      <c r="AG35" s="90">
        <f>_xll.qlDayCounterYearFraction(DayCounter,SettlementDate,AF35,,,Trigger)</f>
        <v>0.13055555555555556</v>
      </c>
      <c r="AH35" s="85">
        <f t="shared" si="0"/>
        <v>4.1336335546751941E-3</v>
      </c>
      <c r="AI35" s="85">
        <f t="shared" si="1"/>
        <v>4.0982606131367153E-3</v>
      </c>
      <c r="AJ35" s="85">
        <f t="shared" si="2"/>
        <v>3.9181028132488334E-3</v>
      </c>
    </row>
    <row r="36" spans="3:36" ht="12" customHeight="1" x14ac:dyDescent="0.2">
      <c r="C36" s="85">
        <f>IF($C$33="FLAT",N17,IF($C$33="linear",O17,P17))</f>
        <v>5.3484580304230533E-3</v>
      </c>
      <c r="AF36" s="89">
        <f>_xll.qlCalendarAdvance(Calendar,AF35,"1d","mf",,Trigger)</f>
        <v>42186</v>
      </c>
      <c r="AG36" s="90">
        <f>_xll.qlDayCounterYearFraction(DayCounter,SettlementDate,AF36,,,Trigger)</f>
        <v>0.13333333333333333</v>
      </c>
      <c r="AH36" s="85">
        <f t="shared" si="0"/>
        <v>4.1336335546751941E-3</v>
      </c>
      <c r="AI36" s="85">
        <f t="shared" si="1"/>
        <v>4.0985188097902815E-3</v>
      </c>
      <c r="AJ36" s="85">
        <f t="shared" si="2"/>
        <v>3.9231918293873578E-3</v>
      </c>
    </row>
    <row r="37" spans="3:36" ht="12" customHeight="1" x14ac:dyDescent="0.2">
      <c r="C37" s="85">
        <f t="shared" ref="C37:C49" si="14">IF($C$33="FLAT",N18,IF($C$33="linear",O18,P18))</f>
        <v>5.3496246588683304E-3</v>
      </c>
      <c r="AF37" s="89">
        <f>_xll.qlCalendarAdvance(Calendar,AF36,"1d","mf",,Trigger)</f>
        <v>42187</v>
      </c>
      <c r="AG37" s="90">
        <f>_xll.qlDayCounterYearFraction(DayCounter,SettlementDate,AF37,,,Trigger)</f>
        <v>0.1361111111111111</v>
      </c>
      <c r="AH37" s="85">
        <f t="shared" si="0"/>
        <v>4.1336335546751941E-3</v>
      </c>
      <c r="AI37" s="85">
        <f t="shared" si="1"/>
        <v>4.0987770064438468E-3</v>
      </c>
      <c r="AJ37" s="85">
        <f t="shared" si="2"/>
        <v>3.9282486458332043E-3</v>
      </c>
    </row>
    <row r="38" spans="3:36" x14ac:dyDescent="0.2">
      <c r="C38" s="85">
        <f t="shared" si="14"/>
        <v>5.3614619965769439E-3</v>
      </c>
      <c r="AF38" s="89">
        <f>_xll.qlCalendarAdvance(Calendar,AF37,"1d","mf",,Trigger)</f>
        <v>42188</v>
      </c>
      <c r="AG38" s="90">
        <f>_xll.qlDayCounterYearFraction(DayCounter,SettlementDate,AF38,,,Trigger)</f>
        <v>0.1388888888888889</v>
      </c>
      <c r="AH38" s="85">
        <f t="shared" si="0"/>
        <v>4.1336335546751941E-3</v>
      </c>
      <c r="AI38" s="85">
        <f t="shared" si="1"/>
        <v>4.0990352030974122E-3</v>
      </c>
      <c r="AJ38" s="85">
        <f t="shared" si="2"/>
        <v>3.9332732625863721E-3</v>
      </c>
    </row>
    <row r="39" spans="3:36" x14ac:dyDescent="0.2">
      <c r="C39" s="85">
        <f t="shared" si="14"/>
        <v>5.4463575380495743E-3</v>
      </c>
      <c r="AF39" s="89">
        <f>_xll.qlCalendarAdvance(Calendar,AF38,"1d","mf",,Trigger)</f>
        <v>42191</v>
      </c>
      <c r="AG39" s="90">
        <f>_xll.qlDayCounterYearFraction(DayCounter,SettlementDate,AF39,,,Trigger)</f>
        <v>0.14722222222222223</v>
      </c>
      <c r="AH39" s="85">
        <f t="shared" si="0"/>
        <v>4.1336335546751941E-3</v>
      </c>
      <c r="AI39" s="85">
        <f t="shared" si="1"/>
        <v>4.099809793058109E-3</v>
      </c>
      <c r="AJ39" s="85">
        <f t="shared" si="2"/>
        <v>3.9481539146898016E-3</v>
      </c>
    </row>
    <row r="40" spans="3:36" x14ac:dyDescent="0.2">
      <c r="C40" s="85">
        <f t="shared" si="14"/>
        <v>5.5016159587611248E-3</v>
      </c>
      <c r="AF40" s="89">
        <f>_xll.qlCalendarAdvance(Calendar,AF39,"1d","mf",,Trigger)</f>
        <v>42192</v>
      </c>
      <c r="AG40" s="90">
        <f>_xll.qlDayCounterYearFraction(DayCounter,SettlementDate,AF40,,,Trigger)</f>
        <v>0.15</v>
      </c>
      <c r="AH40" s="85">
        <f t="shared" si="0"/>
        <v>4.1336335546751941E-3</v>
      </c>
      <c r="AI40" s="85">
        <f t="shared" si="1"/>
        <v>4.1000679897116744E-3</v>
      </c>
      <c r="AJ40" s="85">
        <f t="shared" si="2"/>
        <v>3.9530497326722537E-3</v>
      </c>
    </row>
    <row r="41" spans="3:36" x14ac:dyDescent="0.2">
      <c r="C41" s="85">
        <f t="shared" si="14"/>
        <v>5.556913950190057E-3</v>
      </c>
      <c r="AF41" s="89">
        <f>_xll.qlCalendarAdvance(Calendar,AF40,"1d","mf",,Trigger)</f>
        <v>42193</v>
      </c>
      <c r="AG41" s="90">
        <f>_xll.qlDayCounterYearFraction(DayCounter,SettlementDate,AF41,,,Trigger)</f>
        <v>0.15277777777777779</v>
      </c>
      <c r="AH41" s="85">
        <f t="shared" si="0"/>
        <v>4.1336335546751941E-3</v>
      </c>
      <c r="AI41" s="85">
        <f t="shared" si="1"/>
        <v>4.1003261863652397E-3</v>
      </c>
      <c r="AJ41" s="85">
        <f t="shared" si="2"/>
        <v>3.9579133509620272E-3</v>
      </c>
    </row>
    <row r="42" spans="3:36" x14ac:dyDescent="0.2">
      <c r="C42" s="85">
        <f t="shared" si="14"/>
        <v>5.7423087018282359E-3</v>
      </c>
      <c r="AF42" s="89">
        <f>_xll.qlCalendarAdvance(Calendar,AF41,"1d","mf",,Trigger)</f>
        <v>42194</v>
      </c>
      <c r="AG42" s="90">
        <f>_xll.qlDayCounterYearFraction(DayCounter,SettlementDate,AF42,,,Trigger)</f>
        <v>0.15555555555555556</v>
      </c>
      <c r="AH42" s="85">
        <f t="shared" si="0"/>
        <v>4.1336335546751941E-3</v>
      </c>
      <c r="AI42" s="85">
        <f t="shared" si="1"/>
        <v>4.100584383018805E-3</v>
      </c>
      <c r="AJ42" s="85">
        <f t="shared" si="2"/>
        <v>3.962744769559122E-3</v>
      </c>
    </row>
    <row r="43" spans="3:36" ht="11.25" customHeight="1" x14ac:dyDescent="0.2">
      <c r="C43" s="85">
        <f t="shared" si="14"/>
        <v>5.9283525820171927E-3</v>
      </c>
      <c r="AF43" s="89">
        <f>_xll.qlCalendarAdvance(Calendar,AF42,"1d","mf",,Trigger)</f>
        <v>42195</v>
      </c>
      <c r="AG43" s="90">
        <f>_xll.qlDayCounterYearFraction(DayCounter,SettlementDate,AF43,,,Trigger)</f>
        <v>0.15833333333333333</v>
      </c>
      <c r="AH43" s="85">
        <f t="shared" si="0"/>
        <v>4.1336335546751941E-3</v>
      </c>
      <c r="AI43" s="85">
        <f t="shared" si="1"/>
        <v>4.1008425796723712E-3</v>
      </c>
      <c r="AJ43" s="85">
        <f t="shared" si="2"/>
        <v>3.967543988463538E-3</v>
      </c>
    </row>
    <row r="44" spans="3:36" x14ac:dyDescent="0.2">
      <c r="C44" s="85">
        <f t="shared" si="14"/>
        <v>6.0735607537317779E-3</v>
      </c>
      <c r="AF44" s="89">
        <f>_xll.qlCalendarAdvance(Calendar,AF43,"1d","mf",,Trigger)</f>
        <v>42198</v>
      </c>
      <c r="AG44" s="90">
        <f>_xll.qlDayCounterYearFraction(DayCounter,SettlementDate,AF44,,,Trigger)</f>
        <v>0.16666666666666666</v>
      </c>
      <c r="AH44" s="85">
        <f t="shared" si="0"/>
        <v>4.1336335546751941E-3</v>
      </c>
      <c r="AI44" s="85">
        <f t="shared" si="1"/>
        <v>4.1016171696330673E-3</v>
      </c>
      <c r="AJ44" s="85">
        <f t="shared" si="2"/>
        <v>3.9817484470207123E-3</v>
      </c>
    </row>
    <row r="45" spans="3:36" x14ac:dyDescent="0.2">
      <c r="C45" s="85">
        <f t="shared" si="14"/>
        <v>6.3096472843075747E-3</v>
      </c>
      <c r="AF45" s="89">
        <f>_xll.qlCalendarAdvance(Calendar,AF44,"1d","mf",,Trigger)</f>
        <v>42199</v>
      </c>
      <c r="AG45" s="90">
        <f>_xll.qlDayCounterYearFraction(DayCounter,SettlementDate,AF45,,,Trigger)</f>
        <v>0.16944444444444445</v>
      </c>
      <c r="AH45" s="85">
        <f t="shared" si="0"/>
        <v>4.1336335546751941E-3</v>
      </c>
      <c r="AI45" s="85">
        <f t="shared" si="1"/>
        <v>4.1018753662866335E-3</v>
      </c>
      <c r="AJ45" s="85">
        <f t="shared" si="2"/>
        <v>3.9864188671544128E-3</v>
      </c>
    </row>
    <row r="46" spans="3:36" x14ac:dyDescent="0.2">
      <c r="C46" s="85">
        <f t="shared" si="14"/>
        <v>6.5591172293382669E-3</v>
      </c>
      <c r="AF46" s="89">
        <f>_xll.qlCalendarAdvance(Calendar,AF45,"1d","mf",,Trigger)</f>
        <v>42200</v>
      </c>
      <c r="AG46" s="90">
        <f>_xll.qlDayCounterYearFraction(DayCounter,SettlementDate,AF46,,,Trigger)</f>
        <v>0.17222222222222222</v>
      </c>
      <c r="AH46" s="85">
        <f t="shared" si="0"/>
        <v>4.1336335546751941E-3</v>
      </c>
      <c r="AI46" s="85">
        <f t="shared" si="1"/>
        <v>4.1021335629401988E-3</v>
      </c>
      <c r="AJ46" s="85">
        <f t="shared" si="2"/>
        <v>3.9910570875954345E-3</v>
      </c>
    </row>
    <row r="47" spans="3:36" x14ac:dyDescent="0.2">
      <c r="C47" s="85">
        <f t="shared" si="14"/>
        <v>6.7618920106884417E-3</v>
      </c>
      <c r="N47" s="207"/>
      <c r="O47" s="207"/>
      <c r="AF47" s="89">
        <f>_xll.qlCalendarAdvance(Calendar,AF46,"1d","mf",,Trigger)</f>
        <v>42201</v>
      </c>
      <c r="AG47" s="90">
        <f>_xll.qlDayCounterYearFraction(DayCounter,SettlementDate,AF47,,,Trigger)</f>
        <v>0.17499999999999999</v>
      </c>
      <c r="AH47" s="85">
        <f t="shared" si="0"/>
        <v>4.1336335546751941E-3</v>
      </c>
      <c r="AI47" s="85">
        <f t="shared" si="1"/>
        <v>4.1023917595937641E-3</v>
      </c>
      <c r="AJ47" s="85">
        <f t="shared" si="2"/>
        <v>3.9956631083437775E-3</v>
      </c>
    </row>
    <row r="48" spans="3:36" x14ac:dyDescent="0.2">
      <c r="C48" s="85">
        <f t="shared" si="14"/>
        <v>7.0386307477606136E-3</v>
      </c>
      <c r="AF48" s="89">
        <f>_xll.qlCalendarAdvance(Calendar,AF47,"1d","mf",,Trigger)</f>
        <v>42202</v>
      </c>
      <c r="AG48" s="90">
        <f>_xll.qlDayCounterYearFraction(DayCounter,SettlementDate,AF48,,,Trigger)</f>
        <v>0.17777777777777778</v>
      </c>
      <c r="AH48" s="85">
        <f t="shared" si="0"/>
        <v>4.1336335546751941E-3</v>
      </c>
      <c r="AI48" s="85">
        <f t="shared" si="1"/>
        <v>4.1026499562473295E-3</v>
      </c>
      <c r="AJ48" s="85">
        <f t="shared" si="2"/>
        <v>4.0002369293994419E-3</v>
      </c>
    </row>
    <row r="49" spans="3:36" x14ac:dyDescent="0.2">
      <c r="C49" s="91">
        <f t="shared" si="14"/>
        <v>7.3460000000000079E-3</v>
      </c>
      <c r="AF49" s="89">
        <f>_xll.qlCalendarAdvance(Calendar,AF48,"1d","mf",,Trigger)</f>
        <v>42205</v>
      </c>
      <c r="AG49" s="90">
        <f>_xll.qlDayCounterYearFraction(DayCounter,SettlementDate,AF49,,,Trigger)</f>
        <v>0.18611111111111112</v>
      </c>
      <c r="AH49" s="85">
        <f t="shared" si="0"/>
        <v>4.1336335546751941E-3</v>
      </c>
      <c r="AI49" s="85">
        <f t="shared" si="1"/>
        <v>4.1034245462080263E-3</v>
      </c>
      <c r="AJ49" s="85">
        <f t="shared" si="2"/>
        <v>4.0137651944103609E-3</v>
      </c>
    </row>
    <row r="50" spans="3:36" x14ac:dyDescent="0.2">
      <c r="AF50" s="89">
        <f>_xll.qlCalendarAdvance(Calendar,AF49,"1d","mf",,Trigger)</f>
        <v>42206</v>
      </c>
      <c r="AG50" s="90">
        <f>_xll.qlDayCounterYearFraction(DayCounter,SettlementDate,AF50,,,Trigger)</f>
        <v>0.18888888888888888</v>
      </c>
      <c r="AH50" s="85">
        <f t="shared" si="0"/>
        <v>4.1336335546751941E-3</v>
      </c>
      <c r="AI50" s="85">
        <f t="shared" si="1"/>
        <v>4.1036827428615917E-3</v>
      </c>
      <c r="AJ50" s="85">
        <f t="shared" si="2"/>
        <v>4.0182102166953096E-3</v>
      </c>
    </row>
    <row r="51" spans="3:36" x14ac:dyDescent="0.2">
      <c r="AF51" s="89">
        <f>_xll.qlCalendarAdvance(Calendar,AF50,"1d","mf",,Trigger)</f>
        <v>42207</v>
      </c>
      <c r="AG51" s="90">
        <f>_xll.qlDayCounterYearFraction(DayCounter,SettlementDate,AF51,,,Trigger)</f>
        <v>0.19166666666666668</v>
      </c>
      <c r="AH51" s="85">
        <f t="shared" si="0"/>
        <v>4.1336335546751941E-3</v>
      </c>
      <c r="AI51" s="85">
        <f t="shared" si="1"/>
        <v>4.103940939515157E-3</v>
      </c>
      <c r="AJ51" s="85">
        <f t="shared" si="2"/>
        <v>4.0226230392875796E-3</v>
      </c>
    </row>
    <row r="52" spans="3:36" x14ac:dyDescent="0.2">
      <c r="AF52" s="89">
        <f>_xll.qlCalendarAdvance(Calendar,AF51,"1d","mf",,Trigger)</f>
        <v>42208</v>
      </c>
      <c r="AG52" s="90">
        <f>_xll.qlDayCounterYearFraction(DayCounter,SettlementDate,AF52,,,Trigger)</f>
        <v>0.19444444444444445</v>
      </c>
      <c r="AH52" s="85">
        <f t="shared" si="0"/>
        <v>4.1336335546751941E-3</v>
      </c>
      <c r="AI52" s="85">
        <f t="shared" si="1"/>
        <v>4.1041991361687232E-3</v>
      </c>
      <c r="AJ52" s="85">
        <f t="shared" si="2"/>
        <v>4.0270036621871709E-3</v>
      </c>
    </row>
    <row r="53" spans="3:36" x14ac:dyDescent="0.2">
      <c r="AF53" s="89">
        <f>_xll.qlCalendarAdvance(Calendar,AF52,"1d","mf",,Trigger)</f>
        <v>42209</v>
      </c>
      <c r="AG53" s="90">
        <f>_xll.qlDayCounterYearFraction(DayCounter,SettlementDate,AF53,,,Trigger)</f>
        <v>0.19722222222222222</v>
      </c>
      <c r="AH53" s="85">
        <f t="shared" si="0"/>
        <v>4.1336335546751941E-3</v>
      </c>
      <c r="AI53" s="85">
        <f t="shared" si="1"/>
        <v>4.1044573328222885E-3</v>
      </c>
      <c r="AJ53" s="85">
        <f t="shared" si="2"/>
        <v>4.0313520853940826E-3</v>
      </c>
    </row>
    <row r="54" spans="3:36" x14ac:dyDescent="0.2">
      <c r="AF54" s="89">
        <f>_xll.qlCalendarAdvance(Calendar,AF53,"1d","mf",,Trigger)</f>
        <v>42212</v>
      </c>
      <c r="AG54" s="90">
        <f>_xll.qlDayCounterYearFraction(DayCounter,SettlementDate,AF54,,,Trigger)</f>
        <v>0.20555555555555555</v>
      </c>
      <c r="AH54" s="85">
        <f t="shared" si="0"/>
        <v>4.1336335546751941E-3</v>
      </c>
      <c r="AI54" s="85">
        <f t="shared" si="1"/>
        <v>4.1052319227829846E-3</v>
      </c>
      <c r="AJ54" s="85">
        <f t="shared" si="2"/>
        <v>4.0442041568587474E-3</v>
      </c>
    </row>
    <row r="55" spans="3:36" x14ac:dyDescent="0.2">
      <c r="AF55" s="89">
        <f>_xll.qlCalendarAdvance(Calendar,AF54,"1d","mf",,Trigger)</f>
        <v>42213</v>
      </c>
      <c r="AG55" s="90">
        <f>_xll.qlDayCounterYearFraction(DayCounter,SettlementDate,AF55,,,Trigger)</f>
        <v>0.20833333333333334</v>
      </c>
      <c r="AH55" s="85">
        <f t="shared" si="0"/>
        <v>4.1336335546751941E-3</v>
      </c>
      <c r="AI55" s="85">
        <f t="shared" si="1"/>
        <v>4.1054901194365508E-3</v>
      </c>
      <c r="AJ55" s="85">
        <f t="shared" si="2"/>
        <v>4.0484237812949435E-3</v>
      </c>
    </row>
    <row r="56" spans="3:36" x14ac:dyDescent="0.2">
      <c r="AF56" s="89">
        <f>_xll.qlCalendarAdvance(Calendar,AF55,"1d","mf",,Trigger)</f>
        <v>42214</v>
      </c>
      <c r="AG56" s="90">
        <f>_xll.qlDayCounterYearFraction(DayCounter,SettlementDate,AF56,,,Trigger)</f>
        <v>0.21111111111111111</v>
      </c>
      <c r="AH56" s="85">
        <f t="shared" si="0"/>
        <v>4.1336335546751941E-3</v>
      </c>
      <c r="AI56" s="85">
        <f t="shared" si="1"/>
        <v>4.1057483160901161E-3</v>
      </c>
      <c r="AJ56" s="85">
        <f t="shared" si="2"/>
        <v>4.0526112060384626E-3</v>
      </c>
    </row>
    <row r="57" spans="3:36" x14ac:dyDescent="0.2">
      <c r="AF57" s="89">
        <f>_xll.qlCalendarAdvance(Calendar,AF56,"1d","mf",,Trigger)</f>
        <v>42215</v>
      </c>
      <c r="AG57" s="90">
        <f>_xll.qlDayCounterYearFraction(DayCounter,SettlementDate,AF57,,,Trigger)</f>
        <v>0.21388888888888888</v>
      </c>
      <c r="AH57" s="85">
        <f t="shared" si="0"/>
        <v>4.1336335546751941E-3</v>
      </c>
      <c r="AI57" s="85">
        <f t="shared" si="1"/>
        <v>4.1060065127436814E-3</v>
      </c>
      <c r="AJ57" s="85">
        <f t="shared" si="2"/>
        <v>4.0567664310893013E-3</v>
      </c>
    </row>
    <row r="58" spans="3:36" x14ac:dyDescent="0.2">
      <c r="AF58" s="89">
        <f>_xll.qlCalendarAdvance(Calendar,AF57,"1d","mf",,Trigger)</f>
        <v>42216</v>
      </c>
      <c r="AG58" s="90">
        <f>_xll.qlDayCounterYearFraction(DayCounter,SettlementDate,AF58,,,Trigger)</f>
        <v>0.21666666666666667</v>
      </c>
      <c r="AH58" s="85">
        <f t="shared" si="0"/>
        <v>4.1336335546751941E-3</v>
      </c>
      <c r="AI58" s="85">
        <f t="shared" si="1"/>
        <v>4.1062647093972468E-3</v>
      </c>
      <c r="AJ58" s="85">
        <f t="shared" si="2"/>
        <v>4.0608894564474621E-3</v>
      </c>
    </row>
    <row r="59" spans="3:36" x14ac:dyDescent="0.2">
      <c r="AF59" s="89">
        <f>_xll.qlCalendarAdvance(Calendar,AF58,"1d","mf",,Trigger)</f>
        <v>42219</v>
      </c>
      <c r="AG59" s="90">
        <f>_xll.qlDayCounterYearFraction(DayCounter,SettlementDate,AF59,,,Trigger)</f>
        <v>0.22500000000000001</v>
      </c>
      <c r="AH59" s="85">
        <f t="shared" si="0"/>
        <v>4.1336335546751941E-3</v>
      </c>
      <c r="AI59" s="85">
        <f t="shared" si="1"/>
        <v>4.1070392993579436E-3</v>
      </c>
      <c r="AJ59" s="85">
        <f t="shared" si="2"/>
        <v>4.0730653343658708E-3</v>
      </c>
    </row>
    <row r="60" spans="3:36" x14ac:dyDescent="0.2">
      <c r="AF60" s="89">
        <f>_xll.qlCalendarAdvance(Calendar,AF59,"1d","mf",,Trigger)</f>
        <v>42220</v>
      </c>
      <c r="AG60" s="90">
        <f>_xll.qlDayCounterYearFraction(DayCounter,SettlementDate,AF60,,,Trigger)</f>
        <v>0.22777777777777777</v>
      </c>
      <c r="AH60" s="85">
        <f t="shared" si="0"/>
        <v>4.1336335546751941E-3</v>
      </c>
      <c r="AI60" s="85">
        <f t="shared" si="1"/>
        <v>4.107297496011509E-3</v>
      </c>
      <c r="AJ60" s="85">
        <f t="shared" si="2"/>
        <v>4.0770595609533168E-3</v>
      </c>
    </row>
    <row r="61" spans="3:36" x14ac:dyDescent="0.2">
      <c r="AF61" s="89">
        <f>_xll.qlCalendarAdvance(Calendar,AF60,"1d","mf",,Trigger)</f>
        <v>42221</v>
      </c>
      <c r="AG61" s="90">
        <f>_xll.qlDayCounterYearFraction(DayCounter,SettlementDate,AF61,,,Trigger)</f>
        <v>0.23055555555555557</v>
      </c>
      <c r="AH61" s="85">
        <f t="shared" si="0"/>
        <v>4.1336335546751941E-3</v>
      </c>
      <c r="AI61" s="85">
        <f t="shared" si="1"/>
        <v>4.1075556926650743E-3</v>
      </c>
      <c r="AJ61" s="85">
        <f t="shared" si="2"/>
        <v>4.0810215878480834E-3</v>
      </c>
    </row>
    <row r="62" spans="3:36" x14ac:dyDescent="0.2">
      <c r="AF62" s="89">
        <f>_xll.qlCalendarAdvance(Calendar,AF61,"1d","mf",,Trigger)</f>
        <v>42222</v>
      </c>
      <c r="AG62" s="90">
        <f>_xll.qlDayCounterYearFraction(DayCounter,SettlementDate,AF62,,,Trigger)</f>
        <v>0.23333333333333334</v>
      </c>
      <c r="AH62" s="85">
        <f t="shared" si="0"/>
        <v>4.1336335546751941E-3</v>
      </c>
      <c r="AI62" s="85">
        <f t="shared" si="1"/>
        <v>4.1078138893186405E-3</v>
      </c>
      <c r="AJ62" s="85">
        <f t="shared" si="2"/>
        <v>4.0849514150501703E-3</v>
      </c>
    </row>
    <row r="63" spans="3:36" x14ac:dyDescent="0.2">
      <c r="AF63" s="89">
        <f>_xll.qlCalendarAdvance(Calendar,AF62,"1d","mf",,Trigger)</f>
        <v>42223</v>
      </c>
      <c r="AG63" s="90">
        <f>_xll.qlDayCounterYearFraction(DayCounter,SettlementDate,AF63,,,Trigger)</f>
        <v>0.2361111111111111</v>
      </c>
      <c r="AH63" s="85">
        <f t="shared" si="0"/>
        <v>4.1336335546751941E-3</v>
      </c>
      <c r="AI63" s="85">
        <f t="shared" si="1"/>
        <v>4.1080720859722059E-3</v>
      </c>
      <c r="AJ63" s="85">
        <f t="shared" si="2"/>
        <v>4.0888490425595786E-3</v>
      </c>
    </row>
    <row r="64" spans="3:36" x14ac:dyDescent="0.2">
      <c r="AF64" s="89">
        <f>_xll.qlCalendarAdvance(Calendar,AF63,"1d","mf",,Trigger)</f>
        <v>42226</v>
      </c>
      <c r="AG64" s="90">
        <f>_xll.qlDayCounterYearFraction(DayCounter,SettlementDate,AF64,,,Trigger)</f>
        <v>0.24444444444444444</v>
      </c>
      <c r="AH64" s="85">
        <f t="shared" si="0"/>
        <v>4.1336335546751941E-3</v>
      </c>
      <c r="AI64" s="85">
        <f t="shared" si="1"/>
        <v>4.1088466759329027E-3</v>
      </c>
      <c r="AJ64" s="85">
        <f t="shared" si="2"/>
        <v>4.1003487269317329E-3</v>
      </c>
    </row>
    <row r="65" spans="14:36" x14ac:dyDescent="0.2">
      <c r="AF65" s="89">
        <f>_xll.qlCalendarAdvance(Calendar,AF64,"1d","mf",,Trigger)</f>
        <v>42227</v>
      </c>
      <c r="AG65" s="90">
        <f>_xll.qlDayCounterYearFraction(DayCounter,SettlementDate,AF65,,,Trigger)</f>
        <v>0.24722222222222223</v>
      </c>
      <c r="AH65" s="85">
        <f t="shared" si="0"/>
        <v>4.1336335546751941E-3</v>
      </c>
      <c r="AI65" s="85">
        <f t="shared" si="1"/>
        <v>4.1091048725864681E-3</v>
      </c>
      <c r="AJ65" s="85">
        <f t="shared" si="2"/>
        <v>4.1041175556704263E-3</v>
      </c>
    </row>
    <row r="66" spans="14:36" x14ac:dyDescent="0.2">
      <c r="N66" s="207"/>
      <c r="AF66" s="89">
        <f>_xll.qlCalendarAdvance(Calendar,AF65,"1d","mf",,Trigger)</f>
        <v>42228</v>
      </c>
      <c r="AG66" s="90">
        <f>_xll.qlDayCounterYearFraction(DayCounter,SettlementDate,AF66,,,Trigger)</f>
        <v>0.25</v>
      </c>
      <c r="AH66" s="85">
        <f t="shared" si="0"/>
        <v>4.1336335546751941E-3</v>
      </c>
      <c r="AI66" s="85">
        <f t="shared" si="1"/>
        <v>4.1093630692400334E-3</v>
      </c>
      <c r="AJ66" s="85">
        <f t="shared" si="2"/>
        <v>4.1078541847164411E-3</v>
      </c>
    </row>
    <row r="67" spans="14:36" x14ac:dyDescent="0.2">
      <c r="N67" s="207"/>
      <c r="AF67" s="89">
        <f>_xll.qlCalendarAdvance(Calendar,AF66,"1d","mf",,Trigger)</f>
        <v>42229</v>
      </c>
      <c r="AG67" s="90">
        <f>_xll.qlDayCounterYearFraction(DayCounter,SettlementDate,AF67,,,Trigger)</f>
        <v>0.25277777777777777</v>
      </c>
      <c r="AH67" s="85">
        <f t="shared" ref="AH67:AH130" si="15">$W$13</f>
        <v>4.1336335546751941E-3</v>
      </c>
      <c r="AI67" s="85">
        <f t="shared" ref="AI67:AI126" si="16">$W$10+$W$9*AG67</f>
        <v>4.1096212658935987E-3</v>
      </c>
      <c r="AJ67" s="85">
        <f t="shared" ref="AJ67:AJ126" si="17">($W$5+$W$4*AG67+$W$3*AG67^2)</f>
        <v>4.1115586140697772E-3</v>
      </c>
    </row>
    <row r="68" spans="14:36" x14ac:dyDescent="0.2">
      <c r="N68" s="207"/>
      <c r="AF68" s="89">
        <f>_xll.qlCalendarAdvance(Calendar,AF67,"1d","mf",,Trigger)</f>
        <v>42230</v>
      </c>
      <c r="AG68" s="90">
        <f>_xll.qlDayCounterYearFraction(DayCounter,SettlementDate,AF68,,,Trigger)</f>
        <v>0.25555555555555554</v>
      </c>
      <c r="AH68" s="85">
        <f t="shared" si="15"/>
        <v>4.1336335546751941E-3</v>
      </c>
      <c r="AI68" s="85">
        <f t="shared" si="16"/>
        <v>4.1098794625471641E-3</v>
      </c>
      <c r="AJ68" s="85">
        <f t="shared" si="17"/>
        <v>4.1152308437304346E-3</v>
      </c>
    </row>
    <row r="69" spans="14:36" x14ac:dyDescent="0.2">
      <c r="N69" s="207"/>
      <c r="AF69" s="89">
        <f>_xll.qlCalendarAdvance(Calendar,AF68,"1d","mf",,Trigger)</f>
        <v>42233</v>
      </c>
      <c r="AG69" s="90">
        <f>_xll.qlDayCounterYearFraction(DayCounter,SettlementDate,AF69,,,Trigger)</f>
        <v>0.2638888888888889</v>
      </c>
      <c r="AH69" s="85">
        <f t="shared" si="15"/>
        <v>4.1336335546751941E-3</v>
      </c>
      <c r="AI69" s="85">
        <f t="shared" si="16"/>
        <v>4.110654052507861E-3</v>
      </c>
      <c r="AJ69" s="85">
        <f t="shared" si="17"/>
        <v>4.1260543345563328E-3</v>
      </c>
    </row>
    <row r="70" spans="14:36" x14ac:dyDescent="0.2">
      <c r="N70" s="207"/>
      <c r="AF70" s="89">
        <f>_xll.qlCalendarAdvance(Calendar,AF69,"1d","mf",,Trigger)</f>
        <v>42234</v>
      </c>
      <c r="AG70" s="90">
        <f>_xll.qlDayCounterYearFraction(DayCounter,SettlementDate,AF70,,,Trigger)</f>
        <v>0.26666666666666666</v>
      </c>
      <c r="AH70" s="85">
        <f t="shared" si="15"/>
        <v>4.1336335546751941E-3</v>
      </c>
      <c r="AI70" s="85">
        <f t="shared" si="16"/>
        <v>4.1109122491614263E-3</v>
      </c>
      <c r="AJ70" s="85">
        <f t="shared" si="17"/>
        <v>4.1295977654462745E-3</v>
      </c>
    </row>
    <row r="71" spans="14:36" x14ac:dyDescent="0.2">
      <c r="N71" s="207"/>
      <c r="AF71" s="89">
        <f>_xll.qlCalendarAdvance(Calendar,AF70,"1d","mf",,Trigger)</f>
        <v>42235</v>
      </c>
      <c r="AG71" s="90">
        <f>_xll.qlDayCounterYearFraction(DayCounter,SettlementDate,AF71,,,Trigger)</f>
        <v>0.26944444444444443</v>
      </c>
      <c r="AH71" s="85">
        <f t="shared" si="15"/>
        <v>4.1336335546751941E-3</v>
      </c>
      <c r="AI71" s="85">
        <f t="shared" si="16"/>
        <v>4.1111704458149925E-3</v>
      </c>
      <c r="AJ71" s="85">
        <f t="shared" si="17"/>
        <v>4.1331089966435367E-3</v>
      </c>
    </row>
    <row r="72" spans="14:36" x14ac:dyDescent="0.2">
      <c r="N72" s="207"/>
      <c r="O72" s="207"/>
      <c r="AF72" s="89">
        <f>_xll.qlCalendarAdvance(Calendar,AF71,"1d","mf",,Trigger)</f>
        <v>42236</v>
      </c>
      <c r="AG72" s="90">
        <f>_xll.qlDayCounterYearFraction(DayCounter,SettlementDate,AF72,,,Trigger)</f>
        <v>0.2722222222222222</v>
      </c>
      <c r="AH72" s="85">
        <f t="shared" si="15"/>
        <v>4.1336335546751941E-3</v>
      </c>
      <c r="AI72" s="85">
        <f t="shared" si="16"/>
        <v>4.1114286424685578E-3</v>
      </c>
      <c r="AJ72" s="85">
        <f t="shared" si="17"/>
        <v>4.1365880281481211E-3</v>
      </c>
    </row>
    <row r="73" spans="14:36" x14ac:dyDescent="0.2">
      <c r="N73" s="207"/>
      <c r="O73" s="207"/>
      <c r="AF73" s="89">
        <f>_xll.qlCalendarAdvance(Calendar,AF72,"1d","mf",,Trigger)</f>
        <v>42237</v>
      </c>
      <c r="AG73" s="90">
        <f>_xll.qlDayCounterYearFraction(DayCounter,SettlementDate,AF73,,,Trigger)</f>
        <v>0.27500000000000002</v>
      </c>
      <c r="AH73" s="85">
        <f t="shared" si="15"/>
        <v>4.1336335546751941E-3</v>
      </c>
      <c r="AI73" s="85">
        <f t="shared" si="16"/>
        <v>4.1116868391221232E-3</v>
      </c>
      <c r="AJ73" s="85">
        <f t="shared" si="17"/>
        <v>4.1400348599600267E-3</v>
      </c>
    </row>
    <row r="74" spans="14:36" x14ac:dyDescent="0.2">
      <c r="N74" s="207"/>
      <c r="O74" s="207"/>
      <c r="AF74" s="89">
        <f>_xll.qlCalendarAdvance(Calendar,AF73,"1d","mf",,Trigger)</f>
        <v>42240</v>
      </c>
      <c r="AG74" s="90">
        <f>_xll.qlDayCounterYearFraction(DayCounter,SettlementDate,AF74,,,Trigger)</f>
        <v>0.28333333333333333</v>
      </c>
      <c r="AH74" s="85">
        <f t="shared" si="15"/>
        <v>4.1336335546751941E-3</v>
      </c>
      <c r="AI74" s="85">
        <f t="shared" si="16"/>
        <v>4.11246142908282E-3</v>
      </c>
      <c r="AJ74" s="85">
        <f t="shared" si="17"/>
        <v>4.1501821572396697E-3</v>
      </c>
    </row>
    <row r="75" spans="14:36" x14ac:dyDescent="0.2">
      <c r="N75" s="207"/>
      <c r="O75" s="207"/>
      <c r="AF75" s="89">
        <f>_xll.qlCalendarAdvance(Calendar,AF74,"1d","mf",,Trigger)</f>
        <v>42241</v>
      </c>
      <c r="AG75" s="90">
        <f>_xll.qlDayCounterYearFraction(DayCounter,SettlementDate,AF75,,,Trigger)</f>
        <v>0.28611111111111109</v>
      </c>
      <c r="AH75" s="85">
        <f t="shared" si="15"/>
        <v>4.1336335546751941E-3</v>
      </c>
      <c r="AI75" s="85">
        <f t="shared" si="16"/>
        <v>4.1127196257363854E-3</v>
      </c>
      <c r="AJ75" s="85">
        <f t="shared" si="17"/>
        <v>4.1535001902808597E-3</v>
      </c>
    </row>
    <row r="76" spans="14:36" x14ac:dyDescent="0.2">
      <c r="N76" s="207"/>
      <c r="O76" s="207"/>
      <c r="AF76" s="89">
        <f>_xll.qlCalendarAdvance(Calendar,AF75,"1d","mf",,Trigger)</f>
        <v>42242</v>
      </c>
      <c r="AG76" s="90">
        <f>_xll.qlDayCounterYearFraction(DayCounter,SettlementDate,AF76,,,Trigger)</f>
        <v>0.28888888888888886</v>
      </c>
      <c r="AH76" s="85">
        <f t="shared" si="15"/>
        <v>4.1336335546751941E-3</v>
      </c>
      <c r="AI76" s="85">
        <f t="shared" si="16"/>
        <v>4.1129778223899507E-3</v>
      </c>
      <c r="AJ76" s="85">
        <f t="shared" si="17"/>
        <v>4.156786023629371E-3</v>
      </c>
    </row>
    <row r="77" spans="14:36" x14ac:dyDescent="0.2">
      <c r="N77" s="207"/>
      <c r="O77" s="207"/>
      <c r="AF77" s="89">
        <f>_xll.qlCalendarAdvance(Calendar,AF76,"1d","mf",,Trigger)</f>
        <v>42243</v>
      </c>
      <c r="AG77" s="90">
        <f>_xll.qlDayCounterYearFraction(DayCounter,SettlementDate,AF77,,,Trigger)</f>
        <v>0.29166666666666669</v>
      </c>
      <c r="AH77" s="85">
        <f t="shared" si="15"/>
        <v>4.1336335546751941E-3</v>
      </c>
      <c r="AI77" s="85">
        <f t="shared" si="16"/>
        <v>4.113236019043516E-3</v>
      </c>
      <c r="AJ77" s="85">
        <f t="shared" si="17"/>
        <v>4.1600396572852036E-3</v>
      </c>
    </row>
    <row r="78" spans="14:36" x14ac:dyDescent="0.2">
      <c r="N78" s="207"/>
      <c r="O78" s="207"/>
      <c r="AF78" s="89">
        <f>_xll.qlCalendarAdvance(Calendar,AF77,"1d","mf",,Trigger)</f>
        <v>42244</v>
      </c>
      <c r="AG78" s="90">
        <f>_xll.qlDayCounterYearFraction(DayCounter,SettlementDate,AF78,,,Trigger)</f>
        <v>0.29444444444444445</v>
      </c>
      <c r="AH78" s="85">
        <f t="shared" si="15"/>
        <v>4.1336335546751941E-3</v>
      </c>
      <c r="AI78" s="85">
        <f t="shared" si="16"/>
        <v>4.1134942156970822E-3</v>
      </c>
      <c r="AJ78" s="85">
        <f t="shared" si="17"/>
        <v>4.1632610912483575E-3</v>
      </c>
    </row>
    <row r="79" spans="14:36" x14ac:dyDescent="0.2">
      <c r="N79" s="207"/>
      <c r="O79" s="207"/>
      <c r="AF79" s="89">
        <f>_xll.qlCalendarAdvance(Calendar,AF78,"1d","mf",,Trigger)</f>
        <v>42248</v>
      </c>
      <c r="AG79" s="90">
        <f>_xll.qlDayCounterYearFraction(DayCounter,SettlementDate,AF79,,,Trigger)</f>
        <v>0.30555555555555558</v>
      </c>
      <c r="AH79" s="85">
        <f t="shared" si="15"/>
        <v>4.1336335546751941E-3</v>
      </c>
      <c r="AI79" s="85">
        <f t="shared" si="16"/>
        <v>4.1145270023113436E-3</v>
      </c>
      <c r="AJ79" s="85">
        <f t="shared" si="17"/>
        <v>4.1758248301741836E-3</v>
      </c>
    </row>
    <row r="80" spans="14:36" x14ac:dyDescent="0.2">
      <c r="N80" s="207"/>
      <c r="O80" s="207"/>
      <c r="AF80" s="89">
        <f>_xll.qlCalendarAdvance(Calendar,AF79,"1d","mf",,Trigger)</f>
        <v>42249</v>
      </c>
      <c r="AG80" s="90">
        <f>_xll.qlDayCounterYearFraction(DayCounter,SettlementDate,AF80,,,Trigger)</f>
        <v>0.30833333333333335</v>
      </c>
      <c r="AH80" s="85">
        <f t="shared" si="15"/>
        <v>4.1336335546751941E-3</v>
      </c>
      <c r="AI80" s="85">
        <f t="shared" si="16"/>
        <v>4.1147851989649098E-3</v>
      </c>
      <c r="AJ80" s="85">
        <f t="shared" si="17"/>
        <v>4.1788852656739432E-3</v>
      </c>
    </row>
    <row r="81" spans="14:36" x14ac:dyDescent="0.2">
      <c r="N81" s="207"/>
      <c r="O81" s="207"/>
      <c r="AF81" s="89">
        <f>_xll.qlCalendarAdvance(Calendar,AF80,"1d","mf",,Trigger)</f>
        <v>42250</v>
      </c>
      <c r="AG81" s="90">
        <f>_xll.qlDayCounterYearFraction(DayCounter,SettlementDate,AF81,,,Trigger)</f>
        <v>0.31111111111111112</v>
      </c>
      <c r="AH81" s="85">
        <f t="shared" si="15"/>
        <v>4.1336335546751941E-3</v>
      </c>
      <c r="AI81" s="85">
        <f t="shared" si="16"/>
        <v>4.1150433956184751E-3</v>
      </c>
      <c r="AJ81" s="85">
        <f t="shared" si="17"/>
        <v>4.181913501481024E-3</v>
      </c>
    </row>
    <row r="82" spans="14:36" x14ac:dyDescent="0.2">
      <c r="N82" s="207"/>
      <c r="O82" s="207"/>
      <c r="AF82" s="89">
        <f>_xll.qlCalendarAdvance(Calendar,AF81,"1d","mf",,Trigger)</f>
        <v>42251</v>
      </c>
      <c r="AG82" s="90">
        <f>_xll.qlDayCounterYearFraction(DayCounter,SettlementDate,AF82,,,Trigger)</f>
        <v>0.31388888888888888</v>
      </c>
      <c r="AH82" s="85">
        <f t="shared" si="15"/>
        <v>4.1336335546751941E-3</v>
      </c>
      <c r="AI82" s="85">
        <f t="shared" si="16"/>
        <v>4.1153015922720405E-3</v>
      </c>
      <c r="AJ82" s="85">
        <f t="shared" si="17"/>
        <v>4.1849095375954253E-3</v>
      </c>
    </row>
    <row r="83" spans="14:36" x14ac:dyDescent="0.2">
      <c r="N83" s="207"/>
      <c r="O83" s="207"/>
      <c r="AF83" s="89">
        <f>_xll.qlCalendarAdvance(Calendar,AF82,"1d","mf",,Trigger)</f>
        <v>42254</v>
      </c>
      <c r="AG83" s="90">
        <f>_xll.qlDayCounterYearFraction(DayCounter,SettlementDate,AF83,,,Trigger)</f>
        <v>0.32222222222222224</v>
      </c>
      <c r="AH83" s="85">
        <f t="shared" si="15"/>
        <v>4.1336335546751941E-3</v>
      </c>
      <c r="AI83" s="85">
        <f t="shared" si="16"/>
        <v>4.1160761822327373E-3</v>
      </c>
      <c r="AJ83" s="85">
        <f t="shared" si="17"/>
        <v>4.1937044477825579E-3</v>
      </c>
    </row>
    <row r="84" spans="14:36" x14ac:dyDescent="0.2">
      <c r="N84" s="207"/>
      <c r="O84" s="207"/>
      <c r="AF84" s="89">
        <f>_xll.qlCalendarAdvance(Calendar,AF83,"1d","mf",,Trigger)</f>
        <v>42255</v>
      </c>
      <c r="AG84" s="90">
        <f>_xll.qlDayCounterYearFraction(DayCounter,SettlementDate,AF84,,,Trigger)</f>
        <v>0.32500000000000001</v>
      </c>
      <c r="AH84" s="85">
        <f t="shared" si="15"/>
        <v>4.1336335546751941E-3</v>
      </c>
      <c r="AI84" s="85">
        <f t="shared" si="16"/>
        <v>4.1163343788863027E-3</v>
      </c>
      <c r="AJ84" s="85">
        <f t="shared" si="17"/>
        <v>4.1965716851262444E-3</v>
      </c>
    </row>
    <row r="85" spans="14:36" x14ac:dyDescent="0.2">
      <c r="N85" s="207"/>
      <c r="O85" s="207"/>
      <c r="AF85" s="89">
        <f>_xll.qlCalendarAdvance(Calendar,AF84,"1d","mf",,Trigger)</f>
        <v>42256</v>
      </c>
      <c r="AG85" s="90">
        <f>_xll.qlDayCounterYearFraction(DayCounter,SettlementDate,AF85,,,Trigger)</f>
        <v>0.32777777777777778</v>
      </c>
      <c r="AH85" s="85">
        <f t="shared" si="15"/>
        <v>4.1336335546751941E-3</v>
      </c>
      <c r="AI85" s="85">
        <f t="shared" si="16"/>
        <v>4.116592575539868E-3</v>
      </c>
      <c r="AJ85" s="85">
        <f t="shared" si="17"/>
        <v>4.1994067227772531E-3</v>
      </c>
    </row>
    <row r="86" spans="14:36" x14ac:dyDescent="0.2">
      <c r="N86" s="207"/>
      <c r="O86" s="207"/>
      <c r="AF86" s="89">
        <f>_xll.qlCalendarAdvance(Calendar,AF85,"1d","mf",,Trigger)</f>
        <v>42257</v>
      </c>
      <c r="AG86" s="90">
        <f>_xll.qlDayCounterYearFraction(DayCounter,SettlementDate,AF86,,,Trigger)</f>
        <v>0.33055555555555555</v>
      </c>
      <c r="AH86" s="85">
        <f t="shared" si="15"/>
        <v>4.1336335546751941E-3</v>
      </c>
      <c r="AI86" s="85">
        <f t="shared" si="16"/>
        <v>4.1168507721934334E-3</v>
      </c>
      <c r="AJ86" s="85">
        <f t="shared" si="17"/>
        <v>4.2022095607355814E-3</v>
      </c>
    </row>
    <row r="87" spans="14:36" x14ac:dyDescent="0.2">
      <c r="N87" s="207"/>
      <c r="O87" s="207"/>
      <c r="AF87" s="89">
        <f>_xll.qlCalendarAdvance(Calendar,AF86,"1d","mf",,Trigger)</f>
        <v>42258</v>
      </c>
      <c r="AG87" s="90">
        <f>_xll.qlDayCounterYearFraction(DayCounter,SettlementDate,AF87,,,Trigger)</f>
        <v>0.33333333333333331</v>
      </c>
      <c r="AH87" s="85">
        <f t="shared" si="15"/>
        <v>4.1336335546751941E-3</v>
      </c>
      <c r="AI87" s="85">
        <f t="shared" si="16"/>
        <v>4.1171089688469996E-3</v>
      </c>
      <c r="AJ87" s="85">
        <f t="shared" si="17"/>
        <v>4.2049801990012309E-3</v>
      </c>
    </row>
    <row r="88" spans="14:36" x14ac:dyDescent="0.2">
      <c r="N88" s="207"/>
      <c r="O88" s="207"/>
      <c r="AF88" s="89">
        <f>_xll.qlCalendarAdvance(Calendar,AF87,"1d","mf",,Trigger)</f>
        <v>42261</v>
      </c>
      <c r="AG88" s="90">
        <f>_xll.qlDayCounterYearFraction(DayCounter,SettlementDate,AF88,,,Trigger)</f>
        <v>0.34166666666666667</v>
      </c>
      <c r="AH88" s="85">
        <f t="shared" si="15"/>
        <v>4.1336335546751941E-3</v>
      </c>
      <c r="AI88" s="85">
        <f t="shared" si="16"/>
        <v>4.1178835588076956E-3</v>
      </c>
      <c r="AJ88" s="85">
        <f t="shared" si="17"/>
        <v>4.2130989156421083E-3</v>
      </c>
    </row>
    <row r="89" spans="14:36" x14ac:dyDescent="0.2">
      <c r="N89" s="207"/>
      <c r="O89" s="207"/>
      <c r="AF89" s="89">
        <f>_xll.qlCalendarAdvance(Calendar,AF88,"1d","mf",,Trigger)</f>
        <v>42262</v>
      </c>
      <c r="AG89" s="90">
        <f>_xll.qlDayCounterYearFraction(DayCounter,SettlementDate,AF89,,,Trigger)</f>
        <v>0.34444444444444444</v>
      </c>
      <c r="AH89" s="85">
        <f t="shared" si="15"/>
        <v>4.1336335546751941E-3</v>
      </c>
      <c r="AI89" s="85">
        <f t="shared" si="16"/>
        <v>4.1181417554612618E-3</v>
      </c>
      <c r="AJ89" s="85">
        <f t="shared" si="17"/>
        <v>4.215740755137044E-3</v>
      </c>
    </row>
    <row r="90" spans="14:36" x14ac:dyDescent="0.2">
      <c r="N90" s="207"/>
      <c r="O90" s="207"/>
      <c r="AF90" s="89">
        <f>_xll.qlCalendarAdvance(Calendar,AF89,"1d","mf",,Trigger)</f>
        <v>42263</v>
      </c>
      <c r="AG90" s="90">
        <f>_xll.qlDayCounterYearFraction(DayCounter,SettlementDate,AF90,,,Trigger)</f>
        <v>0.34722222222222221</v>
      </c>
      <c r="AH90" s="85">
        <f t="shared" si="15"/>
        <v>4.1336335546751941E-3</v>
      </c>
      <c r="AI90" s="85">
        <f t="shared" si="16"/>
        <v>4.1183999521148271E-3</v>
      </c>
      <c r="AJ90" s="85">
        <f t="shared" si="17"/>
        <v>4.2183503949393001E-3</v>
      </c>
    </row>
    <row r="91" spans="14:36" x14ac:dyDescent="0.2">
      <c r="N91" s="207"/>
      <c r="O91" s="207"/>
      <c r="AF91" s="89">
        <f>_xll.qlCalendarAdvance(Calendar,AF90,"1d","mf",,Trigger)</f>
        <v>42264</v>
      </c>
      <c r="AG91" s="90">
        <f>_xll.qlDayCounterYearFraction(DayCounter,SettlementDate,AF91,,,Trigger)</f>
        <v>0.35</v>
      </c>
      <c r="AH91" s="85">
        <f t="shared" si="15"/>
        <v>4.1336335546751941E-3</v>
      </c>
      <c r="AI91" s="85">
        <f t="shared" si="16"/>
        <v>4.1186581487683924E-3</v>
      </c>
      <c r="AJ91" s="85">
        <f t="shared" si="17"/>
        <v>4.2209278350488766E-3</v>
      </c>
    </row>
    <row r="92" spans="14:36" x14ac:dyDescent="0.2">
      <c r="N92" s="207"/>
      <c r="O92" s="207"/>
      <c r="AF92" s="89">
        <f>_xll.qlCalendarAdvance(Calendar,AF91,"1d","mf",,Trigger)</f>
        <v>42265</v>
      </c>
      <c r="AG92" s="90">
        <f>_xll.qlDayCounterYearFraction(DayCounter,SettlementDate,AF92,,,Trigger)</f>
        <v>0.3527777777777778</v>
      </c>
      <c r="AH92" s="85">
        <f t="shared" si="15"/>
        <v>4.1336335546751941E-3</v>
      </c>
      <c r="AI92" s="85">
        <f t="shared" si="16"/>
        <v>4.1189163454219578E-3</v>
      </c>
      <c r="AJ92" s="85">
        <f t="shared" si="17"/>
        <v>4.2234730754657761E-3</v>
      </c>
    </row>
    <row r="93" spans="14:36" x14ac:dyDescent="0.2">
      <c r="N93" s="207"/>
      <c r="O93" s="207"/>
      <c r="AF93" s="89">
        <f>_xll.qlCalendarAdvance(Calendar,AF92,"1d","mf",,Trigger)</f>
        <v>42268</v>
      </c>
      <c r="AG93" s="90">
        <f>_xll.qlDayCounterYearFraction(DayCounter,SettlementDate,AF93,,,Trigger)</f>
        <v>0.3611111111111111</v>
      </c>
      <c r="AH93" s="85">
        <f t="shared" si="15"/>
        <v>4.1336335546751941E-3</v>
      </c>
      <c r="AI93" s="85">
        <f t="shared" si="16"/>
        <v>4.1196909353826546E-3</v>
      </c>
      <c r="AJ93" s="85">
        <f t="shared" si="17"/>
        <v>4.2309155985603975E-3</v>
      </c>
    </row>
    <row r="94" spans="14:36" x14ac:dyDescent="0.2">
      <c r="N94" s="207"/>
      <c r="O94" s="207"/>
      <c r="AF94" s="89">
        <f>_xll.qlCalendarAdvance(Calendar,AF93,"1d","mf",,Trigger)</f>
        <v>42269</v>
      </c>
      <c r="AG94" s="90">
        <f>_xll.qlDayCounterYearFraction(DayCounter,SettlementDate,AF94,,,Trigger)</f>
        <v>0.36388888888888887</v>
      </c>
      <c r="AH94" s="85">
        <f t="shared" si="15"/>
        <v>4.1336335546751941E-3</v>
      </c>
      <c r="AI94" s="85">
        <f t="shared" si="16"/>
        <v>4.11994913203622E-3</v>
      </c>
      <c r="AJ94" s="85">
        <f t="shared" si="17"/>
        <v>4.2333320402065805E-3</v>
      </c>
    </row>
    <row r="95" spans="14:36" x14ac:dyDescent="0.2">
      <c r="N95" s="207"/>
      <c r="O95" s="207"/>
      <c r="AF95" s="89">
        <f>_xll.qlCalendarAdvance(Calendar,AF94,"1d","mf",,Trigger)</f>
        <v>42270</v>
      </c>
      <c r="AG95" s="90">
        <f>_xll.qlDayCounterYearFraction(DayCounter,SettlementDate,AF95,,,Trigger)</f>
        <v>0.36666666666666664</v>
      </c>
      <c r="AH95" s="85">
        <f t="shared" si="15"/>
        <v>4.1336335546751941E-3</v>
      </c>
      <c r="AI95" s="85">
        <f t="shared" si="16"/>
        <v>4.1202073286897853E-3</v>
      </c>
      <c r="AJ95" s="85">
        <f t="shared" si="17"/>
        <v>4.2357162821600848E-3</v>
      </c>
    </row>
    <row r="96" spans="14:36" x14ac:dyDescent="0.2">
      <c r="N96" s="207"/>
      <c r="O96" s="207"/>
      <c r="AF96" s="89">
        <f>_xll.qlCalendarAdvance(Calendar,AF95,"1d","mf",,Trigger)</f>
        <v>42271</v>
      </c>
      <c r="AG96" s="90">
        <f>_xll.qlDayCounterYearFraction(DayCounter,SettlementDate,AF96,,,Trigger)</f>
        <v>0.36944444444444446</v>
      </c>
      <c r="AH96" s="85">
        <f t="shared" si="15"/>
        <v>4.1336335546751941E-3</v>
      </c>
      <c r="AI96" s="85">
        <f t="shared" si="16"/>
        <v>4.1204655253433515E-3</v>
      </c>
      <c r="AJ96" s="85">
        <f t="shared" si="17"/>
        <v>4.2380683244209096E-3</v>
      </c>
    </row>
    <row r="97" spans="14:36" x14ac:dyDescent="0.2">
      <c r="N97" s="207"/>
      <c r="O97" s="207"/>
      <c r="AF97" s="89">
        <f>_xll.qlCalendarAdvance(Calendar,AF96,"1d","mf",,Trigger)</f>
        <v>42272</v>
      </c>
      <c r="AG97" s="90">
        <f>_xll.qlDayCounterYearFraction(DayCounter,SettlementDate,AF97,,,Trigger)</f>
        <v>0.37222222222222223</v>
      </c>
      <c r="AH97" s="85">
        <f t="shared" si="15"/>
        <v>4.1336335546751941E-3</v>
      </c>
      <c r="AI97" s="85">
        <f t="shared" si="16"/>
        <v>4.1207237219969169E-3</v>
      </c>
      <c r="AJ97" s="85">
        <f t="shared" si="17"/>
        <v>4.2403881669890574E-3</v>
      </c>
    </row>
    <row r="98" spans="14:36" x14ac:dyDescent="0.2">
      <c r="N98" s="207"/>
      <c r="O98" s="207"/>
      <c r="AF98" s="89">
        <f>_xll.qlCalendarAdvance(Calendar,AF97,"1d","mf",,Trigger)</f>
        <v>42275</v>
      </c>
      <c r="AG98" s="90">
        <f>_xll.qlDayCounterYearFraction(DayCounter,SettlementDate,AF98,,,Trigger)</f>
        <v>0.38055555555555554</v>
      </c>
      <c r="AH98" s="85">
        <f t="shared" si="15"/>
        <v>4.1336335546751941E-3</v>
      </c>
      <c r="AI98" s="85">
        <f t="shared" si="16"/>
        <v>4.1214983119576129E-3</v>
      </c>
      <c r="AJ98" s="85">
        <f t="shared" si="17"/>
        <v>4.2471544965374244E-3</v>
      </c>
    </row>
    <row r="99" spans="14:36" x14ac:dyDescent="0.2">
      <c r="N99" s="207"/>
      <c r="O99" s="207"/>
      <c r="AF99" s="89">
        <f>_xll.qlCalendarAdvance(Calendar,AF98,"1d","mf",,Trigger)</f>
        <v>42276</v>
      </c>
      <c r="AG99" s="90">
        <f>_xll.qlDayCounterYearFraction(DayCounter,SettlementDate,AF99,,,Trigger)</f>
        <v>0.38333333333333336</v>
      </c>
      <c r="AH99" s="85">
        <f t="shared" si="15"/>
        <v>4.1336335546751941E-3</v>
      </c>
      <c r="AI99" s="85">
        <f t="shared" si="16"/>
        <v>4.1217565086111791E-3</v>
      </c>
      <c r="AJ99" s="85">
        <f t="shared" si="17"/>
        <v>4.2493455403348557E-3</v>
      </c>
    </row>
    <row r="100" spans="14:36" x14ac:dyDescent="0.2">
      <c r="N100" s="207"/>
      <c r="O100" s="207"/>
      <c r="AF100" s="89">
        <f>_xll.qlCalendarAdvance(Calendar,AF99,"1d","mf",,Trigger)</f>
        <v>42277</v>
      </c>
      <c r="AG100" s="90">
        <f>_xll.qlDayCounterYearFraction(DayCounter,SettlementDate,AF100,,,Trigger)</f>
        <v>0.38611111111111113</v>
      </c>
      <c r="AH100" s="85">
        <f t="shared" si="15"/>
        <v>4.1336335546751941E-3</v>
      </c>
      <c r="AI100" s="85">
        <f t="shared" si="16"/>
        <v>4.1220147052647444E-3</v>
      </c>
      <c r="AJ100" s="85">
        <f t="shared" si="17"/>
        <v>4.2515043844396075E-3</v>
      </c>
    </row>
    <row r="101" spans="14:36" x14ac:dyDescent="0.2">
      <c r="N101" s="207"/>
      <c r="O101" s="207"/>
      <c r="AF101" s="89">
        <f>_xll.qlCalendarAdvance(Calendar,AF100,"1d","mf",,Trigger)</f>
        <v>42278</v>
      </c>
      <c r="AG101" s="90">
        <f>_xll.qlDayCounterYearFraction(DayCounter,SettlementDate,AF101,,,Trigger)</f>
        <v>0.3888888888888889</v>
      </c>
      <c r="AH101" s="85">
        <f t="shared" si="15"/>
        <v>4.1336335546751941E-3</v>
      </c>
      <c r="AI101" s="85">
        <f t="shared" si="16"/>
        <v>4.1222729019183097E-3</v>
      </c>
      <c r="AJ101" s="85">
        <f t="shared" si="17"/>
        <v>4.2536310288516822E-3</v>
      </c>
    </row>
    <row r="102" spans="14:36" x14ac:dyDescent="0.2">
      <c r="N102" s="207"/>
      <c r="O102" s="207"/>
      <c r="AF102" s="89">
        <f>_xll.qlCalendarAdvance(Calendar,AF101,"1d","mf",,Trigger)</f>
        <v>42279</v>
      </c>
      <c r="AG102" s="90">
        <f>_xll.qlDayCounterYearFraction(DayCounter,SettlementDate,AF102,,,Trigger)</f>
        <v>0.39166666666666666</v>
      </c>
      <c r="AH102" s="85">
        <f t="shared" si="15"/>
        <v>4.1336335546751941E-3</v>
      </c>
      <c r="AI102" s="85">
        <f t="shared" si="16"/>
        <v>4.1225310985718751E-3</v>
      </c>
      <c r="AJ102" s="85">
        <f t="shared" si="17"/>
        <v>4.2557254735710766E-3</v>
      </c>
    </row>
    <row r="103" spans="14:36" x14ac:dyDescent="0.2">
      <c r="N103" s="207"/>
      <c r="O103" s="207"/>
      <c r="AF103" s="89">
        <f>_xll.qlCalendarAdvance(Calendar,AF102,"1d","mf",,Trigger)</f>
        <v>42282</v>
      </c>
      <c r="AG103" s="90">
        <f>_xll.qlDayCounterYearFraction(DayCounter,SettlementDate,AF103,,,Trigger)</f>
        <v>0.4</v>
      </c>
      <c r="AH103" s="85">
        <f t="shared" si="15"/>
        <v>4.1336335546751941E-3</v>
      </c>
      <c r="AI103" s="85">
        <f t="shared" si="16"/>
        <v>4.123305688532572E-3</v>
      </c>
      <c r="AJ103" s="85">
        <f t="shared" si="17"/>
        <v>4.2618156095731883E-3</v>
      </c>
    </row>
    <row r="104" spans="14:36" x14ac:dyDescent="0.2">
      <c r="N104" s="207"/>
      <c r="O104" s="207"/>
      <c r="AF104" s="89">
        <f>_xll.qlCalendarAdvance(Calendar,AF103,"1d","mf",,Trigger)</f>
        <v>42283</v>
      </c>
      <c r="AG104" s="90">
        <f>_xll.qlDayCounterYearFraction(DayCounter,SettlementDate,AF104,,,Trigger)</f>
        <v>0.40277777777777779</v>
      </c>
      <c r="AH104" s="85">
        <f t="shared" si="15"/>
        <v>4.1336335546751941E-3</v>
      </c>
      <c r="AI104" s="85">
        <f t="shared" si="16"/>
        <v>4.1235638851861373E-3</v>
      </c>
      <c r="AJ104" s="85">
        <f t="shared" si="17"/>
        <v>4.2637812555218679E-3</v>
      </c>
    </row>
    <row r="105" spans="14:36" x14ac:dyDescent="0.2">
      <c r="N105" s="207"/>
      <c r="O105" s="207"/>
      <c r="AF105" s="89">
        <f>_xll.qlCalendarAdvance(Calendar,AF104,"1d","mf",,Trigger)</f>
        <v>42284</v>
      </c>
      <c r="AG105" s="90">
        <f>_xll.qlDayCounterYearFraction(DayCounter,SettlementDate,AF105,,,Trigger)</f>
        <v>0.40555555555555556</v>
      </c>
      <c r="AH105" s="85">
        <f t="shared" si="15"/>
        <v>4.1336335546751941E-3</v>
      </c>
      <c r="AI105" s="85">
        <f t="shared" si="16"/>
        <v>4.1238220818397026E-3</v>
      </c>
      <c r="AJ105" s="85">
        <f t="shared" si="17"/>
        <v>4.2657147017778679E-3</v>
      </c>
    </row>
    <row r="106" spans="14:36" x14ac:dyDescent="0.2">
      <c r="N106" s="207"/>
      <c r="O106" s="207"/>
      <c r="AF106" s="89">
        <f>_xll.qlCalendarAdvance(Calendar,AF105,"1d","mf",,Trigger)</f>
        <v>42285</v>
      </c>
      <c r="AG106" s="90">
        <f>_xll.qlDayCounterYearFraction(DayCounter,SettlementDate,AF106,,,Trigger)</f>
        <v>0.40833333333333333</v>
      </c>
      <c r="AH106" s="85">
        <f t="shared" si="15"/>
        <v>4.1336335546751941E-3</v>
      </c>
      <c r="AI106" s="85">
        <f t="shared" si="16"/>
        <v>4.1240802784932688E-3</v>
      </c>
      <c r="AJ106" s="85">
        <f t="shared" si="17"/>
        <v>4.2676159483411909E-3</v>
      </c>
    </row>
    <row r="107" spans="14:36" x14ac:dyDescent="0.2">
      <c r="N107" s="207"/>
      <c r="O107" s="207"/>
      <c r="AF107" s="89">
        <f>_xll.qlCalendarAdvance(Calendar,AF106,"1d","mf",,Trigger)</f>
        <v>42286</v>
      </c>
      <c r="AG107" s="90">
        <f>_xll.qlDayCounterYearFraction(DayCounter,SettlementDate,AF107,,,Trigger)</f>
        <v>0.41111111111111109</v>
      </c>
      <c r="AH107" s="85">
        <f t="shared" si="15"/>
        <v>4.1336335546751941E-3</v>
      </c>
      <c r="AI107" s="85">
        <f t="shared" si="16"/>
        <v>4.1243384751468342E-3</v>
      </c>
      <c r="AJ107" s="85">
        <f t="shared" si="17"/>
        <v>4.2694849952118336E-3</v>
      </c>
    </row>
    <row r="108" spans="14:36" x14ac:dyDescent="0.2">
      <c r="N108" s="207"/>
      <c r="O108" s="207"/>
      <c r="AF108" s="89">
        <f>_xll.qlCalendarAdvance(Calendar,AF107,"1d","mf",,Trigger)</f>
        <v>42289</v>
      </c>
      <c r="AG108" s="90">
        <f>_xll.qlDayCounterYearFraction(DayCounter,SettlementDate,AF108,,,Trigger)</f>
        <v>0.41944444444444445</v>
      </c>
      <c r="AH108" s="85">
        <f t="shared" si="15"/>
        <v>4.1336335546751941E-3</v>
      </c>
      <c r="AI108" s="85">
        <f t="shared" si="16"/>
        <v>4.125113065107531E-3</v>
      </c>
      <c r="AJ108" s="85">
        <f t="shared" si="17"/>
        <v>4.2748989376676901E-3</v>
      </c>
    </row>
    <row r="109" spans="14:36" x14ac:dyDescent="0.2">
      <c r="N109" s="207"/>
      <c r="O109" s="207"/>
      <c r="AF109" s="89">
        <f>_xll.qlCalendarAdvance(Calendar,AF108,"1d","mf",,Trigger)</f>
        <v>42290</v>
      </c>
      <c r="AG109" s="90">
        <f>_xll.qlDayCounterYearFraction(DayCounter,SettlementDate,AF109,,,Trigger)</f>
        <v>0.42222222222222222</v>
      </c>
      <c r="AH109" s="85">
        <f t="shared" si="15"/>
        <v>4.1336335546751941E-3</v>
      </c>
      <c r="AI109" s="85">
        <f t="shared" si="16"/>
        <v>4.1253712617610964E-3</v>
      </c>
      <c r="AJ109" s="85">
        <f t="shared" si="17"/>
        <v>4.2766391857676179E-3</v>
      </c>
    </row>
    <row r="110" spans="14:36" x14ac:dyDescent="0.2">
      <c r="N110" s="207"/>
      <c r="O110" s="207"/>
      <c r="AF110" s="89">
        <f>_xll.qlCalendarAdvance(Calendar,AF109,"1d","mf",,Trigger)</f>
        <v>42291</v>
      </c>
      <c r="AG110" s="90">
        <f>_xll.qlDayCounterYearFraction(DayCounter,SettlementDate,AF110,,,Trigger)</f>
        <v>0.42499999999999999</v>
      </c>
      <c r="AH110" s="85">
        <f t="shared" si="15"/>
        <v>4.1336335546751941E-3</v>
      </c>
      <c r="AI110" s="85">
        <f t="shared" si="16"/>
        <v>4.1256294584146617E-3</v>
      </c>
      <c r="AJ110" s="85">
        <f t="shared" si="17"/>
        <v>4.2783472341748679E-3</v>
      </c>
    </row>
    <row r="111" spans="14:36" x14ac:dyDescent="0.2">
      <c r="N111" s="207"/>
      <c r="O111" s="207"/>
      <c r="AF111" s="89">
        <f>_xll.qlCalendarAdvance(Calendar,AF110,"1d","mf",,Trigger)</f>
        <v>42292</v>
      </c>
      <c r="AG111" s="90">
        <f>_xll.qlDayCounterYearFraction(DayCounter,SettlementDate,AF111,,,Trigger)</f>
        <v>0.42777777777777776</v>
      </c>
      <c r="AH111" s="85">
        <f t="shared" si="15"/>
        <v>4.1336335546751941E-3</v>
      </c>
      <c r="AI111" s="85">
        <f t="shared" si="16"/>
        <v>4.1258876550682271E-3</v>
      </c>
      <c r="AJ111" s="85">
        <f t="shared" si="17"/>
        <v>4.2800230828894375E-3</v>
      </c>
    </row>
    <row r="112" spans="14:36" x14ac:dyDescent="0.2">
      <c r="N112" s="207"/>
      <c r="O112" s="207"/>
      <c r="AF112" s="89">
        <f>_xll.qlCalendarAdvance(Calendar,AF111,"1d","mf",,Trigger)</f>
        <v>42293</v>
      </c>
      <c r="AG112" s="90">
        <f>_xll.qlDayCounterYearFraction(DayCounter,SettlementDate,AF112,,,Trigger)</f>
        <v>0.43055555555555558</v>
      </c>
      <c r="AH112" s="85">
        <f t="shared" si="15"/>
        <v>4.1336335546751941E-3</v>
      </c>
      <c r="AI112" s="85">
        <f t="shared" si="16"/>
        <v>4.1261458517217924E-3</v>
      </c>
      <c r="AJ112" s="85">
        <f t="shared" si="17"/>
        <v>4.2816667319113284E-3</v>
      </c>
    </row>
    <row r="113" spans="14:36" x14ac:dyDescent="0.2">
      <c r="N113" s="207"/>
      <c r="O113" s="207"/>
      <c r="AF113" s="89">
        <f>_xll.qlCalendarAdvance(Calendar,AF112,"1d","mf",,Trigger)</f>
        <v>42296</v>
      </c>
      <c r="AG113" s="90">
        <f>_xll.qlDayCounterYearFraction(DayCounter,SettlementDate,AF113,,,Trigger)</f>
        <v>0.43888888888888888</v>
      </c>
      <c r="AH113" s="85">
        <f t="shared" si="15"/>
        <v>4.1336335546751941E-3</v>
      </c>
      <c r="AI113" s="85">
        <f t="shared" si="16"/>
        <v>4.1269204416824893E-3</v>
      </c>
      <c r="AJ113" s="85">
        <f t="shared" si="17"/>
        <v>4.2864044808209297E-3</v>
      </c>
    </row>
    <row r="114" spans="14:36" x14ac:dyDescent="0.2">
      <c r="N114" s="207"/>
      <c r="O114" s="207"/>
      <c r="AF114" s="89">
        <f>_xll.qlCalendarAdvance(Calendar,AF113,"1d","mf",,Trigger)</f>
        <v>42297</v>
      </c>
      <c r="AG114" s="90">
        <f>_xll.qlDayCounterYearFraction(DayCounter,SettlementDate,AF114,,,Trigger)</f>
        <v>0.44166666666666665</v>
      </c>
      <c r="AH114" s="85">
        <f t="shared" si="15"/>
        <v>4.1336335546751941E-3</v>
      </c>
      <c r="AI114" s="85">
        <f t="shared" si="16"/>
        <v>4.1271786383360546E-3</v>
      </c>
      <c r="AJ114" s="85">
        <f t="shared" si="17"/>
        <v>4.2879193310721066E-3</v>
      </c>
    </row>
    <row r="115" spans="14:36" x14ac:dyDescent="0.2">
      <c r="N115" s="207"/>
      <c r="O115" s="207"/>
      <c r="AF115" s="89">
        <f>_xll.qlCalendarAdvance(Calendar,AF114,"1d","mf",,Trigger)</f>
        <v>42298</v>
      </c>
      <c r="AG115" s="90">
        <f>_xll.qlDayCounterYearFraction(DayCounter,SettlementDate,AF115,,,Trigger)</f>
        <v>0.44444444444444442</v>
      </c>
      <c r="AH115" s="85">
        <f t="shared" si="15"/>
        <v>4.1336335546751941E-3</v>
      </c>
      <c r="AI115" s="85">
        <f t="shared" si="16"/>
        <v>4.1274368349896208E-3</v>
      </c>
      <c r="AJ115" s="85">
        <f t="shared" si="17"/>
        <v>4.289401981630604E-3</v>
      </c>
    </row>
    <row r="116" spans="14:36" x14ac:dyDescent="0.2">
      <c r="N116" s="207"/>
      <c r="O116" s="207"/>
      <c r="AF116" s="89">
        <f>_xll.qlCalendarAdvance(Calendar,AF115,"1d","mf",,Trigger)</f>
        <v>42299</v>
      </c>
      <c r="AG116" s="90">
        <f>_xll.qlDayCounterYearFraction(DayCounter,SettlementDate,AF116,,,Trigger)</f>
        <v>0.44722222222222224</v>
      </c>
      <c r="AH116" s="85">
        <f t="shared" si="15"/>
        <v>4.1336335546751941E-3</v>
      </c>
      <c r="AI116" s="85">
        <f t="shared" si="16"/>
        <v>4.1276950316431861E-3</v>
      </c>
      <c r="AJ116" s="85">
        <f t="shared" si="17"/>
        <v>4.2908524324964219E-3</v>
      </c>
    </row>
    <row r="117" spans="14:36" x14ac:dyDescent="0.2">
      <c r="N117" s="207"/>
      <c r="O117" s="207"/>
      <c r="AF117" s="89">
        <f>_xll.qlCalendarAdvance(Calendar,AF116,"1d","mf",,Trigger)</f>
        <v>42300</v>
      </c>
      <c r="AG117" s="90">
        <f>_xll.qlDayCounterYearFraction(DayCounter,SettlementDate,AF117,,,Trigger)</f>
        <v>0.45</v>
      </c>
      <c r="AH117" s="85">
        <f t="shared" si="15"/>
        <v>4.1336335546751941E-3</v>
      </c>
      <c r="AI117" s="85">
        <f t="shared" si="16"/>
        <v>4.1279532282967515E-3</v>
      </c>
      <c r="AJ117" s="85">
        <f t="shared" si="17"/>
        <v>4.292270683669561E-3</v>
      </c>
    </row>
    <row r="118" spans="14:36" x14ac:dyDescent="0.2">
      <c r="N118" s="207"/>
      <c r="O118" s="207"/>
      <c r="AF118" s="89">
        <f>_xll.qlCalendarAdvance(Calendar,AF117,"1d","mf",,Trigger)</f>
        <v>42303</v>
      </c>
      <c r="AG118" s="90">
        <f>_xll.qlDayCounterYearFraction(DayCounter,SettlementDate,AF118,,,Trigger)</f>
        <v>0.45833333333333331</v>
      </c>
      <c r="AH118" s="85">
        <f t="shared" si="15"/>
        <v>4.1336335546751941E-3</v>
      </c>
      <c r="AI118" s="85">
        <f t="shared" si="16"/>
        <v>4.1287278182574483E-3</v>
      </c>
      <c r="AJ118" s="85">
        <f t="shared" si="17"/>
        <v>4.2963322390329071E-3</v>
      </c>
    </row>
    <row r="119" spans="14:36" x14ac:dyDescent="0.2">
      <c r="N119" s="208"/>
      <c r="O119" s="207"/>
      <c r="AF119" s="89">
        <f>_xll.qlCalendarAdvance(Calendar,AF118,"1d","mf",,Trigger)</f>
        <v>42304</v>
      </c>
      <c r="AG119" s="90">
        <f>_xll.qlDayCounterYearFraction(DayCounter,SettlementDate,AF119,,,Trigger)</f>
        <v>0.46111111111111114</v>
      </c>
      <c r="AH119" s="85">
        <f t="shared" si="15"/>
        <v>4.1336335546751941E-3</v>
      </c>
      <c r="AI119" s="85">
        <f t="shared" si="16"/>
        <v>4.1289860149110137E-3</v>
      </c>
      <c r="AJ119" s="85">
        <f t="shared" si="17"/>
        <v>4.2976216914353323E-3</v>
      </c>
    </row>
    <row r="120" spans="14:36" x14ac:dyDescent="0.2">
      <c r="N120" s="208"/>
      <c r="O120" s="207"/>
      <c r="AF120" s="89">
        <f>_xll.qlCalendarAdvance(Calendar,AF119,"1d","mf",,Trigger)</f>
        <v>42305</v>
      </c>
      <c r="AG120" s="90">
        <f>_xll.qlDayCounterYearFraction(DayCounter,SettlementDate,AF120,,,Trigger)</f>
        <v>0.46388888888888891</v>
      </c>
      <c r="AH120" s="85">
        <f t="shared" si="15"/>
        <v>4.1336335546751941E-3</v>
      </c>
      <c r="AI120" s="85">
        <f t="shared" si="16"/>
        <v>4.129244211564579E-3</v>
      </c>
      <c r="AJ120" s="85">
        <f t="shared" si="17"/>
        <v>4.298878944145078E-3</v>
      </c>
    </row>
    <row r="121" spans="14:36" x14ac:dyDescent="0.2">
      <c r="N121" s="208"/>
      <c r="O121" s="207"/>
      <c r="AF121" s="89">
        <f>_xll.qlCalendarAdvance(Calendar,AF120,"1d","mf",,Trigger)</f>
        <v>42306</v>
      </c>
      <c r="AG121" s="90">
        <f>_xll.qlDayCounterYearFraction(DayCounter,SettlementDate,AF121,,,Trigger)</f>
        <v>0.46666666666666667</v>
      </c>
      <c r="AH121" s="85">
        <f t="shared" si="15"/>
        <v>4.1336335546751941E-3</v>
      </c>
      <c r="AI121" s="85">
        <f t="shared" si="16"/>
        <v>4.1295024082181444E-3</v>
      </c>
      <c r="AJ121" s="85">
        <f t="shared" si="17"/>
        <v>4.3001039971621441E-3</v>
      </c>
    </row>
    <row r="122" spans="14:36" x14ac:dyDescent="0.2">
      <c r="N122" s="208"/>
      <c r="O122" s="207"/>
      <c r="AF122" s="89">
        <f>_xll.qlCalendarAdvance(Calendar,AF121,"1d","mf",,Trigger)</f>
        <v>42307</v>
      </c>
      <c r="AG122" s="90">
        <f>_xll.qlDayCounterYearFraction(DayCounter,SettlementDate,AF122,,,Trigger)</f>
        <v>0.46944444444444444</v>
      </c>
      <c r="AH122" s="85">
        <f t="shared" si="15"/>
        <v>4.1336335546751941E-3</v>
      </c>
      <c r="AI122" s="85">
        <f t="shared" si="16"/>
        <v>4.1297606048717106E-3</v>
      </c>
      <c r="AJ122" s="85">
        <f t="shared" si="17"/>
        <v>4.3012968504865315E-3</v>
      </c>
    </row>
    <row r="123" spans="14:36" x14ac:dyDescent="0.2">
      <c r="N123" s="208"/>
      <c r="O123" s="207"/>
      <c r="AF123" s="89">
        <f>_xll.qlCalendarAdvance(Calendar,AF122,"1d","mf",,Trigger)</f>
        <v>42310</v>
      </c>
      <c r="AG123" s="90">
        <f>_xll.qlDayCounterYearFraction(DayCounter,SettlementDate,AF123,,,Trigger)</f>
        <v>0.4777777777777778</v>
      </c>
      <c r="AH123" s="85">
        <f t="shared" si="15"/>
        <v>4.1336335546751941E-3</v>
      </c>
      <c r="AI123" s="85">
        <f t="shared" si="16"/>
        <v>4.1305351948324066E-3</v>
      </c>
      <c r="AJ123" s="85">
        <f t="shared" si="17"/>
        <v>4.3046822123036232E-3</v>
      </c>
    </row>
    <row r="124" spans="14:36" x14ac:dyDescent="0.2">
      <c r="N124" s="208"/>
      <c r="O124" s="207"/>
      <c r="AF124" s="89">
        <f>_xll.qlCalendarAdvance(Calendar,AF123,"1d","mf",,Trigger)</f>
        <v>42311</v>
      </c>
      <c r="AG124" s="90">
        <f>_xll.qlDayCounterYearFraction(DayCounter,SettlementDate,AF124,,,Trigger)</f>
        <v>0.48055555555555557</v>
      </c>
      <c r="AH124" s="85">
        <f t="shared" si="15"/>
        <v>4.1336335546751941E-3</v>
      </c>
      <c r="AI124" s="85">
        <f t="shared" si="16"/>
        <v>4.1307933914859719E-3</v>
      </c>
      <c r="AJ124" s="85">
        <f t="shared" si="17"/>
        <v>4.3057462668572959E-3</v>
      </c>
    </row>
    <row r="125" spans="14:36" x14ac:dyDescent="0.2">
      <c r="N125" s="208"/>
      <c r="O125" s="208"/>
      <c r="AF125" s="89">
        <f>_xll.qlCalendarAdvance(Calendar,AF124,"1d","mf",,Trigger)</f>
        <v>42312</v>
      </c>
      <c r="AG125" s="90">
        <f>_xll.qlDayCounterYearFraction(DayCounter,SettlementDate,AF125,,,Trigger)</f>
        <v>0.48333333333333334</v>
      </c>
      <c r="AH125" s="85">
        <f t="shared" si="15"/>
        <v>4.1336335546751941E-3</v>
      </c>
      <c r="AI125" s="85">
        <f t="shared" si="16"/>
        <v>4.1310515881395381E-3</v>
      </c>
      <c r="AJ125" s="85">
        <f t="shared" si="17"/>
        <v>4.3067781217182898E-3</v>
      </c>
    </row>
    <row r="126" spans="14:36" x14ac:dyDescent="0.2">
      <c r="N126" s="208"/>
      <c r="O126" s="208"/>
      <c r="AF126" s="89">
        <f>_xll.qlCalendarAdvance(Calendar,AF125,"1d","mf",,Trigger)</f>
        <v>42313</v>
      </c>
      <c r="AG126" s="90">
        <f>_xll.qlDayCounterYearFraction(DayCounter,SettlementDate,AF126,,,Trigger)</f>
        <v>0.4861111111111111</v>
      </c>
      <c r="AH126" s="85">
        <f t="shared" si="15"/>
        <v>4.1336335546751941E-3</v>
      </c>
      <c r="AI126" s="85">
        <f t="shared" si="16"/>
        <v>4.1313097847931034E-3</v>
      </c>
      <c r="AJ126" s="85">
        <f t="shared" si="17"/>
        <v>4.3077777768866041E-3</v>
      </c>
    </row>
    <row r="127" spans="14:36" x14ac:dyDescent="0.2">
      <c r="N127" s="208"/>
      <c r="O127" s="208"/>
      <c r="AF127" s="89">
        <f>_xll.qlCalendarAdvance(Calendar,AF126,"1d","mf",,Trigger)</f>
        <v>42314</v>
      </c>
      <c r="AG127" s="90">
        <f>_xll.qlDayCounterYearFraction(DayCounter,SettlementDate,AF127,,,Trigger)</f>
        <v>0.48888888888888887</v>
      </c>
      <c r="AH127" s="85">
        <f t="shared" si="15"/>
        <v>4.1336335546751941E-3</v>
      </c>
      <c r="AI127" s="85">
        <f t="shared" ref="AI127:AI140" si="18">$W$10+$W$9*AG127</f>
        <v>4.1315679814466688E-3</v>
      </c>
      <c r="AJ127" s="85">
        <f t="shared" ref="AJ127:AJ140" si="19">($W$5+$W$4*AG127+$W$3*AG127^2)</f>
        <v>4.3087452323622407E-3</v>
      </c>
    </row>
    <row r="128" spans="14:36" x14ac:dyDescent="0.2">
      <c r="N128" s="208"/>
      <c r="O128" s="208"/>
      <c r="AF128" s="89">
        <f>_xll.qlCalendarAdvance(Calendar,AF127,"1d","mf",,Trigger)</f>
        <v>42317</v>
      </c>
      <c r="AG128" s="90">
        <f>_xll.qlDayCounterYearFraction(DayCounter,SettlementDate,AF128,,,Trigger)</f>
        <v>0.49722222222222223</v>
      </c>
      <c r="AH128" s="85">
        <f t="shared" si="15"/>
        <v>4.1336335546751941E-3</v>
      </c>
      <c r="AI128" s="85">
        <f t="shared" si="18"/>
        <v>4.1323425714073657E-3</v>
      </c>
      <c r="AJ128" s="85">
        <f t="shared" si="19"/>
        <v>4.3114544006330763E-3</v>
      </c>
    </row>
    <row r="129" spans="14:36" x14ac:dyDescent="0.2">
      <c r="N129" s="208"/>
      <c r="O129" s="208"/>
      <c r="AF129" s="89">
        <f>_xll.qlCalendarAdvance(Calendar,AF128,"1d","mf",,Trigger)</f>
        <v>42318</v>
      </c>
      <c r="AG129" s="90">
        <f>_xll.qlDayCounterYearFraction(DayCounter,SettlementDate,AF129,,,Trigger)</f>
        <v>0.5</v>
      </c>
      <c r="AH129" s="85">
        <f t="shared" si="15"/>
        <v>4.1336335546751941E-3</v>
      </c>
      <c r="AI129" s="85">
        <f t="shared" si="18"/>
        <v>4.132600768060931E-3</v>
      </c>
      <c r="AJ129" s="85">
        <f t="shared" si="19"/>
        <v>4.3122930573379972E-3</v>
      </c>
    </row>
    <row r="130" spans="14:36" x14ac:dyDescent="0.2">
      <c r="N130" s="208"/>
      <c r="O130" s="208"/>
      <c r="AF130" s="89">
        <f>_xll.qlCalendarAdvance(Calendar,AF129,"1d","mf",,Trigger)</f>
        <v>42319</v>
      </c>
      <c r="AG130" s="90">
        <f>_xll.qlDayCounterYearFraction(DayCounter,SettlementDate,AF130,,,Trigger)</f>
        <v>0.50277777777777777</v>
      </c>
      <c r="AH130" s="85">
        <f t="shared" si="15"/>
        <v>4.1336335546751941E-3</v>
      </c>
      <c r="AI130" s="85">
        <f t="shared" si="18"/>
        <v>4.1328589647144963E-3</v>
      </c>
      <c r="AJ130" s="85">
        <f t="shared" si="19"/>
        <v>4.3130995143502394E-3</v>
      </c>
    </row>
    <row r="131" spans="14:36" x14ac:dyDescent="0.2">
      <c r="N131" s="208"/>
      <c r="O131" s="208"/>
      <c r="AF131" s="89">
        <f>_xll.qlCalendarAdvance(Calendar,AF130,"1d","mf",,Trigger)</f>
        <v>42320</v>
      </c>
      <c r="AG131" s="90">
        <f>_xll.qlDayCounterYearFraction(DayCounter,SettlementDate,AF131,,,Trigger)</f>
        <v>0.50555555555555554</v>
      </c>
      <c r="AH131" s="85">
        <f t="shared" ref="AH131:AH194" si="20">$W$13</f>
        <v>4.1336335546751941E-3</v>
      </c>
      <c r="AI131" s="85">
        <f t="shared" si="18"/>
        <v>4.1331171613680617E-3</v>
      </c>
      <c r="AJ131" s="85">
        <f t="shared" si="19"/>
        <v>4.313873771669802E-3</v>
      </c>
    </row>
    <row r="132" spans="14:36" x14ac:dyDescent="0.2">
      <c r="N132" s="208"/>
      <c r="O132" s="208"/>
      <c r="AF132" s="89">
        <f>_xll.qlCalendarAdvance(Calendar,AF131,"1d","mf",,Trigger)</f>
        <v>42321</v>
      </c>
      <c r="AG132" s="90">
        <f>_xll.qlDayCounterYearFraction(DayCounter,SettlementDate,AF132,,,Trigger)</f>
        <v>0.5083333333333333</v>
      </c>
      <c r="AH132" s="85">
        <f t="shared" si="20"/>
        <v>4.1336335546751941E-3</v>
      </c>
      <c r="AI132" s="85">
        <f t="shared" si="18"/>
        <v>4.1333753580216279E-3</v>
      </c>
      <c r="AJ132" s="85">
        <f t="shared" si="19"/>
        <v>4.3146158292966868E-3</v>
      </c>
    </row>
    <row r="133" spans="14:36" x14ac:dyDescent="0.2">
      <c r="N133" s="208"/>
      <c r="O133" s="208"/>
      <c r="AF133" s="89">
        <f>_xll.qlCalendarAdvance(Calendar,AF132,"1d","mf",,Trigger)</f>
        <v>42324</v>
      </c>
      <c r="AG133" s="90">
        <f>_xll.qlDayCounterYearFraction(DayCounter,SettlementDate,AF133,,,Trigger)</f>
        <v>0.51666666666666672</v>
      </c>
      <c r="AH133" s="85">
        <f t="shared" si="20"/>
        <v>4.1336335546751941E-3</v>
      </c>
      <c r="AI133" s="85">
        <f t="shared" si="18"/>
        <v>4.1341499479823239E-3</v>
      </c>
      <c r="AJ133" s="85">
        <f t="shared" si="19"/>
        <v>4.3166488040212673E-3</v>
      </c>
    </row>
    <row r="134" spans="14:36" x14ac:dyDescent="0.2">
      <c r="N134" s="208"/>
      <c r="O134" s="208"/>
      <c r="AF134" s="89">
        <f>_xll.qlCalendarAdvance(Calendar,AF133,"1d","mf",,Trigger)</f>
        <v>42325</v>
      </c>
      <c r="AG134" s="90">
        <f>_xll.qlDayCounterYearFraction(DayCounter,SettlementDate,AF134,,,Trigger)</f>
        <v>0.51944444444444449</v>
      </c>
      <c r="AH134" s="85">
        <f t="shared" si="20"/>
        <v>4.1336335546751941E-3</v>
      </c>
      <c r="AI134" s="85">
        <f t="shared" si="18"/>
        <v>4.1344081446358901E-3</v>
      </c>
      <c r="AJ134" s="85">
        <f t="shared" si="19"/>
        <v>4.3172620628774364E-3</v>
      </c>
    </row>
    <row r="135" spans="14:36" x14ac:dyDescent="0.2">
      <c r="O135" s="208"/>
      <c r="AF135" s="89">
        <f>_xll.qlCalendarAdvance(Calendar,AF134,"1d","mf",,Trigger)</f>
        <v>42326</v>
      </c>
      <c r="AG135" s="90">
        <f>_xll.qlDayCounterYearFraction(DayCounter,SettlementDate,AF135,,,Trigger)</f>
        <v>0.52222222222222225</v>
      </c>
      <c r="AH135" s="85">
        <f t="shared" si="20"/>
        <v>4.1336335546751941E-3</v>
      </c>
      <c r="AI135" s="85">
        <f t="shared" si="18"/>
        <v>4.1346663412894554E-3</v>
      </c>
      <c r="AJ135" s="85">
        <f t="shared" si="19"/>
        <v>4.317843122040926E-3</v>
      </c>
    </row>
    <row r="136" spans="14:36" x14ac:dyDescent="0.2">
      <c r="O136" s="208"/>
      <c r="AF136" s="89">
        <f>_xll.qlCalendarAdvance(Calendar,AF135,"1d","mf",,Trigger)</f>
        <v>42327</v>
      </c>
      <c r="AG136" s="90">
        <f>_xll.qlDayCounterYearFraction(DayCounter,SettlementDate,AF136,,,Trigger)</f>
        <v>0.52500000000000002</v>
      </c>
      <c r="AH136" s="85">
        <f t="shared" si="20"/>
        <v>4.1336335546751941E-3</v>
      </c>
      <c r="AI136" s="85">
        <f t="shared" si="18"/>
        <v>4.1349245379430207E-3</v>
      </c>
      <c r="AJ136" s="85">
        <f t="shared" si="19"/>
        <v>4.3183919815117386E-3</v>
      </c>
    </row>
    <row r="137" spans="14:36" x14ac:dyDescent="0.2">
      <c r="O137" s="208"/>
      <c r="AF137" s="89">
        <f>_xll.qlCalendarAdvance(Calendar,AF136,"1d","mf",,Trigger)</f>
        <v>42328</v>
      </c>
      <c r="AG137" s="90">
        <f>_xll.qlDayCounterYearFraction(DayCounter,SettlementDate,AF137,,,Trigger)</f>
        <v>0.52777777777777779</v>
      </c>
      <c r="AH137" s="85">
        <f t="shared" si="20"/>
        <v>4.1336335546751941E-3</v>
      </c>
      <c r="AI137" s="85">
        <f t="shared" si="18"/>
        <v>4.1351827345965861E-3</v>
      </c>
      <c r="AJ137" s="85">
        <f t="shared" si="19"/>
        <v>4.3189086412898708E-3</v>
      </c>
    </row>
    <row r="138" spans="14:36" x14ac:dyDescent="0.2">
      <c r="O138" s="208"/>
      <c r="AF138" s="89">
        <f>_xll.qlCalendarAdvance(Calendar,AF137,"1d","mf",,Trigger)</f>
        <v>42331</v>
      </c>
      <c r="AG138" s="90">
        <f>_xll.qlDayCounterYearFraction(DayCounter,SettlementDate,AF138,,,Trigger)</f>
        <v>0.53611111111111109</v>
      </c>
      <c r="AH138" s="85">
        <f t="shared" si="20"/>
        <v>4.1336335546751941E-3</v>
      </c>
      <c r="AI138" s="85">
        <f t="shared" si="18"/>
        <v>4.135957324557283E-3</v>
      </c>
      <c r="AJ138" s="85">
        <f t="shared" si="19"/>
        <v>4.3202654224681961E-3</v>
      </c>
    </row>
    <row r="139" spans="14:36" x14ac:dyDescent="0.2">
      <c r="O139" s="208"/>
      <c r="AF139" s="89">
        <f>_xll.qlCalendarAdvance(Calendar,AF138,"1d","mf",,Trigger)</f>
        <v>42332</v>
      </c>
      <c r="AG139" s="90">
        <f>_xll.qlDayCounterYearFraction(DayCounter,SettlementDate,AF139,,,Trigger)</f>
        <v>0.53888888888888886</v>
      </c>
      <c r="AH139" s="85">
        <f t="shared" si="20"/>
        <v>4.1336335546751941E-3</v>
      </c>
      <c r="AI139" s="85">
        <f t="shared" si="18"/>
        <v>4.1362155212108483E-3</v>
      </c>
      <c r="AJ139" s="85">
        <f t="shared" si="19"/>
        <v>4.3206532834756135E-3</v>
      </c>
    </row>
    <row r="140" spans="14:36" x14ac:dyDescent="0.2">
      <c r="O140" s="208"/>
      <c r="AF140" s="89">
        <f>_xll.qlCalendarAdvance(Calendar,AF139,"1d","mf",,Trigger)</f>
        <v>42333</v>
      </c>
      <c r="AG140" s="90">
        <f>_xll.qlDayCounterYearFraction(DayCounter,SettlementDate,AF140,,,Trigger)</f>
        <v>0.54166666666666663</v>
      </c>
      <c r="AH140" s="85">
        <f t="shared" si="20"/>
        <v>4.1336335546751941E-3</v>
      </c>
      <c r="AI140" s="85">
        <f t="shared" si="18"/>
        <v>4.1364737178644136E-3</v>
      </c>
      <c r="AJ140" s="85">
        <f t="shared" si="19"/>
        <v>4.3210089447903513E-3</v>
      </c>
    </row>
    <row r="141" spans="14:36" x14ac:dyDescent="0.2">
      <c r="AF141" s="89">
        <f>_xll.qlCalendarAdvance(Calendar,AF140,"1d","mf",,Trigger)</f>
        <v>42334</v>
      </c>
      <c r="AG141" s="90">
        <f>_xll.qlDayCounterYearFraction(DayCounter,SettlementDate,AF141,,,Trigger)</f>
        <v>0.5444444444444444</v>
      </c>
      <c r="AH141" s="85">
        <f t="shared" si="20"/>
        <v>4.1336335546751941E-3</v>
      </c>
      <c r="AI141" s="85">
        <f t="shared" ref="AI141:AI204" si="21">$W$10+$W$9*AG141</f>
        <v>4.1367319145179798E-3</v>
      </c>
      <c r="AJ141" s="85">
        <f t="shared" ref="AJ141:AJ204" si="22">($W$5+$W$4*AG141+$W$3*AG141^2)</f>
        <v>4.3213324064124122E-3</v>
      </c>
    </row>
    <row r="142" spans="14:36" x14ac:dyDescent="0.2">
      <c r="AF142" s="89">
        <f>_xll.qlCalendarAdvance(Calendar,AF141,"1d","mf",,Trigger)</f>
        <v>42335</v>
      </c>
      <c r="AG142" s="90">
        <f>_xll.qlDayCounterYearFraction(DayCounter,SettlementDate,AF142,,,Trigger)</f>
        <v>0.54722222222222228</v>
      </c>
      <c r="AH142" s="85">
        <f t="shared" si="20"/>
        <v>4.1336335546751941E-3</v>
      </c>
      <c r="AI142" s="85">
        <f t="shared" si="21"/>
        <v>4.1369901111715452E-3</v>
      </c>
      <c r="AJ142" s="85">
        <f t="shared" si="22"/>
        <v>4.3216236683417935E-3</v>
      </c>
    </row>
    <row r="143" spans="14:36" x14ac:dyDescent="0.2">
      <c r="AF143" s="89">
        <f>_xll.qlCalendarAdvance(Calendar,AF142,"1d","mf",,Trigger)</f>
        <v>42338</v>
      </c>
      <c r="AG143" s="90">
        <f>_xll.qlDayCounterYearFraction(DayCounter,SettlementDate,AF143,,,Trigger)</f>
        <v>0.55555555555555558</v>
      </c>
      <c r="AH143" s="85">
        <f t="shared" si="20"/>
        <v>4.1336335546751941E-3</v>
      </c>
      <c r="AI143" s="85">
        <f t="shared" si="21"/>
        <v>4.1377647011322412E-3</v>
      </c>
      <c r="AJ143" s="85">
        <f t="shared" si="22"/>
        <v>4.3223042559738627E-3</v>
      </c>
    </row>
    <row r="144" spans="14:36" x14ac:dyDescent="0.2">
      <c r="AF144" s="89">
        <f>_xll.qlCalendarAdvance(Calendar,AF143,"1d","mf",,Trigger)</f>
        <v>42339</v>
      </c>
      <c r="AG144" s="90">
        <f>_xll.qlDayCounterYearFraction(DayCounter,SettlementDate,AF144,,,Trigger)</f>
        <v>0.55833333333333335</v>
      </c>
      <c r="AH144" s="85">
        <f t="shared" si="20"/>
        <v>4.1336335546751941E-3</v>
      </c>
      <c r="AI144" s="85">
        <f t="shared" si="21"/>
        <v>4.1380228977858074E-3</v>
      </c>
      <c r="AJ144" s="85">
        <f t="shared" si="22"/>
        <v>4.3224667191325283E-3</v>
      </c>
    </row>
    <row r="145" spans="32:36" x14ac:dyDescent="0.2">
      <c r="AF145" s="89">
        <f>_xll.qlCalendarAdvance(Calendar,AF144,"1d","mf",,Trigger)</f>
        <v>42340</v>
      </c>
      <c r="AG145" s="90">
        <f>_xll.qlDayCounterYearFraction(DayCounter,SettlementDate,AF145,,,Trigger)</f>
        <v>0.56111111111111112</v>
      </c>
      <c r="AH145" s="85">
        <f t="shared" si="20"/>
        <v>4.1336335546751941E-3</v>
      </c>
      <c r="AI145" s="85">
        <f t="shared" si="21"/>
        <v>4.1382810944393727E-3</v>
      </c>
      <c r="AJ145" s="85">
        <f t="shared" si="22"/>
        <v>4.3225969825985153E-3</v>
      </c>
    </row>
    <row r="146" spans="32:36" x14ac:dyDescent="0.2">
      <c r="AF146" s="89">
        <f>_xll.qlCalendarAdvance(Calendar,AF145,"1d","mf",,Trigger)</f>
        <v>42341</v>
      </c>
      <c r="AG146" s="90">
        <f>_xll.qlDayCounterYearFraction(DayCounter,SettlementDate,AF146,,,Trigger)</f>
        <v>0.56388888888888888</v>
      </c>
      <c r="AH146" s="85">
        <f t="shared" si="20"/>
        <v>4.1336335546751941E-3</v>
      </c>
      <c r="AI146" s="85">
        <f t="shared" si="21"/>
        <v>4.1385392910929381E-3</v>
      </c>
      <c r="AJ146" s="85">
        <f t="shared" si="22"/>
        <v>4.3226950463718236E-3</v>
      </c>
    </row>
    <row r="147" spans="32:36" x14ac:dyDescent="0.2">
      <c r="AF147" s="89">
        <f>_xll.qlCalendarAdvance(Calendar,AF146,"1d","mf",,Trigger)</f>
        <v>42342</v>
      </c>
      <c r="AG147" s="90">
        <f>_xll.qlDayCounterYearFraction(DayCounter,SettlementDate,AF147,,,Trigger)</f>
        <v>0.56666666666666665</v>
      </c>
      <c r="AH147" s="85">
        <f t="shared" si="20"/>
        <v>4.1336335546751941E-3</v>
      </c>
      <c r="AI147" s="85">
        <f t="shared" si="21"/>
        <v>4.1387974877465034E-3</v>
      </c>
      <c r="AJ147" s="85">
        <f t="shared" si="22"/>
        <v>4.3227609104524532E-3</v>
      </c>
    </row>
    <row r="148" spans="32:36" x14ac:dyDescent="0.2">
      <c r="AF148" s="89">
        <f>_xll.qlCalendarAdvance(Calendar,AF147,"1d","mf",,Trigger)</f>
        <v>42345</v>
      </c>
      <c r="AG148" s="90">
        <f>_xll.qlDayCounterYearFraction(DayCounter,SettlementDate,AF148,,,Trigger)</f>
        <v>0.57499999999999996</v>
      </c>
      <c r="AH148" s="85">
        <f t="shared" si="20"/>
        <v>4.1336335546751941E-3</v>
      </c>
      <c r="AI148" s="85">
        <f t="shared" si="21"/>
        <v>4.1395720777072003E-3</v>
      </c>
      <c r="AJ148" s="85">
        <f t="shared" si="22"/>
        <v>4.3227653045382671E-3</v>
      </c>
    </row>
    <row r="149" spans="32:36" x14ac:dyDescent="0.2">
      <c r="AF149" s="89">
        <f>_xll.qlCalendarAdvance(Calendar,AF148,"1d","mf",,Trigger)</f>
        <v>42346</v>
      </c>
      <c r="AG149" s="90">
        <f>_xll.qlDayCounterYearFraction(DayCounter,SettlementDate,AF149,,,Trigger)</f>
        <v>0.57777777777777772</v>
      </c>
      <c r="AH149" s="85">
        <f t="shared" si="20"/>
        <v>4.1336335546751941E-3</v>
      </c>
      <c r="AI149" s="85">
        <f t="shared" si="21"/>
        <v>4.1398302743607656E-3</v>
      </c>
      <c r="AJ149" s="85">
        <f t="shared" si="22"/>
        <v>4.322702369848181E-3</v>
      </c>
    </row>
    <row r="150" spans="32:36" x14ac:dyDescent="0.2">
      <c r="AF150" s="89">
        <f>_xll.qlCalendarAdvance(Calendar,AF149,"1d","mf",,Trigger)</f>
        <v>42347</v>
      </c>
      <c r="AG150" s="90">
        <f>_xll.qlDayCounterYearFraction(DayCounter,SettlementDate,AF150,,,Trigger)</f>
        <v>0.5805555555555556</v>
      </c>
      <c r="AH150" s="85">
        <f t="shared" si="20"/>
        <v>4.1336335546751941E-3</v>
      </c>
      <c r="AI150" s="85">
        <f t="shared" si="21"/>
        <v>4.1400884710143309E-3</v>
      </c>
      <c r="AJ150" s="85">
        <f t="shared" si="22"/>
        <v>4.3226072354654163E-3</v>
      </c>
    </row>
    <row r="151" spans="32:36" x14ac:dyDescent="0.2">
      <c r="AF151" s="89">
        <f>_xll.qlCalendarAdvance(Calendar,AF150,"1d","mf",,Trigger)</f>
        <v>42348</v>
      </c>
      <c r="AG151" s="90">
        <f>_xll.qlDayCounterYearFraction(DayCounter,SettlementDate,AF151,,,Trigger)</f>
        <v>0.58333333333333337</v>
      </c>
      <c r="AH151" s="85">
        <f t="shared" si="20"/>
        <v>4.1336335546751941E-3</v>
      </c>
      <c r="AI151" s="85">
        <f t="shared" si="21"/>
        <v>4.1403466676678971E-3</v>
      </c>
      <c r="AJ151" s="85">
        <f t="shared" si="22"/>
        <v>4.3224799013899728E-3</v>
      </c>
    </row>
    <row r="152" spans="32:36" x14ac:dyDescent="0.2">
      <c r="AF152" s="89">
        <f>_xll.qlCalendarAdvance(Calendar,AF151,"1d","mf",,Trigger)</f>
        <v>42349</v>
      </c>
      <c r="AG152" s="90">
        <f>_xll.qlDayCounterYearFraction(DayCounter,SettlementDate,AF152,,,Trigger)</f>
        <v>0.58611111111111114</v>
      </c>
      <c r="AH152" s="85">
        <f t="shared" si="20"/>
        <v>4.1336335546751941E-3</v>
      </c>
      <c r="AI152" s="85">
        <f t="shared" si="21"/>
        <v>4.1406048643214625E-3</v>
      </c>
      <c r="AJ152" s="85">
        <f t="shared" si="22"/>
        <v>4.3223203676218507E-3</v>
      </c>
    </row>
    <row r="153" spans="32:36" x14ac:dyDescent="0.2">
      <c r="AF153" s="89">
        <f>_xll.qlCalendarAdvance(Calendar,AF152,"1d","mf",,Trigger)</f>
        <v>42352</v>
      </c>
      <c r="AG153" s="90">
        <f>_xll.qlDayCounterYearFraction(DayCounter,SettlementDate,AF153,,,Trigger)</f>
        <v>0.59444444444444444</v>
      </c>
      <c r="AH153" s="85">
        <f t="shared" si="20"/>
        <v>4.1336335546751941E-3</v>
      </c>
      <c r="AI153" s="85">
        <f t="shared" si="21"/>
        <v>4.1413794542821594E-3</v>
      </c>
      <c r="AJ153" s="85">
        <f t="shared" si="22"/>
        <v>4.3216485681614094E-3</v>
      </c>
    </row>
    <row r="154" spans="32:36" x14ac:dyDescent="0.2">
      <c r="AF154" s="89">
        <f>_xll.qlCalendarAdvance(Calendar,AF153,"1d","mf",,Trigger)</f>
        <v>42353</v>
      </c>
      <c r="AG154" s="90">
        <f>_xll.qlDayCounterYearFraction(DayCounter,SettlementDate,AF154,,,Trigger)</f>
        <v>0.59722222222222221</v>
      </c>
      <c r="AH154" s="85">
        <f t="shared" si="20"/>
        <v>4.1336335546751941E-3</v>
      </c>
      <c r="AI154" s="85">
        <f t="shared" si="21"/>
        <v>4.1416376509357247E-3</v>
      </c>
      <c r="AJ154" s="85">
        <f t="shared" si="22"/>
        <v>4.3213602356225716E-3</v>
      </c>
    </row>
    <row r="155" spans="32:36" x14ac:dyDescent="0.2">
      <c r="AF155" s="89">
        <f>_xll.qlCalendarAdvance(Calendar,AF154,"1d","mf",,Trigger)</f>
        <v>42354</v>
      </c>
      <c r="AG155" s="90">
        <f>_xll.qlDayCounterYearFraction(DayCounter,SettlementDate,AF155,,,Trigger)</f>
        <v>0.6</v>
      </c>
      <c r="AH155" s="85">
        <f t="shared" si="20"/>
        <v>4.1336335546751941E-3</v>
      </c>
      <c r="AI155" s="85">
        <f t="shared" si="21"/>
        <v>4.14189584758929E-3</v>
      </c>
      <c r="AJ155" s="85">
        <f t="shared" si="22"/>
        <v>4.3210397033910551E-3</v>
      </c>
    </row>
    <row r="156" spans="32:36" x14ac:dyDescent="0.2">
      <c r="AF156" s="89">
        <f>_xll.qlCalendarAdvance(Calendar,AF155,"1d","mf",,Trigger)</f>
        <v>42355</v>
      </c>
      <c r="AG156" s="90">
        <f>_xll.qlDayCounterYearFraction(DayCounter,SettlementDate,AF156,,,Trigger)</f>
        <v>0.60277777777777775</v>
      </c>
      <c r="AH156" s="85">
        <f t="shared" si="20"/>
        <v>4.1336335546751941E-3</v>
      </c>
      <c r="AI156" s="85">
        <f t="shared" si="21"/>
        <v>4.1421540442428554E-3</v>
      </c>
      <c r="AJ156" s="85">
        <f t="shared" si="22"/>
        <v>4.3206869714668599E-3</v>
      </c>
    </row>
    <row r="157" spans="32:36" x14ac:dyDescent="0.2">
      <c r="AF157" s="89">
        <f>_xll.qlCalendarAdvance(Calendar,AF156,"1d","mf",,Trigger)</f>
        <v>42356</v>
      </c>
      <c r="AG157" s="90">
        <f>_xll.qlDayCounterYearFraction(DayCounter,SettlementDate,AF157,,,Trigger)</f>
        <v>0.60555555555555551</v>
      </c>
      <c r="AH157" s="85">
        <f t="shared" si="20"/>
        <v>4.1336335546751941E-3</v>
      </c>
      <c r="AI157" s="85">
        <f t="shared" si="21"/>
        <v>4.1424122408964207E-3</v>
      </c>
      <c r="AJ157" s="85">
        <f t="shared" si="22"/>
        <v>4.3203020398499851E-3</v>
      </c>
    </row>
    <row r="158" spans="32:36" x14ac:dyDescent="0.2">
      <c r="AF158" s="89">
        <f>_xll.qlCalendarAdvance(Calendar,AF157,"1d","mf",,Trigger)</f>
        <v>42359</v>
      </c>
      <c r="AG158" s="90">
        <f>_xll.qlDayCounterYearFraction(DayCounter,SettlementDate,AF158,,,Trigger)</f>
        <v>0.61388888888888893</v>
      </c>
      <c r="AH158" s="85">
        <f t="shared" si="20"/>
        <v>4.1336335546751941E-3</v>
      </c>
      <c r="AI158" s="85">
        <f t="shared" si="21"/>
        <v>4.1431868308571176E-3</v>
      </c>
      <c r="AJ158" s="85">
        <f t="shared" si="22"/>
        <v>4.3189540468432895E-3</v>
      </c>
    </row>
    <row r="159" spans="32:36" x14ac:dyDescent="0.2">
      <c r="AF159" s="89">
        <f>_xll.qlCalendarAdvance(Calendar,AF158,"1d","mf",,Trigger)</f>
        <v>42360</v>
      </c>
      <c r="AG159" s="90">
        <f>_xll.qlDayCounterYearFraction(DayCounter,SettlementDate,AF159,,,Trigger)</f>
        <v>0.6166666666666667</v>
      </c>
      <c r="AH159" s="85">
        <f t="shared" si="20"/>
        <v>4.1336335546751941E-3</v>
      </c>
      <c r="AI159" s="85">
        <f t="shared" si="21"/>
        <v>4.1434450275106829E-3</v>
      </c>
      <c r="AJ159" s="85">
        <f t="shared" si="22"/>
        <v>4.3184403164557E-3</v>
      </c>
    </row>
    <row r="160" spans="32:36" x14ac:dyDescent="0.2">
      <c r="AF160" s="89">
        <f>_xll.qlCalendarAdvance(Calendar,AF159,"1d","mf",,Trigger)</f>
        <v>42361</v>
      </c>
      <c r="AG160" s="90">
        <f>_xll.qlDayCounterYearFraction(DayCounter,SettlementDate,AF160,,,Trigger)</f>
        <v>0.61944444444444446</v>
      </c>
      <c r="AH160" s="85">
        <f t="shared" si="20"/>
        <v>4.1336335546751941E-3</v>
      </c>
      <c r="AI160" s="85">
        <f t="shared" si="21"/>
        <v>4.1437032241642491E-3</v>
      </c>
      <c r="AJ160" s="85">
        <f t="shared" si="22"/>
        <v>4.3178943863754317E-3</v>
      </c>
    </row>
    <row r="161" spans="32:36" x14ac:dyDescent="0.2">
      <c r="AF161" s="89">
        <f>_xll.qlCalendarAdvance(Calendar,AF160,"1d","mf",,Trigger)</f>
        <v>42362</v>
      </c>
      <c r="AG161" s="90">
        <f>_xll.qlDayCounterYearFraction(DayCounter,SettlementDate,AF161,,,Trigger)</f>
        <v>0.62222222222222223</v>
      </c>
      <c r="AH161" s="85">
        <f t="shared" si="20"/>
        <v>4.1336335546751941E-3</v>
      </c>
      <c r="AI161" s="85">
        <f t="shared" si="21"/>
        <v>4.1439614208178144E-3</v>
      </c>
      <c r="AJ161" s="85">
        <f t="shared" si="22"/>
        <v>4.3173162566024848E-3</v>
      </c>
    </row>
    <row r="162" spans="32:36" x14ac:dyDescent="0.2">
      <c r="AF162" s="89">
        <f>_xll.qlCalendarAdvance(Calendar,AF161,"1d","mf",,Trigger)</f>
        <v>42367</v>
      </c>
      <c r="AG162" s="90">
        <f>_xll.qlDayCounterYearFraction(DayCounter,SettlementDate,AF162,,,Trigger)</f>
        <v>0.63611111111111107</v>
      </c>
      <c r="AH162" s="85">
        <f t="shared" si="20"/>
        <v>4.1336335546751941E-3</v>
      </c>
      <c r="AI162" s="85">
        <f t="shared" si="21"/>
        <v>4.145252404085642E-3</v>
      </c>
      <c r="AJ162" s="85">
        <f t="shared" si="22"/>
        <v>4.3139426123475662E-3</v>
      </c>
    </row>
    <row r="163" spans="32:36" x14ac:dyDescent="0.2">
      <c r="AF163" s="89">
        <f>_xll.qlCalendarAdvance(Calendar,AF162,"1d","mf",,Trigger)</f>
        <v>42368</v>
      </c>
      <c r="AG163" s="90">
        <f>_xll.qlDayCounterYearFraction(DayCounter,SettlementDate,AF163,,,Trigger)</f>
        <v>0.63888888888888884</v>
      </c>
      <c r="AH163" s="85">
        <f t="shared" si="20"/>
        <v>4.1336335546751941E-3</v>
      </c>
      <c r="AI163" s="85">
        <f t="shared" si="21"/>
        <v>4.1455106007392073E-3</v>
      </c>
      <c r="AJ163" s="85">
        <f t="shared" si="22"/>
        <v>4.3131712844185462E-3</v>
      </c>
    </row>
    <row r="164" spans="32:36" x14ac:dyDescent="0.2">
      <c r="AF164" s="89">
        <f>_xll.qlCalendarAdvance(Calendar,AF163,"1d","mf",,Trigger)</f>
        <v>42369</v>
      </c>
      <c r="AG164" s="90">
        <f>_xll.qlDayCounterYearFraction(DayCounter,SettlementDate,AF164,,,Trigger)</f>
        <v>0.64166666666666672</v>
      </c>
      <c r="AH164" s="85">
        <f t="shared" si="20"/>
        <v>4.1336335546751941E-3</v>
      </c>
      <c r="AI164" s="85">
        <f t="shared" si="21"/>
        <v>4.1457687973927727E-3</v>
      </c>
      <c r="AJ164" s="85">
        <f t="shared" si="22"/>
        <v>4.3123677567968467E-3</v>
      </c>
    </row>
    <row r="165" spans="32:36" x14ac:dyDescent="0.2">
      <c r="AF165" s="89">
        <f>_xll.qlCalendarAdvance(Calendar,AF164,"1d","mf",,Trigger)</f>
        <v>42373</v>
      </c>
      <c r="AG165" s="90">
        <f>_xll.qlDayCounterYearFraction(DayCounter,SettlementDate,AF165,,,Trigger)</f>
        <v>0.65277777777777779</v>
      </c>
      <c r="AH165" s="85">
        <f t="shared" si="20"/>
        <v>4.1336335546751941E-3</v>
      </c>
      <c r="AI165" s="85">
        <f t="shared" si="21"/>
        <v>4.1468015840070349E-3</v>
      </c>
      <c r="AJ165" s="85">
        <f t="shared" si="22"/>
        <v>4.3088316493832633E-3</v>
      </c>
    </row>
    <row r="166" spans="32:36" x14ac:dyDescent="0.2">
      <c r="AF166" s="89">
        <f>_xll.qlCalendarAdvance(Calendar,AF165,"1d","mf",,Trigger)</f>
        <v>42374</v>
      </c>
      <c r="AG166" s="90">
        <f>_xll.qlDayCounterYearFraction(DayCounter,SettlementDate,AF166,,,Trigger)</f>
        <v>0.65555555555555556</v>
      </c>
      <c r="AH166" s="85">
        <f t="shared" si="20"/>
        <v>4.1336335546751941E-3</v>
      </c>
      <c r="AI166" s="85">
        <f t="shared" si="21"/>
        <v>4.1470597806606002E-3</v>
      </c>
      <c r="AJ166" s="85">
        <f t="shared" si="22"/>
        <v>4.3078671232981702E-3</v>
      </c>
    </row>
    <row r="167" spans="32:36" x14ac:dyDescent="0.2">
      <c r="AF167" s="89">
        <f>_xll.qlCalendarAdvance(Calendar,AF166,"1d","mf",,Trigger)</f>
        <v>42375</v>
      </c>
      <c r="AG167" s="90">
        <f>_xll.qlDayCounterYearFraction(DayCounter,SettlementDate,AF167,,,Trigger)</f>
        <v>0.65833333333333333</v>
      </c>
      <c r="AH167" s="85">
        <f t="shared" si="20"/>
        <v>4.1336335546751941E-3</v>
      </c>
      <c r="AI167" s="85">
        <f t="shared" si="21"/>
        <v>4.1473179773141664E-3</v>
      </c>
      <c r="AJ167" s="85">
        <f t="shared" si="22"/>
        <v>4.3068703975203985E-3</v>
      </c>
    </row>
    <row r="168" spans="32:36" x14ac:dyDescent="0.2">
      <c r="AF168" s="89">
        <f>_xll.qlCalendarAdvance(Calendar,AF167,"1d","mf",,Trigger)</f>
        <v>42376</v>
      </c>
      <c r="AG168" s="90">
        <f>_xll.qlDayCounterYearFraction(DayCounter,SettlementDate,AF168,,,Trigger)</f>
        <v>0.66111111111111109</v>
      </c>
      <c r="AH168" s="85">
        <f t="shared" si="20"/>
        <v>4.1336335546751941E-3</v>
      </c>
      <c r="AI168" s="85">
        <f t="shared" si="21"/>
        <v>4.1475761739677318E-3</v>
      </c>
      <c r="AJ168" s="85">
        <f t="shared" si="22"/>
        <v>4.3058414720499472E-3</v>
      </c>
    </row>
    <row r="169" spans="32:36" x14ac:dyDescent="0.2">
      <c r="AF169" s="89">
        <f>_xll.qlCalendarAdvance(Calendar,AF168,"1d","mf",,Trigger)</f>
        <v>42377</v>
      </c>
      <c r="AG169" s="90">
        <f>_xll.qlDayCounterYearFraction(DayCounter,SettlementDate,AF169,,,Trigger)</f>
        <v>0.66388888888888886</v>
      </c>
      <c r="AH169" s="85">
        <f t="shared" si="20"/>
        <v>4.1336335546751941E-3</v>
      </c>
      <c r="AI169" s="85">
        <f t="shared" si="21"/>
        <v>4.1478343706212971E-3</v>
      </c>
      <c r="AJ169" s="85">
        <f t="shared" si="22"/>
        <v>4.3047803468868173E-3</v>
      </c>
    </row>
    <row r="170" spans="32:36" x14ac:dyDescent="0.2">
      <c r="AF170" s="89">
        <f>_xll.qlCalendarAdvance(Calendar,AF169,"1d","mf",,Trigger)</f>
        <v>42380</v>
      </c>
      <c r="AG170" s="90">
        <f>_xll.qlDayCounterYearFraction(DayCounter,SettlementDate,AF170,,,Trigger)</f>
        <v>0.67222222222222228</v>
      </c>
      <c r="AH170" s="85">
        <f t="shared" si="20"/>
        <v>4.1336335546751941E-3</v>
      </c>
      <c r="AI170" s="85">
        <f t="shared" si="21"/>
        <v>4.148608960581994E-3</v>
      </c>
      <c r="AJ170" s="85">
        <f t="shared" si="22"/>
        <v>4.3014037732413569E-3</v>
      </c>
    </row>
    <row r="171" spans="32:36" x14ac:dyDescent="0.2">
      <c r="AF171" s="89">
        <f>_xll.qlCalendarAdvance(Calendar,AF170,"1d","mf",,Trigger)</f>
        <v>42381</v>
      </c>
      <c r="AG171" s="90">
        <f>_xll.qlDayCounterYearFraction(DayCounter,SettlementDate,AF171,,,Trigger)</f>
        <v>0.67500000000000004</v>
      </c>
      <c r="AH171" s="85">
        <f t="shared" si="20"/>
        <v>4.1336335546751941E-3</v>
      </c>
      <c r="AI171" s="85">
        <f t="shared" si="21"/>
        <v>4.1488671572355593E-3</v>
      </c>
      <c r="AJ171" s="85">
        <f t="shared" si="22"/>
        <v>4.3002138493075121E-3</v>
      </c>
    </row>
    <row r="172" spans="32:36" x14ac:dyDescent="0.2">
      <c r="AF172" s="89">
        <f>_xll.qlCalendarAdvance(Calendar,AF171,"1d","mf",,Trigger)</f>
        <v>42382</v>
      </c>
      <c r="AG172" s="90">
        <f>_xll.qlDayCounterYearFraction(DayCounter,SettlementDate,AF172,,,Trigger)</f>
        <v>0.67777777777777781</v>
      </c>
      <c r="AH172" s="85">
        <f t="shared" si="20"/>
        <v>4.1336335546751941E-3</v>
      </c>
      <c r="AI172" s="85">
        <f t="shared" si="21"/>
        <v>4.1491253538891246E-3</v>
      </c>
      <c r="AJ172" s="85">
        <f t="shared" si="22"/>
        <v>4.2989917256809878E-3</v>
      </c>
    </row>
    <row r="173" spans="32:36" x14ac:dyDescent="0.2">
      <c r="AF173" s="89">
        <f>_xll.qlCalendarAdvance(Calendar,AF172,"1d","mf",,Trigger)</f>
        <v>42383</v>
      </c>
      <c r="AG173" s="90">
        <f>_xll.qlDayCounterYearFraction(DayCounter,SettlementDate,AF173,,,Trigger)</f>
        <v>0.68055555555555558</v>
      </c>
      <c r="AH173" s="85">
        <f t="shared" si="20"/>
        <v>4.1336335546751941E-3</v>
      </c>
      <c r="AI173" s="85">
        <f t="shared" si="21"/>
        <v>4.14938355054269E-3</v>
      </c>
      <c r="AJ173" s="85">
        <f t="shared" si="22"/>
        <v>4.2977374023617856E-3</v>
      </c>
    </row>
    <row r="174" spans="32:36" x14ac:dyDescent="0.2">
      <c r="AF174" s="89">
        <f>_xll.qlCalendarAdvance(Calendar,AF173,"1d","mf",,Trigger)</f>
        <v>42384</v>
      </c>
      <c r="AG174" s="90">
        <f>_xll.qlDayCounterYearFraction(DayCounter,SettlementDate,AF174,,,Trigger)</f>
        <v>0.68333333333333335</v>
      </c>
      <c r="AH174" s="85">
        <f t="shared" si="20"/>
        <v>4.1336335546751941E-3</v>
      </c>
      <c r="AI174" s="85">
        <f t="shared" si="21"/>
        <v>4.1496417471962562E-3</v>
      </c>
      <c r="AJ174" s="85">
        <f t="shared" si="22"/>
        <v>4.2964508793499039E-3</v>
      </c>
    </row>
    <row r="175" spans="32:36" x14ac:dyDescent="0.2">
      <c r="AF175" s="89">
        <f>_xll.qlCalendarAdvance(Calendar,AF174,"1d","mf",,Trigger)</f>
        <v>42387</v>
      </c>
      <c r="AG175" s="90">
        <f>_xll.qlDayCounterYearFraction(DayCounter,SettlementDate,AF175,,,Trigger)</f>
        <v>0.69166666666666665</v>
      </c>
      <c r="AH175" s="85">
        <f t="shared" si="20"/>
        <v>4.1336335546751941E-3</v>
      </c>
      <c r="AI175" s="85">
        <f t="shared" si="21"/>
        <v>4.1504163371569522E-3</v>
      </c>
      <c r="AJ175" s="85">
        <f t="shared" si="22"/>
        <v>4.2923981121581883E-3</v>
      </c>
    </row>
    <row r="176" spans="32:36" x14ac:dyDescent="0.2">
      <c r="AF176" s="89">
        <f>_xll.qlCalendarAdvance(Calendar,AF175,"1d","mf",,Trigger)</f>
        <v>42388</v>
      </c>
      <c r="AG176" s="90">
        <f>_xll.qlDayCounterYearFraction(DayCounter,SettlementDate,AF176,,,Trigger)</f>
        <v>0.69444444444444442</v>
      </c>
      <c r="AH176" s="85">
        <f t="shared" si="20"/>
        <v>4.1336335546751941E-3</v>
      </c>
      <c r="AI176" s="85">
        <f t="shared" si="21"/>
        <v>4.1506745338105184E-3</v>
      </c>
      <c r="AJ176" s="85">
        <f t="shared" si="22"/>
        <v>4.290982790375591E-3</v>
      </c>
    </row>
    <row r="177" spans="32:36" x14ac:dyDescent="0.2">
      <c r="AF177" s="89">
        <f>_xll.qlCalendarAdvance(Calendar,AF176,"1d","mf",,Trigger)</f>
        <v>42389</v>
      </c>
      <c r="AG177" s="90">
        <f>_xll.qlDayCounterYearFraction(DayCounter,SettlementDate,AF177,,,Trigger)</f>
        <v>0.69722222222222219</v>
      </c>
      <c r="AH177" s="85">
        <f t="shared" si="20"/>
        <v>4.1336335546751941E-3</v>
      </c>
      <c r="AI177" s="85">
        <f t="shared" si="21"/>
        <v>4.1509327304640837E-3</v>
      </c>
      <c r="AJ177" s="85">
        <f t="shared" si="22"/>
        <v>4.2895352689003158E-3</v>
      </c>
    </row>
    <row r="178" spans="32:36" x14ac:dyDescent="0.2">
      <c r="AF178" s="89">
        <f>_xll.qlCalendarAdvance(Calendar,AF177,"1d","mf",,Trigger)</f>
        <v>42390</v>
      </c>
      <c r="AG178" s="90">
        <f>_xll.qlDayCounterYearFraction(DayCounter,SettlementDate,AF178,,,Trigger)</f>
        <v>0.7</v>
      </c>
      <c r="AH178" s="85">
        <f t="shared" si="20"/>
        <v>4.1336335546751941E-3</v>
      </c>
      <c r="AI178" s="85">
        <f t="shared" si="21"/>
        <v>4.1511909271176491E-3</v>
      </c>
      <c r="AJ178" s="85">
        <f t="shared" si="22"/>
        <v>4.288055547732361E-3</v>
      </c>
    </row>
    <row r="179" spans="32:36" x14ac:dyDescent="0.2">
      <c r="AF179" s="89">
        <f>_xll.qlCalendarAdvance(Calendar,AF178,"1d","mf",,Trigger)</f>
        <v>42391</v>
      </c>
      <c r="AG179" s="90">
        <f>_xll.qlDayCounterYearFraction(DayCounter,SettlementDate,AF179,,,Trigger)</f>
        <v>0.70277777777777772</v>
      </c>
      <c r="AH179" s="85">
        <f t="shared" si="20"/>
        <v>4.1336335546751941E-3</v>
      </c>
      <c r="AI179" s="85">
        <f t="shared" si="21"/>
        <v>4.1514491237712144E-3</v>
      </c>
      <c r="AJ179" s="85">
        <f t="shared" si="22"/>
        <v>4.2865436268717284E-3</v>
      </c>
    </row>
    <row r="180" spans="32:36" x14ac:dyDescent="0.2">
      <c r="AF180" s="89">
        <f>_xll.qlCalendarAdvance(Calendar,AF179,"1d","mf",,Trigger)</f>
        <v>42394</v>
      </c>
      <c r="AG180" s="90">
        <f>_xll.qlDayCounterYearFraction(DayCounter,SettlementDate,AF180,,,Trigger)</f>
        <v>0.71111111111111114</v>
      </c>
      <c r="AH180" s="85">
        <f t="shared" si="20"/>
        <v>4.1336335546751941E-3</v>
      </c>
      <c r="AI180" s="85">
        <f t="shared" si="21"/>
        <v>4.1522237137319113E-3</v>
      </c>
      <c r="AJ180" s="85">
        <f t="shared" si="22"/>
        <v>4.2818146661337568E-3</v>
      </c>
    </row>
    <row r="181" spans="32:36" x14ac:dyDescent="0.2">
      <c r="AF181" s="89">
        <f>_xll.qlCalendarAdvance(Calendar,AF180,"1d","mf",,Trigger)</f>
        <v>42395</v>
      </c>
      <c r="AG181" s="90">
        <f>_xll.qlDayCounterYearFraction(DayCounter,SettlementDate,AF181,,,Trigger)</f>
        <v>0.71388888888888891</v>
      </c>
      <c r="AH181" s="85">
        <f t="shared" si="20"/>
        <v>4.1336335546751941E-3</v>
      </c>
      <c r="AI181" s="85">
        <f t="shared" si="21"/>
        <v>4.1524819103854766E-3</v>
      </c>
      <c r="AJ181" s="85">
        <f t="shared" si="22"/>
        <v>4.2801739465024077E-3</v>
      </c>
    </row>
    <row r="182" spans="32:36" x14ac:dyDescent="0.2">
      <c r="AF182" s="89">
        <f>_xll.qlCalendarAdvance(Calendar,AF181,"1d","mf",,Trigger)</f>
        <v>42396</v>
      </c>
      <c r="AG182" s="90">
        <f>_xll.qlDayCounterYearFraction(DayCounter,SettlementDate,AF182,,,Trigger)</f>
        <v>0.71666666666666667</v>
      </c>
      <c r="AH182" s="85">
        <f t="shared" si="20"/>
        <v>4.1336335546751941E-3</v>
      </c>
      <c r="AI182" s="85">
        <f t="shared" si="21"/>
        <v>4.1527401070390419E-3</v>
      </c>
      <c r="AJ182" s="85">
        <f t="shared" si="22"/>
        <v>4.2785010271783807E-3</v>
      </c>
    </row>
    <row r="183" spans="32:36" x14ac:dyDescent="0.2">
      <c r="AF183" s="89">
        <f>_xll.qlCalendarAdvance(Calendar,AF182,"1d","mf",,Trigger)</f>
        <v>42397</v>
      </c>
      <c r="AG183" s="90">
        <f>_xll.qlDayCounterYearFraction(DayCounter,SettlementDate,AF183,,,Trigger)</f>
        <v>0.71944444444444444</v>
      </c>
      <c r="AH183" s="85">
        <f t="shared" si="20"/>
        <v>4.1336335546751941E-3</v>
      </c>
      <c r="AI183" s="85">
        <f t="shared" si="21"/>
        <v>4.1529983036926081E-3</v>
      </c>
      <c r="AJ183" s="85">
        <f t="shared" si="22"/>
        <v>4.2767959081616751E-3</v>
      </c>
    </row>
    <row r="184" spans="32:36" x14ac:dyDescent="0.2">
      <c r="AF184" s="89">
        <f>_xll.qlCalendarAdvance(Calendar,AF183,"1d","mf",,Trigger)</f>
        <v>42398</v>
      </c>
      <c r="AG184" s="90">
        <f>_xll.qlDayCounterYearFraction(DayCounter,SettlementDate,AF184,,,Trigger)</f>
        <v>0.72222222222222221</v>
      </c>
      <c r="AH184" s="85">
        <f t="shared" si="20"/>
        <v>4.1336335546751941E-3</v>
      </c>
      <c r="AI184" s="85">
        <f t="shared" si="21"/>
        <v>4.1532565003461735E-3</v>
      </c>
      <c r="AJ184" s="85">
        <f t="shared" si="22"/>
        <v>4.2750585894522908E-3</v>
      </c>
    </row>
    <row r="185" spans="32:36" x14ac:dyDescent="0.2">
      <c r="AF185" s="89">
        <f>_xll.qlCalendarAdvance(Calendar,AF184,"1d","mf",,Trigger)</f>
        <v>42401</v>
      </c>
      <c r="AG185" s="90">
        <f>_xll.qlDayCounterYearFraction(DayCounter,SettlementDate,AF185,,,Trigger)</f>
        <v>0.73055555555555551</v>
      </c>
      <c r="AH185" s="85">
        <f t="shared" si="20"/>
        <v>4.1336335546751941E-3</v>
      </c>
      <c r="AI185" s="85">
        <f t="shared" si="21"/>
        <v>4.1540310903068695E-3</v>
      </c>
      <c r="AJ185" s="85">
        <f t="shared" si="22"/>
        <v>4.2696534351680639E-3</v>
      </c>
    </row>
    <row r="186" spans="32:36" x14ac:dyDescent="0.2">
      <c r="AF186" s="89">
        <f>_xll.qlCalendarAdvance(Calendar,AF185,"1d","mf",,Trigger)</f>
        <v>42402</v>
      </c>
      <c r="AG186" s="90">
        <f>_xll.qlDayCounterYearFraction(DayCounter,SettlementDate,AF186,,,Trigger)</f>
        <v>0.73333333333333328</v>
      </c>
      <c r="AH186" s="85">
        <f t="shared" si="20"/>
        <v>4.1336335546751941E-3</v>
      </c>
      <c r="AI186" s="85">
        <f t="shared" si="21"/>
        <v>4.1542892869604357E-3</v>
      </c>
      <c r="AJ186" s="85">
        <f t="shared" si="22"/>
        <v>4.2677873176879631E-3</v>
      </c>
    </row>
    <row r="187" spans="32:36" x14ac:dyDescent="0.2">
      <c r="AF187" s="89">
        <f>_xll.qlCalendarAdvance(Calendar,AF186,"1d","mf",,Trigger)</f>
        <v>42403</v>
      </c>
      <c r="AG187" s="90">
        <f>_xll.qlDayCounterYearFraction(DayCounter,SettlementDate,AF187,,,Trigger)</f>
        <v>0.73611111111111116</v>
      </c>
      <c r="AH187" s="85">
        <f t="shared" si="20"/>
        <v>4.1336335546751941E-3</v>
      </c>
      <c r="AI187" s="85">
        <f t="shared" si="21"/>
        <v>4.154547483614001E-3</v>
      </c>
      <c r="AJ187" s="85">
        <f t="shared" si="22"/>
        <v>4.2658890005151835E-3</v>
      </c>
    </row>
    <row r="188" spans="32:36" x14ac:dyDescent="0.2">
      <c r="AF188" s="89">
        <f>_xll.qlCalendarAdvance(Calendar,AF187,"1d","mf",,Trigger)</f>
        <v>42404</v>
      </c>
      <c r="AG188" s="90">
        <f>_xll.qlDayCounterYearFraction(DayCounter,SettlementDate,AF188,,,Trigger)</f>
        <v>0.73888888888888893</v>
      </c>
      <c r="AH188" s="85">
        <f t="shared" si="20"/>
        <v>4.1336335546751941E-3</v>
      </c>
      <c r="AI188" s="85">
        <f t="shared" si="21"/>
        <v>4.1548056802675664E-3</v>
      </c>
      <c r="AJ188" s="85">
        <f t="shared" si="22"/>
        <v>4.263958483649727E-3</v>
      </c>
    </row>
    <row r="189" spans="32:36" x14ac:dyDescent="0.2">
      <c r="AF189" s="89">
        <f>_xll.qlCalendarAdvance(Calendar,AF188,"1d","mf",,Trigger)</f>
        <v>42405</v>
      </c>
      <c r="AG189" s="90">
        <f>_xll.qlDayCounterYearFraction(DayCounter,SettlementDate,AF189,,,Trigger)</f>
        <v>0.7416666666666667</v>
      </c>
      <c r="AH189" s="85">
        <f t="shared" si="20"/>
        <v>4.1336335546751941E-3</v>
      </c>
      <c r="AI189" s="85">
        <f t="shared" si="21"/>
        <v>4.1550638769211317E-3</v>
      </c>
      <c r="AJ189" s="85">
        <f t="shared" si="22"/>
        <v>4.2619957670915901E-3</v>
      </c>
    </row>
    <row r="190" spans="32:36" x14ac:dyDescent="0.2">
      <c r="AF190" s="89">
        <f>_xll.qlCalendarAdvance(Calendar,AF189,"1d","mf",,Trigger)</f>
        <v>42408</v>
      </c>
      <c r="AG190" s="90">
        <f>_xll.qlDayCounterYearFraction(DayCounter,SettlementDate,AF190,,,Trigger)</f>
        <v>0.75</v>
      </c>
      <c r="AH190" s="85">
        <f t="shared" si="20"/>
        <v>4.1336335546751941E-3</v>
      </c>
      <c r="AI190" s="85">
        <f t="shared" si="21"/>
        <v>4.1558384668818286E-3</v>
      </c>
      <c r="AJ190" s="85">
        <f t="shared" si="22"/>
        <v>4.255914419261108E-3</v>
      </c>
    </row>
    <row r="191" spans="32:36" x14ac:dyDescent="0.2">
      <c r="AF191" s="89">
        <f>_xll.qlCalendarAdvance(Calendar,AF190,"1d","mf",,Trigger)</f>
        <v>42409</v>
      </c>
      <c r="AG191" s="90">
        <f>_xll.qlDayCounterYearFraction(DayCounter,SettlementDate,AF191,,,Trigger)</f>
        <v>0.75277777777777777</v>
      </c>
      <c r="AH191" s="85">
        <f t="shared" si="20"/>
        <v>4.1336335546751941E-3</v>
      </c>
      <c r="AI191" s="85">
        <f t="shared" si="21"/>
        <v>4.1560966635353939E-3</v>
      </c>
      <c r="AJ191" s="85">
        <f t="shared" si="22"/>
        <v>4.2538229039322563E-3</v>
      </c>
    </row>
    <row r="192" spans="32:36" x14ac:dyDescent="0.2">
      <c r="AF192" s="89">
        <f>_xll.qlCalendarAdvance(Calendar,AF191,"1d","mf",,Trigger)</f>
        <v>42410</v>
      </c>
      <c r="AG192" s="90">
        <f>_xll.qlDayCounterYearFraction(DayCounter,SettlementDate,AF192,,,Trigger)</f>
        <v>0.75555555555555554</v>
      </c>
      <c r="AH192" s="85">
        <f t="shared" si="20"/>
        <v>4.1336335546751941E-3</v>
      </c>
      <c r="AI192" s="85">
        <f t="shared" si="21"/>
        <v>4.1563548601889592E-3</v>
      </c>
      <c r="AJ192" s="85">
        <f t="shared" si="22"/>
        <v>4.251699188910725E-3</v>
      </c>
    </row>
    <row r="193" spans="32:36" x14ac:dyDescent="0.2">
      <c r="AF193" s="89">
        <f>_xll.qlCalendarAdvance(Calendar,AF192,"1d","mf",,Trigger)</f>
        <v>42411</v>
      </c>
      <c r="AG193" s="90">
        <f>_xll.qlDayCounterYearFraction(DayCounter,SettlementDate,AF193,,,Trigger)</f>
        <v>0.7583333333333333</v>
      </c>
      <c r="AH193" s="85">
        <f t="shared" si="20"/>
        <v>4.1336335546751941E-3</v>
      </c>
      <c r="AI193" s="85">
        <f t="shared" si="21"/>
        <v>4.1566130568425255E-3</v>
      </c>
      <c r="AJ193" s="85">
        <f t="shared" si="22"/>
        <v>4.2495432741965159E-3</v>
      </c>
    </row>
    <row r="194" spans="32:36" x14ac:dyDescent="0.2">
      <c r="AF194" s="89">
        <f>_xll.qlCalendarAdvance(Calendar,AF193,"1d","mf",,Trigger)</f>
        <v>42412</v>
      </c>
      <c r="AG194" s="90">
        <f>_xll.qlDayCounterYearFraction(DayCounter,SettlementDate,AF194,,,Trigger)</f>
        <v>0.76111111111111107</v>
      </c>
      <c r="AH194" s="85">
        <f t="shared" si="20"/>
        <v>4.1336335546751941E-3</v>
      </c>
      <c r="AI194" s="85">
        <f t="shared" si="21"/>
        <v>4.1568712534960908E-3</v>
      </c>
      <c r="AJ194" s="85">
        <f t="shared" si="22"/>
        <v>4.2473551597896281E-3</v>
      </c>
    </row>
    <row r="195" spans="32:36" x14ac:dyDescent="0.2">
      <c r="AF195" s="89">
        <f>_xll.qlCalendarAdvance(Calendar,AF194,"1d","mf",,Trigger)</f>
        <v>42415</v>
      </c>
      <c r="AG195" s="90">
        <f>_xll.qlDayCounterYearFraction(DayCounter,SettlementDate,AF195,,,Trigger)</f>
        <v>0.76944444444444449</v>
      </c>
      <c r="AH195" s="85">
        <f t="shared" ref="AH195:AH253" si="23">$W$13</f>
        <v>4.1336335546751941E-3</v>
      </c>
      <c r="AI195" s="85">
        <f t="shared" si="21"/>
        <v>4.1576458434567877E-3</v>
      </c>
      <c r="AJ195" s="85">
        <f t="shared" si="22"/>
        <v>4.2405976184128899E-3</v>
      </c>
    </row>
    <row r="196" spans="32:36" x14ac:dyDescent="0.2">
      <c r="AF196" s="89">
        <f>_xll.qlCalendarAdvance(Calendar,AF195,"1d","mf",,Trigger)</f>
        <v>42416</v>
      </c>
      <c r="AG196" s="90">
        <f>_xll.qlDayCounterYearFraction(DayCounter,SettlementDate,AF196,,,Trigger)</f>
        <v>0.77222222222222225</v>
      </c>
      <c r="AH196" s="85">
        <f t="shared" si="23"/>
        <v>4.1336335546751941E-3</v>
      </c>
      <c r="AI196" s="85">
        <f t="shared" si="21"/>
        <v>4.157904040110353E-3</v>
      </c>
      <c r="AJ196" s="85">
        <f t="shared" si="22"/>
        <v>4.2382807052352865E-3</v>
      </c>
    </row>
    <row r="197" spans="32:36" x14ac:dyDescent="0.2">
      <c r="AF197" s="89">
        <f>_xll.qlCalendarAdvance(Calendar,AF196,"1d","mf",,Trigger)</f>
        <v>42417</v>
      </c>
      <c r="AG197" s="90">
        <f>_xll.qlDayCounterYearFraction(DayCounter,SettlementDate,AF197,,,Trigger)</f>
        <v>0.77500000000000002</v>
      </c>
      <c r="AH197" s="85">
        <f t="shared" si="23"/>
        <v>4.1336335546751941E-3</v>
      </c>
      <c r="AI197" s="85">
        <f t="shared" si="21"/>
        <v>4.1581622367639183E-3</v>
      </c>
      <c r="AJ197" s="85">
        <f t="shared" si="22"/>
        <v>4.2359315923650043E-3</v>
      </c>
    </row>
    <row r="198" spans="32:36" x14ac:dyDescent="0.2">
      <c r="AF198" s="89">
        <f>_xll.qlCalendarAdvance(Calendar,AF197,"1d","mf",,Trigger)</f>
        <v>42418</v>
      </c>
      <c r="AG198" s="90">
        <f>_xll.qlDayCounterYearFraction(DayCounter,SettlementDate,AF198,,,Trigger)</f>
        <v>0.77777777777777779</v>
      </c>
      <c r="AH198" s="85">
        <f t="shared" si="23"/>
        <v>4.1336335546751941E-3</v>
      </c>
      <c r="AI198" s="85">
        <f t="shared" si="21"/>
        <v>4.1584204334174837E-3</v>
      </c>
      <c r="AJ198" s="85">
        <f t="shared" si="22"/>
        <v>4.2335502798020435E-3</v>
      </c>
    </row>
    <row r="199" spans="32:36" x14ac:dyDescent="0.2">
      <c r="AF199" s="89">
        <f>_xll.qlCalendarAdvance(Calendar,AF198,"1d","mf",,Trigger)</f>
        <v>42419</v>
      </c>
      <c r="AG199" s="90">
        <f>_xll.qlDayCounterYearFraction(DayCounter,SettlementDate,AF199,,,Trigger)</f>
        <v>0.78055555555555556</v>
      </c>
      <c r="AH199" s="85">
        <f t="shared" si="23"/>
        <v>4.1336335546751941E-3</v>
      </c>
      <c r="AI199" s="85">
        <f t="shared" si="21"/>
        <v>4.158678630071049E-3</v>
      </c>
      <c r="AJ199" s="85">
        <f t="shared" si="22"/>
        <v>4.231136767546404E-3</v>
      </c>
    </row>
    <row r="200" spans="32:36" x14ac:dyDescent="0.2">
      <c r="AF200" s="89">
        <f>_xll.qlCalendarAdvance(Calendar,AF199,"1d","mf",,Trigger)</f>
        <v>42422</v>
      </c>
      <c r="AG200" s="90">
        <f>_xll.qlDayCounterYearFraction(DayCounter,SettlementDate,AF200,,,Trigger)</f>
        <v>0.78888888888888886</v>
      </c>
      <c r="AH200" s="85">
        <f t="shared" si="23"/>
        <v>4.1336335546751941E-3</v>
      </c>
      <c r="AI200" s="85">
        <f t="shared" si="21"/>
        <v>4.1594532200317459E-3</v>
      </c>
      <c r="AJ200" s="85">
        <f t="shared" si="22"/>
        <v>4.2237030326234106E-3</v>
      </c>
    </row>
    <row r="201" spans="32:36" x14ac:dyDescent="0.2">
      <c r="AF201" s="89">
        <f>_xll.qlCalendarAdvance(Calendar,AF200,"1d","mf",,Trigger)</f>
        <v>42423</v>
      </c>
      <c r="AG201" s="90">
        <f>_xll.qlDayCounterYearFraction(DayCounter,SettlementDate,AF201,,,Trigger)</f>
        <v>0.79166666666666663</v>
      </c>
      <c r="AH201" s="85">
        <f t="shared" si="23"/>
        <v>4.1336335546751941E-3</v>
      </c>
      <c r="AI201" s="85">
        <f t="shared" si="21"/>
        <v>4.1597114166853112E-3</v>
      </c>
      <c r="AJ201" s="85">
        <f t="shared" si="22"/>
        <v>4.2211607215970545E-3</v>
      </c>
    </row>
    <row r="202" spans="32:36" x14ac:dyDescent="0.2">
      <c r="AF202" s="89">
        <f>_xll.qlCalendarAdvance(Calendar,AF201,"1d","mf",,Trigger)</f>
        <v>42424</v>
      </c>
      <c r="AG202" s="90">
        <f>_xll.qlDayCounterYearFraction(DayCounter,SettlementDate,AF202,,,Trigger)</f>
        <v>0.7944444444444444</v>
      </c>
      <c r="AH202" s="85">
        <f t="shared" si="23"/>
        <v>4.1336335546751941E-3</v>
      </c>
      <c r="AI202" s="85">
        <f t="shared" si="21"/>
        <v>4.1599696133388774E-3</v>
      </c>
      <c r="AJ202" s="85">
        <f t="shared" si="22"/>
        <v>4.2185862108780215E-3</v>
      </c>
    </row>
    <row r="203" spans="32:36" x14ac:dyDescent="0.2">
      <c r="AF203" s="89">
        <f>_xll.qlCalendarAdvance(Calendar,AF202,"1d","mf",,Trigger)</f>
        <v>42425</v>
      </c>
      <c r="AG203" s="90">
        <f>_xll.qlDayCounterYearFraction(DayCounter,SettlementDate,AF203,,,Trigger)</f>
        <v>0.79722222222222228</v>
      </c>
      <c r="AH203" s="85">
        <f t="shared" si="23"/>
        <v>4.1336335546751941E-3</v>
      </c>
      <c r="AI203" s="85">
        <f t="shared" si="21"/>
        <v>4.1602278099924428E-3</v>
      </c>
      <c r="AJ203" s="85">
        <f t="shared" si="22"/>
        <v>4.2159795004663089E-3</v>
      </c>
    </row>
    <row r="204" spans="32:36" x14ac:dyDescent="0.2">
      <c r="AF204" s="89">
        <f>_xll.qlCalendarAdvance(Calendar,AF203,"1d","mf",,Trigger)</f>
        <v>42426</v>
      </c>
      <c r="AG204" s="90">
        <f>_xll.qlDayCounterYearFraction(DayCounter,SettlementDate,AF204,,,Trigger)</f>
        <v>0.8</v>
      </c>
      <c r="AH204" s="85">
        <f t="shared" si="23"/>
        <v>4.1336335546751941E-3</v>
      </c>
      <c r="AI204" s="85">
        <f t="shared" si="21"/>
        <v>4.1604860066460081E-3</v>
      </c>
      <c r="AJ204" s="85">
        <f t="shared" si="22"/>
        <v>4.2133405903619168E-3</v>
      </c>
    </row>
    <row r="205" spans="32:36" x14ac:dyDescent="0.2">
      <c r="AF205" s="89">
        <f>_xll.qlCalendarAdvance(Calendar,AF204,"1d","mf",,Trigger)</f>
        <v>42429</v>
      </c>
      <c r="AG205" s="90">
        <f>_xll.qlDayCounterYearFraction(DayCounter,SettlementDate,AF205,,,Trigger)</f>
        <v>0.80833333333333335</v>
      </c>
      <c r="AH205" s="85">
        <f t="shared" si="23"/>
        <v>4.1336335546751941E-3</v>
      </c>
      <c r="AI205" s="85">
        <f t="shared" ref="AI205:AI253" si="24">$W$10+$W$9*AG205</f>
        <v>4.161260596606705E-3</v>
      </c>
      <c r="AJ205" s="85">
        <f t="shared" ref="AJ205:AJ253" si="25">($W$5+$W$4*AG205+$W$3*AG205^2)</f>
        <v>4.2052306618926682E-3</v>
      </c>
    </row>
    <row r="206" spans="32:36" x14ac:dyDescent="0.2">
      <c r="AF206" s="89">
        <f>_xll.qlCalendarAdvance(Calendar,AF205,"1d","mf",,Trigger)</f>
        <v>42430</v>
      </c>
      <c r="AG206" s="90">
        <f>_xll.qlDayCounterYearFraction(DayCounter,SettlementDate,AF206,,,Trigger)</f>
        <v>0.81111111111111112</v>
      </c>
      <c r="AH206" s="85">
        <f t="shared" si="23"/>
        <v>4.1336335546751941E-3</v>
      </c>
      <c r="AI206" s="85">
        <f t="shared" si="24"/>
        <v>4.1615187932602703E-3</v>
      </c>
      <c r="AJ206" s="85">
        <f t="shared" si="25"/>
        <v>4.2024629530175613E-3</v>
      </c>
    </row>
    <row r="207" spans="32:36" x14ac:dyDescent="0.2">
      <c r="AF207" s="89">
        <f>_xll.qlCalendarAdvance(Calendar,AF206,"1d","mf",,Trigger)</f>
        <v>42431</v>
      </c>
      <c r="AG207" s="90">
        <f>_xll.qlDayCounterYearFraction(DayCounter,SettlementDate,AF207,,,Trigger)</f>
        <v>0.81388888888888888</v>
      </c>
      <c r="AH207" s="85">
        <f t="shared" si="23"/>
        <v>4.1336335546751941E-3</v>
      </c>
      <c r="AI207" s="85">
        <f t="shared" si="24"/>
        <v>4.1617769899138356E-3</v>
      </c>
      <c r="AJ207" s="85">
        <f t="shared" si="25"/>
        <v>4.1996630444497756E-3</v>
      </c>
    </row>
    <row r="208" spans="32:36" x14ac:dyDescent="0.2">
      <c r="AF208" s="89">
        <f>_xll.qlCalendarAdvance(Calendar,AF207,"1d","mf",,Trigger)</f>
        <v>42432</v>
      </c>
      <c r="AG208" s="90">
        <f>_xll.qlDayCounterYearFraction(DayCounter,SettlementDate,AF208,,,Trigger)</f>
        <v>0.81666666666666665</v>
      </c>
      <c r="AH208" s="85">
        <f t="shared" si="23"/>
        <v>4.1336335546751941E-3</v>
      </c>
      <c r="AI208" s="85">
        <f t="shared" si="24"/>
        <v>4.162035186567401E-3</v>
      </c>
      <c r="AJ208" s="85">
        <f t="shared" si="25"/>
        <v>4.1968309361893122E-3</v>
      </c>
    </row>
    <row r="209" spans="32:36" x14ac:dyDescent="0.2">
      <c r="AF209" s="89">
        <f>_xll.qlCalendarAdvance(Calendar,AF208,"1d","mf",,Trigger)</f>
        <v>42433</v>
      </c>
      <c r="AG209" s="90">
        <f>_xll.qlDayCounterYearFraction(DayCounter,SettlementDate,AF209,,,Trigger)</f>
        <v>0.81944444444444442</v>
      </c>
      <c r="AH209" s="85">
        <f t="shared" si="23"/>
        <v>4.1336335546751941E-3</v>
      </c>
      <c r="AI209" s="85">
        <f t="shared" si="24"/>
        <v>4.1622933832209672E-3</v>
      </c>
      <c r="AJ209" s="85">
        <f t="shared" si="25"/>
        <v>4.1939666282361683E-3</v>
      </c>
    </row>
    <row r="210" spans="32:36" x14ac:dyDescent="0.2">
      <c r="AF210" s="89">
        <f>_xll.qlCalendarAdvance(Calendar,AF209,"1d","mf",,Trigger)</f>
        <v>42436</v>
      </c>
      <c r="AG210" s="90">
        <f>_xll.qlDayCounterYearFraction(DayCounter,SettlementDate,AF210,,,Trigger)</f>
        <v>0.82777777777777772</v>
      </c>
      <c r="AH210" s="85">
        <f t="shared" si="23"/>
        <v>4.1336335546751941E-3</v>
      </c>
      <c r="AI210" s="85">
        <f t="shared" si="24"/>
        <v>4.1630679731816632E-3</v>
      </c>
      <c r="AJ210" s="85">
        <f t="shared" si="25"/>
        <v>4.1851805062206645E-3</v>
      </c>
    </row>
    <row r="211" spans="32:36" x14ac:dyDescent="0.2">
      <c r="AF211" s="89">
        <f>_xll.qlCalendarAdvance(Calendar,AF210,"1d","mf",,Trigger)</f>
        <v>42437</v>
      </c>
      <c r="AG211" s="90">
        <f>_xll.qlDayCounterYearFraction(DayCounter,SettlementDate,AF211,,,Trigger)</f>
        <v>0.8305555555555556</v>
      </c>
      <c r="AH211" s="85">
        <f t="shared" si="23"/>
        <v>4.1336335546751941E-3</v>
      </c>
      <c r="AI211" s="85">
        <f t="shared" si="24"/>
        <v>4.1633261698352285E-3</v>
      </c>
      <c r="AJ211" s="85">
        <f t="shared" si="25"/>
        <v>4.1821873994968058E-3</v>
      </c>
    </row>
    <row r="212" spans="32:36" x14ac:dyDescent="0.2">
      <c r="AF212" s="89">
        <f>_xll.qlCalendarAdvance(Calendar,AF211,"1d","mf",,Trigger)</f>
        <v>42438</v>
      </c>
      <c r="AG212" s="90">
        <f>_xll.qlDayCounterYearFraction(DayCounter,SettlementDate,AF212,,,Trigger)</f>
        <v>0.83333333333333337</v>
      </c>
      <c r="AH212" s="85">
        <f t="shared" si="23"/>
        <v>4.1336335546751941E-3</v>
      </c>
      <c r="AI212" s="85">
        <f t="shared" si="24"/>
        <v>4.1635843664887947E-3</v>
      </c>
      <c r="AJ212" s="85">
        <f t="shared" si="25"/>
        <v>4.1791620930802685E-3</v>
      </c>
    </row>
    <row r="213" spans="32:36" x14ac:dyDescent="0.2">
      <c r="AF213" s="89">
        <f>_xll.qlCalendarAdvance(Calendar,AF212,"1d","mf",,Trigger)</f>
        <v>42439</v>
      </c>
      <c r="AG213" s="90">
        <f>_xll.qlDayCounterYearFraction(DayCounter,SettlementDate,AF213,,,Trigger)</f>
        <v>0.83611111111111114</v>
      </c>
      <c r="AH213" s="85">
        <f t="shared" si="23"/>
        <v>4.1336335546751941E-3</v>
      </c>
      <c r="AI213" s="85">
        <f t="shared" si="24"/>
        <v>4.1638425631423601E-3</v>
      </c>
      <c r="AJ213" s="85">
        <f t="shared" si="25"/>
        <v>4.1761045869710516E-3</v>
      </c>
    </row>
    <row r="214" spans="32:36" x14ac:dyDescent="0.2">
      <c r="AF214" s="89">
        <f>_xll.qlCalendarAdvance(Calendar,AF213,"1d","mf",,Trigger)</f>
        <v>42440</v>
      </c>
      <c r="AG214" s="90">
        <f>_xll.qlDayCounterYearFraction(DayCounter,SettlementDate,AF214,,,Trigger)</f>
        <v>0.83888888888888891</v>
      </c>
      <c r="AH214" s="85">
        <f t="shared" si="23"/>
        <v>4.1336335546751941E-3</v>
      </c>
      <c r="AI214" s="85">
        <f t="shared" si="24"/>
        <v>4.1641007597959254E-3</v>
      </c>
      <c r="AJ214" s="85">
        <f t="shared" si="25"/>
        <v>4.1730148811691568E-3</v>
      </c>
    </row>
    <row r="215" spans="32:36" x14ac:dyDescent="0.2">
      <c r="AF215" s="89">
        <f>_xll.qlCalendarAdvance(Calendar,AF214,"1d","mf",,Trigger)</f>
        <v>42443</v>
      </c>
      <c r="AG215" s="90">
        <f>_xll.qlDayCounterYearFraction(DayCounter,SettlementDate,AF215,,,Trigger)</f>
        <v>0.84722222222222221</v>
      </c>
      <c r="AH215" s="85">
        <f t="shared" si="23"/>
        <v>4.1336335546751941E-3</v>
      </c>
      <c r="AI215" s="85">
        <f t="shared" si="24"/>
        <v>4.1648753497566223E-3</v>
      </c>
      <c r="AJ215" s="85">
        <f t="shared" si="25"/>
        <v>4.1635525656073986E-3</v>
      </c>
    </row>
    <row r="216" spans="32:36" x14ac:dyDescent="0.2">
      <c r="AF216" s="89">
        <f>_xll.qlCalendarAdvance(Calendar,AF215,"1d","mf",,Trigger)</f>
        <v>42444</v>
      </c>
      <c r="AG216" s="90">
        <f>_xll.qlDayCounterYearFraction(DayCounter,SettlementDate,AF216,,,Trigger)</f>
        <v>0.85</v>
      </c>
      <c r="AH216" s="85">
        <f t="shared" si="23"/>
        <v>4.1336335546751941E-3</v>
      </c>
      <c r="AI216" s="85">
        <f t="shared" si="24"/>
        <v>4.1651335464101876E-3</v>
      </c>
      <c r="AJ216" s="85">
        <f t="shared" si="25"/>
        <v>4.1603340610347874E-3</v>
      </c>
    </row>
    <row r="217" spans="32:36" x14ac:dyDescent="0.2">
      <c r="AF217" s="89">
        <f>_xll.qlCalendarAdvance(Calendar,AF216,"1d","mf",,Trigger)</f>
        <v>42445</v>
      </c>
      <c r="AG217" s="90">
        <f>_xll.qlDayCounterYearFraction(DayCounter,SettlementDate,AF217,,,Trigger)</f>
        <v>0.85277777777777775</v>
      </c>
      <c r="AH217" s="85">
        <f t="shared" si="23"/>
        <v>4.1336335546751941E-3</v>
      </c>
      <c r="AI217" s="85">
        <f t="shared" si="24"/>
        <v>4.1653917430637529E-3</v>
      </c>
      <c r="AJ217" s="85">
        <f t="shared" si="25"/>
        <v>4.1570833567694991E-3</v>
      </c>
    </row>
    <row r="218" spans="32:36" x14ac:dyDescent="0.2">
      <c r="AF218" s="89">
        <f>_xll.qlCalendarAdvance(Calendar,AF217,"1d","mf",,Trigger)</f>
        <v>42446</v>
      </c>
      <c r="AG218" s="90">
        <f>_xll.qlDayCounterYearFraction(DayCounter,SettlementDate,AF218,,,Trigger)</f>
        <v>0.85555555555555551</v>
      </c>
      <c r="AH218" s="85">
        <f t="shared" si="23"/>
        <v>4.1336335546751941E-3</v>
      </c>
      <c r="AI218" s="85">
        <f t="shared" si="24"/>
        <v>4.1656499397173183E-3</v>
      </c>
      <c r="AJ218" s="85">
        <f t="shared" si="25"/>
        <v>4.1538004528115305E-3</v>
      </c>
    </row>
    <row r="219" spans="32:36" x14ac:dyDescent="0.2">
      <c r="AF219" s="89">
        <f>_xll.qlCalendarAdvance(Calendar,AF218,"1d","mf",,Trigger)</f>
        <v>42447</v>
      </c>
      <c r="AG219" s="90">
        <f>_xll.qlDayCounterYearFraction(DayCounter,SettlementDate,AF219,,,Trigger)</f>
        <v>0.85833333333333328</v>
      </c>
      <c r="AH219" s="85">
        <f t="shared" si="23"/>
        <v>4.1336335546751941E-3</v>
      </c>
      <c r="AI219" s="85">
        <f t="shared" si="24"/>
        <v>4.1659081363708845E-3</v>
      </c>
      <c r="AJ219" s="85">
        <f t="shared" si="25"/>
        <v>4.1504853491608831E-3</v>
      </c>
    </row>
    <row r="220" spans="32:36" x14ac:dyDescent="0.2">
      <c r="AF220" s="89">
        <f>_xll.qlCalendarAdvance(Calendar,AF219,"1d","mf",,Trigger)</f>
        <v>42450</v>
      </c>
      <c r="AG220" s="90">
        <f>_xll.qlDayCounterYearFraction(DayCounter,SettlementDate,AF220,,,Trigger)</f>
        <v>0.8666666666666667</v>
      </c>
      <c r="AH220" s="85">
        <f t="shared" si="23"/>
        <v>4.1336335546751941E-3</v>
      </c>
      <c r="AI220" s="85">
        <f t="shared" si="24"/>
        <v>4.1666827263315805E-3</v>
      </c>
      <c r="AJ220" s="85">
        <f t="shared" si="25"/>
        <v>4.1403468400528689E-3</v>
      </c>
    </row>
    <row r="221" spans="32:36" x14ac:dyDescent="0.2">
      <c r="AF221" s="89">
        <f>_xll.qlCalendarAdvance(Calendar,AF220,"1d","mf",,Trigger)</f>
        <v>42451</v>
      </c>
      <c r="AG221" s="90">
        <f>_xll.qlDayCounterYearFraction(DayCounter,SettlementDate,AF221,,,Trigger)</f>
        <v>0.86944444444444446</v>
      </c>
      <c r="AH221" s="85">
        <f t="shared" si="23"/>
        <v>4.1336335546751941E-3</v>
      </c>
      <c r="AI221" s="85">
        <f t="shared" si="24"/>
        <v>4.1669409229851467E-3</v>
      </c>
      <c r="AJ221" s="85">
        <f t="shared" si="25"/>
        <v>4.1369029376315076E-3</v>
      </c>
    </row>
    <row r="222" spans="32:36" x14ac:dyDescent="0.2">
      <c r="AF222" s="89">
        <f>_xll.qlCalendarAdvance(Calendar,AF221,"1d","mf",,Trigger)</f>
        <v>42452</v>
      </c>
      <c r="AG222" s="90">
        <f>_xll.qlDayCounterYearFraction(DayCounter,SettlementDate,AF222,,,Trigger)</f>
        <v>0.87222222222222223</v>
      </c>
      <c r="AH222" s="85">
        <f t="shared" si="23"/>
        <v>4.1336335546751941E-3</v>
      </c>
      <c r="AI222" s="85">
        <f t="shared" si="24"/>
        <v>4.167199119638712E-3</v>
      </c>
      <c r="AJ222" s="85">
        <f t="shared" si="25"/>
        <v>4.1334268355174668E-3</v>
      </c>
    </row>
    <row r="223" spans="32:36" x14ac:dyDescent="0.2">
      <c r="AF223" s="89">
        <f>_xll.qlCalendarAdvance(Calendar,AF222,"1d","mf",,Trigger)</f>
        <v>42453</v>
      </c>
      <c r="AG223" s="90">
        <f>_xll.qlDayCounterYearFraction(DayCounter,SettlementDate,AF223,,,Trigger)</f>
        <v>0.875</v>
      </c>
      <c r="AH223" s="85">
        <f t="shared" si="23"/>
        <v>4.1336335546751941E-3</v>
      </c>
      <c r="AI223" s="85">
        <f t="shared" si="24"/>
        <v>4.1674573162922774E-3</v>
      </c>
      <c r="AJ223" s="85">
        <f t="shared" si="25"/>
        <v>4.1299185337107464E-3</v>
      </c>
    </row>
    <row r="224" spans="32:36" x14ac:dyDescent="0.2">
      <c r="AF224" s="89">
        <f>_xll.qlCalendarAdvance(Calendar,AF223,"1d","mf",,Trigger)</f>
        <v>42458</v>
      </c>
      <c r="AG224" s="90">
        <f>_xll.qlDayCounterYearFraction(DayCounter,SettlementDate,AF224,,,Trigger)</f>
        <v>0.88888888888888884</v>
      </c>
      <c r="AH224" s="85">
        <f t="shared" si="23"/>
        <v>4.1336335546751941E-3</v>
      </c>
      <c r="AI224" s="85">
        <f t="shared" si="24"/>
        <v>4.1687482995601049E-3</v>
      </c>
      <c r="AJ224" s="85">
        <f t="shared" si="25"/>
        <v>4.1118940292869648E-3</v>
      </c>
    </row>
    <row r="225" spans="32:36" x14ac:dyDescent="0.2">
      <c r="AF225" s="89">
        <f>_xll.qlCalendarAdvance(Calendar,AF224,"1d","mf",,Trigger)</f>
        <v>42459</v>
      </c>
      <c r="AG225" s="90">
        <f>_xll.qlDayCounterYearFraction(DayCounter,SettlementDate,AF225,,,Trigger)</f>
        <v>0.89166666666666672</v>
      </c>
      <c r="AH225" s="85">
        <f t="shared" si="23"/>
        <v>4.1336335546751941E-3</v>
      </c>
      <c r="AI225" s="85">
        <f t="shared" si="24"/>
        <v>4.1690064962136703E-3</v>
      </c>
      <c r="AJ225" s="85">
        <f t="shared" si="25"/>
        <v>4.1081925293241723E-3</v>
      </c>
    </row>
    <row r="226" spans="32:36" x14ac:dyDescent="0.2">
      <c r="AF226" s="89">
        <f>_xll.qlCalendarAdvance(Calendar,AF225,"1d","mf",,Trigger)</f>
        <v>42460</v>
      </c>
      <c r="AG226" s="90">
        <f>_xll.qlDayCounterYearFraction(DayCounter,SettlementDate,AF226,,,Trigger)</f>
        <v>0.89444444444444449</v>
      </c>
      <c r="AH226" s="85">
        <f t="shared" si="23"/>
        <v>4.1336335546751941E-3</v>
      </c>
      <c r="AI226" s="85">
        <f t="shared" si="24"/>
        <v>4.1692646928672365E-3</v>
      </c>
      <c r="AJ226" s="85">
        <f t="shared" si="25"/>
        <v>4.1044588296687001E-3</v>
      </c>
    </row>
    <row r="227" spans="32:36" x14ac:dyDescent="0.2">
      <c r="AF227" s="89">
        <f>_xll.qlCalendarAdvance(Calendar,AF226,"1d","mf",,Trigger)</f>
        <v>42461</v>
      </c>
      <c r="AG227" s="90">
        <f>_xll.qlDayCounterYearFraction(DayCounter,SettlementDate,AF227,,,Trigger)</f>
        <v>0.89722222222222225</v>
      </c>
      <c r="AH227" s="85">
        <f t="shared" si="23"/>
        <v>4.1336335546751941E-3</v>
      </c>
      <c r="AI227" s="85">
        <f t="shared" si="24"/>
        <v>4.1695228895208018E-3</v>
      </c>
      <c r="AJ227" s="85">
        <f t="shared" si="25"/>
        <v>4.1006929303205493E-3</v>
      </c>
    </row>
    <row r="228" spans="32:36" x14ac:dyDescent="0.2">
      <c r="AF228" s="89">
        <f>_xll.qlCalendarAdvance(Calendar,AF227,"1d","mf",,Trigger)</f>
        <v>42464</v>
      </c>
      <c r="AG228" s="90">
        <f>_xll.qlDayCounterYearFraction(DayCounter,SettlementDate,AF228,,,Trigger)</f>
        <v>0.90555555555555556</v>
      </c>
      <c r="AH228" s="85">
        <f t="shared" si="23"/>
        <v>4.1336335546751941E-3</v>
      </c>
      <c r="AI228" s="85">
        <f t="shared" si="24"/>
        <v>4.1702974794814978E-3</v>
      </c>
      <c r="AJ228" s="85">
        <f t="shared" si="25"/>
        <v>4.0892020341200264E-3</v>
      </c>
    </row>
    <row r="229" spans="32:36" x14ac:dyDescent="0.2">
      <c r="AF229" s="89">
        <f>_xll.qlCalendarAdvance(Calendar,AF228,"1d","mf",,Trigger)</f>
        <v>42465</v>
      </c>
      <c r="AG229" s="90">
        <f>_xll.qlDayCounterYearFraction(DayCounter,SettlementDate,AF229,,,Trigger)</f>
        <v>0.90833333333333333</v>
      </c>
      <c r="AH229" s="85">
        <f t="shared" si="23"/>
        <v>4.1336335546751941E-3</v>
      </c>
      <c r="AI229" s="85">
        <f t="shared" si="24"/>
        <v>4.170555676135064E-3</v>
      </c>
      <c r="AJ229" s="85">
        <f t="shared" si="25"/>
        <v>4.0853073360011607E-3</v>
      </c>
    </row>
    <row r="230" spans="32:36" x14ac:dyDescent="0.2">
      <c r="AF230" s="89">
        <f>_xll.qlCalendarAdvance(Calendar,AF229,"1d","mf",,Trigger)</f>
        <v>42466</v>
      </c>
      <c r="AG230" s="90">
        <f>_xll.qlDayCounterYearFraction(DayCounter,SettlementDate,AF230,,,Trigger)</f>
        <v>0.91111111111111109</v>
      </c>
      <c r="AH230" s="85">
        <f t="shared" si="23"/>
        <v>4.1336335546751941E-3</v>
      </c>
      <c r="AI230" s="85">
        <f t="shared" si="24"/>
        <v>4.1708138727886293E-3</v>
      </c>
      <c r="AJ230" s="85">
        <f t="shared" si="25"/>
        <v>4.0813804381896156E-3</v>
      </c>
    </row>
    <row r="231" spans="32:36" x14ac:dyDescent="0.2">
      <c r="AF231" s="89">
        <f>_xll.qlCalendarAdvance(Calendar,AF230,"1d","mf",,Trigger)</f>
        <v>42467</v>
      </c>
      <c r="AG231" s="90">
        <f>_xll.qlDayCounterYearFraction(DayCounter,SettlementDate,AF231,,,Trigger)</f>
        <v>0.91388888888888886</v>
      </c>
      <c r="AH231" s="85">
        <f t="shared" si="23"/>
        <v>4.1336335546751941E-3</v>
      </c>
      <c r="AI231" s="85">
        <f t="shared" si="24"/>
        <v>4.1710720694421947E-3</v>
      </c>
      <c r="AJ231" s="85">
        <f t="shared" si="25"/>
        <v>4.0774213406853926E-3</v>
      </c>
    </row>
    <row r="232" spans="32:36" x14ac:dyDescent="0.2">
      <c r="AF232" s="89">
        <f>_xll.qlCalendarAdvance(Calendar,AF231,"1d","mf",,Trigger)</f>
        <v>42468</v>
      </c>
      <c r="AG232" s="90">
        <f>_xll.qlDayCounterYearFraction(DayCounter,SettlementDate,AF232,,,Trigger)</f>
        <v>0.91666666666666663</v>
      </c>
      <c r="AH232" s="85">
        <f t="shared" si="23"/>
        <v>4.1336335546751941E-3</v>
      </c>
      <c r="AI232" s="85">
        <f t="shared" si="24"/>
        <v>4.17133026609576E-3</v>
      </c>
      <c r="AJ232" s="85">
        <f t="shared" si="25"/>
        <v>4.07343004348849E-3</v>
      </c>
    </row>
    <row r="233" spans="32:36" x14ac:dyDescent="0.2">
      <c r="AF233" s="89">
        <f>_xll.qlCalendarAdvance(Calendar,AF232,"1d","mf",,Trigger)</f>
        <v>42471</v>
      </c>
      <c r="AG233" s="90">
        <f>_xll.qlDayCounterYearFraction(DayCounter,SettlementDate,AF233,,,Trigger)</f>
        <v>0.92500000000000004</v>
      </c>
      <c r="AH233" s="85">
        <f t="shared" si="23"/>
        <v>4.1336335546751941E-3</v>
      </c>
      <c r="AI233" s="85">
        <f t="shared" si="24"/>
        <v>4.1721048560564569E-3</v>
      </c>
      <c r="AJ233" s="85">
        <f t="shared" si="25"/>
        <v>4.061262953741711E-3</v>
      </c>
    </row>
    <row r="234" spans="32:36" x14ac:dyDescent="0.2">
      <c r="AF234" s="89">
        <f>_xll.qlCalendarAdvance(Calendar,AF233,"1d","mf",,Trigger)</f>
        <v>42472</v>
      </c>
      <c r="AG234" s="90">
        <f>_xll.qlDayCounterYearFraction(DayCounter,SettlementDate,AF234,,,Trigger)</f>
        <v>0.92777777777777781</v>
      </c>
      <c r="AH234" s="85">
        <f t="shared" si="23"/>
        <v>4.1336335546751941E-3</v>
      </c>
      <c r="AI234" s="85">
        <f t="shared" si="24"/>
        <v>4.1723630527100222E-3</v>
      </c>
      <c r="AJ234" s="85">
        <f t="shared" si="25"/>
        <v>4.0571428577740928E-3</v>
      </c>
    </row>
    <row r="235" spans="32:36" x14ac:dyDescent="0.2">
      <c r="AF235" s="89">
        <f>_xll.qlCalendarAdvance(Calendar,AF234,"1d","mf",,Trigger)</f>
        <v>42473</v>
      </c>
      <c r="AG235" s="90">
        <f>_xll.qlDayCounterYearFraction(DayCounter,SettlementDate,AF235,,,Trigger)</f>
        <v>0.93055555555555558</v>
      </c>
      <c r="AH235" s="85">
        <f t="shared" si="23"/>
        <v>4.1336335546751941E-3</v>
      </c>
      <c r="AI235" s="85">
        <f t="shared" si="24"/>
        <v>4.1726212493635876E-3</v>
      </c>
      <c r="AJ235" s="85">
        <f t="shared" si="25"/>
        <v>4.0529905621137967E-3</v>
      </c>
    </row>
    <row r="236" spans="32:36" x14ac:dyDescent="0.2">
      <c r="AF236" s="89">
        <f>_xll.qlCalendarAdvance(Calendar,AF235,"1d","mf",,Trigger)</f>
        <v>42474</v>
      </c>
      <c r="AG236" s="90">
        <f>_xll.qlDayCounterYearFraction(DayCounter,SettlementDate,AF236,,,Trigger)</f>
        <v>0.93333333333333335</v>
      </c>
      <c r="AH236" s="85">
        <f t="shared" si="23"/>
        <v>4.1336335546751941E-3</v>
      </c>
      <c r="AI236" s="85">
        <f t="shared" si="24"/>
        <v>4.1728794460171538E-3</v>
      </c>
      <c r="AJ236" s="85">
        <f t="shared" si="25"/>
        <v>4.0488060667608211E-3</v>
      </c>
    </row>
    <row r="237" spans="32:36" x14ac:dyDescent="0.2">
      <c r="AF237" s="89">
        <f>_xll.qlCalendarAdvance(Calendar,AF236,"1d","mf",,Trigger)</f>
        <v>42475</v>
      </c>
      <c r="AG237" s="90">
        <f>_xll.qlDayCounterYearFraction(DayCounter,SettlementDate,AF237,,,Trigger)</f>
        <v>0.93611111111111112</v>
      </c>
      <c r="AH237" s="85">
        <f t="shared" si="23"/>
        <v>4.1336335546751941E-3</v>
      </c>
      <c r="AI237" s="85">
        <f t="shared" si="24"/>
        <v>4.1731376426707191E-3</v>
      </c>
      <c r="AJ237" s="85">
        <f t="shared" si="25"/>
        <v>4.0445893717151677E-3</v>
      </c>
    </row>
    <row r="238" spans="32:36" x14ac:dyDescent="0.2">
      <c r="AF238" s="89">
        <f>_xll.qlCalendarAdvance(Calendar,AF237,"1d","mf",,Trigger)</f>
        <v>42478</v>
      </c>
      <c r="AG238" s="90">
        <f>_xll.qlDayCounterYearFraction(DayCounter,SettlementDate,AF238,,,Trigger)</f>
        <v>0.94444444444444442</v>
      </c>
      <c r="AH238" s="85">
        <f t="shared" si="23"/>
        <v>4.1336335546751941E-3</v>
      </c>
      <c r="AI238" s="85">
        <f t="shared" si="24"/>
        <v>4.173912232631416E-3</v>
      </c>
      <c r="AJ238" s="85">
        <f t="shared" si="25"/>
        <v>4.0317460884221334E-3</v>
      </c>
    </row>
    <row r="239" spans="32:36" x14ac:dyDescent="0.2">
      <c r="AF239" s="89">
        <f>_xll.qlCalendarAdvance(Calendar,AF238,"1d","mf",,Trigger)</f>
        <v>42479</v>
      </c>
      <c r="AG239" s="90">
        <f>_xll.qlDayCounterYearFraction(DayCounter,SettlementDate,AF239,,,Trigger)</f>
        <v>0.94722222222222219</v>
      </c>
      <c r="AH239" s="85">
        <f t="shared" si="23"/>
        <v>4.1336335546751941E-3</v>
      </c>
      <c r="AI239" s="85">
        <f t="shared" si="24"/>
        <v>4.1741704292849813E-3</v>
      </c>
      <c r="AJ239" s="85">
        <f t="shared" si="25"/>
        <v>4.0274005946057644E-3</v>
      </c>
    </row>
    <row r="240" spans="32:36" x14ac:dyDescent="0.2">
      <c r="AF240" s="89">
        <f>_xll.qlCalendarAdvance(Calendar,AF239,"1d","mf",,Trigger)</f>
        <v>42480</v>
      </c>
      <c r="AG240" s="90">
        <f>_xll.qlDayCounterYearFraction(DayCounter,SettlementDate,AF240,,,Trigger)</f>
        <v>0.95</v>
      </c>
      <c r="AH240" s="85">
        <f t="shared" si="23"/>
        <v>4.1336335546751941E-3</v>
      </c>
      <c r="AI240" s="85">
        <f t="shared" si="24"/>
        <v>4.1744286259385466E-3</v>
      </c>
      <c r="AJ240" s="85">
        <f t="shared" si="25"/>
        <v>4.0230229010967157E-3</v>
      </c>
    </row>
    <row r="241" spans="32:36" x14ac:dyDescent="0.2">
      <c r="AF241" s="89">
        <f>_xll.qlCalendarAdvance(Calendar,AF240,"1d","mf",,Trigger)</f>
        <v>42481</v>
      </c>
      <c r="AG241" s="90">
        <f>_xll.qlDayCounterYearFraction(DayCounter,SettlementDate,AF241,,,Trigger)</f>
        <v>0.95277777777777772</v>
      </c>
      <c r="AH241" s="85">
        <f t="shared" si="23"/>
        <v>4.1336335546751941E-3</v>
      </c>
      <c r="AI241" s="85">
        <f t="shared" si="24"/>
        <v>4.174686822592112E-3</v>
      </c>
      <c r="AJ241" s="85">
        <f t="shared" si="25"/>
        <v>4.0186130078949892E-3</v>
      </c>
    </row>
    <row r="242" spans="32:36" x14ac:dyDescent="0.2">
      <c r="AF242" s="89">
        <f>_xll.qlCalendarAdvance(Calendar,AF241,"1d","mf",,Trigger)</f>
        <v>42482</v>
      </c>
      <c r="AG242" s="90">
        <f>_xll.qlDayCounterYearFraction(DayCounter,SettlementDate,AF242,,,Trigger)</f>
        <v>0.9555555555555556</v>
      </c>
      <c r="AH242" s="85">
        <f t="shared" si="23"/>
        <v>4.1336335546751941E-3</v>
      </c>
      <c r="AI242" s="85">
        <f t="shared" si="24"/>
        <v>4.1749450192456773E-3</v>
      </c>
      <c r="AJ242" s="85">
        <f t="shared" si="25"/>
        <v>4.0141709150005832E-3</v>
      </c>
    </row>
    <row r="243" spans="32:36" x14ac:dyDescent="0.2">
      <c r="AF243" s="89">
        <f>_xll.qlCalendarAdvance(Calendar,AF242,"1d","mf",,Trigger)</f>
        <v>42485</v>
      </c>
      <c r="AG243" s="90">
        <f>_xll.qlDayCounterYearFraction(DayCounter,SettlementDate,AF243,,,Trigger)</f>
        <v>0.96388888888888891</v>
      </c>
      <c r="AH243" s="85">
        <f t="shared" si="23"/>
        <v>4.1336335546751941E-3</v>
      </c>
      <c r="AI243" s="85">
        <f t="shared" si="24"/>
        <v>4.1757196092063742E-3</v>
      </c>
      <c r="AJ243" s="85">
        <f t="shared" si="25"/>
        <v>4.0006514381612937E-3</v>
      </c>
    </row>
    <row r="244" spans="32:36" x14ac:dyDescent="0.2">
      <c r="AF244" s="89">
        <f>_xll.qlCalendarAdvance(Calendar,AF243,"1d","mf",,Trigger)</f>
        <v>42486</v>
      </c>
      <c r="AG244" s="90">
        <f>_xll.qlDayCounterYearFraction(DayCounter,SettlementDate,AF244,,,Trigger)</f>
        <v>0.96666666666666667</v>
      </c>
      <c r="AH244" s="85">
        <f t="shared" si="23"/>
        <v>4.1336335546751941E-3</v>
      </c>
      <c r="AI244" s="85">
        <f t="shared" si="24"/>
        <v>4.1759778058599395E-3</v>
      </c>
      <c r="AJ244" s="85">
        <f t="shared" si="25"/>
        <v>3.996080546496172E-3</v>
      </c>
    </row>
    <row r="245" spans="32:36" x14ac:dyDescent="0.2">
      <c r="AF245" s="89">
        <f>_xll.qlCalendarAdvance(Calendar,AF244,"1d","mf",,Trigger)</f>
        <v>42487</v>
      </c>
      <c r="AG245" s="90">
        <f>_xll.qlDayCounterYearFraction(DayCounter,SettlementDate,AF245,,,Trigger)</f>
        <v>0.96944444444444444</v>
      </c>
      <c r="AH245" s="85">
        <f t="shared" si="23"/>
        <v>4.1336335546751941E-3</v>
      </c>
      <c r="AI245" s="85">
        <f t="shared" si="24"/>
        <v>4.1762360025135057E-3</v>
      </c>
      <c r="AJ245" s="85">
        <f t="shared" si="25"/>
        <v>3.9914774551383725E-3</v>
      </c>
    </row>
    <row r="246" spans="32:36" x14ac:dyDescent="0.2">
      <c r="AF246" s="89">
        <f>_xll.qlCalendarAdvance(Calendar,AF245,"1d","mf",,Trigger)</f>
        <v>42488</v>
      </c>
      <c r="AG246" s="90">
        <f>_xll.qlDayCounterYearFraction(DayCounter,SettlementDate,AF246,,,Trigger)</f>
        <v>0.97222222222222221</v>
      </c>
      <c r="AH246" s="85">
        <f t="shared" si="23"/>
        <v>4.1336335546751941E-3</v>
      </c>
      <c r="AI246" s="85">
        <f t="shared" si="24"/>
        <v>4.1764941991670711E-3</v>
      </c>
      <c r="AJ246" s="85">
        <f t="shared" si="25"/>
        <v>3.9868421640878952E-3</v>
      </c>
    </row>
    <row r="247" spans="32:36" x14ac:dyDescent="0.2">
      <c r="AF247" s="89">
        <f>_xll.qlCalendarAdvance(Calendar,AF246,"1d","mf",,Trigger)</f>
        <v>42489</v>
      </c>
      <c r="AG247" s="90">
        <f>_xll.qlDayCounterYearFraction(DayCounter,SettlementDate,AF247,,,Trigger)</f>
        <v>0.97499999999999998</v>
      </c>
      <c r="AH247" s="85">
        <f t="shared" si="23"/>
        <v>4.1336335546751941E-3</v>
      </c>
      <c r="AI247" s="85">
        <f t="shared" si="24"/>
        <v>4.1767523958206364E-3</v>
      </c>
      <c r="AJ247" s="85">
        <f t="shared" si="25"/>
        <v>3.9821746733447374E-3</v>
      </c>
    </row>
    <row r="248" spans="32:36" x14ac:dyDescent="0.2">
      <c r="AF248" s="89">
        <f>_xll.qlCalendarAdvance(Calendar,AF247,"1d","mf",,Trigger)</f>
        <v>42493</v>
      </c>
      <c r="AG248" s="90">
        <f>_xll.qlDayCounterYearFraction(DayCounter,SettlementDate,AF248,,,Trigger)</f>
        <v>0.98611111111111116</v>
      </c>
      <c r="AH248" s="85">
        <f t="shared" si="23"/>
        <v>4.1336335546751941E-3</v>
      </c>
      <c r="AI248" s="85">
        <f t="shared" si="24"/>
        <v>4.1777851824348986E-3</v>
      </c>
      <c r="AJ248" s="85">
        <f t="shared" si="25"/>
        <v>3.9631827134453184E-3</v>
      </c>
    </row>
    <row r="249" spans="32:36" x14ac:dyDescent="0.2">
      <c r="AF249" s="89">
        <f>_xll.qlCalendarAdvance(Calendar,AF248,"1d","mf",,Trigger)</f>
        <v>42494</v>
      </c>
      <c r="AG249" s="90">
        <f>_xll.qlDayCounterYearFraction(DayCounter,SettlementDate,AF249,,,Trigger)</f>
        <v>0.98888888888888893</v>
      </c>
      <c r="AH249" s="85">
        <f t="shared" si="23"/>
        <v>4.1336335546751941E-3</v>
      </c>
      <c r="AI249" s="85">
        <f t="shared" si="24"/>
        <v>4.178043379088464E-3</v>
      </c>
      <c r="AJ249" s="85">
        <f t="shared" si="25"/>
        <v>3.9583542242387672E-3</v>
      </c>
    </row>
    <row r="250" spans="32:36" x14ac:dyDescent="0.2">
      <c r="AF250" s="89">
        <f>_xll.qlCalendarAdvance(Calendar,AF249,"1d","mf",,Trigger)</f>
        <v>42495</v>
      </c>
      <c r="AG250" s="90">
        <f>_xll.qlDayCounterYearFraction(DayCounter,SettlementDate,AF250,,,Trigger)</f>
        <v>0.9916666666666667</v>
      </c>
      <c r="AH250" s="85">
        <f t="shared" si="23"/>
        <v>4.1336335546751941E-3</v>
      </c>
      <c r="AI250" s="85">
        <f t="shared" si="24"/>
        <v>4.1783015757420293E-3</v>
      </c>
      <c r="AJ250" s="85">
        <f t="shared" si="25"/>
        <v>3.9534935353395372E-3</v>
      </c>
    </row>
    <row r="251" spans="32:36" x14ac:dyDescent="0.2">
      <c r="AF251" s="89">
        <f>_xll.qlCalendarAdvance(Calendar,AF250,"1d","mf",,Trigger)</f>
        <v>42496</v>
      </c>
      <c r="AG251" s="90">
        <f>_xll.qlDayCounterYearFraction(DayCounter,SettlementDate,AF251,,,Trigger)</f>
        <v>0.99444444444444446</v>
      </c>
      <c r="AH251" s="85">
        <f t="shared" si="23"/>
        <v>4.1336335546751941E-3</v>
      </c>
      <c r="AI251" s="85">
        <f t="shared" si="24"/>
        <v>4.1785597723955955E-3</v>
      </c>
      <c r="AJ251" s="85">
        <f t="shared" si="25"/>
        <v>3.9486006467476286E-3</v>
      </c>
    </row>
    <row r="252" spans="32:36" x14ac:dyDescent="0.2">
      <c r="AF252" s="89">
        <f>_xll.qlCalendarAdvance(Calendar,AF251,"1d","mf",,Trigger)</f>
        <v>42499</v>
      </c>
      <c r="AG252" s="90">
        <f>_xll.qlDayCounterYearFraction(DayCounter,SettlementDate,AF252,,,Trigger)</f>
        <v>1.0027777777777778</v>
      </c>
      <c r="AH252" s="85">
        <f t="shared" si="23"/>
        <v>4.1336335546751941E-3</v>
      </c>
      <c r="AI252" s="85">
        <f t="shared" si="24"/>
        <v>4.1793343623562915E-3</v>
      </c>
      <c r="AJ252" s="85">
        <f t="shared" si="25"/>
        <v>3.933728782815827E-3</v>
      </c>
    </row>
    <row r="253" spans="32:36" x14ac:dyDescent="0.2">
      <c r="AF253" s="372">
        <f>_xll.qlCalendarAdvance(Calendar,AF252,"1d","mf",,Trigger)</f>
        <v>42500</v>
      </c>
      <c r="AG253" s="368">
        <f>_xll.qlDayCounterYearFraction(DayCounter,SettlementDate,AF253,,,Trigger)</f>
        <v>1.0055555555555555</v>
      </c>
      <c r="AH253" s="91">
        <f t="shared" si="23"/>
        <v>4.1336335546751941E-3</v>
      </c>
      <c r="AI253" s="91">
        <f t="shared" si="24"/>
        <v>4.1795925590098568E-3</v>
      </c>
      <c r="AJ253" s="91">
        <f t="shared" si="25"/>
        <v>3.9287070954532027E-3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393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USDSND_SYNTH1M_Quote#0001</v>
      </c>
      <c r="E3" s="227" t="str">
        <f>_xll.ohRangeRetrieveError(D3)</f>
        <v/>
      </c>
      <c r="F3" s="29"/>
      <c r="G3" s="241" t="s">
        <v>54</v>
      </c>
      <c r="H3" s="242">
        <f>'1MSynthDepo'!C23</f>
        <v>2.6643691146954751E-3</v>
      </c>
      <c r="I3" s="32" t="s">
        <v>55</v>
      </c>
      <c r="J3" s="263">
        <v>2.6643691146954751E-3</v>
      </c>
      <c r="K3" s="30"/>
      <c r="L3" s="270">
        <f t="array" ref="L3:L84">QuoteLive</f>
        <v>2.6643691146954751E-3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USDSWD_SYNTH1M_Quote#0001</v>
      </c>
      <c r="E4" s="231" t="str">
        <f>_xll.ohRangeRetrieveError(D4)</f>
        <v/>
      </c>
      <c r="F4" s="29"/>
      <c r="G4" s="241" t="s">
        <v>56</v>
      </c>
      <c r="H4" s="242">
        <f>'1MSynthDepo'!C24</f>
        <v>1.9510609713778238E-3</v>
      </c>
      <c r="I4" s="32" t="s">
        <v>55</v>
      </c>
      <c r="J4" s="263">
        <v>1.9510609713778238E-3</v>
      </c>
      <c r="K4" s="30"/>
      <c r="L4" s="270">
        <v>1.9510609713778238E-3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USD2WD_SYNTH1M_Quote#0001</v>
      </c>
      <c r="E5" s="231" t="str">
        <f>_xll.ohRangeRetrieveError(D5)</f>
        <v/>
      </c>
      <c r="F5" s="29"/>
      <c r="G5" s="241" t="s">
        <v>57</v>
      </c>
      <c r="H5" s="242">
        <f>'1MSynthDepo'!C25</f>
        <v>1.9171363321257573E-3</v>
      </c>
      <c r="I5" s="32" t="s">
        <v>55</v>
      </c>
      <c r="J5" s="263">
        <v>1.9171363321257573E-3</v>
      </c>
      <c r="K5" s="30"/>
      <c r="L5" s="270">
        <v>1.9171363321257573E-3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USD3WD_SYNTH1M_Quote#0001</v>
      </c>
      <c r="E6" s="231" t="str">
        <f>_xll.ohRangeRetrieveError(D6)</f>
        <v/>
      </c>
      <c r="F6" s="29"/>
      <c r="G6" s="243" t="s">
        <v>58</v>
      </c>
      <c r="H6" s="242">
        <f>'1MSynthDepo'!C26</f>
        <v>1.8867172354270728E-3</v>
      </c>
      <c r="I6" s="32" t="s">
        <v>55</v>
      </c>
      <c r="J6" s="264">
        <v>1.8867172354270728E-3</v>
      </c>
      <c r="K6" s="30"/>
      <c r="L6" s="272">
        <v>1.8867172354270728E-3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USD1MD_SYNTH1M_Quote#0001</v>
      </c>
      <c r="E7" s="235" t="str">
        <f>_xll.ohRangeRetrieveError(D7)</f>
        <v/>
      </c>
      <c r="F7" s="60"/>
      <c r="G7" s="244" t="s">
        <v>59</v>
      </c>
      <c r="H7" s="245">
        <f>'1MSynthDepo'!C27</f>
        <v>1.8559999999989696E-3</v>
      </c>
      <c r="I7" s="61" t="s">
        <v>55</v>
      </c>
      <c r="J7" s="265">
        <v>1.8559999999989696E-3</v>
      </c>
      <c r="K7" s="60"/>
      <c r="L7" s="274">
        <v>1.8559999999989696E-3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USDSND_SYNTH3M_Quote#0001</v>
      </c>
      <c r="E8" s="227"/>
      <c r="F8" s="36"/>
      <c r="G8" s="246" t="s">
        <v>54</v>
      </c>
      <c r="H8" s="247">
        <f>'3MSynthDepo'!C25</f>
        <v>3.2409887892637101E-3</v>
      </c>
      <c r="I8" s="37"/>
      <c r="J8" s="266">
        <v>3.2409887892637101E-3</v>
      </c>
      <c r="K8" s="35"/>
      <c r="L8" s="276">
        <v>3.2409887892637101E-3</v>
      </c>
      <c r="M8" s="277">
        <f>_xll.qlSimpleQuoteSetValue(D8,ROUND($L8,6),EvaluationDate)</f>
        <v>0</v>
      </c>
      <c r="N8" s="71">
        <f>_xll.ohTrigger(M8:M14)</f>
        <v>393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USDSWD_SYNTH3M_Quote#0001</v>
      </c>
      <c r="E9" s="231"/>
      <c r="F9" s="36"/>
      <c r="G9" s="248" t="s">
        <v>56</v>
      </c>
      <c r="H9" s="242">
        <f>'3MSynthDepo'!C26</f>
        <v>2.5625170650897134E-3</v>
      </c>
      <c r="I9" s="37"/>
      <c r="J9" s="263">
        <v>2.5625170650897134E-3</v>
      </c>
      <c r="K9" s="35"/>
      <c r="L9" s="270">
        <v>2.5625170650897134E-3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USD2WD_SYNTH3M_Quote#0001</v>
      </c>
      <c r="E10" s="231"/>
      <c r="F10" s="36"/>
      <c r="G10" s="248" t="s">
        <v>57</v>
      </c>
      <c r="H10" s="242">
        <f>'3MSynthDepo'!C27</f>
        <v>2.5660445400646887E-3</v>
      </c>
      <c r="I10" s="37"/>
      <c r="J10" s="263">
        <v>2.5660445400646887E-3</v>
      </c>
      <c r="K10" s="35"/>
      <c r="L10" s="270">
        <v>2.5660445400646887E-3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USD3WD_SYNTH3M_Quote#0001</v>
      </c>
      <c r="E11" s="231"/>
      <c r="F11" s="36"/>
      <c r="G11" s="249" t="s">
        <v>58</v>
      </c>
      <c r="H11" s="250">
        <f>'3MSynthDepo'!C28</f>
        <v>2.5696399780501217E-3</v>
      </c>
      <c r="I11" s="37"/>
      <c r="J11" s="264">
        <v>2.5696399780501217E-3</v>
      </c>
      <c r="K11" s="35"/>
      <c r="L11" s="272">
        <v>2.5696399780501217E-3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USD1MD_SYNTH3M_Quote#0001</v>
      </c>
      <c r="E12" s="231"/>
      <c r="F12" s="36"/>
      <c r="G12" s="248" t="s">
        <v>59</v>
      </c>
      <c r="H12" s="242">
        <f>'3MSynthDepo'!C29</f>
        <v>2.5854284932183558E-3</v>
      </c>
      <c r="I12" s="37"/>
      <c r="J12" s="263">
        <v>2.5854284932183558E-3</v>
      </c>
      <c r="K12" s="35"/>
      <c r="L12" s="270">
        <v>2.5854284932183558E-3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USD2MD_SYNTH3M_Quote#0001</v>
      </c>
      <c r="E13" s="231"/>
      <c r="F13" s="36"/>
      <c r="G13" s="248" t="s">
        <v>60</v>
      </c>
      <c r="H13" s="242">
        <f>'3MSynthDepo'!C30</f>
        <v>2.6815101820269042E-3</v>
      </c>
      <c r="I13" s="37"/>
      <c r="J13" s="263">
        <v>2.6815101820269042E-3</v>
      </c>
      <c r="K13" s="35"/>
      <c r="L13" s="270">
        <v>2.6815101820269042E-3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USD3MD_SYNTH3M_Quote#0001</v>
      </c>
      <c r="E14" s="235"/>
      <c r="F14" s="36"/>
      <c r="G14" s="251" t="s">
        <v>61</v>
      </c>
      <c r="H14" s="252">
        <f>'3MSynthDepo'!C31</f>
        <v>2.7499999999997696E-3</v>
      </c>
      <c r="I14" s="37"/>
      <c r="J14" s="265">
        <v>2.7499999999997696E-3</v>
      </c>
      <c r="K14" s="35"/>
      <c r="L14" s="274">
        <v>2.7499999999997696E-3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USDSND_SYNTH6M_Quote#0001</v>
      </c>
      <c r="E15" s="227" t="str">
        <f>_xll.ohRangeRetrieveError(D15)</f>
        <v/>
      </c>
      <c r="F15" s="36"/>
      <c r="G15" s="246" t="s">
        <v>54</v>
      </c>
      <c r="H15" s="247">
        <f>'6MSynthDepo'!C28</f>
        <v>4.8100623127744768E-3</v>
      </c>
      <c r="I15" s="37"/>
      <c r="J15" s="266">
        <v>4.8100623127744768E-3</v>
      </c>
      <c r="K15" s="35"/>
      <c r="L15" s="276">
        <v>4.8100623127744768E-3</v>
      </c>
      <c r="M15" s="277">
        <f>_xll.qlSimpleQuoteSetValue(D15,ROUND($L15,6),EvaluationDate)</f>
        <v>0</v>
      </c>
      <c r="N15" s="72">
        <f>_xll.ohTrigger(M15:M24)</f>
        <v>393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USDSWD_SYNTH6M_Quote#0001</v>
      </c>
      <c r="E16" s="231" t="str">
        <f>_xll.ohRangeRetrieveError(D16)</f>
        <v/>
      </c>
      <c r="F16" s="36"/>
      <c r="G16" s="248" t="s">
        <v>56</v>
      </c>
      <c r="H16" s="242">
        <f>'6MSynthDepo'!C29</f>
        <v>4.0960932521587924E-3</v>
      </c>
      <c r="I16" s="37"/>
      <c r="J16" s="263">
        <v>4.0960932521587924E-3</v>
      </c>
      <c r="K16" s="35"/>
      <c r="L16" s="270">
        <v>4.0960932521587924E-3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USD2WD_SYNTH6M_Quote#0001</v>
      </c>
      <c r="E17" s="231" t="str">
        <f>_xll.ohRangeRetrieveError(D17)</f>
        <v/>
      </c>
      <c r="F17" s="34"/>
      <c r="G17" s="248" t="s">
        <v>57</v>
      </c>
      <c r="H17" s="242">
        <f>'6MSynthDepo'!C30</f>
        <v>4.0594338520717954E-3</v>
      </c>
      <c r="I17" s="37"/>
      <c r="J17" s="263">
        <v>4.0594338520717954E-3</v>
      </c>
      <c r="K17" s="35"/>
      <c r="L17" s="270">
        <v>4.0594338520717954E-3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USD3WD_SYNTH6M_Quote#0001</v>
      </c>
      <c r="E18" s="231" t="str">
        <f>_xll.ohRangeRetrieveError(D18)</f>
        <v/>
      </c>
      <c r="F18" s="34"/>
      <c r="G18" s="248" t="s">
        <v>58</v>
      </c>
      <c r="H18" s="242">
        <f>'6MSynthDepo'!C31</f>
        <v>4.0241601026152242E-3</v>
      </c>
      <c r="I18" s="37"/>
      <c r="J18" s="263">
        <v>4.0241601026152242E-3</v>
      </c>
      <c r="K18" s="35"/>
      <c r="L18" s="270">
        <v>4.0241601026152242E-3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USD1MD_SYNTH6M_Quote#0001</v>
      </c>
      <c r="E19" s="231" t="str">
        <f>_xll.ohRangeRetrieveError(D19)</f>
        <v/>
      </c>
      <c r="F19" s="34"/>
      <c r="G19" s="253" t="s">
        <v>59</v>
      </c>
      <c r="H19" s="254">
        <f>'6MSynthDepo'!C32</f>
        <v>3.9815328901124381E-3</v>
      </c>
      <c r="I19" s="132"/>
      <c r="J19" s="267">
        <v>3.9815328901124381E-3</v>
      </c>
      <c r="K19" s="133"/>
      <c r="L19" s="278">
        <v>3.9815328901124381E-3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USD2MD_SYNTH6M_Quote#0001</v>
      </c>
      <c r="E20" s="231" t="str">
        <f>_xll.ohRangeRetrieveError(D20)</f>
        <v/>
      </c>
      <c r="F20" s="34"/>
      <c r="G20" s="248" t="s">
        <v>60</v>
      </c>
      <c r="H20" s="242">
        <f>'6MSynthDepo'!C33</f>
        <v>3.9392361887583306E-3</v>
      </c>
      <c r="I20" s="37"/>
      <c r="J20" s="263">
        <v>3.9392361887583306E-3</v>
      </c>
      <c r="K20" s="35"/>
      <c r="L20" s="270">
        <v>3.9392361887583306E-3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USD3MD_SYNTH6M_Quote#0001</v>
      </c>
      <c r="E21" s="231" t="str">
        <f>_xll.ohRangeRetrieveError(D21)</f>
        <v/>
      </c>
      <c r="F21" s="34"/>
      <c r="G21" s="248" t="s">
        <v>61</v>
      </c>
      <c r="H21" s="242">
        <f>'6MSynthDepo'!C34</f>
        <v>3.8848611579899309E-3</v>
      </c>
      <c r="I21" s="37"/>
      <c r="J21" s="263">
        <v>3.8848611579899309E-3</v>
      </c>
      <c r="K21" s="35"/>
      <c r="L21" s="270">
        <v>3.8848611579899309E-3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USD4MD_SYNTH6M_Quote#0001</v>
      </c>
      <c r="E22" s="231" t="str">
        <f>_xll.ohRangeRetrieveError(D22)</f>
        <v/>
      </c>
      <c r="F22" s="34"/>
      <c r="G22" s="248" t="s">
        <v>62</v>
      </c>
      <c r="H22" s="242">
        <f>'6MSynthDepo'!C35</f>
        <v>3.8577556638679125E-3</v>
      </c>
      <c r="I22" s="37"/>
      <c r="J22" s="263">
        <v>3.8577556638679125E-3</v>
      </c>
      <c r="K22" s="35"/>
      <c r="L22" s="270">
        <v>3.8577556638679125E-3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USD5MD_SYNTH6M_Quote#0001</v>
      </c>
      <c r="E23" s="231" t="str">
        <f>_xll.ohRangeRetrieveError(D23)</f>
        <v/>
      </c>
      <c r="F23" s="34"/>
      <c r="G23" s="248" t="s">
        <v>63</v>
      </c>
      <c r="H23" s="242">
        <f>'6MSynthDepo'!C36</f>
        <v>3.989258277420425E-3</v>
      </c>
      <c r="I23" s="37"/>
      <c r="J23" s="263">
        <v>3.989258277420425E-3</v>
      </c>
      <c r="K23" s="35"/>
      <c r="L23" s="270">
        <v>3.989258277420425E-3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USD6MD_SYNTH6M_Quote#0001</v>
      </c>
      <c r="E24" s="235" t="str">
        <f>_xll.ohRangeRetrieveError(D24)</f>
        <v/>
      </c>
      <c r="F24" s="34"/>
      <c r="G24" s="251" t="s">
        <v>64</v>
      </c>
      <c r="H24" s="252">
        <f>'6MSynthDepo'!C37</f>
        <v>4.1455000000001707E-3</v>
      </c>
      <c r="I24" s="37"/>
      <c r="J24" s="265">
        <v>4.1455000000001707E-3</v>
      </c>
      <c r="K24" s="35"/>
      <c r="L24" s="274">
        <v>4.1455000000001707E-3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USDSND_SYNTH1Y_Quote#0001</v>
      </c>
      <c r="E25" s="227" t="str">
        <f>_xll.ohRangeRetrieveError(D25)</f>
        <v/>
      </c>
      <c r="F25" s="36"/>
      <c r="G25" s="255" t="s">
        <v>54</v>
      </c>
      <c r="H25" s="247">
        <f>'1YSynthDepo'!C34</f>
        <v>6.0277384177620519E-3</v>
      </c>
      <c r="I25" s="37"/>
      <c r="J25" s="266">
        <v>6.0277384177620519E-3</v>
      </c>
      <c r="K25" s="35"/>
      <c r="L25" s="276">
        <v>6.0277384177620519E-3</v>
      </c>
      <c r="M25" s="277">
        <f>_xll.qlSimpleQuoteSetValue(D25,ROUND($L25,6),EvaluationDate)</f>
        <v>0</v>
      </c>
      <c r="N25" s="72">
        <f>_xll.ohTrigger(M25:M40)</f>
        <v>393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USDSWD_SYNTH1Y_Quote#0001</v>
      </c>
      <c r="E26" s="231" t="str">
        <f>_xll.ohRangeRetrieveError(D26)</f>
        <v/>
      </c>
      <c r="F26" s="36"/>
      <c r="G26" s="256" t="s">
        <v>56</v>
      </c>
      <c r="H26" s="242">
        <f>'1YSynthDepo'!C35</f>
        <v>5.3472915975013736E-3</v>
      </c>
      <c r="I26" s="37"/>
      <c r="J26" s="263">
        <v>5.3472915975013736E-3</v>
      </c>
      <c r="K26" s="35"/>
      <c r="L26" s="270">
        <v>5.3472915975013736E-3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USD2WD_SYNTH1Y_Quote#0001</v>
      </c>
      <c r="E27" s="231" t="str">
        <f>_xll.ohRangeRetrieveError(D27)</f>
        <v/>
      </c>
      <c r="F27" s="34"/>
      <c r="G27" s="256" t="s">
        <v>57</v>
      </c>
      <c r="H27" s="242">
        <f>'1YSynthDepo'!C36</f>
        <v>5.3484580304230533E-3</v>
      </c>
      <c r="I27" s="37"/>
      <c r="J27" s="263">
        <v>5.3484580304230533E-3</v>
      </c>
      <c r="K27" s="35"/>
      <c r="L27" s="270">
        <v>5.3484580304230533E-3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USD3WD_SYNTH1Y_Quote#0001</v>
      </c>
      <c r="E28" s="231" t="str">
        <f>_xll.ohRangeRetrieveError(D28)</f>
        <v/>
      </c>
      <c r="F28" s="34"/>
      <c r="G28" s="257" t="s">
        <v>58</v>
      </c>
      <c r="H28" s="250">
        <f>'1YSynthDepo'!C37</f>
        <v>5.3496246588683304E-3</v>
      </c>
      <c r="I28" s="37"/>
      <c r="J28" s="264">
        <v>5.3496246588683304E-3</v>
      </c>
      <c r="K28" s="35"/>
      <c r="L28" s="272">
        <v>5.3496246588683304E-3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USD1MD_SYNTH1Y_Quote#0001</v>
      </c>
      <c r="E29" s="231" t="str">
        <f>_xll.ohRangeRetrieveError(D29)</f>
        <v/>
      </c>
      <c r="F29" s="34"/>
      <c r="G29" s="256" t="s">
        <v>59</v>
      </c>
      <c r="H29" s="242">
        <f>'1YSynthDepo'!C38</f>
        <v>5.3614619965769439E-3</v>
      </c>
      <c r="I29" s="37"/>
      <c r="J29" s="263">
        <v>5.3614619965769439E-3</v>
      </c>
      <c r="K29" s="35"/>
      <c r="L29" s="270">
        <v>5.3614619965769439E-3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USD2MD_SYNTH1Y_Quote#0001</v>
      </c>
      <c r="E30" s="231" t="str">
        <f>_xll.ohRangeRetrieveError(D30)</f>
        <v/>
      </c>
      <c r="F30" s="34"/>
      <c r="G30" s="256" t="s">
        <v>60</v>
      </c>
      <c r="H30" s="242">
        <f>'1YSynthDepo'!C39</f>
        <v>5.4463575380495743E-3</v>
      </c>
      <c r="I30" s="37"/>
      <c r="J30" s="263">
        <v>5.4463575380495743E-3</v>
      </c>
      <c r="K30" s="35"/>
      <c r="L30" s="270">
        <v>5.4463575380495743E-3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USD3MD_SYNTH1Y_Quote#0001</v>
      </c>
      <c r="E31" s="231" t="str">
        <f>_xll.ohRangeRetrieveError(D31)</f>
        <v/>
      </c>
      <c r="F31" s="34"/>
      <c r="G31" s="256" t="s">
        <v>61</v>
      </c>
      <c r="H31" s="242">
        <f>'1YSynthDepo'!C40</f>
        <v>5.5016159587611248E-3</v>
      </c>
      <c r="I31" s="37"/>
      <c r="J31" s="263">
        <v>5.5016159587611248E-3</v>
      </c>
      <c r="K31" s="35"/>
      <c r="L31" s="270">
        <v>5.5016159587611248E-3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USD4MD_SYNTH1Y_Quote#0001</v>
      </c>
      <c r="E32" s="231" t="str">
        <f>_xll.ohRangeRetrieveError(D32)</f>
        <v/>
      </c>
      <c r="F32" s="34"/>
      <c r="G32" s="256" t="s">
        <v>62</v>
      </c>
      <c r="H32" s="242">
        <f>'1YSynthDepo'!C41</f>
        <v>5.556913950190057E-3</v>
      </c>
      <c r="I32" s="37"/>
      <c r="J32" s="263">
        <v>5.556913950190057E-3</v>
      </c>
      <c r="K32" s="35"/>
      <c r="L32" s="270">
        <v>5.556913950190057E-3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USD5MD_SYNTH1Y_Quote#0001</v>
      </c>
      <c r="E33" s="231" t="str">
        <f>_xll.ohRangeRetrieveError(D33)</f>
        <v/>
      </c>
      <c r="F33" s="36"/>
      <c r="G33" s="256" t="s">
        <v>63</v>
      </c>
      <c r="H33" s="242">
        <f>'1YSynthDepo'!C42</f>
        <v>5.7423087018282359E-3</v>
      </c>
      <c r="I33" s="37"/>
      <c r="J33" s="263">
        <v>5.7423087018282359E-3</v>
      </c>
      <c r="K33" s="35"/>
      <c r="L33" s="270">
        <v>5.7423087018282359E-3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USD6MD_SYNTH1Y_Quote#0001</v>
      </c>
      <c r="E34" s="231" t="str">
        <f>_xll.ohRangeRetrieveError(D34)</f>
        <v/>
      </c>
      <c r="F34" s="36"/>
      <c r="G34" s="256" t="s">
        <v>64</v>
      </c>
      <c r="H34" s="242">
        <f>'1YSynthDepo'!C43</f>
        <v>5.9283525820171927E-3</v>
      </c>
      <c r="I34" s="37"/>
      <c r="J34" s="263">
        <v>5.9283525820171927E-3</v>
      </c>
      <c r="K34" s="35"/>
      <c r="L34" s="270">
        <v>5.9283525820171927E-3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USD7MD_SYNTH1Y_Quote#0001</v>
      </c>
      <c r="E35" s="231" t="str">
        <f>_xll.ohRangeRetrieveError(D35)</f>
        <v/>
      </c>
      <c r="F35" s="36"/>
      <c r="G35" s="256" t="s">
        <v>65</v>
      </c>
      <c r="H35" s="242">
        <f>'1YSynthDepo'!C44</f>
        <v>6.0735607537317779E-3</v>
      </c>
      <c r="I35" s="37"/>
      <c r="J35" s="263">
        <v>6.0735607537317779E-3</v>
      </c>
      <c r="K35" s="35"/>
      <c r="L35" s="270">
        <v>6.0735607537317779E-3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USD8MD_SYNTH1Y_Quote#0001</v>
      </c>
      <c r="E36" s="231" t="str">
        <f>_xll.ohRangeRetrieveError(D36)</f>
        <v/>
      </c>
      <c r="F36" s="36"/>
      <c r="G36" s="256" t="s">
        <v>66</v>
      </c>
      <c r="H36" s="242">
        <f>'1YSynthDepo'!C45</f>
        <v>6.3096472843075747E-3</v>
      </c>
      <c r="I36" s="37"/>
      <c r="J36" s="263">
        <v>6.3096472843075747E-3</v>
      </c>
      <c r="K36" s="35"/>
      <c r="L36" s="270">
        <v>6.3096472843075747E-3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USD9MD_SYNTH1Y_Quote#0001</v>
      </c>
      <c r="E37" s="231" t="str">
        <f>_xll.ohRangeRetrieveError(D37)</f>
        <v/>
      </c>
      <c r="F37" s="36"/>
      <c r="G37" s="256" t="s">
        <v>67</v>
      </c>
      <c r="H37" s="242">
        <f>'1YSynthDepo'!C46</f>
        <v>6.5591172293382669E-3</v>
      </c>
      <c r="I37" s="37"/>
      <c r="J37" s="263">
        <v>6.5591172293382669E-3</v>
      </c>
      <c r="K37" s="35"/>
      <c r="L37" s="270">
        <v>6.5591172293382669E-3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USD10MD_SYNTH1Y_Quote#0001</v>
      </c>
      <c r="E38" s="231" t="str">
        <f>_xll.ohRangeRetrieveError(D38)</f>
        <v/>
      </c>
      <c r="F38" s="36"/>
      <c r="G38" s="256" t="s">
        <v>68</v>
      </c>
      <c r="H38" s="242">
        <f>'1YSynthDepo'!C47</f>
        <v>6.7618920106884417E-3</v>
      </c>
      <c r="I38" s="37"/>
      <c r="J38" s="263">
        <v>6.7618920106884417E-3</v>
      </c>
      <c r="K38" s="35"/>
      <c r="L38" s="270">
        <v>6.7618920106884417E-3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USD11MD_SYNTH1Y_Quote#0001</v>
      </c>
      <c r="E39" s="231" t="str">
        <f>_xll.ohRangeRetrieveError(D39)</f>
        <v/>
      </c>
      <c r="F39" s="36"/>
      <c r="G39" s="256" t="s">
        <v>69</v>
      </c>
      <c r="H39" s="242">
        <f>'1YSynthDepo'!C48</f>
        <v>7.0386307477606136E-3</v>
      </c>
      <c r="I39" s="37"/>
      <c r="J39" s="263">
        <v>7.0386307477606136E-3</v>
      </c>
      <c r="K39" s="35"/>
      <c r="L39" s="270">
        <v>7.0386307477606136E-3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USD1YD_SYNTH1Y_Quote#0001</v>
      </c>
      <c r="E40" s="235" t="str">
        <f>_xll.ohRangeRetrieveError(D40)</f>
        <v/>
      </c>
      <c r="F40" s="36"/>
      <c r="G40" s="258" t="s">
        <v>70</v>
      </c>
      <c r="H40" s="252">
        <f>'1YSynthDepo'!C49</f>
        <v>7.3460000000000079E-3</v>
      </c>
      <c r="I40" s="37"/>
      <c r="J40" s="265">
        <v>7.3460000000000079E-3</v>
      </c>
      <c r="K40" s="35"/>
      <c r="L40" s="274">
        <v>7.3460000000000079E-3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0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0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0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0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0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0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0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0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0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0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0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0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0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0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0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0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0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0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0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0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0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0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0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0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0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0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0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0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0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0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0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0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0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0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0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0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0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0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0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0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0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0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0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0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223" hidden="1" customWidth="1" outlineLevel="1"/>
    <col min="2" max="3" width="7" style="223" hidden="1" customWidth="1" outlineLevel="1"/>
    <col min="4" max="4" width="3.5" style="223" hidden="1" customWidth="1" outlineLevel="1"/>
    <col min="5" max="5" width="2.33203125" style="325" hidden="1" customWidth="1" outlineLevel="1"/>
    <col min="6" max="6" width="4.6640625" style="325" hidden="1" customWidth="1" outlineLevel="1"/>
    <col min="7" max="7" width="8.1640625" style="223" hidden="1" customWidth="1" outlineLevel="1"/>
    <col min="8" max="8" width="22.5" style="223" hidden="1" customWidth="1" outlineLevel="1"/>
    <col min="9" max="9" width="12.83203125" style="223" hidden="1" customWidth="1" outlineLevel="1"/>
    <col min="10" max="10" width="9.33203125" style="223" hidden="1" customWidth="1" outlineLevel="1"/>
    <col min="11" max="11" width="31.1640625" style="223" hidden="1" customWidth="1" outlineLevel="1"/>
    <col min="12" max="12" width="17.83203125" style="327" hidden="1" customWidth="1" outlineLevel="1"/>
    <col min="13" max="13" width="21.83203125" style="223" hidden="1" customWidth="1" outlineLevel="1"/>
    <col min="14" max="14" width="3.5" style="223" hidden="1" customWidth="1" outlineLevel="1"/>
    <col min="15" max="15" width="3.5" style="223" customWidth="1" collapsed="1"/>
    <col min="16" max="16" width="31.1640625" style="223" bestFit="1" customWidth="1"/>
    <col min="17" max="21" width="20.1640625" style="223" bestFit="1" customWidth="1"/>
    <col min="22" max="22" width="20.1640625" style="223" hidden="1" customWidth="1" outlineLevel="1"/>
    <col min="23" max="23" width="14.1640625" style="223" hidden="1" customWidth="1" outlineLevel="1"/>
    <col min="24" max="24" width="10.5" style="223" bestFit="1" customWidth="1" collapsed="1"/>
    <col min="25" max="25" width="9.33203125" style="223" customWidth="1"/>
    <col min="26" max="26" width="9.33203125" style="223" bestFit="1" customWidth="1"/>
    <col min="27" max="27" width="7" style="223" bestFit="1" customWidth="1"/>
    <col min="28" max="16384" width="9.33203125" style="223"/>
  </cols>
  <sheetData>
    <row r="1" spans="1:21" ht="11.25" customHeight="1" x14ac:dyDescent="0.2">
      <c r="A1" s="108"/>
      <c r="B1" s="107" t="s">
        <v>196</v>
      </c>
      <c r="C1" s="107" t="s">
        <v>196</v>
      </c>
      <c r="D1" s="107"/>
      <c r="E1" s="107"/>
      <c r="F1" s="107"/>
      <c r="G1" s="107"/>
      <c r="H1" s="107"/>
      <c r="I1" s="107"/>
      <c r="J1" s="107"/>
      <c r="K1" s="107" t="s">
        <v>35</v>
      </c>
      <c r="L1" s="107" t="str">
        <f>_xll.qlLibor(,Currency,K1,,,Trigger)</f>
        <v>obj_00274#0001</v>
      </c>
      <c r="M1" s="107" t="str">
        <f>_xll.ohRangeRetrieveError(L1)</f>
        <v/>
      </c>
      <c r="N1" s="109"/>
    </row>
    <row r="2" spans="1:21" ht="24" customHeight="1" x14ac:dyDescent="0.2">
      <c r="A2" s="103"/>
      <c r="B2" s="285" t="s">
        <v>198</v>
      </c>
      <c r="C2" s="285" t="s">
        <v>108</v>
      </c>
      <c r="D2" s="285"/>
      <c r="E2" s="286"/>
      <c r="F2" s="286"/>
      <c r="G2" s="285" t="s">
        <v>109</v>
      </c>
      <c r="H2" s="285" t="s">
        <v>110</v>
      </c>
      <c r="I2" s="285" t="s">
        <v>111</v>
      </c>
      <c r="J2" s="285" t="s">
        <v>112</v>
      </c>
      <c r="K2" s="285" t="s">
        <v>71</v>
      </c>
      <c r="L2" s="285" t="s">
        <v>72</v>
      </c>
      <c r="M2" s="287" t="s">
        <v>31</v>
      </c>
      <c r="N2" s="292"/>
      <c r="O2" s="323"/>
      <c r="P2" s="288" t="s">
        <v>113</v>
      </c>
      <c r="Q2" s="288" t="s">
        <v>73</v>
      </c>
      <c r="R2" s="288" t="s">
        <v>112</v>
      </c>
      <c r="S2" s="288" t="s">
        <v>74</v>
      </c>
      <c r="T2" s="285" t="s">
        <v>75</v>
      </c>
      <c r="U2" s="285" t="s">
        <v>76</v>
      </c>
    </row>
    <row r="3" spans="1:21" ht="11.25" customHeight="1" x14ac:dyDescent="0.2">
      <c r="A3" s="293"/>
      <c r="B3" s="306"/>
      <c r="C3" s="306" t="s">
        <v>116</v>
      </c>
      <c r="D3" s="307"/>
      <c r="E3" s="308"/>
      <c r="F3" s="308"/>
      <c r="G3" s="307"/>
      <c r="H3" s="309" t="s">
        <v>114</v>
      </c>
      <c r="I3" s="307"/>
      <c r="J3" s="307"/>
      <c r="K3" s="307" t="str">
        <f>PROPER((Currency))&amp;IborType&amp;K1&amp;"LastFixing"&amp;QuoteSuffix</f>
        <v>UsdLibor1MLastFixing_Quote</v>
      </c>
      <c r="L3" s="310" t="str">
        <f>_xll.qlDepositRateHelper2(,K3,K1,2,Calendar,H3,,DayCounter,Permanent,Trigger,ObjectOverwrite)</f>
        <v>obj_002cc#0001</v>
      </c>
      <c r="M3" s="307" t="str">
        <f>_xll.ohRangeRetrieveError(L3)</f>
        <v/>
      </c>
      <c r="N3" s="297"/>
      <c r="O3" s="324"/>
      <c r="P3" s="93" t="str">
        <f>_xll.qlRateHelperQuoteName(L3,Trigger)</f>
        <v>UsdLibor1MLastFixing_Quote</v>
      </c>
      <c r="Q3" s="95">
        <f>_xll.qlQuoteValue(K3,AllTriggers)</f>
        <v>1.8560000000000002E-3</v>
      </c>
      <c r="R3" s="112" t="str">
        <f>IF(ISBLANK(J3),"--",_xll.qlSwapRateHelperSpread(L3,AllTriggers))</f>
        <v>--</v>
      </c>
      <c r="S3" s="93" t="b">
        <v>1</v>
      </c>
      <c r="T3" s="96">
        <f>_xll.qlRateHelperEarliestDate(L3,Trigger)</f>
        <v>42138</v>
      </c>
      <c r="U3" s="96">
        <f>_xll.qlRateHelperLatestDate(L3,Trigger)</f>
        <v>42170</v>
      </c>
    </row>
    <row r="4" spans="1:21" ht="11.25" customHeight="1" x14ac:dyDescent="0.2">
      <c r="A4" s="293"/>
      <c r="B4" s="306"/>
      <c r="C4" s="306" t="s">
        <v>116</v>
      </c>
      <c r="D4" s="311" t="s">
        <v>42</v>
      </c>
      <c r="E4" s="312">
        <v>2</v>
      </c>
      <c r="F4" s="312" t="s">
        <v>117</v>
      </c>
      <c r="G4" s="306" t="s">
        <v>118</v>
      </c>
      <c r="H4" s="309" t="s">
        <v>114</v>
      </c>
      <c r="I4" s="309" t="s">
        <v>181</v>
      </c>
      <c r="J4" s="313">
        <v>0</v>
      </c>
      <c r="K4" s="314" t="str">
        <f t="shared" ref="K4:K9" si="0">Currency&amp;$E4&amp;$F4&amp;"_Quote"</f>
        <v>USD2X1S_Quote</v>
      </c>
      <c r="L4" s="229" t="str">
        <f>_xll.qlSwapRateHelper2(,$K4,,D4,Calendar,$G4,$H4,$I4,$L$1,$J4,C4,Discounting,Permanent,Trigger,ObjectOverwrite)</f>
        <v>obj_0027a#0001</v>
      </c>
      <c r="M4" s="307" t="str">
        <f>_xll.ohRangeRetrieveError(L4)</f>
        <v/>
      </c>
      <c r="N4" s="297"/>
      <c r="O4" s="324"/>
      <c r="P4" s="93" t="str">
        <f>_xll.qlRateHelperQuoteName(L4,Trigger)</f>
        <v>USD2X1S_Quote</v>
      </c>
      <c r="Q4" s="95">
        <f>_xll.qlQuoteValue(K4,AllTriggers)</f>
        <v>1.8699999999999999E-3</v>
      </c>
      <c r="R4" s="114">
        <f>IF(ISBLANK(J4),"--",_xll.qlSwapRateHelperSpread(L4,AllTriggers))</f>
        <v>0</v>
      </c>
      <c r="S4" s="93" t="b">
        <v>1</v>
      </c>
      <c r="T4" s="96">
        <f>_xll.qlRateHelperEarliestDate(L4,Trigger)</f>
        <v>42138</v>
      </c>
      <c r="U4" s="96">
        <f>_xll.qlRateHelperLatestDate(L4,Trigger)</f>
        <v>42199</v>
      </c>
    </row>
    <row r="5" spans="1:21" ht="11.25" customHeight="1" x14ac:dyDescent="0.2">
      <c r="A5" s="293"/>
      <c r="B5" s="306"/>
      <c r="C5" s="306" t="s">
        <v>116</v>
      </c>
      <c r="D5" s="311" t="s">
        <v>36</v>
      </c>
      <c r="E5" s="312">
        <v>3</v>
      </c>
      <c r="F5" s="312" t="s">
        <v>117</v>
      </c>
      <c r="G5" s="306" t="s">
        <v>118</v>
      </c>
      <c r="H5" s="309" t="s">
        <v>114</v>
      </c>
      <c r="I5" s="309" t="s">
        <v>181</v>
      </c>
      <c r="J5" s="313">
        <v>0</v>
      </c>
      <c r="K5" s="314" t="str">
        <f t="shared" si="0"/>
        <v>USD3X1S_Quote</v>
      </c>
      <c r="L5" s="229" t="str">
        <f>_xll.qlSwapRateHelper2(,$K5,,D5,Calendar,$G5,$H5,$I5,$L$1,$J5,C5,Discounting,Permanent,Trigger,ObjectOverwrite)</f>
        <v>obj_00279#0001</v>
      </c>
      <c r="M5" s="307" t="str">
        <f>_xll.ohRangeRetrieveError(L5)</f>
        <v/>
      </c>
      <c r="N5" s="297"/>
      <c r="O5" s="324"/>
      <c r="P5" s="93" t="str">
        <f>_xll.qlRateHelperQuoteName(L5,Trigger)</f>
        <v>USD3X1S_Quote</v>
      </c>
      <c r="Q5" s="95">
        <f>_xll.qlQuoteValue(K5,AllTriggers)</f>
        <v>1.9E-3</v>
      </c>
      <c r="R5" s="114">
        <f>IF(ISBLANK(J5),"--",_xll.qlSwapRateHelperSpread(L5,AllTriggers))</f>
        <v>0</v>
      </c>
      <c r="S5" s="93" t="b">
        <v>1</v>
      </c>
      <c r="T5" s="96">
        <f>_xll.qlRateHelperEarliestDate(L5,Trigger)</f>
        <v>42138</v>
      </c>
      <c r="U5" s="96">
        <f>_xll.qlRateHelperLatestDate(L5,Trigger)</f>
        <v>42230</v>
      </c>
    </row>
    <row r="6" spans="1:21" ht="11.25" customHeight="1" x14ac:dyDescent="0.2">
      <c r="A6" s="103"/>
      <c r="B6" s="306"/>
      <c r="C6" s="306" t="s">
        <v>116</v>
      </c>
      <c r="D6" s="311" t="s">
        <v>43</v>
      </c>
      <c r="E6" s="312">
        <v>4</v>
      </c>
      <c r="F6" s="312" t="s">
        <v>117</v>
      </c>
      <c r="G6" s="306" t="s">
        <v>118</v>
      </c>
      <c r="H6" s="309" t="s">
        <v>114</v>
      </c>
      <c r="I6" s="309" t="s">
        <v>181</v>
      </c>
      <c r="J6" s="313">
        <v>0</v>
      </c>
      <c r="K6" s="314" t="str">
        <f t="shared" si="0"/>
        <v>USD4X1S_Quote</v>
      </c>
      <c r="L6" s="229" t="str">
        <f>_xll.qlSwapRateHelper2(,$K6,,D6,Calendar,$G6,$H6,$I6,$L$1,$J6,C6,Discounting,Permanent,Trigger,ObjectOverwrite)</f>
        <v>obj_00278#0001</v>
      </c>
      <c r="M6" s="307" t="str">
        <f>_xll.ohRangeRetrieveError(L6)</f>
        <v/>
      </c>
      <c r="N6" s="297"/>
      <c r="O6" s="324"/>
      <c r="P6" s="93" t="str">
        <f>_xll.qlRateHelperQuoteName(L6,Trigger)</f>
        <v>USD4X1S_Quote</v>
      </c>
      <c r="Q6" s="95">
        <f>_xll.qlQuoteValue(K6,AllTriggers)</f>
        <v>1.9500000000000001E-3</v>
      </c>
      <c r="R6" s="114">
        <f>IF(ISBLANK(J6),"--",_xll.qlSwapRateHelperSpread(L6,AllTriggers))</f>
        <v>0</v>
      </c>
      <c r="S6" s="93" t="b">
        <v>1</v>
      </c>
      <c r="T6" s="96">
        <f>_xll.qlRateHelperEarliestDate(L6,Trigger)</f>
        <v>42138</v>
      </c>
      <c r="U6" s="96">
        <f>_xll.qlRateHelperLatestDate(L6,Trigger)</f>
        <v>42261</v>
      </c>
    </row>
    <row r="7" spans="1:21" ht="11.25" customHeight="1" x14ac:dyDescent="0.2">
      <c r="A7" s="103"/>
      <c r="B7" s="306"/>
      <c r="C7" s="306" t="s">
        <v>116</v>
      </c>
      <c r="D7" s="311" t="s">
        <v>44</v>
      </c>
      <c r="E7" s="312">
        <v>5</v>
      </c>
      <c r="F7" s="312" t="s">
        <v>117</v>
      </c>
      <c r="G7" s="306" t="s">
        <v>118</v>
      </c>
      <c r="H7" s="309" t="s">
        <v>114</v>
      </c>
      <c r="I7" s="309" t="s">
        <v>181</v>
      </c>
      <c r="J7" s="313">
        <v>0</v>
      </c>
      <c r="K7" s="314" t="str">
        <f t="shared" si="0"/>
        <v>USD5X1S_Quote</v>
      </c>
      <c r="L7" s="229" t="str">
        <f>_xll.qlSwapRateHelper2(,$K7,,D7,Calendar,$G7,$H7,$I7,$L$1,$J7,C7,Discounting,Permanent,Trigger,ObjectOverwrite)</f>
        <v>obj_00277#0001</v>
      </c>
      <c r="M7" s="307" t="str">
        <f>_xll.ohRangeRetrieveError(L7)</f>
        <v/>
      </c>
      <c r="N7" s="297"/>
      <c r="O7" s="324"/>
      <c r="P7" s="93" t="str">
        <f>_xll.qlRateHelperQuoteName(L7,Trigger)</f>
        <v>USD5X1S_Quote</v>
      </c>
      <c r="Q7" s="95">
        <f>_xll.qlQuoteValue(K7,AllTriggers)</f>
        <v>2.1300000000000004E-3</v>
      </c>
      <c r="R7" s="114">
        <f>IF(ISBLANK(J7),"--",_xll.qlSwapRateHelperSpread(L7,AllTriggers))</f>
        <v>0</v>
      </c>
      <c r="S7" s="93" t="b">
        <v>1</v>
      </c>
      <c r="T7" s="96">
        <f>_xll.qlRateHelperEarliestDate(L7,Trigger)</f>
        <v>42138</v>
      </c>
      <c r="U7" s="96">
        <f>_xll.qlRateHelperLatestDate(L7,Trigger)</f>
        <v>42291</v>
      </c>
    </row>
    <row r="8" spans="1:21" ht="11.25" customHeight="1" x14ac:dyDescent="0.2">
      <c r="A8" s="103"/>
      <c r="B8" s="306"/>
      <c r="C8" s="306" t="s">
        <v>116</v>
      </c>
      <c r="D8" s="311" t="s">
        <v>37</v>
      </c>
      <c r="E8" s="312">
        <v>6</v>
      </c>
      <c r="F8" s="312" t="s">
        <v>117</v>
      </c>
      <c r="G8" s="306" t="s">
        <v>118</v>
      </c>
      <c r="H8" s="309" t="s">
        <v>114</v>
      </c>
      <c r="I8" s="309" t="s">
        <v>181</v>
      </c>
      <c r="J8" s="313">
        <v>0</v>
      </c>
      <c r="K8" s="314" t="str">
        <f t="shared" si="0"/>
        <v>USD6X1S_Quote</v>
      </c>
      <c r="L8" s="229" t="str">
        <f>_xll.qlSwapRateHelper2(,$K8,,D8,Calendar,$G8,$H8,$I8,$L$1,$J8,C8,Discounting,Permanent,Trigger,ObjectOverwrite)</f>
        <v>obj_00276#0001</v>
      </c>
      <c r="M8" s="307" t="str">
        <f>_xll.ohRangeRetrieveError(L8)</f>
        <v/>
      </c>
      <c r="N8" s="297"/>
      <c r="O8" s="324"/>
      <c r="P8" s="93" t="str">
        <f>_xll.qlRateHelperQuoteName(L8,Trigger)</f>
        <v>USD6X1S_Quote</v>
      </c>
      <c r="Q8" s="95">
        <f>_xll.qlQuoteValue(K8,AllTriggers)</f>
        <v>2.32E-3</v>
      </c>
      <c r="R8" s="114">
        <f>IF(ISBLANK(J8),"--",_xll.qlSwapRateHelperSpread(L8,AllTriggers))</f>
        <v>0</v>
      </c>
      <c r="S8" s="93" t="b">
        <v>0</v>
      </c>
      <c r="T8" s="96">
        <f>_xll.qlRateHelperEarliestDate(L8,Trigger)</f>
        <v>42138</v>
      </c>
      <c r="U8" s="96">
        <f>_xll.qlRateHelperLatestDate(L8,Trigger)</f>
        <v>42324</v>
      </c>
    </row>
    <row r="9" spans="1:21" ht="11.25" customHeight="1" x14ac:dyDescent="0.2">
      <c r="A9" s="298"/>
      <c r="B9" s="315"/>
      <c r="C9" s="315" t="s">
        <v>116</v>
      </c>
      <c r="D9" s="316" t="s">
        <v>45</v>
      </c>
      <c r="E9" s="317">
        <v>7</v>
      </c>
      <c r="F9" s="317" t="s">
        <v>117</v>
      </c>
      <c r="G9" s="315" t="s">
        <v>118</v>
      </c>
      <c r="H9" s="318" t="s">
        <v>114</v>
      </c>
      <c r="I9" s="318" t="s">
        <v>181</v>
      </c>
      <c r="J9" s="319">
        <v>0</v>
      </c>
      <c r="K9" s="320" t="str">
        <f t="shared" si="0"/>
        <v>USD7X1S_Quote</v>
      </c>
      <c r="L9" s="321" t="str">
        <f>_xll.qlSwapRateHelper2(,$K9,,D9,Calendar,$G9,$H9,$I9,$L$1,$J9,C9,Discounting,Permanent,Trigger,ObjectOverwrite)</f>
        <v>obj_00275#0001</v>
      </c>
      <c r="M9" s="322" t="str">
        <f>_xll.ohRangeRetrieveError(L9)</f>
        <v/>
      </c>
      <c r="N9" s="299"/>
      <c r="P9" s="97" t="str">
        <f>_xll.qlRateHelperQuoteName(L9,Trigger)</f>
        <v>USD7X1S_Quote</v>
      </c>
      <c r="Q9" s="98">
        <f>_xll.qlQuoteValue(K9,AllTriggers)</f>
        <v>2.47E-3</v>
      </c>
      <c r="R9" s="115">
        <f>IF(ISBLANK(J9),"--",_xll.qlSwapRateHelperSpread(L9,AllTriggers))</f>
        <v>0</v>
      </c>
      <c r="S9" s="97" t="b">
        <v>0</v>
      </c>
      <c r="T9" s="99">
        <f>_xll.qlRateHelperEarliestDate(L9,Trigger)</f>
        <v>42138</v>
      </c>
      <c r="U9" s="99">
        <f>_xll.qlRateHelperLatestDate(L9,Trigger)</f>
        <v>42352</v>
      </c>
    </row>
    <row r="10" spans="1:21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94"/>
      <c r="N10" s="299"/>
    </row>
    <row r="11" spans="1:21" x14ac:dyDescent="0.2">
      <c r="A11" s="298"/>
      <c r="B11" s="294"/>
      <c r="C11" s="294"/>
      <c r="D11" s="294"/>
      <c r="E11" s="295"/>
      <c r="F11" s="295"/>
      <c r="G11" s="294"/>
      <c r="H11" s="294"/>
      <c r="I11" s="294"/>
      <c r="J11" s="300"/>
      <c r="K11" s="300"/>
      <c r="L11" s="296"/>
      <c r="M11" s="294"/>
      <c r="N11" s="299"/>
      <c r="P11" s="289" t="str">
        <f>K1&amp;" "&amp;PROPER(Currency)&amp;IborType&amp;" Curve"</f>
        <v>1M UsdLibor Curve</v>
      </c>
      <c r="Q11" s="290"/>
      <c r="R11" s="290"/>
      <c r="S11" s="290"/>
      <c r="T11" s="290"/>
      <c r="U11" s="291" t="s">
        <v>139</v>
      </c>
    </row>
    <row r="12" spans="1:21" ht="11.25" customHeight="1" x14ac:dyDescent="0.2">
      <c r="A12" s="298"/>
      <c r="B12" s="294"/>
      <c r="C12" s="294"/>
      <c r="D12" s="294"/>
      <c r="E12" s="295"/>
      <c r="F12" s="295"/>
      <c r="G12" s="294"/>
      <c r="H12" s="294"/>
      <c r="I12" s="294"/>
      <c r="J12" s="294"/>
      <c r="K12" s="294"/>
      <c r="L12" s="296"/>
      <c r="M12" s="288" t="s">
        <v>115</v>
      </c>
      <c r="N12" s="299"/>
      <c r="P12" s="288" t="s">
        <v>80</v>
      </c>
      <c r="Q12" s="288" t="s">
        <v>81</v>
      </c>
      <c r="R12" s="288" t="s">
        <v>112</v>
      </c>
      <c r="S12" s="288" t="s">
        <v>75</v>
      </c>
      <c r="T12" s="288" t="s">
        <v>76</v>
      </c>
      <c r="U12" s="100">
        <f t="array" ref="U12:U21">_xll.qlPiecewiseYieldCurveData('General Settings'!D36,InterestRatesTrigger)</f>
        <v>1</v>
      </c>
    </row>
    <row r="13" spans="1:21" x14ac:dyDescent="0.2">
      <c r="A13" s="298"/>
      <c r="B13" s="294"/>
      <c r="C13" s="294"/>
      <c r="D13" s="294"/>
      <c r="E13" s="295"/>
      <c r="F13" s="295"/>
      <c r="G13" s="294"/>
      <c r="H13" s="294"/>
      <c r="I13" s="294"/>
      <c r="J13" s="300"/>
      <c r="K13" s="300"/>
      <c r="L13" s="296"/>
      <c r="M13" s="307" t="str">
        <f t="array" ref="M13:M21">_xll.ohFilter(L3:L9,S3:S9)</f>
        <v>obj_002cc#0001</v>
      </c>
      <c r="N13" s="299"/>
      <c r="P13" s="103" t="str">
        <f t="array" ref="P13:P21">_xll.ohFilter(P3:P8,S3:S8)</f>
        <v>UsdLibor1MLastFixing_Quote</v>
      </c>
      <c r="Q13" s="95">
        <f t="array" ref="Q13:Q21">_xll.ohFilter(Q3:Q8,S3:S8)</f>
        <v>1.8560000000000002E-3</v>
      </c>
      <c r="R13" s="112" t="str">
        <f t="array" ref="R13:R21">_xll.ohFilter(R3:R8,S3:S8)</f>
        <v>--</v>
      </c>
      <c r="S13" s="96">
        <f t="array" ref="S13:S21">_xll.ohFilter(T3:T8,S3:S8)</f>
        <v>42138</v>
      </c>
      <c r="T13" s="96">
        <f t="array" ref="T13:T21">_xll.ohFilter(U3:U8,S3:S8)</f>
        <v>42170</v>
      </c>
      <c r="U13" s="101">
        <v>0.9998350494353998</v>
      </c>
    </row>
    <row r="14" spans="1:21" x14ac:dyDescent="0.2">
      <c r="A14" s="298"/>
      <c r="B14" s="294"/>
      <c r="C14" s="294"/>
      <c r="D14" s="294"/>
      <c r="E14" s="295"/>
      <c r="F14" s="295"/>
      <c r="G14" s="294"/>
      <c r="H14" s="294"/>
      <c r="I14" s="294"/>
      <c r="J14" s="294"/>
      <c r="K14" s="294"/>
      <c r="L14" s="296"/>
      <c r="M14" s="307" t="str">
        <v>obj_0027a#0001</v>
      </c>
      <c r="N14" s="299"/>
      <c r="P14" s="103" t="str">
        <v>USD2X1S_Quote</v>
      </c>
      <c r="Q14" s="95">
        <v>1.8699999999999999E-3</v>
      </c>
      <c r="R14" s="112">
        <v>0</v>
      </c>
      <c r="S14" s="96">
        <v>42138</v>
      </c>
      <c r="T14" s="96">
        <v>42199</v>
      </c>
      <c r="U14" s="101">
        <v>0.99968323331994413</v>
      </c>
    </row>
    <row r="15" spans="1:21" x14ac:dyDescent="0.2">
      <c r="A15" s="298"/>
      <c r="B15" s="294"/>
      <c r="C15" s="294"/>
      <c r="D15" s="294"/>
      <c r="E15" s="295"/>
      <c r="F15" s="295"/>
      <c r="G15" s="294"/>
      <c r="H15" s="294"/>
      <c r="I15" s="294"/>
      <c r="J15" s="300"/>
      <c r="K15" s="300"/>
      <c r="L15" s="296"/>
      <c r="M15" s="307" t="str">
        <v>obj_00279#0001</v>
      </c>
      <c r="N15" s="299"/>
      <c r="P15" s="103" t="str">
        <v>USD3X1S_Quote</v>
      </c>
      <c r="Q15" s="95">
        <v>1.9E-3</v>
      </c>
      <c r="R15" s="112">
        <v>0</v>
      </c>
      <c r="S15" s="96">
        <v>42138</v>
      </c>
      <c r="T15" s="96">
        <v>42230</v>
      </c>
      <c r="U15" s="101">
        <v>0.99951466160409352</v>
      </c>
    </row>
    <row r="16" spans="1:21" x14ac:dyDescent="0.2">
      <c r="A16" s="298"/>
      <c r="B16" s="294"/>
      <c r="C16" s="294"/>
      <c r="D16" s="294"/>
      <c r="E16" s="295"/>
      <c r="F16" s="295"/>
      <c r="G16" s="294"/>
      <c r="H16" s="294"/>
      <c r="I16" s="294"/>
      <c r="J16" s="294"/>
      <c r="K16" s="294"/>
      <c r="L16" s="296"/>
      <c r="M16" s="307" t="str">
        <v>obj_00278#0001</v>
      </c>
      <c r="N16" s="299"/>
      <c r="P16" s="103" t="str">
        <v>USD4X1S_Quote</v>
      </c>
      <c r="Q16" s="95">
        <v>1.9500000000000001E-3</v>
      </c>
      <c r="R16" s="112">
        <v>0</v>
      </c>
      <c r="S16" s="96">
        <v>42138</v>
      </c>
      <c r="T16" s="96">
        <v>42261</v>
      </c>
      <c r="U16" s="101">
        <v>0.99933415423723848</v>
      </c>
    </row>
    <row r="17" spans="1:24" x14ac:dyDescent="0.2">
      <c r="A17" s="298"/>
      <c r="B17" s="294"/>
      <c r="C17" s="294"/>
      <c r="D17" s="294"/>
      <c r="E17" s="295"/>
      <c r="F17" s="295"/>
      <c r="G17" s="294"/>
      <c r="H17" s="294"/>
      <c r="I17" s="294"/>
      <c r="J17" s="300"/>
      <c r="K17" s="300"/>
      <c r="L17" s="296"/>
      <c r="M17" s="307" t="str">
        <v>obj_00277#0001</v>
      </c>
      <c r="N17" s="299"/>
      <c r="P17" s="103" t="str">
        <v>USD5X1S_Quote</v>
      </c>
      <c r="Q17" s="95">
        <v>2.1300000000000004E-3</v>
      </c>
      <c r="R17" s="112">
        <v>0</v>
      </c>
      <c r="S17" s="96">
        <v>42138</v>
      </c>
      <c r="T17" s="96">
        <v>42291</v>
      </c>
      <c r="U17" s="101">
        <v>0.99909550170180184</v>
      </c>
    </row>
    <row r="18" spans="1:24" x14ac:dyDescent="0.2">
      <c r="A18" s="298"/>
      <c r="B18" s="294"/>
      <c r="C18" s="294"/>
      <c r="D18" s="294"/>
      <c r="E18" s="295"/>
      <c r="F18" s="295"/>
      <c r="G18" s="294"/>
      <c r="H18" s="294"/>
      <c r="I18" s="294"/>
      <c r="J18" s="294"/>
      <c r="K18" s="294"/>
      <c r="L18" s="296"/>
      <c r="M18" s="307" t="e">
        <v>#N/A</v>
      </c>
      <c r="N18" s="299"/>
      <c r="P18" s="103" t="e">
        <v>#N/A</v>
      </c>
      <c r="Q18" s="95" t="e">
        <v>#N/A</v>
      </c>
      <c r="R18" s="112" t="e">
        <v>#N/A</v>
      </c>
      <c r="S18" s="96" t="e">
        <v>#N/A</v>
      </c>
      <c r="T18" s="96" t="e">
        <v>#N/A</v>
      </c>
      <c r="U18" s="101" t="e">
        <v>#N/A</v>
      </c>
    </row>
    <row r="19" spans="1:24" x14ac:dyDescent="0.2">
      <c r="A19" s="298"/>
      <c r="B19" s="294"/>
      <c r="C19" s="294"/>
      <c r="D19" s="294"/>
      <c r="E19" s="295"/>
      <c r="F19" s="295"/>
      <c r="G19" s="294"/>
      <c r="H19" s="294"/>
      <c r="I19" s="294"/>
      <c r="J19" s="300"/>
      <c r="K19" s="300"/>
      <c r="L19" s="296"/>
      <c r="M19" s="307" t="e">
        <v>#N/A</v>
      </c>
      <c r="N19" s="299"/>
      <c r="P19" s="103" t="e">
        <v>#N/A</v>
      </c>
      <c r="Q19" s="95" t="e">
        <v>#N/A</v>
      </c>
      <c r="R19" s="112" t="e">
        <v>#N/A</v>
      </c>
      <c r="S19" s="96" t="e">
        <v>#N/A</v>
      </c>
      <c r="T19" s="96" t="e">
        <v>#N/A</v>
      </c>
      <c r="U19" s="101" t="e">
        <v>#N/A</v>
      </c>
    </row>
    <row r="20" spans="1:24" x14ac:dyDescent="0.2">
      <c r="A20" s="298"/>
      <c r="B20" s="294"/>
      <c r="C20" s="294"/>
      <c r="D20" s="294"/>
      <c r="E20" s="295"/>
      <c r="F20" s="295"/>
      <c r="G20" s="294"/>
      <c r="H20" s="294"/>
      <c r="I20" s="294"/>
      <c r="J20" s="294"/>
      <c r="K20" s="294"/>
      <c r="L20" s="296"/>
      <c r="M20" s="307" t="e">
        <v>#N/A</v>
      </c>
      <c r="N20" s="299"/>
      <c r="P20" s="103" t="e">
        <v>#N/A</v>
      </c>
      <c r="Q20" s="95" t="e">
        <v>#N/A</v>
      </c>
      <c r="R20" s="112" t="e">
        <v>#N/A</v>
      </c>
      <c r="S20" s="96" t="e">
        <v>#N/A</v>
      </c>
      <c r="T20" s="96" t="e">
        <v>#N/A</v>
      </c>
      <c r="U20" s="101" t="e">
        <v>#N/A</v>
      </c>
    </row>
    <row r="21" spans="1:24" x14ac:dyDescent="0.2">
      <c r="A21" s="298"/>
      <c r="B21" s="294"/>
      <c r="C21" s="294"/>
      <c r="D21" s="294"/>
      <c r="E21" s="295"/>
      <c r="F21" s="295"/>
      <c r="G21" s="294"/>
      <c r="H21" s="294"/>
      <c r="I21" s="294"/>
      <c r="J21" s="300"/>
      <c r="K21" s="300"/>
      <c r="L21" s="296"/>
      <c r="M21" s="322" t="e">
        <v>#N/A</v>
      </c>
      <c r="N21" s="299"/>
      <c r="P21" s="104" t="e">
        <v>#N/A</v>
      </c>
      <c r="Q21" s="98" t="e">
        <v>#N/A</v>
      </c>
      <c r="R21" s="113" t="e">
        <v>#N/A</v>
      </c>
      <c r="S21" s="99" t="e">
        <v>#N/A</v>
      </c>
      <c r="T21" s="99" t="e">
        <v>#N/A</v>
      </c>
      <c r="U21" s="102" t="e">
        <v>#N/A</v>
      </c>
    </row>
    <row r="22" spans="1:24" x14ac:dyDescent="0.2">
      <c r="A22" s="301"/>
      <c r="B22" s="302"/>
      <c r="C22" s="302"/>
      <c r="D22" s="302"/>
      <c r="E22" s="303"/>
      <c r="F22" s="303"/>
      <c r="G22" s="302"/>
      <c r="H22" s="302"/>
      <c r="I22" s="302"/>
      <c r="J22" s="302"/>
      <c r="K22" s="302"/>
      <c r="L22" s="304"/>
      <c r="M22" s="302"/>
      <c r="N22" s="305"/>
    </row>
    <row r="23" spans="1:24" x14ac:dyDescent="0.2">
      <c r="J23" s="326"/>
      <c r="K23" s="326"/>
    </row>
    <row r="24" spans="1:24" x14ac:dyDescent="0.2">
      <c r="P24" s="399" t="str">
        <f>"Delta "&amp;K1</f>
        <v>Delta 1M</v>
      </c>
      <c r="Q24" s="400"/>
      <c r="R24" s="401"/>
      <c r="S24" s="401"/>
      <c r="T24" s="402"/>
      <c r="U24" s="402"/>
      <c r="V24" s="402"/>
      <c r="W24" s="402"/>
      <c r="X24" s="403"/>
    </row>
    <row r="25" spans="1:24" x14ac:dyDescent="0.2">
      <c r="J25" s="326"/>
      <c r="K25" s="326"/>
      <c r="P25" s="359" t="str">
        <f>K1&amp;" Instruments"</f>
        <v>1M Instruments</v>
      </c>
      <c r="Q25" s="359" t="s">
        <v>102</v>
      </c>
      <c r="R25" s="359" t="s">
        <v>103</v>
      </c>
      <c r="S25" s="359" t="s">
        <v>125</v>
      </c>
      <c r="T25" s="359" t="str">
        <f>"F "&amp;K1</f>
        <v>F 1M</v>
      </c>
      <c r="U25" s="359" t="s">
        <v>128</v>
      </c>
      <c r="V25" s="359" t="s">
        <v>126</v>
      </c>
      <c r="W25" s="359" t="s">
        <v>127</v>
      </c>
      <c r="X25" s="359" t="s">
        <v>129</v>
      </c>
    </row>
    <row r="26" spans="1:24" x14ac:dyDescent="0.2">
      <c r="N26" s="223">
        <v>0</v>
      </c>
      <c r="O26" s="223">
        <f>N26+SUBSTITUTE($K$1,"M","")</f>
        <v>1</v>
      </c>
      <c r="P26" s="394" t="str">
        <f>N26&amp;"x"&amp;O26</f>
        <v>0x1</v>
      </c>
      <c r="Q26" s="105">
        <f>SettlementDate</f>
        <v>42138</v>
      </c>
      <c r="R26" s="105">
        <f>_xll.qlInterestRateIndexMaturity(iborindex1M,Q26,Trigger)</f>
        <v>42170</v>
      </c>
      <c r="S26" s="118">
        <f>_xll.qlDayCounterYearFraction(DayCounter,Q26,R26,,,Trigger)</f>
        <v>8.8888888888888892E-2</v>
      </c>
      <c r="T26" s="22">
        <f>_xll.qlIndexFixing(iborindex1M,_xll.qlInterestRateIndexFixingDate(iborindex1M,Q26,Trigger),TRUE,AllTriggers)</f>
        <v>1.8559999999989696E-3</v>
      </c>
      <c r="U26" s="22">
        <f>(V26/W26-1)/S26</f>
        <v>1.2699999967419329E-3</v>
      </c>
      <c r="V26" s="119">
        <f>_xll.qlYieldTSDiscount(Discounting,Q26,,AllTriggers)</f>
        <v>0.99998560902785294</v>
      </c>
      <c r="W26" s="119">
        <f>_xll.qlYieldTSDiscount(Discounting,R26,,AllTriggers)</f>
        <v>0.99987273450611391</v>
      </c>
      <c r="X26" s="395">
        <f>LN((1+T26*S26)/(1+U26*S26))</f>
        <v>5.2081653312517174E-5</v>
      </c>
    </row>
    <row r="27" spans="1:24" x14ac:dyDescent="0.2">
      <c r="J27" s="326"/>
      <c r="K27" s="326"/>
      <c r="N27" s="223">
        <v>1</v>
      </c>
      <c r="O27" s="223">
        <f t="shared" ref="O27:O29" si="1">N27+SUBSTITUTE($K$1,"M","")</f>
        <v>2</v>
      </c>
      <c r="P27" s="394" t="str">
        <f t="shared" ref="P27:P29" si="2">N27&amp;"x"&amp;O27</f>
        <v>1x2</v>
      </c>
      <c r="Q27" s="105">
        <f>R26</f>
        <v>42170</v>
      </c>
      <c r="R27" s="105">
        <f>_xll.qlInterestRateIndexMaturity(iborindex1M,Q27,Trigger)</f>
        <v>42200</v>
      </c>
      <c r="S27" s="118">
        <f>_xll.qlDayCounterYearFraction(DayCounter,Q27,R27,,,Trigger)</f>
        <v>8.3333333333333329E-2</v>
      </c>
      <c r="T27" s="22">
        <f>_xll.qlIndexFixing(iborindex1M,_xll.qlInterestRateIndexFixingDate(iborindex1M,Q27,Trigger),TRUE,AllTriggers)</f>
        <v>1.8876604912057005E-3</v>
      </c>
      <c r="U27" s="22">
        <f>(V27/W27-1)/S27</f>
        <v>1.4403274905268049E-3</v>
      </c>
      <c r="V27" s="119">
        <f>_xll.qlYieldTSDiscount(Discounting,Q27,,AllTriggers)</f>
        <v>0.99987273450611391</v>
      </c>
      <c r="W27" s="119">
        <f>_xll.qlYieldTSDiscount(Discounting,R27,,AllTriggers)</f>
        <v>0.99975273689355748</v>
      </c>
      <c r="X27" s="395">
        <f>LN((1+T27*S27)/(1+U27*S27))</f>
        <v>3.7272581614841085E-5</v>
      </c>
    </row>
    <row r="28" spans="1:24" x14ac:dyDescent="0.2">
      <c r="N28" s="223">
        <v>2</v>
      </c>
      <c r="O28" s="223">
        <f t="shared" si="1"/>
        <v>3</v>
      </c>
      <c r="P28" s="394" t="str">
        <f t="shared" si="2"/>
        <v>2x3</v>
      </c>
      <c r="Q28" s="105">
        <f>R27</f>
        <v>42200</v>
      </c>
      <c r="R28" s="105">
        <f>_xll.qlInterestRateIndexMaturity(iborindex1M,Q28,Trigger)</f>
        <v>42233</v>
      </c>
      <c r="S28" s="118">
        <f>_xll.qlDayCounterYearFraction(DayCounter,Q28,R28,,,Trigger)</f>
        <v>9.166666666666666E-2</v>
      </c>
      <c r="T28" s="22">
        <f>_xll.qlIndexFixing(iborindex1M,_xll.qlInterestRateIndexFixingDate(iborindex1M,Q28,Trigger),TRUE,AllTriggers)</f>
        <v>1.9712095538744604E-3</v>
      </c>
      <c r="U28" s="22">
        <f>(V28/W28-1)/S28</f>
        <v>1.4933813378206005E-3</v>
      </c>
      <c r="V28" s="119">
        <f>_xll.qlYieldTSDiscount(Discounting,Q28,,AllTriggers)</f>
        <v>0.99975273689355748</v>
      </c>
      <c r="W28" s="119">
        <f>_xll.qlYieldTSDiscount(Discounting,R28,,AllTriggers)</f>
        <v>0.99961589618549196</v>
      </c>
      <c r="X28" s="395">
        <f>LN((1+T28*S28)/(1+U28*S28))</f>
        <v>4.3793965604026153E-5</v>
      </c>
    </row>
    <row r="29" spans="1:24" x14ac:dyDescent="0.2">
      <c r="J29" s="326"/>
      <c r="K29" s="326"/>
      <c r="N29" s="223">
        <v>3</v>
      </c>
      <c r="O29" s="223">
        <f t="shared" si="1"/>
        <v>4</v>
      </c>
      <c r="P29" s="396" t="str">
        <f t="shared" si="2"/>
        <v>3x4</v>
      </c>
      <c r="Q29" s="397">
        <f>R28</f>
        <v>42233</v>
      </c>
      <c r="R29" s="397">
        <f>_xll.qlInterestRateIndexMaturity(iborindex1M,Q29,Trigger)</f>
        <v>42264</v>
      </c>
      <c r="S29" s="143">
        <f>_xll.qlDayCounterYearFraction(DayCounter,Q29,R29,,,Trigger)</f>
        <v>8.611111111111111E-2</v>
      </c>
      <c r="T29" s="130">
        <f>_xll.qlIndexFixing(iborindex1M,_xll.qlInterestRateIndexFixingDate(iborindex1M,Q29,Trigger),TRUE,AllTriggers)</f>
        <v>2.1720112936373498E-3</v>
      </c>
      <c r="U29" s="130">
        <f>(V29/W29-1)/S29</f>
        <v>1.6532236778599879E-3</v>
      </c>
      <c r="V29" s="131">
        <f>_xll.qlYieldTSDiscount(Discounting,Q29,,AllTriggers)</f>
        <v>0.99961589618549196</v>
      </c>
      <c r="W29" s="131">
        <f>_xll.qlYieldTSDiscount(Discounting,R29,,AllTriggers)</f>
        <v>0.99947361019501735</v>
      </c>
      <c r="X29" s="398">
        <f>LN((1+T29*S29)/(1+U29*S29))</f>
        <v>4.4666021645331234E-5</v>
      </c>
    </row>
    <row r="31" spans="1:24" x14ac:dyDescent="0.2">
      <c r="J31" s="326"/>
      <c r="K31" s="326"/>
    </row>
    <row r="33" spans="10:11" x14ac:dyDescent="0.2">
      <c r="J33" s="326"/>
      <c r="K33" s="326"/>
    </row>
    <row r="35" spans="10:11" x14ac:dyDescent="0.2">
      <c r="J35" s="326"/>
      <c r="K35" s="326"/>
    </row>
    <row r="37" spans="10:11" x14ac:dyDescent="0.2">
      <c r="J37" s="326"/>
      <c r="K37" s="3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3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2" width="17.83203125" style="180" bestFit="1" customWidth="1"/>
    <col min="23" max="24" width="15.33203125" style="180" bestFit="1" customWidth="1"/>
    <col min="25" max="25" width="9.33203125" style="180"/>
    <col min="26" max="26" width="14.1640625" style="180" bestFit="1" customWidth="1"/>
    <col min="27" max="27" width="15.33203125" style="180" bestFit="1" customWidth="1"/>
    <col min="28" max="16384" width="9.33203125" style="180"/>
  </cols>
  <sheetData>
    <row r="1" spans="1:27" x14ac:dyDescent="0.2">
      <c r="E1" s="417" t="s">
        <v>101</v>
      </c>
      <c r="F1" s="418" t="s">
        <v>36</v>
      </c>
      <c r="N1" s="404" t="str">
        <f>_xll.qlInterpolation(,interpolator3M,_xll.ohFilter(E3:E15,M3:M15),_xll.ohFilter(L3:L15,M3:M15))</f>
        <v>obj_00273#0390</v>
      </c>
    </row>
    <row r="2" spans="1:27" ht="26.25" customHeight="1" x14ac:dyDescent="0.2">
      <c r="D2" s="359" t="str">
        <f>F1&amp;" Instruments"</f>
        <v>3M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3M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420" t="s">
        <v>132</v>
      </c>
    </row>
    <row r="3" spans="1:27" ht="11.25" customHeight="1" x14ac:dyDescent="0.2">
      <c r="D3" s="408" t="str">
        <f>PROPER(Currency&amp;IborType)&amp;F1&amp;"LastFixing"&amp;QuoteSuffix</f>
        <v>Usdlibor3MLastFixing_Quote</v>
      </c>
      <c r="E3" s="409">
        <f>SettlementDate</f>
        <v>42138</v>
      </c>
      <c r="F3" s="409">
        <f>_xll.qlCalendarAdvance(Calendar,E3,F1,"mf",,Trigger)</f>
        <v>42230</v>
      </c>
      <c r="G3" s="410">
        <f>_xll.qlDayCounterYearFraction(DayCounter,E3,F3,,,Trigger)</f>
        <v>0.25555555555555554</v>
      </c>
      <c r="H3" s="411">
        <f>_xll.qlQuoteValue(D3,LastFixingsTrigger)</f>
        <v>2.7500000000000003E-3</v>
      </c>
      <c r="I3" s="412">
        <f>_xll.qlYieldTSDiscount(Discounting,E3,,AllTriggers)</f>
        <v>0.99998560902785294</v>
      </c>
      <c r="J3" s="412">
        <f>_xll.qlYieldTSDiscount(Discounting,F3,,AllTriggers)</f>
        <v>0.9996279643564534</v>
      </c>
      <c r="K3" s="411">
        <f>(I3/J3-1)/G3</f>
        <v>1.3999999988553121E-3</v>
      </c>
      <c r="L3" s="411">
        <f>H3-K3</f>
        <v>1.3500000011446881E-3</v>
      </c>
      <c r="M3" s="413" t="b">
        <v>1</v>
      </c>
      <c r="N3" s="414">
        <f>_xll.qlInterpolationInterpolate(B3Minterpolation,E3,TRUE,Trigger)</f>
        <v>1.3500000011446881E-3</v>
      </c>
      <c r="O3" s="415">
        <f>(L3-N3)*10000</f>
        <v>0</v>
      </c>
      <c r="P3" s="416">
        <f>LN((1+H3*G3)/(1+K3*G3))</f>
        <v>3.4481715483615299E-4</v>
      </c>
      <c r="R3" s="421">
        <f>E3</f>
        <v>42138</v>
      </c>
      <c r="S3" s="421">
        <f>_xll.qlCalendarAdvance(Calendar,R3,$F$1,"mf",,Trigger)</f>
        <v>42230</v>
      </c>
      <c r="T3" s="422">
        <f>_xll.qlDayCounterYearFraction(DayCounter,R3,S3,,,Trigger)</f>
        <v>0.25555555555555554</v>
      </c>
      <c r="U3" s="128">
        <f>_xll.qlInterpolationInterpolate(B3Minterpolation,R3,TRUE)</f>
        <v>1.3500000011446881E-3</v>
      </c>
      <c r="Z3" s="208"/>
      <c r="AA3" s="208"/>
    </row>
    <row r="4" spans="1:27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5" t="str">
        <f>Currency&amp;A4&amp;B4&amp;C4&amp;"F"&amp;QuoteSuffix</f>
        <v>USD1x4F_Quote</v>
      </c>
      <c r="E4" s="92">
        <f>_xll.qlCalendarAdvance("target",$E$3,A4&amp;"M","mf",,Trigger)</f>
        <v>42170</v>
      </c>
      <c r="F4" s="92">
        <f>_xll.qlCalendarAdvance(Calendar,E4,$F$1,"mf",,Trigger)</f>
        <v>42262</v>
      </c>
      <c r="G4" s="118">
        <f>_xll.qlDayCounterYearFraction(DayCounter,E4,F4,,,Trigger)</f>
        <v>0.25555555555555554</v>
      </c>
      <c r="H4" s="22">
        <f>_xll.qlQuoteValue(D4,AllTriggers)</f>
        <v>2.9300000000000003E-3</v>
      </c>
      <c r="I4" s="119">
        <f>_xll.qlYieldTSDiscount(Discounting,E4,,AllTriggers)</f>
        <v>0.99987273450611391</v>
      </c>
      <c r="J4" s="119">
        <f>_xll.qlYieldTSDiscount(Discounting,F4,,AllTriggers)</f>
        <v>0.99948493511838388</v>
      </c>
      <c r="K4" s="22">
        <f t="shared" ref="K4:K6" si="0">(I4/J4-1)/G4</f>
        <v>1.5182578663390693E-3</v>
      </c>
      <c r="L4" s="22">
        <f t="shared" ref="L4:L15" si="1">H4-K4</f>
        <v>1.411742133660931E-3</v>
      </c>
      <c r="M4" s="117" t="b">
        <v>0</v>
      </c>
      <c r="N4" s="22">
        <f>_xll.qlInterpolationInterpolate(B3Minterpolation,E4,TRUE,Trigger)</f>
        <v>1.3891607566341919E-3</v>
      </c>
      <c r="O4" s="145">
        <f t="shared" ref="O4:O15" si="2">(L4-N4)*10000</f>
        <v>0.22581377026739072</v>
      </c>
      <c r="P4" s="139">
        <f t="shared" ref="P4:P15" si="3">LN((1+H4*G4)/(1+K4*G4))</f>
        <v>3.6057360328629488E-4</v>
      </c>
      <c r="R4" s="92">
        <f>_xll.qlCalendarAdvance(Calendar,R3,"1D","f")</f>
        <v>42139</v>
      </c>
      <c r="S4" s="92">
        <f>_xll.qlCalendarAdvance(Calendar,R4,$F$1,"mf",,Trigger)</f>
        <v>42233</v>
      </c>
      <c r="T4" s="118">
        <f>_xll.qlDayCounterYearFraction(DayCounter,R4,S4,,,Trigger)</f>
        <v>0.26111111111111113</v>
      </c>
      <c r="U4" s="22">
        <f>_xll.qlInterpolationInterpolate(B3Minterpolation,R4,TRUE)</f>
        <v>1.3512068101258939E-3</v>
      </c>
      <c r="Z4" s="208"/>
      <c r="AA4" s="208"/>
    </row>
    <row r="5" spans="1:27" ht="11.25" customHeight="1" x14ac:dyDescent="0.2">
      <c r="A5" s="180">
        <v>2</v>
      </c>
      <c r="B5" s="180" t="s">
        <v>32</v>
      </c>
      <c r="C5" s="180">
        <f t="shared" ref="C5:C6" si="4">A5+SUBSTITUTE($F$1,"M","")</f>
        <v>5</v>
      </c>
      <c r="D5" s="405" t="str">
        <f>Currency&amp;A5&amp;B5&amp;C5&amp;"F"&amp;QuoteSuffix</f>
        <v>USD2x5F_Quote</v>
      </c>
      <c r="E5" s="92">
        <f>_xll.qlCalendarAdvance("target",$E$3,A5&amp;"M","mf",,Trigger)</f>
        <v>42199</v>
      </c>
      <c r="F5" s="92">
        <f>_xll.qlCalendarAdvance(Calendar,E5,$F$1,"mf",,Trigger)</f>
        <v>42291</v>
      </c>
      <c r="G5" s="118">
        <f>_xll.qlDayCounterYearFraction(DayCounter,E5,F5,,,Trigger)</f>
        <v>0.25555555555555554</v>
      </c>
      <c r="H5" s="22">
        <f>_xll.qlQuoteValue(D5,AllTriggers)</f>
        <v>3.1800000000000001E-3</v>
      </c>
      <c r="I5" s="119">
        <f>_xll.qlYieldTSDiscount(Discounting,E5,,AllTriggers)</f>
        <v>0.99975691463392391</v>
      </c>
      <c r="J5" s="119">
        <f>_xll.qlYieldTSDiscount(Discounting,F5,,AllTriggers)</f>
        <v>0.99929334856092999</v>
      </c>
      <c r="K5" s="22">
        <f t="shared" si="0"/>
        <v>1.8152369384670942E-3</v>
      </c>
      <c r="L5" s="22">
        <f t="shared" si="1"/>
        <v>1.3647630615329059E-3</v>
      </c>
      <c r="M5" s="117" t="b">
        <v>0</v>
      </c>
      <c r="N5" s="22">
        <f>_xll.qlInterpolationInterpolate(B3Minterpolation,E5,TRUE,Trigger)</f>
        <v>1.428386142390907E-3</v>
      </c>
      <c r="O5" s="145">
        <f t="shared" si="2"/>
        <v>-0.63623080858001135</v>
      </c>
      <c r="P5" s="139">
        <f t="shared" si="3"/>
        <v>3.48550313132675E-4</v>
      </c>
      <c r="R5" s="92">
        <f>_xll.qlCalendarAdvance(Calendar,R4,"1D","f")</f>
        <v>42142</v>
      </c>
      <c r="S5" s="92">
        <f>_xll.qlCalendarAdvance(Calendar,R5,$F$1,"mf",,Trigger)</f>
        <v>42234</v>
      </c>
      <c r="T5" s="118">
        <f>_xll.qlDayCounterYearFraction(DayCounter,R5,S5,,,Trigger)</f>
        <v>0.25555555555555554</v>
      </c>
      <c r="U5" s="22">
        <f>_xll.qlInterpolationInterpolate(B3Minterpolation,R5,TRUE)</f>
        <v>1.3548282320623463E-3</v>
      </c>
      <c r="Z5" s="208"/>
      <c r="AA5" s="208"/>
    </row>
    <row r="6" spans="1:27" ht="11.25" customHeight="1" x14ac:dyDescent="0.2">
      <c r="A6" s="180">
        <v>3</v>
      </c>
      <c r="B6" s="180" t="s">
        <v>32</v>
      </c>
      <c r="C6" s="180">
        <f t="shared" si="4"/>
        <v>6</v>
      </c>
      <c r="D6" s="406" t="str">
        <f>Currency&amp;A6&amp;B6&amp;C6&amp;"F"&amp;QuoteSuffix</f>
        <v>USD3x6F_Quote</v>
      </c>
      <c r="E6" s="142">
        <f>_xll.qlCalendarAdvance("target",$E$3,A6&amp;"M","mf",,Trigger)</f>
        <v>42230</v>
      </c>
      <c r="F6" s="142">
        <f>_xll.qlCalendarAdvance(Calendar,E6,$F$1,"mf",,Trigger)</f>
        <v>42324</v>
      </c>
      <c r="G6" s="143">
        <f>_xll.qlDayCounterYearFraction(DayCounter,E6,F6,,,Trigger)</f>
        <v>0.26111111111111113</v>
      </c>
      <c r="H6" s="130">
        <f>_xll.qlQuoteValue(D6,AllTriggers)</f>
        <v>3.62E-3</v>
      </c>
      <c r="I6" s="131">
        <f>_xll.qlYieldTSDiscount(Discounting,E6,,AllTriggers)</f>
        <v>0.9996279643564534</v>
      </c>
      <c r="J6" s="131">
        <f>_xll.qlYieldTSDiscount(Discounting,F6,,AllTriggers)</f>
        <v>0.99905132952648346</v>
      </c>
      <c r="K6" s="130">
        <f t="shared" si="0"/>
        <v>2.2104857330698725E-3</v>
      </c>
      <c r="L6" s="130">
        <f t="shared" si="1"/>
        <v>1.4095142669301275E-3</v>
      </c>
      <c r="M6" s="144" t="b">
        <v>0</v>
      </c>
      <c r="N6" s="130">
        <f>_xll.qlInterpolationInterpolate(B3Minterpolation,E6,TRUE,Trigger)</f>
        <v>1.4839273981523881E-3</v>
      </c>
      <c r="O6" s="153">
        <f t="shared" si="2"/>
        <v>-0.74413131222260653</v>
      </c>
      <c r="P6" s="407">
        <f t="shared" si="3"/>
        <v>3.6775990082922594E-4</v>
      </c>
      <c r="R6" s="92">
        <f>_xll.qlCalendarAdvance(Calendar,R5,"1D","f")</f>
        <v>42143</v>
      </c>
      <c r="S6" s="92">
        <f>_xll.qlCalendarAdvance(Calendar,R6,$F$1,"mf",,Trigger)</f>
        <v>42235</v>
      </c>
      <c r="T6" s="118">
        <f>_xll.qlDayCounterYearFraction(DayCounter,R6,S6,,,Trigger)</f>
        <v>0.25555555555555554</v>
      </c>
      <c r="U6" s="22">
        <f>_xll.qlInterpolationInterpolate(B3Minterpolation,R6,TRUE)</f>
        <v>1.3560360360363873E-3</v>
      </c>
      <c r="Z6" s="208"/>
      <c r="AA6" s="208"/>
    </row>
    <row r="7" spans="1:27" ht="11.25" customHeight="1" x14ac:dyDescent="0.2">
      <c r="C7" s="180" t="str">
        <f>_xll.qlIMMNextCode(SettlementDate,TRUE)</f>
        <v>M5</v>
      </c>
      <c r="D7" s="405" t="str">
        <f t="shared" ref="D7:D15" si="5">Currency&amp;"FUT"&amp;"3M"&amp;C7&amp;QuoteSuffix</f>
        <v>USDFUT3MM5_Quote</v>
      </c>
      <c r="E7" s="92">
        <f>_xll.qlIMMdate(C7,$E$3,Trigger)</f>
        <v>42172</v>
      </c>
      <c r="F7" s="92">
        <f>_xll.qlCalendarAdvance(Calendar,E7,$F$1,"mf",,Trigger)</f>
        <v>42264</v>
      </c>
      <c r="G7" s="118">
        <f>_xll.qlDayCounterYearFraction(DayCounter,E7,F7,,,Trigger)</f>
        <v>0.25555555555555554</v>
      </c>
      <c r="H7" s="22">
        <f>1-_xll.qlQuoteValue(D7,AllTriggers)/100</f>
        <v>2.9249999999998444E-3</v>
      </c>
      <c r="I7" s="119">
        <f>_xll.qlYieldTSDiscount(Discounting,E7,,AllTriggers)</f>
        <v>0.99986525167731066</v>
      </c>
      <c r="J7" s="119">
        <f>_xll.qlYieldTSDiscount(Discounting,F7,,AllTriggers)</f>
        <v>0.99947361019501735</v>
      </c>
      <c r="K7" s="22">
        <f t="shared" ref="K7:K15" si="6">(I7/J7-1)/G7</f>
        <v>1.5333172706834808E-3</v>
      </c>
      <c r="L7" s="22">
        <f t="shared" si="1"/>
        <v>1.3916827293163636E-3</v>
      </c>
      <c r="M7" s="117" t="b">
        <v>1</v>
      </c>
      <c r="N7" s="22">
        <f>_xll.qlInterpolationInterpolate(B3Minterpolation,E7,TRUE,Trigger)</f>
        <v>1.3916827293163636E-3</v>
      </c>
      <c r="O7" s="145">
        <f t="shared" si="2"/>
        <v>0</v>
      </c>
      <c r="P7" s="139">
        <f t="shared" si="3"/>
        <v>3.5544976634686984E-4</v>
      </c>
      <c r="R7" s="92">
        <f>_xll.qlCalendarAdvance(Calendar,R6,"1D","f")</f>
        <v>42144</v>
      </c>
      <c r="S7" s="92">
        <f>_xll.qlCalendarAdvance(Calendar,R7,$F$1,"mf",,Trigger)</f>
        <v>42236</v>
      </c>
      <c r="T7" s="118">
        <f>_xll.qlDayCounterYearFraction(DayCounter,R7,S7,,,Trigger)</f>
        <v>0.25555555555555554</v>
      </c>
      <c r="U7" s="22">
        <f>_xll.qlInterpolationInterpolate(B3Minterpolation,R7,TRUE)</f>
        <v>1.3572443375068461E-3</v>
      </c>
      <c r="Z7" s="208"/>
      <c r="AA7" s="208"/>
    </row>
    <row r="8" spans="1:27" ht="11.25" customHeight="1" x14ac:dyDescent="0.2">
      <c r="C8" s="180" t="str">
        <f>_xll.qlIMMNextCode($E$7,TRUE)</f>
        <v>U5</v>
      </c>
      <c r="D8" s="405" t="str">
        <f t="shared" si="5"/>
        <v>USDFUT3MU5_Quote</v>
      </c>
      <c r="E8" s="92">
        <f>_xll.qlIMMdate(C8,$E$3,Trigger)</f>
        <v>42263</v>
      </c>
      <c r="F8" s="92">
        <f>_xll.qlCalendarAdvance(Calendar,E8,$F$1,"mf",,Trigger)</f>
        <v>42354</v>
      </c>
      <c r="G8" s="118">
        <f>_xll.qlDayCounterYearFraction(DayCounter,E8,F8,,,Trigger)</f>
        <v>0.25277777777777777</v>
      </c>
      <c r="H8" s="22">
        <f>1-_xll.qlQuoteValue(D8,AllTriggers)/100</f>
        <v>4.2250000000000343E-3</v>
      </c>
      <c r="I8" s="119">
        <f>_xll.qlYieldTSDiscount(Discounting,E8,,AllTriggers)</f>
        <v>0.99947932251781357</v>
      </c>
      <c r="J8" s="119">
        <f>_xll.qlYieldTSDiscount(Discounting,F8,,AllTriggers)</f>
        <v>0.99880945589787917</v>
      </c>
      <c r="K8" s="22">
        <f t="shared" si="6"/>
        <v>2.6531805215692017E-3</v>
      </c>
      <c r="L8" s="22">
        <f t="shared" si="1"/>
        <v>1.5718194784308326E-3</v>
      </c>
      <c r="M8" s="117" t="b">
        <v>1</v>
      </c>
      <c r="N8" s="22">
        <f>_xll.qlInterpolationInterpolate(B3Minterpolation,E8,TRUE,Trigger)</f>
        <v>1.5718194784308326E-3</v>
      </c>
      <c r="O8" s="145">
        <f t="shared" si="2"/>
        <v>0</v>
      </c>
      <c r="P8" s="139">
        <f t="shared" si="3"/>
        <v>3.9697593869992138E-4</v>
      </c>
      <c r="R8" s="92">
        <f>_xll.qlCalendarAdvance(Calendar,R7,"1D","f")</f>
        <v>42145</v>
      </c>
      <c r="S8" s="92">
        <f>_xll.qlCalendarAdvance(Calendar,R8,$F$1,"mf",,Trigger)</f>
        <v>42237</v>
      </c>
      <c r="T8" s="118">
        <f>_xll.qlDayCounterYearFraction(DayCounter,R8,S8,,,Trigger)</f>
        <v>0.25555555555555554</v>
      </c>
      <c r="U8" s="22">
        <f>_xll.qlInterpolationInterpolate(B3Minterpolation,R8,TRUE)</f>
        <v>1.3584532359730058E-3</v>
      </c>
      <c r="Z8" s="208"/>
      <c r="AA8" s="208"/>
    </row>
    <row r="9" spans="1:27" ht="11.25" customHeight="1" x14ac:dyDescent="0.2">
      <c r="C9" s="180" t="str">
        <f>_xll.qlIMMNextCode($E8,TRUE)</f>
        <v>Z5</v>
      </c>
      <c r="D9" s="405" t="str">
        <f t="shared" si="5"/>
        <v>USDFUT3MZ5_Quote</v>
      </c>
      <c r="E9" s="92">
        <f>_xll.qlIMMdate(C9,$E$3,Trigger)</f>
        <v>42354</v>
      </c>
      <c r="F9" s="92">
        <f>_xll.qlCalendarAdvance(Calendar,E9,$F$1,"mf",,Trigger)</f>
        <v>42445</v>
      </c>
      <c r="G9" s="118">
        <f>_xll.qlDayCounterYearFraction(DayCounter,E9,F9,,,Trigger)</f>
        <v>0.25277777777777777</v>
      </c>
      <c r="H9" s="22">
        <f>1-_xll.qlQuoteValue(D9,AllTriggers)/100</f>
        <v>6.0749999999998305E-3</v>
      </c>
      <c r="I9" s="119">
        <f>_xll.qlYieldTSDiscount(Discounting,E9,,AllTriggers)</f>
        <v>0.99880945589787917</v>
      </c>
      <c r="J9" s="119">
        <f>_xll.qlYieldTSDiscount(Discounting,F9,,AllTriggers)</f>
        <v>0.9977430753786819</v>
      </c>
      <c r="K9" s="22">
        <f t="shared" si="6"/>
        <v>4.2281909159957269E-3</v>
      </c>
      <c r="L9" s="22">
        <f t="shared" si="1"/>
        <v>1.8468090840041036E-3</v>
      </c>
      <c r="M9" s="117" t="b">
        <v>1</v>
      </c>
      <c r="N9" s="22">
        <f>_xll.qlInterpolationInterpolate(B3Minterpolation,E9,TRUE,Trigger)</f>
        <v>1.8468090840041036E-3</v>
      </c>
      <c r="O9" s="145">
        <f t="shared" si="2"/>
        <v>0</v>
      </c>
      <c r="P9" s="139">
        <f t="shared" si="3"/>
        <v>4.6622518213147588E-4</v>
      </c>
      <c r="R9" s="92">
        <f>_xll.qlCalendarAdvance(Calendar,R8,"1D","f")</f>
        <v>42146</v>
      </c>
      <c r="S9" s="92">
        <f>_xll.qlCalendarAdvance(Calendar,R9,$F$1,"mf",,Trigger)</f>
        <v>42240</v>
      </c>
      <c r="T9" s="118">
        <f>_xll.qlDayCounterYearFraction(DayCounter,R9,S9,,,Trigger)</f>
        <v>0.26111111111111113</v>
      </c>
      <c r="U9" s="22">
        <f>_xll.qlInterpolationInterpolate(B3Minterpolation,R9,TRUE)</f>
        <v>1.3596628309341502E-3</v>
      </c>
      <c r="Z9" s="208"/>
      <c r="AA9" s="208"/>
    </row>
    <row r="10" spans="1:27" ht="11.25" customHeight="1" x14ac:dyDescent="0.2">
      <c r="C10" s="180" t="str">
        <f>_xll.qlIMMNextCode($E9,TRUE)</f>
        <v>H6</v>
      </c>
      <c r="D10" s="405" t="str">
        <f t="shared" si="5"/>
        <v>USDFUT3MH6_Quote</v>
      </c>
      <c r="E10" s="92">
        <f>_xll.qlIMMdate(C10,$E$3,Trigger)</f>
        <v>42445</v>
      </c>
      <c r="F10" s="92">
        <f>_xll.qlCalendarAdvance(Calendar,E10,$F$1,"mf",,Trigger)</f>
        <v>42537</v>
      </c>
      <c r="G10" s="118">
        <f>_xll.qlDayCounterYearFraction(DayCounter,E10,F10,,,Trigger)</f>
        <v>0.25555555555555554</v>
      </c>
      <c r="H10" s="22">
        <f>1-_xll.qlQuoteValue(D10,AllTriggers)/100</f>
        <v>8.1250000000000488E-3</v>
      </c>
      <c r="I10" s="119">
        <f>_xll.qlYieldTSDiscount(Discounting,E10,,AllTriggers)</f>
        <v>0.9977430753786819</v>
      </c>
      <c r="J10" s="119">
        <f>_xll.qlYieldTSDiscount(Discounting,F10,,AllTriggers)</f>
        <v>0.99614187365064411</v>
      </c>
      <c r="K10" s="22">
        <f t="shared" si="6"/>
        <v>6.2898389727521391E-3</v>
      </c>
      <c r="L10" s="22">
        <f t="shared" si="1"/>
        <v>1.8351610272479097E-3</v>
      </c>
      <c r="M10" s="117" t="b">
        <v>1</v>
      </c>
      <c r="N10" s="22">
        <f>_xll.qlInterpolationInterpolate(B3Minterpolation,E10,TRUE,Trigger)</f>
        <v>1.8351610272479097E-3</v>
      </c>
      <c r="O10" s="145">
        <f t="shared" si="2"/>
        <v>0</v>
      </c>
      <c r="P10" s="139">
        <f t="shared" si="3"/>
        <v>4.6812336981158742E-4</v>
      </c>
      <c r="R10" s="92">
        <f>_xll.qlCalendarAdvance(Calendar,R9,"1D","f")</f>
        <v>42150</v>
      </c>
      <c r="S10" s="92">
        <f>_xll.qlCalendarAdvance(Calendar,R10,$F$1,"mf",,Trigger)</f>
        <v>42242</v>
      </c>
      <c r="T10" s="118">
        <f>_xll.qlDayCounterYearFraction(DayCounter,R10,S10,,,Trigger)</f>
        <v>0.25555555555555554</v>
      </c>
      <c r="U10" s="22">
        <f>_xll.qlInterpolationInterpolate(B3Minterpolation,R10,TRUE)</f>
        <v>1.3645101657142455E-3</v>
      </c>
      <c r="Z10" s="208"/>
      <c r="AA10" s="208"/>
    </row>
    <row r="11" spans="1:27" ht="11.25" customHeight="1" x14ac:dyDescent="0.2">
      <c r="C11" s="180" t="str">
        <f>_xll.qlIMMNextCode($E10,TRUE)</f>
        <v>M6</v>
      </c>
      <c r="D11" s="405" t="str">
        <f t="shared" si="5"/>
        <v>USDFUT3MM6_Quote</v>
      </c>
      <c r="E11" s="92">
        <f>_xll.qlIMMdate(C11,$E$3,Trigger)</f>
        <v>42536</v>
      </c>
      <c r="F11" s="92">
        <f>_xll.qlCalendarAdvance(Calendar,E11,$F$1,"mf",,Trigger)</f>
        <v>42628</v>
      </c>
      <c r="G11" s="118">
        <f>_xll.qlDayCounterYearFraction(DayCounter,E11,F11,,,Trigger)</f>
        <v>0.25555555555555554</v>
      </c>
      <c r="H11" s="22">
        <f>1-_xll.qlQuoteValue(D11,AllTriggers)/100</f>
        <v>1.0475000000000012E-2</v>
      </c>
      <c r="I11" s="119">
        <f>_xll.qlYieldTSDiscount(Discounting,E11,,AllTriggers)</f>
        <v>0.99616179379465364</v>
      </c>
      <c r="J11" s="119">
        <f>_xll.qlYieldTSDiscount(Discounting,F11,,AllTriggers)</f>
        <v>0.99408702156327433</v>
      </c>
      <c r="K11" s="22">
        <f t="shared" si="6"/>
        <v>8.1669650370329739E-3</v>
      </c>
      <c r="L11" s="22">
        <f t="shared" si="1"/>
        <v>2.3080349629670382E-3</v>
      </c>
      <c r="M11" s="117" t="b">
        <v>1</v>
      </c>
      <c r="N11" s="22">
        <f>_xll.qlInterpolationInterpolate(B3Minterpolation,E11,TRUE,Trigger)</f>
        <v>2.3080349629670382E-3</v>
      </c>
      <c r="O11" s="145">
        <f t="shared" si="2"/>
        <v>0</v>
      </c>
      <c r="P11" s="139">
        <f t="shared" si="3"/>
        <v>5.8842951812410331E-4</v>
      </c>
      <c r="R11" s="92">
        <f>_xll.qlCalendarAdvance(Calendar,R10,"1D","f")</f>
        <v>42151</v>
      </c>
      <c r="S11" s="92">
        <f>_xll.qlCalendarAdvance(Calendar,R11,$F$1,"mf",,Trigger)</f>
        <v>42243</v>
      </c>
      <c r="T11" s="118">
        <f>_xll.qlDayCounterYearFraction(DayCounter,R11,S11,,,Trigger)</f>
        <v>0.25555555555555554</v>
      </c>
      <c r="U11" s="22">
        <f>_xll.qlInterpolationInterpolate(B3Minterpolation,R11,TRUE)</f>
        <v>1.3657247356395664E-3</v>
      </c>
      <c r="Z11" s="208"/>
      <c r="AA11" s="208"/>
    </row>
    <row r="12" spans="1:27" ht="11.25" customHeight="1" x14ac:dyDescent="0.2">
      <c r="C12" s="180" t="str">
        <f>_xll.qlIMMNextCode($E11,TRUE)</f>
        <v>U6</v>
      </c>
      <c r="D12" s="405" t="str">
        <f t="shared" si="5"/>
        <v>USDFUT3MU6_Quote</v>
      </c>
      <c r="E12" s="92">
        <f>_xll.qlIMMdate(C12,$E$3,Trigger)</f>
        <v>42634</v>
      </c>
      <c r="F12" s="92">
        <f>_xll.qlCalendarAdvance(Calendar,E12,$F$1,"mf",,Trigger)</f>
        <v>42725</v>
      </c>
      <c r="G12" s="118">
        <f>_xll.qlDayCounterYearFraction(DayCounter,E12,F12,,,Trigger)</f>
        <v>0.25277777777777777</v>
      </c>
      <c r="H12" s="22">
        <f>1-_xll.qlQuoteValue(D12,AllTriggers)/100</f>
        <v>1.287499999999997E-2</v>
      </c>
      <c r="I12" s="119">
        <f>_xll.qlYieldTSDiscount(Discounting,E12,,AllTriggers)</f>
        <v>0.99393359706692086</v>
      </c>
      <c r="J12" s="119">
        <f>_xll.qlYieldTSDiscount(Discounting,F12,,AllTriggers)</f>
        <v>0.99132017284783935</v>
      </c>
      <c r="K12" s="22">
        <f t="shared" si="6"/>
        <v>1.042934600712813E-2</v>
      </c>
      <c r="L12" s="22">
        <f t="shared" si="1"/>
        <v>2.4456539928718393E-3</v>
      </c>
      <c r="M12" s="117" t="b">
        <v>1</v>
      </c>
      <c r="N12" s="22">
        <f>_xll.qlInterpolationInterpolate(B3Minterpolation,E12,TRUE,Trigger)</f>
        <v>2.4456539928718393E-3</v>
      </c>
      <c r="O12" s="145">
        <f t="shared" si="2"/>
        <v>0</v>
      </c>
      <c r="P12" s="139">
        <f t="shared" si="3"/>
        <v>6.1639147524432066E-4</v>
      </c>
      <c r="R12" s="92">
        <f>_xll.qlCalendarAdvance(Calendar,R11,"1D","f")</f>
        <v>42152</v>
      </c>
      <c r="S12" s="92">
        <f>_xll.qlCalendarAdvance(Calendar,R12,$F$1,"mf",,Trigger)</f>
        <v>42244</v>
      </c>
      <c r="T12" s="118">
        <f>_xll.qlDayCounterYearFraction(DayCounter,R12,S12,,,Trigger)</f>
        <v>0.25555555555555554</v>
      </c>
      <c r="U12" s="22">
        <f>_xll.qlInterpolationInterpolate(B3Minterpolation,R12,TRUE)</f>
        <v>1.366940599055573E-3</v>
      </c>
      <c r="Z12" s="208"/>
      <c r="AA12" s="208"/>
    </row>
    <row r="13" spans="1:27" ht="11.25" customHeight="1" x14ac:dyDescent="0.2">
      <c r="C13" s="180" t="str">
        <f>_xll.qlIMMNextCode($E12,TRUE)</f>
        <v>Z6</v>
      </c>
      <c r="D13" s="405" t="str">
        <f t="shared" si="5"/>
        <v>USDFUT3MZ6_Quote</v>
      </c>
      <c r="E13" s="92">
        <f>_xll.qlIMMdate(C13,$E$3,Trigger)</f>
        <v>42725</v>
      </c>
      <c r="F13" s="92">
        <f>_xll.qlCalendarAdvance(Calendar,E13,$F$1,"mf",,Trigger)</f>
        <v>42815</v>
      </c>
      <c r="G13" s="118">
        <f>_xll.qlDayCounterYearFraction(DayCounter,E13,F13,,,Trigger)</f>
        <v>0.25</v>
      </c>
      <c r="H13" s="22">
        <f>1-_xll.qlQuoteValue(D13,AllTriggers)/100</f>
        <v>1.5124999999999833E-2</v>
      </c>
      <c r="I13" s="119">
        <f>_xll.qlYieldTSDiscount(Discounting,E13,,AllTriggers)</f>
        <v>0.99132017284783935</v>
      </c>
      <c r="J13" s="119">
        <f>_xll.qlYieldTSDiscount(Discounting,F13,,AllTriggers)</f>
        <v>0.98821666823403043</v>
      </c>
      <c r="K13" s="22">
        <f t="shared" si="6"/>
        <v>1.2562041153809211E-2</v>
      </c>
      <c r="L13" s="22">
        <f t="shared" si="1"/>
        <v>2.5629588461906216E-3</v>
      </c>
      <c r="M13" s="117" t="b">
        <v>1</v>
      </c>
      <c r="N13" s="22">
        <f>_xll.qlInterpolationInterpolate(B3Minterpolation,E13,TRUE,Trigger)</f>
        <v>2.5629588461906216E-3</v>
      </c>
      <c r="O13" s="145">
        <f t="shared" si="2"/>
        <v>0</v>
      </c>
      <c r="P13" s="139">
        <f t="shared" si="3"/>
        <v>6.3852985801063518E-4</v>
      </c>
      <c r="R13" s="92">
        <f>_xll.qlCalendarAdvance(Calendar,R12,"1D","f")</f>
        <v>42153</v>
      </c>
      <c r="S13" s="92">
        <f>_xll.qlCalendarAdvance(Calendar,R13,$F$1,"mf",,Trigger)</f>
        <v>42244</v>
      </c>
      <c r="T13" s="118">
        <f>_xll.qlDayCounterYearFraction(DayCounter,R13,S13,,,Trigger)</f>
        <v>0.25277777777777777</v>
      </c>
      <c r="U13" s="22">
        <f>_xll.qlInterpolationInterpolate(B3Minterpolation,R13,TRUE)</f>
        <v>1.3681578554615491E-3</v>
      </c>
      <c r="Z13" s="208"/>
      <c r="AA13" s="208"/>
    </row>
    <row r="14" spans="1:27" ht="11.25" customHeight="1" x14ac:dyDescent="0.2">
      <c r="C14" s="180" t="str">
        <f>_xll.qlIMMNextCode($E13,TRUE)</f>
        <v>H7</v>
      </c>
      <c r="D14" s="405" t="str">
        <f t="shared" si="5"/>
        <v>USDFUT3MH7_Quote</v>
      </c>
      <c r="E14" s="92">
        <f>_xll.qlIMMdate(C14,$E$3,Trigger)</f>
        <v>42809</v>
      </c>
      <c r="F14" s="92">
        <f>_xll.qlCalendarAdvance(Calendar,E14,$F$1,"mf",,Trigger)</f>
        <v>42901</v>
      </c>
      <c r="G14" s="118">
        <f>_xll.qlDayCounterYearFraction(DayCounter,E14,F14,,,Trigger)</f>
        <v>0.25555555555555554</v>
      </c>
      <c r="H14" s="22">
        <f>1-_xll.qlQuoteValue(D14,AllTriggers)/100</f>
        <v>1.6974999999999962E-2</v>
      </c>
      <c r="I14" s="119">
        <f>_xll.qlYieldTSDiscount(Discounting,E14,,AllTriggers)</f>
        <v>0.98843858070441815</v>
      </c>
      <c r="J14" s="119">
        <f>_xll.qlYieldTSDiscount(Discounting,F14,,AllTriggers)</f>
        <v>0.98483816331730378</v>
      </c>
      <c r="K14" s="22">
        <f t="shared" si="6"/>
        <v>1.4305487236816076E-2</v>
      </c>
      <c r="L14" s="22">
        <f t="shared" si="1"/>
        <v>2.6695127631838865E-3</v>
      </c>
      <c r="M14" s="117" t="b">
        <v>1</v>
      </c>
      <c r="N14" s="22">
        <f>_xll.qlInterpolationInterpolate(B3Minterpolation,E14,TRUE,Trigger)</f>
        <v>2.6695127631838865E-3</v>
      </c>
      <c r="O14" s="145">
        <f t="shared" si="2"/>
        <v>0</v>
      </c>
      <c r="P14" s="139">
        <f t="shared" si="3"/>
        <v>6.7949294340717667E-4</v>
      </c>
      <c r="R14" s="92">
        <f>_xll.qlCalendarAdvance(Calendar,R13,"1D","f")</f>
        <v>42156</v>
      </c>
      <c r="S14" s="92">
        <f>_xll.qlCalendarAdvance(Calendar,R14,$F$1,"mf",,Trigger)</f>
        <v>42248</v>
      </c>
      <c r="T14" s="118">
        <f>_xll.qlDayCounterYearFraction(DayCounter,R14,S14,,,Trigger)</f>
        <v>0.25555555555555554</v>
      </c>
      <c r="U14" s="22">
        <f>_xll.qlInterpolationInterpolate(B3Minterpolation,R14,TRUE)</f>
        <v>1.3718189776121285E-3</v>
      </c>
      <c r="Z14" s="208"/>
      <c r="AA14" s="208"/>
    </row>
    <row r="15" spans="1:27" ht="11.25" customHeight="1" x14ac:dyDescent="0.2">
      <c r="C15" s="180" t="str">
        <f>_xll.qlIMMNextCode($E14,TRUE)</f>
        <v>M7</v>
      </c>
      <c r="D15" s="406" t="str">
        <f t="shared" si="5"/>
        <v>USDFUT3MM7_Quote</v>
      </c>
      <c r="E15" s="142">
        <f>_xll.qlIMMdate(C15,$E$3,Trigger)</f>
        <v>42907</v>
      </c>
      <c r="F15" s="142">
        <f>_xll.qlCalendarAdvance(Calendar,E15,$F$1,"mf",,Trigger)</f>
        <v>42999</v>
      </c>
      <c r="G15" s="143">
        <f>_xll.qlDayCounterYearFraction(DayCounter,E15,F15,,,Trigger)</f>
        <v>0.25555555555555554</v>
      </c>
      <c r="H15" s="130">
        <f>1-_xll.qlQuoteValue(D15,AllTriggers)/100</f>
        <v>1.8774999999999986E-2</v>
      </c>
      <c r="I15" s="131">
        <f>_xll.qlYieldTSDiscount(Discounting,E15,,AllTriggers)</f>
        <v>0.98458993354488245</v>
      </c>
      <c r="J15" s="131">
        <f>_xll.qlYieldTSDiscount(Discounting,F15,,AllTriggers)</f>
        <v>0.98059787152385047</v>
      </c>
      <c r="K15" s="130">
        <f t="shared" si="6"/>
        <v>1.5930191885830454E-2</v>
      </c>
      <c r="L15" s="130">
        <f t="shared" si="1"/>
        <v>2.8448081141695322E-3</v>
      </c>
      <c r="M15" s="144" t="b">
        <v>1</v>
      </c>
      <c r="N15" s="130">
        <f>_xll.qlInterpolationInterpolate(B3Minterpolation,E15,TRUE,Trigger)</f>
        <v>2.8448081141695322E-3</v>
      </c>
      <c r="O15" s="153">
        <f t="shared" si="2"/>
        <v>0</v>
      </c>
      <c r="P15" s="407">
        <f t="shared" si="3"/>
        <v>7.2379683488794813E-4</v>
      </c>
      <c r="R15" s="92">
        <f>_xll.qlCalendarAdvance(Calendar,R14,"1D","f")</f>
        <v>42157</v>
      </c>
      <c r="S15" s="92">
        <f>_xll.qlCalendarAdvance(Calendar,R15,$F$1,"mf",,Trigger)</f>
        <v>42249</v>
      </c>
      <c r="T15" s="118">
        <f>_xll.qlDayCounterYearFraction(DayCounter,R15,S15,,,Trigger)</f>
        <v>0.25555555555555554</v>
      </c>
      <c r="U15" s="22">
        <f>_xll.qlInterpolationInterpolate(B3Minterpolation,R15,TRUE)</f>
        <v>1.3730428009708173E-3</v>
      </c>
      <c r="Z15" s="208"/>
      <c r="AA15" s="208"/>
    </row>
    <row r="16" spans="1:27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42158</v>
      </c>
      <c r="S16" s="92">
        <f>_xll.qlCalendarAdvance(Calendar,R16,$F$1,"mf",,Trigger)</f>
        <v>42250</v>
      </c>
      <c r="T16" s="118">
        <f>_xll.qlDayCounterYearFraction(DayCounter,R16,S16,,,Trigger)</f>
        <v>0.25555555555555554</v>
      </c>
      <c r="U16" s="22">
        <f>_xll.qlInterpolationInterpolate(B3Minterpolation,R16,TRUE)</f>
        <v>1.3742685148158931E-3</v>
      </c>
      <c r="Z16" s="208"/>
      <c r="AA16" s="208"/>
    </row>
    <row r="17" spans="5:27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42159</v>
      </c>
      <c r="S17" s="92">
        <f>_xll.qlCalendarAdvance(Calendar,R17,$F$1,"mf",,Trigger)</f>
        <v>42251</v>
      </c>
      <c r="T17" s="118">
        <f>_xll.qlDayCounterYearFraction(DayCounter,R17,S17,,,Trigger)</f>
        <v>0.25555555555555554</v>
      </c>
      <c r="U17" s="22">
        <f>_xll.qlInterpolationInterpolate(B3Minterpolation,R17,TRUE)</f>
        <v>1.3754962186466393E-3</v>
      </c>
      <c r="Z17" s="208"/>
      <c r="AA17" s="208"/>
    </row>
    <row r="18" spans="5:27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42160</v>
      </c>
      <c r="S18" s="92">
        <f>_xll.qlCalendarAdvance(Calendar,R18,$F$1,"mf",,Trigger)</f>
        <v>42254</v>
      </c>
      <c r="T18" s="118">
        <f>_xll.qlDayCounterYearFraction(DayCounter,R18,S18,,,Trigger)</f>
        <v>0.26111111111111113</v>
      </c>
      <c r="U18" s="22">
        <f>_xll.qlInterpolationInterpolate(B3Minterpolation,R18,TRUE)</f>
        <v>1.3767260119623397E-3</v>
      </c>
      <c r="Z18" s="208"/>
      <c r="AA18" s="208"/>
    </row>
    <row r="19" spans="5:27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42163</v>
      </c>
      <c r="S19" s="92">
        <f>_xll.qlCalendarAdvance(Calendar,R19,$F$1,"mf",,Trigger)</f>
        <v>42255</v>
      </c>
      <c r="T19" s="118">
        <f>_xll.qlDayCounterYearFraction(DayCounter,R19,S19,,,Trigger)</f>
        <v>0.25555555555555554</v>
      </c>
      <c r="U19" s="22">
        <f>_xll.qlInterpolationInterpolate(B3Minterpolation,R19,TRUE)</f>
        <v>1.3804289238120004E-3</v>
      </c>
      <c r="Z19" s="208"/>
      <c r="AA19" s="208"/>
    </row>
    <row r="20" spans="5:27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42164</v>
      </c>
      <c r="S20" s="92">
        <f>_xll.qlCalendarAdvance(Calendar,R20,$F$1,"mf",,Trigger)</f>
        <v>42256</v>
      </c>
      <c r="T20" s="118">
        <f>_xll.qlDayCounterYearFraction(DayCounter,R20,S20,,,Trigger)</f>
        <v>0.25555555555555554</v>
      </c>
      <c r="U20" s="22">
        <f>_xll.qlInterpolationInterpolate(B3Minterpolation,R20,TRUE)</f>
        <v>1.381668070060352E-3</v>
      </c>
      <c r="Z20" s="208"/>
      <c r="AA20" s="208"/>
    </row>
    <row r="21" spans="5:27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42165</v>
      </c>
      <c r="S21" s="92">
        <f>_xll.qlCalendarAdvance(Calendar,R21,$F$1,"mf",,Trigger)</f>
        <v>42257</v>
      </c>
      <c r="T21" s="118">
        <f>_xll.qlDayCounterYearFraction(DayCounter,R21,S21,,,Trigger)</f>
        <v>0.25555555555555554</v>
      </c>
      <c r="U21" s="22">
        <f>_xll.qlInterpolationInterpolate(B3Minterpolation,R21,TRUE)</f>
        <v>1.3829098032900756E-3</v>
      </c>
      <c r="Z21" s="208"/>
      <c r="AA21" s="208"/>
    </row>
    <row r="22" spans="5:27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42166</v>
      </c>
      <c r="S22" s="92">
        <f>_xll.qlCalendarAdvance(Calendar,R22,$F$1,"mf",,Trigger)</f>
        <v>42258</v>
      </c>
      <c r="T22" s="118">
        <f>_xll.qlDayCounterYearFraction(DayCounter,R22,S22,,,Trigger)</f>
        <v>0.25555555555555554</v>
      </c>
      <c r="U22" s="22">
        <f>_xll.qlInterpolationInterpolate(B3Minterpolation,R22,TRUE)</f>
        <v>1.3841542230004543E-3</v>
      </c>
      <c r="Z22" s="208"/>
      <c r="AA22" s="208"/>
    </row>
    <row r="23" spans="5:27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42167</v>
      </c>
      <c r="S23" s="92">
        <f>_xll.qlCalendarAdvance(Calendar,R23,$F$1,"mf",,Trigger)</f>
        <v>42261</v>
      </c>
      <c r="T23" s="118">
        <f>_xll.qlDayCounterYearFraction(DayCounter,R23,S23,,,Trigger)</f>
        <v>0.26111111111111113</v>
      </c>
      <c r="U23" s="22">
        <f>_xll.qlInterpolationInterpolate(B3Minterpolation,R23,TRUE)</f>
        <v>1.3854014286907718E-3</v>
      </c>
      <c r="Z23" s="208"/>
      <c r="AA23" s="208"/>
    </row>
    <row r="24" spans="5:27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42170</v>
      </c>
      <c r="S24" s="92">
        <f>_xll.qlCalendarAdvance(Calendar,R24,$F$1,"mf",,Trigger)</f>
        <v>42262</v>
      </c>
      <c r="T24" s="118">
        <f>_xll.qlDayCounterYearFraction(DayCounter,R24,S24,,,Trigger)</f>
        <v>0.25555555555555554</v>
      </c>
      <c r="U24" s="22">
        <f>_xll.qlInterpolationInterpolate(B3Minterpolation,R24,TRUE)</f>
        <v>1.3891607566341919E-3</v>
      </c>
      <c r="Z24" s="208"/>
      <c r="AA24" s="208"/>
    </row>
    <row r="25" spans="5:27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42171</v>
      </c>
      <c r="S25" s="92">
        <f>_xll.qlCalendarAdvance(Calendar,R25,$F$1,"mf",,Trigger)</f>
        <v>42263</v>
      </c>
      <c r="T25" s="118">
        <f>_xll.qlDayCounterYearFraction(DayCounter,R25,S25,,,Trigger)</f>
        <v>0.25555555555555554</v>
      </c>
      <c r="U25" s="22">
        <f>_xll.qlInterpolationInterpolate(B3Minterpolation,R25,TRUE)</f>
        <v>1.3904201012370995E-3</v>
      </c>
      <c r="Z25" s="208"/>
      <c r="AA25" s="208"/>
    </row>
    <row r="26" spans="5:27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42172</v>
      </c>
      <c r="S26" s="92">
        <f>_xll.qlCalendarAdvance(Calendar,R26,$F$1,"mf",,Trigger)</f>
        <v>42264</v>
      </c>
      <c r="T26" s="118">
        <f>_xll.qlDayCounterYearFraction(DayCounter,R26,S26,,,Trigger)</f>
        <v>0.25555555555555554</v>
      </c>
      <c r="U26" s="22">
        <f>_xll.qlInterpolationInterpolate(B3Minterpolation,R26,TRUE)</f>
        <v>1.3916827293163636E-3</v>
      </c>
      <c r="W26" s="329"/>
      <c r="X26" s="329"/>
      <c r="Z26" s="208"/>
      <c r="AA26" s="208"/>
    </row>
    <row r="27" spans="5:27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42173</v>
      </c>
      <c r="S27" s="92">
        <f>_xll.qlCalendarAdvance(Calendar,R27,$F$1,"mf",,Trigger)</f>
        <v>42265</v>
      </c>
      <c r="T27" s="118">
        <f>_xll.qlDayCounterYearFraction(DayCounter,R27,S27,,,Trigger)</f>
        <v>0.25555555555555554</v>
      </c>
      <c r="U27" s="22">
        <f>_xll.qlInterpolationInterpolate(B3Minterpolation,R27,TRUE)</f>
        <v>1.3929487915692806E-3</v>
      </c>
      <c r="Z27" s="208"/>
      <c r="AA27" s="208"/>
    </row>
    <row r="28" spans="5:27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42174</v>
      </c>
      <c r="S28" s="92">
        <f>_xll.qlCalendarAdvance(Calendar,R28,$F$1,"mf",,Trigger)</f>
        <v>42268</v>
      </c>
      <c r="T28" s="118">
        <f>_xll.qlDayCounterYearFraction(DayCounter,R28,S28,,,Trigger)</f>
        <v>0.26111111111111113</v>
      </c>
      <c r="U28" s="22">
        <f>_xll.qlInterpolationInterpolate(B3Minterpolation,R28,TRUE)</f>
        <v>1.3942186434851987E-3</v>
      </c>
      <c r="Z28" s="208"/>
      <c r="AA28" s="208"/>
    </row>
    <row r="29" spans="5:27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42177</v>
      </c>
      <c r="S29" s="92">
        <f>_xll.qlCalendarAdvance(Calendar,R29,$F$1,"mf",,Trigger)</f>
        <v>42269</v>
      </c>
      <c r="T29" s="118">
        <f>_xll.qlDayCounterYearFraction(DayCounter,R29,S29,,,Trigger)</f>
        <v>0.25555555555555554</v>
      </c>
      <c r="U29" s="22">
        <f>_xll.qlInterpolationInterpolate(B3Minterpolation,R29,TRUE)</f>
        <v>1.3980550040845767E-3</v>
      </c>
      <c r="Z29" s="208"/>
      <c r="AA29" s="208"/>
    </row>
    <row r="30" spans="5:27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42178</v>
      </c>
      <c r="S30" s="92">
        <f>_xll.qlCalendarAdvance(Calendar,R30,$F$1,"mf",,Trigger)</f>
        <v>42270</v>
      </c>
      <c r="T30" s="118">
        <f>_xll.qlDayCounterYearFraction(DayCounter,R30,S30,,,Trigger)</f>
        <v>0.25555555555555554</v>
      </c>
      <c r="U30" s="22">
        <f>_xll.qlInterpolationInterpolate(B3Minterpolation,R30,TRUE)</f>
        <v>1.3993440815261151E-3</v>
      </c>
      <c r="Z30" s="208"/>
      <c r="AA30" s="208"/>
    </row>
    <row r="31" spans="5:27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42179</v>
      </c>
      <c r="S31" s="92">
        <f>_xll.qlCalendarAdvance(Calendar,R31,$F$1,"mf",,Trigger)</f>
        <v>42271</v>
      </c>
      <c r="T31" s="118">
        <f>_xll.qlDayCounterYearFraction(DayCounter,R31,S31,,,Trigger)</f>
        <v>0.25555555555555554</v>
      </c>
      <c r="U31" s="22">
        <f>_xll.qlInterpolationInterpolate(B3Minterpolation,R31,TRUE)</f>
        <v>1.4006389820674623E-3</v>
      </c>
      <c r="Z31" s="208"/>
      <c r="AA31" s="208"/>
    </row>
    <row r="32" spans="5:27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42180</v>
      </c>
      <c r="S32" s="92">
        <f>_xll.qlCalendarAdvance(Calendar,R32,$F$1,"mf",,Trigger)</f>
        <v>42272</v>
      </c>
      <c r="T32" s="118">
        <f>_xll.qlDayCounterYearFraction(DayCounter,R32,S32,,,Trigger)</f>
        <v>0.25555555555555554</v>
      </c>
      <c r="U32" s="22">
        <f>_xll.qlInterpolationInterpolate(B3Minterpolation,R32,TRUE)</f>
        <v>1.4019401123959799E-3</v>
      </c>
      <c r="Z32" s="208"/>
      <c r="AA32" s="208"/>
    </row>
    <row r="33" spans="5:27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42181</v>
      </c>
      <c r="S33" s="92">
        <f>_xll.qlCalendarAdvance(Calendar,R33,$F$1,"mf",,Trigger)</f>
        <v>42275</v>
      </c>
      <c r="T33" s="118">
        <f>_xll.qlDayCounterYearFraction(DayCounter,R33,S33,,,Trigger)</f>
        <v>0.26111111111111113</v>
      </c>
      <c r="U33" s="22">
        <f>_xll.qlInterpolationInterpolate(B3Minterpolation,R33,TRUE)</f>
        <v>1.4032478791990289E-3</v>
      </c>
      <c r="Z33" s="208"/>
      <c r="AA33" s="208"/>
    </row>
    <row r="34" spans="5:27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42184</v>
      </c>
      <c r="S34" s="92">
        <f>_xll.qlCalendarAdvance(Calendar,R34,$F$1,"mf",,Trigger)</f>
        <v>42276</v>
      </c>
      <c r="T34" s="118">
        <f>_xll.qlDayCounterYearFraction(DayCounter,R34,S34,,,Trigger)</f>
        <v>0.25555555555555554</v>
      </c>
      <c r="U34" s="22">
        <f>_xll.qlInterpolationInterpolate(B3Minterpolation,R34,TRUE)</f>
        <v>1.407215065328981E-3</v>
      </c>
      <c r="Z34" s="208"/>
      <c r="AA34" s="208"/>
    </row>
    <row r="35" spans="5:27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42185</v>
      </c>
      <c r="S35" s="92">
        <f>_xll.qlCalendarAdvance(Calendar,R35,$F$1,"mf",,Trigger)</f>
        <v>42277</v>
      </c>
      <c r="T35" s="118">
        <f>_xll.qlDayCounterYearFraction(DayCounter,R35,S35,,,Trigger)</f>
        <v>0.25555555555555554</v>
      </c>
      <c r="U35" s="22">
        <f>_xll.qlInterpolationInterpolate(B3Minterpolation,R35,TRUE)</f>
        <v>1.4085534449037715E-3</v>
      </c>
      <c r="Z35" s="208"/>
      <c r="AA35" s="208"/>
    </row>
    <row r="36" spans="5:27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42186</v>
      </c>
      <c r="S36" s="92">
        <f>_xll.qlCalendarAdvance(Calendar,R36,$F$1,"mf",,Trigger)</f>
        <v>42278</v>
      </c>
      <c r="T36" s="118">
        <f>_xll.qlDayCounterYearFraction(DayCounter,R36,S36,,,Trigger)</f>
        <v>0.25555555555555554</v>
      </c>
      <c r="U36" s="22">
        <f>_xll.qlInterpolationInterpolate(B3Minterpolation,R36,TRUE)</f>
        <v>1.4099004943899012E-3</v>
      </c>
      <c r="Z36" s="208"/>
      <c r="AA36" s="208"/>
    </row>
    <row r="37" spans="5:27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42187</v>
      </c>
      <c r="S37" s="92">
        <f>_xll.qlCalendarAdvance(Calendar,R37,$F$1,"mf",,Trigger)</f>
        <v>42279</v>
      </c>
      <c r="T37" s="118">
        <f>_xll.qlDayCounterYearFraction(DayCounter,R37,S37,,,Trigger)</f>
        <v>0.25555555555555554</v>
      </c>
      <c r="U37" s="22">
        <f>_xll.qlInterpolationInterpolate(B3Minterpolation,R37,TRUE)</f>
        <v>1.4112566204747311E-3</v>
      </c>
      <c r="Z37" s="208"/>
      <c r="AA37" s="208"/>
    </row>
    <row r="38" spans="5:27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42188</v>
      </c>
      <c r="S38" s="92">
        <f>_xll.qlCalendarAdvance(Calendar,R38,$F$1,"mf",,Trigger)</f>
        <v>42282</v>
      </c>
      <c r="T38" s="118">
        <f>_xll.qlDayCounterYearFraction(DayCounter,R38,S38,,,Trigger)</f>
        <v>0.26111111111111113</v>
      </c>
      <c r="U38" s="22">
        <f>_xll.qlInterpolationInterpolate(B3Minterpolation,R38,TRUE)</f>
        <v>1.4126222298456231E-3</v>
      </c>
      <c r="Z38" s="208"/>
      <c r="AA38" s="208"/>
    </row>
    <row r="39" spans="5:27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42191</v>
      </c>
      <c r="S39" s="92">
        <f>_xll.qlCalendarAdvance(Calendar,R39,$F$1,"mf",,Trigger)</f>
        <v>42283</v>
      </c>
      <c r="T39" s="118">
        <f>_xll.qlDayCounterYearFraction(DayCounter,R39,S39,,,Trigger)</f>
        <v>0.25555555555555554</v>
      </c>
      <c r="U39" s="22">
        <f>_xll.qlInterpolationInterpolate(B3Minterpolation,R39,TRUE)</f>
        <v>1.4167800245482858E-3</v>
      </c>
      <c r="Z39" s="208"/>
      <c r="AA39" s="208"/>
    </row>
    <row r="40" spans="5:27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42192</v>
      </c>
      <c r="S40" s="92">
        <f>_xll.qlCalendarAdvance(Calendar,R40,$F$1,"mf",,Trigger)</f>
        <v>42284</v>
      </c>
      <c r="T40" s="118">
        <f>_xll.qlDayCounterYearFraction(DayCounter,R40,S40,,,Trigger)</f>
        <v>0.25555555555555554</v>
      </c>
      <c r="U40" s="22">
        <f>_xll.qlInterpolationInterpolate(B3Minterpolation,R40,TRUE)</f>
        <v>1.4181876339370405E-3</v>
      </c>
      <c r="Z40" s="208"/>
      <c r="AA40" s="208"/>
    </row>
    <row r="41" spans="5:27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42193</v>
      </c>
      <c r="S41" s="92">
        <f>_xll.qlCalendarAdvance(Calendar,R41,$F$1,"mf",,Trigger)</f>
        <v>42285</v>
      </c>
      <c r="T41" s="118">
        <f>_xll.qlDayCounterYearFraction(DayCounter,R41,S41,,,Trigger)</f>
        <v>0.25555555555555554</v>
      </c>
      <c r="U41" s="22">
        <f>_xll.qlInterpolationInterpolate(B3Minterpolation,R41,TRUE)</f>
        <v>1.4196067600486645E-3</v>
      </c>
      <c r="Z41" s="208"/>
      <c r="AA41" s="208"/>
    </row>
    <row r="42" spans="5:27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42194</v>
      </c>
      <c r="S42" s="92">
        <f>_xll.qlCalendarAdvance(Calendar,R42,$F$1,"mf",,Trigger)</f>
        <v>42286</v>
      </c>
      <c r="T42" s="118">
        <f>_xll.qlDayCounterYearFraction(DayCounter,R42,S42,,,Trigger)</f>
        <v>0.25555555555555554</v>
      </c>
      <c r="U42" s="22">
        <f>_xll.qlInterpolationInterpolate(B3Minterpolation,R42,TRUE)</f>
        <v>1.4210378095705193E-3</v>
      </c>
      <c r="Z42" s="208"/>
      <c r="AA42" s="208"/>
    </row>
    <row r="43" spans="5:27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42195</v>
      </c>
      <c r="S43" s="92">
        <f>_xll.qlCalendarAdvance(Calendar,R43,$F$1,"mf",,Trigger)</f>
        <v>42289</v>
      </c>
      <c r="T43" s="118">
        <f>_xll.qlDayCounterYearFraction(DayCounter,R43,S43,,,Trigger)</f>
        <v>0.26111111111111113</v>
      </c>
      <c r="U43" s="22">
        <f>_xll.qlInterpolationInterpolate(B3Minterpolation,R43,TRUE)</f>
        <v>1.4224811891899664E-3</v>
      </c>
      <c r="Z43" s="208"/>
      <c r="AA43" s="208"/>
    </row>
    <row r="44" spans="5:27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42198</v>
      </c>
      <c r="S44" s="92">
        <f>_xll.qlCalendarAdvance(Calendar,R44,$F$1,"mf",,Trigger)</f>
        <v>42290</v>
      </c>
      <c r="T44" s="118">
        <f>_xll.qlDayCounterYearFraction(DayCounter,R44,S44,,,Trigger)</f>
        <v>0.25555555555555554</v>
      </c>
      <c r="U44" s="22">
        <f>_xll.qlInterpolationInterpolate(B3Minterpolation,R44,TRUE)</f>
        <v>1.426889375507476E-3</v>
      </c>
      <c r="Z44" s="208"/>
      <c r="AA44" s="208"/>
    </row>
    <row r="45" spans="5:27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42199</v>
      </c>
      <c r="S45" s="92">
        <f>_xll.qlCalendarAdvance(Calendar,R45,$F$1,"mf",,Trigger)</f>
        <v>42291</v>
      </c>
      <c r="T45" s="118">
        <f>_xll.qlDayCounterYearFraction(DayCounter,R45,S45,,,Trigger)</f>
        <v>0.25555555555555554</v>
      </c>
      <c r="U45" s="22">
        <f>_xll.qlInterpolationInterpolate(B3Minterpolation,R45,TRUE)</f>
        <v>1.428386142390907E-3</v>
      </c>
      <c r="Z45" s="208"/>
      <c r="AA45" s="208"/>
    </row>
    <row r="46" spans="5:27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42200</v>
      </c>
      <c r="S46" s="92">
        <f>_xll.qlCalendarAdvance(Calendar,R46,$F$1,"mf",,Trigger)</f>
        <v>42292</v>
      </c>
      <c r="T46" s="118">
        <f>_xll.qlDayCounterYearFraction(DayCounter,R46,S46,,,Trigger)</f>
        <v>0.25555555555555554</v>
      </c>
      <c r="U46" s="22">
        <f>_xll.qlInterpolationInterpolate(B3Minterpolation,R46,TRUE)</f>
        <v>1.4298972728087375E-3</v>
      </c>
      <c r="Z46" s="208"/>
      <c r="AA46" s="208"/>
    </row>
    <row r="47" spans="5:27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42201</v>
      </c>
      <c r="S47" s="92">
        <f>_xll.qlCalendarAdvance(Calendar,R47,$F$1,"mf",,Trigger)</f>
        <v>42293</v>
      </c>
      <c r="T47" s="118">
        <f>_xll.qlDayCounterYearFraction(DayCounter,R47,S47,,,Trigger)</f>
        <v>0.25555555555555554</v>
      </c>
      <c r="U47" s="22">
        <f>_xll.qlInterpolationInterpolate(B3Minterpolation,R47,TRUE)</f>
        <v>1.4314231734483293E-3</v>
      </c>
      <c r="Z47" s="208"/>
      <c r="AA47" s="208"/>
    </row>
    <row r="48" spans="5:27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42202</v>
      </c>
      <c r="S48" s="92">
        <f>_xll.qlCalendarAdvance(Calendar,R48,$F$1,"mf",,Trigger)</f>
        <v>42296</v>
      </c>
      <c r="T48" s="118">
        <f>_xll.qlDayCounterYearFraction(DayCounter,R48,S48,,,Trigger)</f>
        <v>0.26111111111111113</v>
      </c>
      <c r="U48" s="22">
        <f>_xll.qlInterpolationInterpolate(B3Minterpolation,R48,TRUE)</f>
        <v>1.4329642509970436E-3</v>
      </c>
      <c r="Z48" s="208"/>
      <c r="AA48" s="208"/>
    </row>
    <row r="49" spans="5:27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42205</v>
      </c>
      <c r="S49" s="92">
        <f>_xll.qlCalendarAdvance(Calendar,R49,$F$1,"mf",,Trigger)</f>
        <v>42297</v>
      </c>
      <c r="T49" s="118">
        <f>_xll.qlDayCounterYearFraction(DayCounter,R49,S49,,,Trigger)</f>
        <v>0.25555555555555554</v>
      </c>
      <c r="U49" s="22">
        <f>_xll.qlInterpolationInterpolate(B3Minterpolation,R49,TRUE)</f>
        <v>1.4376826119715364E-3</v>
      </c>
      <c r="Z49" s="208"/>
      <c r="AA49" s="208"/>
    </row>
    <row r="50" spans="5:27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42206</v>
      </c>
      <c r="S50" s="92">
        <f>_xll.qlCalendarAdvance(Calendar,R50,$F$1,"mf",,Trigger)</f>
        <v>42298</v>
      </c>
      <c r="T50" s="118">
        <f>_xll.qlDayCounterYearFraction(DayCounter,R50,S50,,,Trigger)</f>
        <v>0.25555555555555554</v>
      </c>
      <c r="U50" s="22">
        <f>_xll.qlInterpolationInterpolate(B3Minterpolation,R50,TRUE)</f>
        <v>1.4392884640303557E-3</v>
      </c>
      <c r="Z50" s="208"/>
      <c r="AA50" s="208"/>
    </row>
    <row r="51" spans="5:27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42207</v>
      </c>
      <c r="S51" s="92">
        <f>_xll.qlCalendarAdvance(Calendar,R51,$F$1,"mf",,Trigger)</f>
        <v>42299</v>
      </c>
      <c r="T51" s="118">
        <f>_xll.qlDayCounterYearFraction(DayCounter,R51,S51,,,Trigger)</f>
        <v>0.25555555555555554</v>
      </c>
      <c r="U51" s="22">
        <f>_xll.qlInterpolationInterpolate(B3Minterpolation,R51,TRUE)</f>
        <v>1.4409115264351052E-3</v>
      </c>
      <c r="Z51" s="208"/>
      <c r="AA51" s="208"/>
    </row>
    <row r="52" spans="5:27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42208</v>
      </c>
      <c r="S52" s="92">
        <f>_xll.qlCalendarAdvance(Calendar,R52,$F$1,"mf",,Trigger)</f>
        <v>42300</v>
      </c>
      <c r="T52" s="118">
        <f>_xll.qlDayCounterYearFraction(DayCounter,R52,S52,,,Trigger)</f>
        <v>0.25555555555555554</v>
      </c>
      <c r="U52" s="22">
        <f>_xll.qlInterpolationInterpolate(B3Minterpolation,R52,TRUE)</f>
        <v>1.4425522058731457E-3</v>
      </c>
      <c r="Z52" s="208"/>
      <c r="AA52" s="208"/>
    </row>
    <row r="53" spans="5:27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42209</v>
      </c>
      <c r="S53" s="92">
        <f>_xll.qlCalendarAdvance(Calendar,R53,$F$1,"mf",,Trigger)</f>
        <v>42303</v>
      </c>
      <c r="T53" s="118">
        <f>_xll.qlDayCounterYearFraction(DayCounter,R53,S53,,,Trigger)</f>
        <v>0.26111111111111113</v>
      </c>
      <c r="U53" s="22">
        <f>_xll.qlInterpolationInterpolate(B3Minterpolation,R53,TRUE)</f>
        <v>1.4442109090318394E-3</v>
      </c>
      <c r="Z53" s="208"/>
      <c r="AA53" s="208"/>
    </row>
    <row r="54" spans="5:27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42212</v>
      </c>
      <c r="S54" s="92">
        <f>_xll.qlCalendarAdvance(Calendar,R54,$F$1,"mf",,Trigger)</f>
        <v>42304</v>
      </c>
      <c r="T54" s="118">
        <f>_xll.qlDayCounterYearFraction(DayCounter,R54,S54,,,Trigger)</f>
        <v>0.25555555555555554</v>
      </c>
      <c r="U54" s="22">
        <f>_xll.qlInterpolationInterpolate(B3Minterpolation,R54,TRUE)</f>
        <v>1.449299227705452E-3</v>
      </c>
      <c r="Z54" s="208"/>
      <c r="AA54" s="208"/>
    </row>
    <row r="55" spans="5:27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42213</v>
      </c>
      <c r="S55" s="92">
        <f>_xll.qlCalendarAdvance(Calendar,R55,$F$1,"mf",,Trigger)</f>
        <v>42305</v>
      </c>
      <c r="T55" s="118">
        <f>_xll.qlDayCounterYearFraction(DayCounter,R55,S55,,,Trigger)</f>
        <v>0.25555555555555554</v>
      </c>
      <c r="U55" s="22">
        <f>_xll.qlInterpolationInterpolate(B3Minterpolation,R55,TRUE)</f>
        <v>1.4510340926203718E-3</v>
      </c>
      <c r="Z55" s="208"/>
      <c r="AA55" s="208"/>
    </row>
    <row r="56" spans="5:27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42214</v>
      </c>
      <c r="S56" s="92">
        <f>_xll.qlCalendarAdvance(Calendar,R56,$F$1,"mf",,Trigger)</f>
        <v>42306</v>
      </c>
      <c r="T56" s="118">
        <f>_xll.qlDayCounterYearFraction(DayCounter,R56,S56,,,Trigger)</f>
        <v>0.25555555555555554</v>
      </c>
      <c r="U56" s="22">
        <f>_xll.qlInterpolationInterpolate(B3Minterpolation,R56,TRUE)</f>
        <v>1.4527890146927519E-3</v>
      </c>
      <c r="Z56" s="208"/>
      <c r="AA56" s="208"/>
    </row>
    <row r="57" spans="5:27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42215</v>
      </c>
      <c r="S57" s="92">
        <f>_xll.qlCalendarAdvance(Calendar,R57,$F$1,"mf",,Trigger)</f>
        <v>42307</v>
      </c>
      <c r="T57" s="118">
        <f>_xll.qlDayCounterYearFraction(DayCounter,R57,S57,,,Trigger)</f>
        <v>0.25555555555555554</v>
      </c>
      <c r="U57" s="22">
        <f>_xll.qlInterpolationInterpolate(B3Minterpolation,R57,TRUE)</f>
        <v>1.4545644006099538E-3</v>
      </c>
      <c r="Z57" s="208"/>
      <c r="AA57" s="208"/>
    </row>
    <row r="58" spans="5:27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42216</v>
      </c>
      <c r="S58" s="92">
        <f>_xll.qlCalendarAdvance(Calendar,R58,$F$1,"mf",,Trigger)</f>
        <v>42307</v>
      </c>
      <c r="T58" s="118">
        <f>_xll.qlDayCounterYearFraction(DayCounter,R58,S58,,,Trigger)</f>
        <v>0.25277777777777777</v>
      </c>
      <c r="U58" s="22">
        <f>_xll.qlInterpolationInterpolate(B3Minterpolation,R58,TRUE)</f>
        <v>1.4563606570593387E-3</v>
      </c>
      <c r="Z58" s="208"/>
      <c r="AA58" s="208"/>
    </row>
    <row r="59" spans="5:27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42219</v>
      </c>
      <c r="S59" s="92">
        <f>_xll.qlCalendarAdvance(Calendar,R59,$F$1,"mf",,Trigger)</f>
        <v>42311</v>
      </c>
      <c r="T59" s="118">
        <f>_xll.qlDayCounterYearFraction(DayCounter,R59,S59,,,Trigger)</f>
        <v>0.25555555555555554</v>
      </c>
      <c r="U59" s="22">
        <f>_xll.qlInterpolationInterpolate(B3Minterpolation,R59,TRUE)</f>
        <v>1.4618787164742077E-3</v>
      </c>
      <c r="Z59" s="208"/>
      <c r="AA59" s="208"/>
    </row>
    <row r="60" spans="5:27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42220</v>
      </c>
      <c r="S60" s="92">
        <f>_xll.qlCalendarAdvance(Calendar,R60,$F$1,"mf",,Trigger)</f>
        <v>42312</v>
      </c>
      <c r="T60" s="118">
        <f>_xll.qlDayCounterYearFraction(DayCounter,R60,S60,,,Trigger)</f>
        <v>0.25555555555555554</v>
      </c>
      <c r="U60" s="22">
        <f>_xll.qlInterpolationInterpolate(B3Minterpolation,R60,TRUE)</f>
        <v>1.4637625219259401E-3</v>
      </c>
      <c r="Z60" s="208"/>
      <c r="AA60" s="208"/>
    </row>
    <row r="61" spans="5:27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42221</v>
      </c>
      <c r="S61" s="92">
        <f>_xll.qlCalendarAdvance(Calendar,R61,$F$1,"mf",,Trigger)</f>
        <v>42313</v>
      </c>
      <c r="T61" s="118">
        <f>_xll.qlDayCounterYearFraction(DayCounter,R61,S61,,,Trigger)</f>
        <v>0.25555555555555554</v>
      </c>
      <c r="U61" s="22">
        <f>_xll.qlInterpolationInterpolate(B3Minterpolation,R61,TRUE)</f>
        <v>1.4656692313466631E-3</v>
      </c>
      <c r="Z61" s="208"/>
      <c r="AA61" s="208"/>
    </row>
    <row r="62" spans="5:27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42222</v>
      </c>
      <c r="S62" s="92">
        <f>_xll.qlCalendarAdvance(Calendar,R62,$F$1,"mf",,Trigger)</f>
        <v>42314</v>
      </c>
      <c r="T62" s="118">
        <f>_xll.qlDayCounterYearFraction(DayCounter,R62,S62,,,Trigger)</f>
        <v>0.25555555555555554</v>
      </c>
      <c r="U62" s="22">
        <f>_xll.qlInterpolationInterpolate(B3Minterpolation,R62,TRUE)</f>
        <v>1.4675992514237382E-3</v>
      </c>
      <c r="Z62" s="208"/>
      <c r="AA62" s="208"/>
    </row>
    <row r="63" spans="5:27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42223</v>
      </c>
      <c r="S63" s="92">
        <f>_xll.qlCalendarAdvance(Calendar,R63,$F$1,"mf",,Trigger)</f>
        <v>42317</v>
      </c>
      <c r="T63" s="118">
        <f>_xll.qlDayCounterYearFraction(DayCounter,R63,S63,,,Trigger)</f>
        <v>0.26111111111111113</v>
      </c>
      <c r="U63" s="22">
        <f>_xll.qlInterpolationInterpolate(B3Minterpolation,R63,TRUE)</f>
        <v>1.4695529888445267E-3</v>
      </c>
      <c r="Z63" s="208"/>
      <c r="AA63" s="208"/>
    </row>
    <row r="64" spans="5:27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42226</v>
      </c>
      <c r="S64" s="92">
        <f>_xll.qlCalendarAdvance(Calendar,R64,$F$1,"mf",,Trigger)</f>
        <v>42318</v>
      </c>
      <c r="T64" s="118">
        <f>_xll.qlDayCounterYearFraction(DayCounter,R64,S64,,,Trigger)</f>
        <v>0.25555555555555554</v>
      </c>
      <c r="U64" s="22">
        <f>_xll.qlInterpolationInterpolate(B3Minterpolation,R64,TRUE)</f>
        <v>1.475560572042788E-3</v>
      </c>
      <c r="Z64" s="208"/>
      <c r="AA64" s="208"/>
    </row>
    <row r="65" spans="5:27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42227</v>
      </c>
      <c r="S65" s="92">
        <f>_xll.qlCalendarAdvance(Calendar,R65,$F$1,"mf",,Trigger)</f>
        <v>42319</v>
      </c>
      <c r="T65" s="118">
        <f>_xll.qlDayCounterYearFraction(DayCounter,R65,S65,,,Trigger)</f>
        <v>0.25555555555555554</v>
      </c>
      <c r="U65" s="22">
        <f>_xll.qlInterpolationInterpolate(B3Minterpolation,R65,TRUE)</f>
        <v>1.4776132457120453E-3</v>
      </c>
      <c r="Z65" s="208"/>
      <c r="AA65" s="208"/>
    </row>
    <row r="66" spans="5:27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42228</v>
      </c>
      <c r="S66" s="92">
        <f>_xll.qlCalendarAdvance(Calendar,R66,$F$1,"mf",,Trigger)</f>
        <v>42320</v>
      </c>
      <c r="T66" s="118">
        <f>_xll.qlDayCounterYearFraction(DayCounter,R66,S66,,,Trigger)</f>
        <v>0.25555555555555554</v>
      </c>
      <c r="U66" s="22">
        <f>_xll.qlInterpolationInterpolate(B3Minterpolation,R66,TRUE)</f>
        <v>1.4796916701618234E-3</v>
      </c>
      <c r="Z66" s="208"/>
      <c r="AA66" s="208"/>
    </row>
    <row r="67" spans="5:27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42229</v>
      </c>
      <c r="S67" s="92">
        <f>_xll.qlCalendarAdvance(Calendar,R67,$F$1,"mf",,Trigger)</f>
        <v>42321</v>
      </c>
      <c r="T67" s="118">
        <f>_xll.qlDayCounterYearFraction(DayCounter,R67,S67,,,Trigger)</f>
        <v>0.25555555555555554</v>
      </c>
      <c r="U67" s="22">
        <f>_xll.qlInterpolationInterpolate(B3Minterpolation,R67,TRUE)</f>
        <v>1.4817962520794839E-3</v>
      </c>
      <c r="Z67" s="208"/>
      <c r="AA67" s="208"/>
    </row>
    <row r="68" spans="5:27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42230</v>
      </c>
      <c r="S68" s="92">
        <f>_xll.qlCalendarAdvance(Calendar,R68,$F$1,"mf",,Trigger)</f>
        <v>42324</v>
      </c>
      <c r="T68" s="118">
        <f>_xll.qlDayCounterYearFraction(DayCounter,R68,S68,,,Trigger)</f>
        <v>0.26111111111111113</v>
      </c>
      <c r="U68" s="22">
        <f>_xll.qlInterpolationInterpolate(B3Minterpolation,R68,TRUE)</f>
        <v>1.4839273981523881E-3</v>
      </c>
      <c r="Z68" s="208"/>
      <c r="AA68" s="208"/>
    </row>
    <row r="69" spans="5:27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42233</v>
      </c>
      <c r="S69" s="92">
        <f>_xll.qlCalendarAdvance(Calendar,R69,$F$1,"mf",,Trigger)</f>
        <v>42325</v>
      </c>
      <c r="T69" s="118">
        <f>_xll.qlDayCounterYearFraction(DayCounter,R69,S69,,,Trigger)</f>
        <v>0.25555555555555554</v>
      </c>
      <c r="U69" s="22">
        <f>_xll.qlInterpolationInterpolate(B3Minterpolation,R69,TRUE)</f>
        <v>1.4904842881761783E-3</v>
      </c>
      <c r="Z69" s="208"/>
      <c r="AA69" s="208"/>
    </row>
    <row r="70" spans="5:27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42234</v>
      </c>
      <c r="S70" s="92">
        <f>_xll.qlCalendarAdvance(Calendar,R70,$F$1,"mf",,Trigger)</f>
        <v>42326</v>
      </c>
      <c r="T70" s="118">
        <f>_xll.qlDayCounterYearFraction(DayCounter,R70,S70,,,Trigger)</f>
        <v>0.25555555555555554</v>
      </c>
      <c r="U70" s="22">
        <f>_xll.qlInterpolationInterpolate(B3Minterpolation,R70,TRUE)</f>
        <v>1.4927257577436724E-3</v>
      </c>
      <c r="Z70" s="208"/>
      <c r="AA70" s="208"/>
    </row>
    <row r="71" spans="5:27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42235</v>
      </c>
      <c r="S71" s="92">
        <f>_xll.qlCalendarAdvance(Calendar,R71,$F$1,"mf",,Trigger)</f>
        <v>42327</v>
      </c>
      <c r="T71" s="118">
        <f>_xll.qlDayCounterYearFraction(DayCounter,R71,S71,,,Trigger)</f>
        <v>0.25555555555555554</v>
      </c>
      <c r="U71" s="22">
        <f>_xll.qlInterpolationInterpolate(B3Minterpolation,R71,TRUE)</f>
        <v>1.4949958249032176E-3</v>
      </c>
      <c r="Z71" s="208"/>
      <c r="AA71" s="208"/>
    </row>
    <row r="72" spans="5:27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42236</v>
      </c>
      <c r="S72" s="92">
        <f>_xll.qlCalendarAdvance(Calendar,R72,$F$1,"mf",,Trigger)</f>
        <v>42328</v>
      </c>
      <c r="T72" s="118">
        <f>_xll.qlDayCounterYearFraction(DayCounter,R72,S72,,,Trigger)</f>
        <v>0.25555555555555554</v>
      </c>
      <c r="U72" s="22">
        <f>_xll.qlInterpolationInterpolate(B3Minterpolation,R72,TRUE)</f>
        <v>1.4972948963421755E-3</v>
      </c>
      <c r="Z72" s="208"/>
      <c r="AA72" s="208"/>
    </row>
    <row r="73" spans="5:27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42237</v>
      </c>
      <c r="S73" s="92">
        <f>_xll.qlCalendarAdvance(Calendar,R73,$F$1,"mf",,Trigger)</f>
        <v>42331</v>
      </c>
      <c r="T73" s="118">
        <f>_xll.qlDayCounterYearFraction(DayCounter,R73,S73,,,Trigger)</f>
        <v>0.26111111111111113</v>
      </c>
      <c r="U73" s="22">
        <f>_xll.qlInterpolationInterpolate(B3Minterpolation,R73,TRUE)</f>
        <v>1.4996233787479077E-3</v>
      </c>
      <c r="Z73" s="208"/>
      <c r="AA73" s="208"/>
    </row>
    <row r="74" spans="5:27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42240</v>
      </c>
      <c r="S74" s="92">
        <f>_xll.qlCalendarAdvance(Calendar,R74,$F$1,"mf",,Trigger)</f>
        <v>42332</v>
      </c>
      <c r="T74" s="118">
        <f>_xll.qlDayCounterYearFraction(DayCounter,R74,S74,,,Trigger)</f>
        <v>0.25555555555555554</v>
      </c>
      <c r="U74" s="22">
        <f>_xll.qlInterpolationInterpolate(B3Minterpolation,R74,TRUE)</f>
        <v>1.5067893586393631E-3</v>
      </c>
      <c r="Z74" s="208"/>
      <c r="AA74" s="208"/>
    </row>
    <row r="75" spans="5:27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42241</v>
      </c>
      <c r="S75" s="92">
        <f>_xll.qlCalendarAdvance(Calendar,R75,$F$1,"mf",,Trigger)</f>
        <v>42333</v>
      </c>
      <c r="T75" s="118">
        <f>_xll.qlDayCounterYearFraction(DayCounter,R75,S75,,,Trigger)</f>
        <v>0.25555555555555554</v>
      </c>
      <c r="U75" s="22">
        <f>_xll.qlInterpolationInterpolate(B3Minterpolation,R75,TRUE)</f>
        <v>1.5092395517858062E-3</v>
      </c>
      <c r="Z75" s="208"/>
      <c r="AA75" s="208"/>
    </row>
    <row r="76" spans="5:27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42242</v>
      </c>
      <c r="S76" s="92">
        <f>_xll.qlCalendarAdvance(Calendar,R76,$F$1,"mf",,Trigger)</f>
        <v>42334</v>
      </c>
      <c r="T76" s="118">
        <f>_xll.qlDayCounterYearFraction(DayCounter,R76,S76,,,Trigger)</f>
        <v>0.25555555555555554</v>
      </c>
      <c r="U76" s="22">
        <f>_xll.qlInterpolationInterpolate(B3Minterpolation,R76,TRUE)</f>
        <v>1.5117211893358308E-3</v>
      </c>
      <c r="Z76" s="208"/>
      <c r="AA76" s="208"/>
    </row>
    <row r="77" spans="5:27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42243</v>
      </c>
      <c r="S77" s="92">
        <f>_xll.qlCalendarAdvance(Calendar,R77,$F$1,"mf",,Trigger)</f>
        <v>42335</v>
      </c>
      <c r="T77" s="118">
        <f>_xll.qlDayCounterYearFraction(DayCounter,R77,S77,,,Trigger)</f>
        <v>0.25555555555555554</v>
      </c>
      <c r="U77" s="22">
        <f>_xll.qlInterpolationInterpolate(B3Minterpolation,R77,TRUE)</f>
        <v>1.5142346779767983E-3</v>
      </c>
      <c r="Z77" s="208"/>
      <c r="AA77" s="208"/>
    </row>
    <row r="78" spans="5:27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42244</v>
      </c>
      <c r="S78" s="92">
        <f>_xll.qlCalendarAdvance(Calendar,R78,$F$1,"mf",,Trigger)</f>
        <v>42338</v>
      </c>
      <c r="T78" s="118">
        <f>_xll.qlDayCounterYearFraction(DayCounter,R78,S78,,,Trigger)</f>
        <v>0.26111111111111113</v>
      </c>
      <c r="U78" s="22">
        <f>_xll.qlInterpolationInterpolate(B3Minterpolation,R78,TRUE)</f>
        <v>1.5167804243960705E-3</v>
      </c>
      <c r="Z78" s="208"/>
      <c r="AA78" s="208"/>
    </row>
    <row r="79" spans="5:27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42248</v>
      </c>
      <c r="S79" s="92">
        <f>_xll.qlCalendarAdvance(Calendar,R79,$F$1,"mf",,Trigger)</f>
        <v>42339</v>
      </c>
      <c r="T79" s="118">
        <f>_xll.qlDayCounterYearFraction(DayCounter,R79,S79,,,Trigger)</f>
        <v>0.25277777777777777</v>
      </c>
      <c r="U79" s="22">
        <f>_xll.qlInterpolationInterpolate(B3Minterpolation,R79,TRUE)</f>
        <v>1.5272941216034318E-3</v>
      </c>
      <c r="Z79" s="208"/>
      <c r="AA79" s="208"/>
    </row>
    <row r="80" spans="5:27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42249</v>
      </c>
      <c r="S80" s="92">
        <f>_xll.qlCalendarAdvance(Calendar,R80,$F$1,"mf",,Trigger)</f>
        <v>42340</v>
      </c>
      <c r="T80" s="118">
        <f>_xll.qlDayCounterYearFraction(DayCounter,R80,S80,,,Trigger)</f>
        <v>0.25277777777777777</v>
      </c>
      <c r="U80" s="22">
        <f>_xll.qlInterpolationInterpolate(B3Minterpolation,R80,TRUE)</f>
        <v>1.5300072572246477E-3</v>
      </c>
      <c r="Z80" s="208"/>
      <c r="AA80" s="208"/>
    </row>
    <row r="81" spans="5:27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42250</v>
      </c>
      <c r="S81" s="92">
        <f>_xll.qlCalendarAdvance(Calendar,R81,$F$1,"mf",,Trigger)</f>
        <v>42341</v>
      </c>
      <c r="T81" s="118">
        <f>_xll.qlDayCounterYearFraction(DayCounter,R81,S81,,,Trigger)</f>
        <v>0.25277777777777777</v>
      </c>
      <c r="U81" s="22">
        <f>_xll.qlInterpolationInterpolate(B3Minterpolation,R81,TRUE)</f>
        <v>1.532755090748337E-3</v>
      </c>
      <c r="Z81" s="208"/>
      <c r="AA81" s="208"/>
    </row>
    <row r="82" spans="5:27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42251</v>
      </c>
      <c r="S82" s="92">
        <f>_xll.qlCalendarAdvance(Calendar,R82,$F$1,"mf",,Trigger)</f>
        <v>42342</v>
      </c>
      <c r="T82" s="118">
        <f>_xll.qlDayCounterYearFraction(DayCounter,R82,S82,,,Trigger)</f>
        <v>0.25277777777777777</v>
      </c>
      <c r="U82" s="22">
        <f>_xll.qlInterpolationInterpolate(B3Minterpolation,R82,TRUE)</f>
        <v>1.5355380288618612E-3</v>
      </c>
      <c r="Z82" s="208"/>
      <c r="AA82" s="208"/>
    </row>
    <row r="83" spans="5:27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42254</v>
      </c>
      <c r="S83" s="92">
        <f>_xll.qlCalendarAdvance(Calendar,R83,$F$1,"mf",,Trigger)</f>
        <v>42345</v>
      </c>
      <c r="T83" s="118">
        <f>_xll.qlDayCounterYearFraction(DayCounter,R83,S83,,,Trigger)</f>
        <v>0.25277777777777777</v>
      </c>
      <c r="U83" s="22">
        <f>_xll.qlInterpolationInterpolate(B3Minterpolation,R83,TRUE)</f>
        <v>1.5441015376150562E-3</v>
      </c>
      <c r="Z83" s="208"/>
      <c r="AA83" s="208"/>
    </row>
    <row r="84" spans="5:27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42255</v>
      </c>
      <c r="S84" s="92">
        <f>_xll.qlCalendarAdvance(Calendar,R84,$F$1,"mf",,Trigger)</f>
        <v>42346</v>
      </c>
      <c r="T84" s="118">
        <f>_xll.qlDayCounterYearFraction(DayCounter,R84,S84,,,Trigger)</f>
        <v>0.25277777777777777</v>
      </c>
      <c r="U84" s="22">
        <f>_xll.qlInterpolationInterpolate(B3Minterpolation,R84,TRUE)</f>
        <v>1.5470289609615339E-3</v>
      </c>
      <c r="Z84" s="208"/>
      <c r="AA84" s="208"/>
    </row>
    <row r="85" spans="5:27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42256</v>
      </c>
      <c r="S85" s="92">
        <f>_xll.qlCalendarAdvance(Calendar,R85,$F$1,"mf",,Trigger)</f>
        <v>42347</v>
      </c>
      <c r="T85" s="118">
        <f>_xll.qlDayCounterYearFraction(DayCounter,R85,S85,,,Trigger)</f>
        <v>0.25277777777777777</v>
      </c>
      <c r="U85" s="22">
        <f>_xll.qlInterpolationInterpolate(B3Minterpolation,R85,TRUE)</f>
        <v>1.5499935223346536E-3</v>
      </c>
      <c r="Z85" s="208"/>
      <c r="AA85" s="208"/>
    </row>
    <row r="86" spans="5:27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42257</v>
      </c>
      <c r="S86" s="92">
        <f>_xll.qlCalendarAdvance(Calendar,R86,$F$1,"mf",,Trigger)</f>
        <v>42348</v>
      </c>
      <c r="T86" s="118">
        <f>_xll.qlDayCounterYearFraction(DayCounter,R86,S86,,,Trigger)</f>
        <v>0.25277777777777777</v>
      </c>
      <c r="U86" s="22">
        <f>_xll.qlInterpolationInterpolate(B3Minterpolation,R86,TRUE)</f>
        <v>1.5529956284217766E-3</v>
      </c>
      <c r="Z86" s="208"/>
      <c r="AA86" s="208"/>
    </row>
    <row r="87" spans="5:27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42258</v>
      </c>
      <c r="S87" s="92">
        <f>_xll.qlCalendarAdvance(Calendar,R87,$F$1,"mf",,Trigger)</f>
        <v>42349</v>
      </c>
      <c r="T87" s="118">
        <f>_xll.qlDayCounterYearFraction(DayCounter,R87,S87,,,Trigger)</f>
        <v>0.25277777777777777</v>
      </c>
      <c r="U87" s="22">
        <f>_xll.qlInterpolationInterpolate(B3Minterpolation,R87,TRUE)</f>
        <v>1.5560356859102649E-3</v>
      </c>
      <c r="Z87" s="208"/>
      <c r="AA87" s="208"/>
    </row>
    <row r="88" spans="5:27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42261</v>
      </c>
      <c r="S88" s="92">
        <f>_xll.qlCalendarAdvance(Calendar,R88,$F$1,"mf",,Trigger)</f>
        <v>42352</v>
      </c>
      <c r="T88" s="118">
        <f>_xll.qlDayCounterYearFraction(DayCounter,R88,S88,,,Trigger)</f>
        <v>0.25277777777777777</v>
      </c>
      <c r="U88" s="22">
        <f>_xll.qlInterpolationInterpolate(B3Minterpolation,R88,TRUE)</f>
        <v>1.5653876336575343E-3</v>
      </c>
      <c r="Z88" s="208"/>
      <c r="AA88" s="208"/>
    </row>
    <row r="89" spans="5:27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42262</v>
      </c>
      <c r="S89" s="92">
        <f>_xll.qlCalendarAdvance(Calendar,R89,$F$1,"mf",,Trigger)</f>
        <v>42353</v>
      </c>
      <c r="T89" s="118">
        <f>_xll.qlDayCounterYearFraction(DayCounter,R89,S89,,,Trigger)</f>
        <v>0.25277777777777777</v>
      </c>
      <c r="U89" s="22">
        <f>_xll.qlInterpolationInterpolate(B3Minterpolation,R89,TRUE)</f>
        <v>1.5685835636250972E-3</v>
      </c>
      <c r="Z89" s="208"/>
      <c r="AA89" s="208"/>
    </row>
    <row r="90" spans="5:27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42263</v>
      </c>
      <c r="S90" s="92">
        <f>_xll.qlCalendarAdvance(Calendar,R90,$F$1,"mf",,Trigger)</f>
        <v>42354</v>
      </c>
      <c r="T90" s="118">
        <f>_xll.qlDayCounterYearFraction(DayCounter,R90,S90,,,Trigger)</f>
        <v>0.25277777777777777</v>
      </c>
      <c r="U90" s="22">
        <f>_xll.qlInterpolationInterpolate(B3Minterpolation,R90,TRUE)</f>
        <v>1.5718194784308326E-3</v>
      </c>
      <c r="Z90" s="208"/>
      <c r="AA90" s="208"/>
    </row>
    <row r="91" spans="5:27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42264</v>
      </c>
      <c r="S91" s="92">
        <f>_xll.qlCalendarAdvance(Calendar,R91,$F$1,"mf",,Trigger)</f>
        <v>42355</v>
      </c>
      <c r="T91" s="118">
        <f>_xll.qlDayCounterYearFraction(DayCounter,R91,S91,,,Trigger)</f>
        <v>0.25277777777777777</v>
      </c>
      <c r="U91" s="22">
        <f>_xll.qlInterpolationInterpolate(B3Minterpolation,R91,TRUE)</f>
        <v>1.5750990716560057E-3</v>
      </c>
      <c r="Z91" s="208"/>
      <c r="AA91" s="208"/>
    </row>
    <row r="92" spans="5:27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42265</v>
      </c>
      <c r="S92" s="92">
        <f>_xll.qlCalendarAdvance(Calendar,R92,$F$1,"mf",,Trigger)</f>
        <v>42356</v>
      </c>
      <c r="T92" s="118">
        <f>_xll.qlDayCounterYearFraction(DayCounter,R92,S92,,,Trigger)</f>
        <v>0.25277777777777777</v>
      </c>
      <c r="U92" s="22">
        <f>_xll.qlInterpolationInterpolate(B3Minterpolation,R92,TRUE)</f>
        <v>1.5784246046977122E-3</v>
      </c>
      <c r="Z92" s="208"/>
      <c r="AA92" s="208"/>
    </row>
    <row r="93" spans="5:27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42268</v>
      </c>
      <c r="S93" s="92">
        <f>_xll.qlCalendarAdvance(Calendar,R93,$F$1,"mf",,Trigger)</f>
        <v>42359</v>
      </c>
      <c r="T93" s="118">
        <f>_xll.qlDayCounterYearFraction(DayCounter,R93,S93,,,Trigger)</f>
        <v>0.25277777777777777</v>
      </c>
      <c r="U93" s="22">
        <f>_xll.qlInterpolationInterpolate(B3Minterpolation,R93,TRUE)</f>
        <v>1.5886594268331067E-3</v>
      </c>
      <c r="Z93" s="208"/>
      <c r="AA93" s="208"/>
    </row>
    <row r="94" spans="5:27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42269</v>
      </c>
      <c r="S94" s="92">
        <f>_xll.qlCalendarAdvance(Calendar,R94,$F$1,"mf",,Trigger)</f>
        <v>42360</v>
      </c>
      <c r="T94" s="118">
        <f>_xll.qlDayCounterYearFraction(DayCounter,R94,S94,,,Trigger)</f>
        <v>0.25277777777777777</v>
      </c>
      <c r="U94" s="22">
        <f>_xll.qlInterpolationInterpolate(B3Minterpolation,R94,TRUE)</f>
        <v>1.5921513032520211E-3</v>
      </c>
      <c r="Z94" s="208"/>
      <c r="AA94" s="208"/>
    </row>
    <row r="95" spans="5:27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42270</v>
      </c>
      <c r="S95" s="92">
        <f>_xll.qlCalendarAdvance(Calendar,R95,$F$1,"mf",,Trigger)</f>
        <v>42361</v>
      </c>
      <c r="T95" s="118">
        <f>_xll.qlDayCounterYearFraction(DayCounter,R95,S95,,,Trigger)</f>
        <v>0.25277777777777777</v>
      </c>
      <c r="U95" s="22">
        <f>_xll.qlInterpolationInterpolate(B3Minterpolation,R95,TRUE)</f>
        <v>1.5956804115430058E-3</v>
      </c>
      <c r="Z95" s="208"/>
      <c r="AA95" s="208"/>
    </row>
    <row r="96" spans="5:27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42271</v>
      </c>
      <c r="S96" s="92">
        <f>_xll.qlCalendarAdvance(Calendar,R96,$F$1,"mf",,Trigger)</f>
        <v>42362</v>
      </c>
      <c r="T96" s="118">
        <f>_xll.qlDayCounterYearFraction(DayCounter,R96,S96,,,Trigger)</f>
        <v>0.25277777777777777</v>
      </c>
      <c r="U96" s="22">
        <f>_xll.qlInterpolationInterpolate(B3Minterpolation,R96,TRUE)</f>
        <v>1.5992450101171682E-3</v>
      </c>
      <c r="Z96" s="208"/>
      <c r="AA96" s="208"/>
    </row>
    <row r="97" spans="5:27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42272</v>
      </c>
      <c r="S97" s="92">
        <f>_xll.qlCalendarAdvance(Calendar,R97,$F$1,"mf",,Trigger)</f>
        <v>42367</v>
      </c>
      <c r="T97" s="118">
        <f>_xll.qlDayCounterYearFraction(DayCounter,R97,S97,,,Trigger)</f>
        <v>0.2638888888888889</v>
      </c>
      <c r="U97" s="22">
        <f>_xll.qlInterpolationInterpolate(B3Minterpolation,R97,TRUE)</f>
        <v>1.6028433573856155E-3</v>
      </c>
      <c r="Z97" s="208"/>
      <c r="AA97" s="208"/>
    </row>
    <row r="98" spans="5:27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42275</v>
      </c>
      <c r="S98" s="92">
        <f>_xll.qlCalendarAdvance(Calendar,R98,$F$1,"mf",,Trigger)</f>
        <v>42367</v>
      </c>
      <c r="T98" s="118">
        <f>_xll.qlDayCounterYearFraction(DayCounter,R98,S98,,,Trigger)</f>
        <v>0.25555555555555554</v>
      </c>
      <c r="U98" s="22">
        <f>_xll.qlInterpolationInterpolate(B3Minterpolation,R98,TRUE)</f>
        <v>1.6138234754677419E-3</v>
      </c>
      <c r="Z98" s="208"/>
      <c r="AA98" s="208"/>
    </row>
    <row r="99" spans="5:27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42276</v>
      </c>
      <c r="S99" s="92">
        <f>_xll.qlCalendarAdvance(Calendar,R99,$F$1,"mf",,Trigger)</f>
        <v>42367</v>
      </c>
      <c r="T99" s="118">
        <f>_xll.qlDayCounterYearFraction(DayCounter,R99,S99,,,Trigger)</f>
        <v>0.25277777777777777</v>
      </c>
      <c r="U99" s="22">
        <f>_xll.qlInterpolationInterpolate(B3Minterpolation,R99,TRUE)</f>
        <v>1.6175394016244033E-3</v>
      </c>
      <c r="Z99" s="208"/>
      <c r="AA99" s="208"/>
    </row>
    <row r="100" spans="5:27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42277</v>
      </c>
      <c r="S100" s="92">
        <f>_xll.qlCalendarAdvance(Calendar,R100,$F$1,"mf",,Trigger)</f>
        <v>42368</v>
      </c>
      <c r="T100" s="118">
        <f>_xll.qlDayCounterYearFraction(DayCounter,R100,S100,,,Trigger)</f>
        <v>0.25277777777777777</v>
      </c>
      <c r="U100" s="22">
        <f>_xll.qlInterpolationInterpolate(B3Minterpolation,R100,TRUE)</f>
        <v>1.6212803685308865E-3</v>
      </c>
      <c r="Z100" s="208"/>
      <c r="AA100" s="208"/>
    </row>
    <row r="101" spans="5:27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42278</v>
      </c>
      <c r="S101" s="92">
        <f>_xll.qlCalendarAdvance(Calendar,R101,$F$1,"mf",,Trigger)</f>
        <v>42373</v>
      </c>
      <c r="T101" s="118">
        <f>_xll.qlDayCounterYearFraction(DayCounter,R101,S101,,,Trigger)</f>
        <v>0.2638888888888889</v>
      </c>
      <c r="U101" s="22">
        <f>_xll.qlInterpolationInterpolate(B3Minterpolation,R101,TRUE)</f>
        <v>1.625044634598299E-3</v>
      </c>
      <c r="Z101" s="208"/>
      <c r="AA101" s="208"/>
    </row>
    <row r="102" spans="5:27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42279</v>
      </c>
      <c r="S102" s="92">
        <f>_xll.qlCalendarAdvance(Calendar,R102,$F$1,"mf",,Trigger)</f>
        <v>42373</v>
      </c>
      <c r="T102" s="118">
        <f>_xll.qlDayCounterYearFraction(DayCounter,R102,S102,,,Trigger)</f>
        <v>0.26111111111111113</v>
      </c>
      <c r="U102" s="22">
        <f>_xll.qlInterpolationInterpolate(B3Minterpolation,R102,TRUE)</f>
        <v>1.628830458237748E-3</v>
      </c>
      <c r="Z102" s="208"/>
      <c r="AA102" s="208"/>
    </row>
    <row r="103" spans="5:27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42282</v>
      </c>
      <c r="S103" s="92">
        <f>_xll.qlCalendarAdvance(Calendar,R103,$F$1,"mf",,Trigger)</f>
        <v>42374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1.6402998586993881E-3</v>
      </c>
      <c r="Z103" s="208"/>
      <c r="AA103" s="208"/>
    </row>
    <row r="104" spans="5:27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42283</v>
      </c>
      <c r="S104" s="92">
        <f>_xll.qlCalendarAdvance(Calendar,R104,$F$1,"mf",,Trigger)</f>
        <v>42375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1.644154496738057E-3</v>
      </c>
      <c r="Z104" s="208"/>
      <c r="AA104" s="208"/>
    </row>
    <row r="105" spans="5:27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42284</v>
      </c>
      <c r="S105" s="92">
        <f>_xll.qlCalendarAdvance(Calendar,R105,$F$1,"mf",,Trigger)</f>
        <v>42376</v>
      </c>
      <c r="T105" s="118">
        <f>_xll.qlDayCounterYearFraction(DayCounter,R105,S105,,,Trigger)</f>
        <v>0.25555555555555554</v>
      </c>
      <c r="U105" s="22">
        <f>_xll.qlInterpolationInterpolate(B3Minterpolation,R105,TRUE)</f>
        <v>1.6480219844042993E-3</v>
      </c>
      <c r="Z105" s="208"/>
      <c r="AA105" s="208"/>
    </row>
    <row r="106" spans="5:27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42285</v>
      </c>
      <c r="S106" s="92">
        <f>_xll.qlCalendarAdvance(Calendar,R106,$F$1,"mf",,Trigger)</f>
        <v>42377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1.6519005801092226E-3</v>
      </c>
      <c r="Z106" s="208"/>
      <c r="AA106" s="208"/>
    </row>
    <row r="107" spans="5:27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42286</v>
      </c>
      <c r="S107" s="92">
        <f>_xll.qlCalendarAdvance(Calendar,R107,$F$1,"mf",,Trigger)</f>
        <v>42380</v>
      </c>
      <c r="T107" s="118">
        <f>_xll.qlDayCounterYearFraction(DayCounter,R107,S107,,,Trigger)</f>
        <v>0.26111111111111113</v>
      </c>
      <c r="U107" s="22">
        <f>_xll.qlInterpolationInterpolate(B3Minterpolation,R107,TRUE)</f>
        <v>1.6557885422639337E-3</v>
      </c>
      <c r="Z107" s="208"/>
      <c r="AA107" s="208"/>
    </row>
    <row r="108" spans="5:27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42289</v>
      </c>
      <c r="S108" s="92">
        <f>_xll.qlCalendarAdvance(Calendar,R108,$F$1,"mf",,Trigger)</f>
        <v>42381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1.6674912115378696E-3</v>
      </c>
      <c r="Z108" s="208"/>
      <c r="AA108" s="208"/>
    </row>
    <row r="109" spans="5:27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42290</v>
      </c>
      <c r="S109" s="92">
        <f>_xll.qlCalendarAdvance(Calendar,R109,$F$1,"mf",,Trigger)</f>
        <v>42382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1.6713992236028069E-3</v>
      </c>
      <c r="Z109" s="208"/>
      <c r="AA109" s="208"/>
    </row>
    <row r="110" spans="5:27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42291</v>
      </c>
      <c r="S110" s="92">
        <f>_xll.qlCalendarAdvance(Calendar,R110,$F$1,"mf",,Trigger)</f>
        <v>42383</v>
      </c>
      <c r="T110" s="118">
        <f>_xll.qlDayCounterYearFraction(DayCounter,R110,S110,,,Trigger)</f>
        <v>0.25555555555555554</v>
      </c>
      <c r="U110" s="22">
        <f>_xll.qlInterpolationInterpolate(B3Minterpolation,R110,TRUE)</f>
        <v>1.6753078941730691E-3</v>
      </c>
      <c r="Z110" s="208"/>
      <c r="AA110" s="208"/>
    </row>
    <row r="111" spans="5:27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42292</v>
      </c>
      <c r="S111" s="92">
        <f>_xll.qlCalendarAdvance(Calendar,R111,$F$1,"mf",,Trigger)</f>
        <v>42384</v>
      </c>
      <c r="T111" s="118">
        <f>_xll.qlDayCounterYearFraction(DayCounter,R111,S111,,,Trigger)</f>
        <v>0.25555555555555554</v>
      </c>
      <c r="U111" s="22">
        <f>_xll.qlInterpolationInterpolate(B3Minterpolation,R111,TRUE)</f>
        <v>1.6792154816597635E-3</v>
      </c>
      <c r="Z111" s="208"/>
      <c r="AA111" s="208"/>
    </row>
    <row r="112" spans="5:27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42293</v>
      </c>
      <c r="S112" s="92">
        <f>_xll.qlCalendarAdvance(Calendar,R112,$F$1,"mf",,Trigger)</f>
        <v>42387</v>
      </c>
      <c r="T112" s="118">
        <f>_xll.qlDayCounterYearFraction(DayCounter,R112,S112,,,Trigger)</f>
        <v>0.26111111111111113</v>
      </c>
      <c r="U112" s="22">
        <f>_xll.qlInterpolationInterpolate(B3Minterpolation,R112,TRUE)</f>
        <v>1.6831202444739977E-3</v>
      </c>
      <c r="Z112" s="208"/>
      <c r="AA112" s="208"/>
    </row>
    <row r="113" spans="5:27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42296</v>
      </c>
      <c r="S113" s="92">
        <f>_xll.qlCalendarAdvance(Calendar,R113,$F$1,"mf",,Trigger)</f>
        <v>42388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1.6948001689930112E-3</v>
      </c>
      <c r="Z113" s="208"/>
      <c r="AA113" s="208"/>
    </row>
    <row r="114" spans="5:27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42297</v>
      </c>
      <c r="S114" s="92">
        <f>_xll.qlCalendarAdvance(Calendar,R114,$F$1,"mf",,Trigger)</f>
        <v>42389</v>
      </c>
      <c r="T114" s="118">
        <f>_xll.qlDayCounterYearFraction(DayCounter,R114,S114,,,Trigger)</f>
        <v>0.25555555555555554</v>
      </c>
      <c r="U114" s="22">
        <f>_xll.qlInterpolationInterpolate(B3Minterpolation,R114,TRUE)</f>
        <v>1.6986762172284775E-3</v>
      </c>
      <c r="Z114" s="208"/>
      <c r="AA114" s="208"/>
    </row>
    <row r="115" spans="5:27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42298</v>
      </c>
      <c r="S115" s="92">
        <f>_xll.qlCalendarAdvance(Calendar,R115,$F$1,"mf",,Trigger)</f>
        <v>42390</v>
      </c>
      <c r="T115" s="118">
        <f>_xll.qlDayCounterYearFraction(DayCounter,R115,S115,,,Trigger)</f>
        <v>0.25555555555555554</v>
      </c>
      <c r="U115" s="22">
        <f>_xll.qlInterpolationInterpolate(B3Minterpolation,R115,TRUE)</f>
        <v>1.70254073284702E-3</v>
      </c>
      <c r="Z115" s="208"/>
      <c r="AA115" s="208"/>
    </row>
    <row r="116" spans="5:27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42299</v>
      </c>
      <c r="S116" s="92">
        <f>_xll.qlCalendarAdvance(Calendar,R116,$F$1,"mf",,Trigger)</f>
        <v>42391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1.7063919742597465E-3</v>
      </c>
      <c r="Z116" s="208"/>
      <c r="AA116" s="208"/>
    </row>
    <row r="117" spans="5:27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42300</v>
      </c>
      <c r="S117" s="92">
        <f>_xll.qlCalendarAdvance(Calendar,R117,$F$1,"mf",,Trigger)</f>
        <v>42394</v>
      </c>
      <c r="T117" s="118">
        <f>_xll.qlDayCounterYearFraction(DayCounter,R117,S117,,,Trigger)</f>
        <v>0.26111111111111113</v>
      </c>
      <c r="U117" s="22">
        <f>_xll.qlInterpolationInterpolate(B3Minterpolation,R117,TRUE)</f>
        <v>1.7102281998777641E-3</v>
      </c>
      <c r="Z117" s="208"/>
      <c r="AA117" s="208"/>
    </row>
    <row r="118" spans="5:27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42303</v>
      </c>
      <c r="S118" s="92">
        <f>_xll.qlCalendarAdvance(Calendar,R118,$F$1,"mf",,Trigger)</f>
        <v>42395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1.7216293660746373E-3</v>
      </c>
      <c r="Z118" s="208"/>
      <c r="AA118" s="208"/>
    </row>
    <row r="119" spans="5:27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42304</v>
      </c>
      <c r="S119" s="92">
        <f>_xll.qlCalendarAdvance(Calendar,R119,$F$1,"mf",,Trigger)</f>
        <v>42396</v>
      </c>
      <c r="T119" s="118">
        <f>_xll.qlDayCounterYearFraction(DayCounter,R119,S119,,,Trigger)</f>
        <v>0.25555555555555554</v>
      </c>
      <c r="U119" s="22">
        <f>_xll.qlInterpolationInterpolate(B3Minterpolation,R119,TRUE)</f>
        <v>1.7253881126248931E-3</v>
      </c>
      <c r="Z119" s="208"/>
      <c r="AA119" s="208"/>
    </row>
    <row r="120" spans="5:27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42305</v>
      </c>
      <c r="S120" s="92">
        <f>_xll.qlCalendarAdvance(Calendar,R120,$F$1,"mf",,Trigger)</f>
        <v>42397</v>
      </c>
      <c r="T120" s="118">
        <f>_xll.qlDayCounterYearFraction(DayCounter,R120,S120,,,Trigger)</f>
        <v>0.25555555555555554</v>
      </c>
      <c r="U120" s="22">
        <f>_xll.qlInterpolationInterpolate(B3Minterpolation,R120,TRUE)</f>
        <v>1.7291231354359768E-3</v>
      </c>
      <c r="Z120" s="208"/>
      <c r="AA120" s="208"/>
    </row>
    <row r="121" spans="5:27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42306</v>
      </c>
      <c r="S121" s="92">
        <f>_xll.qlCalendarAdvance(Calendar,R121,$F$1,"mf",,Trigger)</f>
        <v>42398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1.732832692918996E-3</v>
      </c>
      <c r="Z121" s="208"/>
      <c r="AA121" s="208"/>
    </row>
    <row r="122" spans="5:27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42307</v>
      </c>
      <c r="S122" s="92">
        <f>_xll.qlCalendarAdvance(Calendar,R122,$F$1,"mf",,Trigger)</f>
        <v>42398</v>
      </c>
      <c r="T122" s="118">
        <f>_xll.qlDayCounterYearFraction(DayCounter,R122,S122,,,Trigger)</f>
        <v>0.25277777777777777</v>
      </c>
      <c r="U122" s="22">
        <f>_xll.qlInterpolationInterpolate(B3Minterpolation,R122,TRUE)</f>
        <v>1.7365150434850577E-3</v>
      </c>
      <c r="Z122" s="208"/>
      <c r="AA122" s="208"/>
    </row>
    <row r="123" spans="5:27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42310</v>
      </c>
      <c r="S123" s="92">
        <f>_xll.qlCalendarAdvance(Calendar,R123,$F$1,"mf",,Trigger)</f>
        <v>42402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1.7473814377925727E-3</v>
      </c>
      <c r="Z123" s="208"/>
      <c r="AA123" s="208"/>
    </row>
    <row r="124" spans="5:27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42311</v>
      </c>
      <c r="S124" s="92">
        <f>_xll.qlCalendarAdvance(Calendar,R124,$F$1,"mf",,Trigger)</f>
        <v>42403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1.7509375448018787E-3</v>
      </c>
      <c r="Z124" s="208"/>
      <c r="AA124" s="208"/>
    </row>
    <row r="125" spans="5:27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42312</v>
      </c>
      <c r="S125" s="92">
        <f>_xll.qlCalendarAdvance(Calendar,R125,$F$1,"mf",,Trigger)</f>
        <v>42404</v>
      </c>
      <c r="T125" s="118">
        <f>_xll.qlDayCounterYearFraction(DayCounter,R125,S125,,,Trigger)</f>
        <v>0.25555555555555554</v>
      </c>
      <c r="U125" s="22">
        <f>_xll.qlInterpolationInterpolate(B3Minterpolation,R125,TRUE)</f>
        <v>1.7544577369497641E-3</v>
      </c>
      <c r="Z125" s="208"/>
      <c r="AA125" s="208"/>
    </row>
    <row r="126" spans="5:27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42313</v>
      </c>
      <c r="S126" s="92">
        <f>_xll.qlCalendarAdvance(Calendar,R126,$F$1,"mf",,Trigger)</f>
        <v>42405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1.7579402726473365E-3</v>
      </c>
      <c r="Z126" s="208"/>
      <c r="AA126" s="208"/>
    </row>
    <row r="127" spans="5:27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42314</v>
      </c>
      <c r="S127" s="92">
        <f>_xll.qlCalendarAdvance(Calendar,R127,$F$1,"mf",,Trigger)</f>
        <v>42408</v>
      </c>
      <c r="T127" s="118">
        <f>_xll.qlDayCounterYearFraction(DayCounter,R127,S127,,,Trigger)</f>
        <v>0.26111111111111113</v>
      </c>
      <c r="U127" s="22">
        <f>_xll.qlInterpolationInterpolate(B3Minterpolation,R127,TRUE)</f>
        <v>1.7613834103057031E-3</v>
      </c>
      <c r="Z127" s="208"/>
      <c r="AA127" s="208"/>
    </row>
    <row r="128" spans="5:27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42317</v>
      </c>
      <c r="S128" s="92">
        <f>_xll.qlCalendarAdvance(Calendar,R128,$F$1,"mf",,Trigger)</f>
        <v>42409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1.7714590191566415E-3</v>
      </c>
      <c r="Z128" s="208"/>
      <c r="AA128" s="208"/>
    </row>
    <row r="129" spans="5:27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42318</v>
      </c>
      <c r="S129" s="92">
        <f>_xll.qlCalendarAdvance(Calendar,R129,$F$1,"mf",,Trigger)</f>
        <v>42410</v>
      </c>
      <c r="T129" s="118">
        <f>_xll.qlDayCounterYearFraction(DayCounter,R129,S129,,,Trigger)</f>
        <v>0.25555555555555554</v>
      </c>
      <c r="U129" s="22">
        <f>_xll.qlInterpolationInterpolate(B3Minterpolation,R129,TRUE)</f>
        <v>1.7747271487692584E-3</v>
      </c>
      <c r="Z129" s="208"/>
      <c r="AA129" s="208"/>
    </row>
    <row r="130" spans="5:27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42319</v>
      </c>
      <c r="S130" s="92">
        <f>_xll.qlCalendarAdvance(Calendar,R130,$F$1,"mf",,Trigger)</f>
        <v>42411</v>
      </c>
      <c r="T130" s="118">
        <f>_xll.qlDayCounterYearFraction(DayCounter,R130,S130,,,Trigger)</f>
        <v>0.25555555555555554</v>
      </c>
      <c r="U130" s="22">
        <f>_xll.qlInterpolationInterpolate(B3Minterpolation,R130,TRUE)</f>
        <v>1.7779471723982066E-3</v>
      </c>
      <c r="Z130" s="208"/>
      <c r="AA130" s="208"/>
    </row>
    <row r="131" spans="5:27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42320</v>
      </c>
      <c r="S131" s="92">
        <f>_xll.qlCalendarAdvance(Calendar,R131,$F$1,"mf",,Trigger)</f>
        <v>42412</v>
      </c>
      <c r="T131" s="118">
        <f>_xll.qlDayCounterYearFraction(DayCounter,R131,S131,,,Trigger)</f>
        <v>0.25555555555555554</v>
      </c>
      <c r="U131" s="22">
        <f>_xll.qlInterpolationInterpolate(B3Minterpolation,R131,TRUE)</f>
        <v>1.7811173484545929E-3</v>
      </c>
      <c r="Z131" s="208"/>
      <c r="AA131" s="208"/>
    </row>
    <row r="132" spans="5:27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42321</v>
      </c>
      <c r="S132" s="92">
        <f>_xll.qlCalendarAdvance(Calendar,R132,$F$1,"mf",,Trigger)</f>
        <v>42415</v>
      </c>
      <c r="T132" s="118">
        <f>_xll.qlDayCounterYearFraction(DayCounter,R132,S132,,,Trigger)</f>
        <v>0.26111111111111113</v>
      </c>
      <c r="U132" s="22">
        <f>_xll.qlInterpolationInterpolate(B3Minterpolation,R132,TRUE)</f>
        <v>1.7842359353495249E-3</v>
      </c>
      <c r="Z132" s="208"/>
      <c r="AA132" s="208"/>
    </row>
    <row r="133" spans="5:27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42324</v>
      </c>
      <c r="S133" s="92">
        <f>_xll.qlCalendarAdvance(Calendar,R133,$F$1,"mf",,Trigger)</f>
        <v>42416</v>
      </c>
      <c r="T133" s="118">
        <f>_xll.qlDayCounterYearFraction(DayCounter,R133,S133,,,Trigger)</f>
        <v>0.25555555555555554</v>
      </c>
      <c r="U133" s="22">
        <f>_xll.qlInterpolationInterpolate(B3Minterpolation,R133,TRUE)</f>
        <v>1.7932647451766688E-3</v>
      </c>
      <c r="Z133" s="208"/>
      <c r="AA133" s="208"/>
    </row>
    <row r="134" spans="5:27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42325</v>
      </c>
      <c r="S134" s="92">
        <f>_xll.qlCalendarAdvance(Calendar,R134,$F$1,"mf",,Trigger)</f>
        <v>42417</v>
      </c>
      <c r="T134" s="118">
        <f>_xll.qlDayCounterYearFraction(DayCounter,R134,S134,,,Trigger)</f>
        <v>0.25555555555555554</v>
      </c>
      <c r="U134" s="22">
        <f>_xll.qlInterpolationInterpolate(B3Minterpolation,R134,TRUE)</f>
        <v>1.7961595595368575E-3</v>
      </c>
      <c r="Z134" s="208"/>
      <c r="AA134" s="208"/>
    </row>
    <row r="135" spans="5:27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42326</v>
      </c>
      <c r="S135" s="92">
        <f>_xll.qlCalendarAdvance(Calendar,R135,$F$1,"mf",,Trigger)</f>
        <v>42418</v>
      </c>
      <c r="T135" s="118">
        <f>_xll.qlDayCounterYearFraction(DayCounter,R135,S135,,,Trigger)</f>
        <v>0.25555555555555554</v>
      </c>
      <c r="U135" s="22">
        <f>_xll.qlInterpolationInterpolate(B3Minterpolation,R135,TRUE)</f>
        <v>1.7989940767911285E-3</v>
      </c>
      <c r="Z135" s="208"/>
      <c r="AA135" s="208"/>
    </row>
    <row r="136" spans="5:27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42327</v>
      </c>
      <c r="S136" s="92">
        <f>_xll.qlCalendarAdvance(Calendar,R136,$F$1,"mf",,Trigger)</f>
        <v>42419</v>
      </c>
      <c r="T136" s="118">
        <f>_xll.qlDayCounterYearFraction(DayCounter,R136,S136,,,Trigger)</f>
        <v>0.25555555555555554</v>
      </c>
      <c r="U136" s="22">
        <f>_xll.qlInterpolationInterpolate(B3Minterpolation,R136,TRUE)</f>
        <v>1.8017665553505893E-3</v>
      </c>
      <c r="Z136" s="208"/>
      <c r="AA136" s="208"/>
    </row>
    <row r="137" spans="5:27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42328</v>
      </c>
      <c r="S137" s="92">
        <f>_xll.qlCalendarAdvance(Calendar,R137,$F$1,"mf",,Trigger)</f>
        <v>42422</v>
      </c>
      <c r="T137" s="118">
        <f>_xll.qlDayCounterYearFraction(DayCounter,R137,S137,,,Trigger)</f>
        <v>0.26111111111111113</v>
      </c>
      <c r="U137" s="22">
        <f>_xll.qlInterpolationInterpolate(B3Minterpolation,R137,TRUE)</f>
        <v>1.8044752536263476E-3</v>
      </c>
      <c r="Z137" s="208"/>
      <c r="AA137" s="208"/>
    </row>
    <row r="138" spans="5:27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42331</v>
      </c>
      <c r="S138" s="92">
        <f>_xll.qlCalendarAdvance(Calendar,R138,$F$1,"mf",,Trigger)</f>
        <v>42423</v>
      </c>
      <c r="T138" s="118">
        <f>_xll.qlDayCounterYearFraction(DayCounter,R138,S138,,,Trigger)</f>
        <v>0.25555555555555554</v>
      </c>
      <c r="U138" s="22">
        <f>_xll.qlInterpolationInterpolate(B3Minterpolation,R138,TRUE)</f>
        <v>1.8122012508624791E-3</v>
      </c>
      <c r="Z138" s="208"/>
      <c r="AA138" s="208"/>
    </row>
    <row r="139" spans="5:27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42332</v>
      </c>
      <c r="S139" s="92">
        <f>_xll.qlCalendarAdvance(Calendar,R139,$F$1,"mf",,Trigger)</f>
        <v>42424</v>
      </c>
      <c r="T139" s="118">
        <f>_xll.qlDayCounterYearFraction(DayCounter,R139,S139,,,Trigger)</f>
        <v>0.25555555555555554</v>
      </c>
      <c r="U139" s="22">
        <f>_xll.qlInterpolationInterpolate(B3Minterpolation,R139,TRUE)</f>
        <v>1.8146374121144997E-3</v>
      </c>
      <c r="Z139" s="208"/>
      <c r="AA139" s="208"/>
    </row>
    <row r="140" spans="5:27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42333</v>
      </c>
      <c r="S140" s="92">
        <f>_xll.qlCalendarAdvance(Calendar,R140,$F$1,"mf",,Trigger)</f>
        <v>42425</v>
      </c>
      <c r="T140" s="118">
        <f>_xll.qlDayCounterYearFraction(DayCounter,R140,S140,,,Trigger)</f>
        <v>0.25555555555555554</v>
      </c>
      <c r="U140" s="22">
        <f>_xll.qlInterpolationInterpolate(B3Minterpolation,R140,TRUE)</f>
        <v>1.8170010851383546E-3</v>
      </c>
      <c r="Z140" s="208"/>
      <c r="AA140" s="208"/>
    </row>
    <row r="141" spans="5:27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42334</v>
      </c>
      <c r="S141" s="92">
        <f>_xll.qlCalendarAdvance(Calendar,R141,$F$1,"mf",,Trigger)</f>
        <v>42426</v>
      </c>
      <c r="T141" s="118">
        <f>_xll.qlDayCounterYearFraction(DayCounter,R141,S141,,,Trigger)</f>
        <v>0.25555555555555554</v>
      </c>
      <c r="U141" s="22">
        <f>_xll.qlInterpolationInterpolate(B3Minterpolation,R141,TRUE)</f>
        <v>1.8192905283451507E-3</v>
      </c>
      <c r="Z141" s="208"/>
      <c r="AA141" s="208"/>
    </row>
    <row r="142" spans="5:27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42335</v>
      </c>
      <c r="S142" s="92">
        <f>_xll.qlCalendarAdvance(Calendar,R142,$F$1,"mf",,Trigger)</f>
        <v>42429</v>
      </c>
      <c r="T142" s="118">
        <f>_xll.qlDayCounterYearFraction(DayCounter,R142,S142,,,Trigger)</f>
        <v>0.26111111111111113</v>
      </c>
      <c r="U142" s="22">
        <f>_xll.qlInterpolationInterpolate(B3Minterpolation,R142,TRUE)</f>
        <v>1.8215040001459957E-3</v>
      </c>
      <c r="Z142" s="208"/>
      <c r="AA142" s="208"/>
    </row>
    <row r="143" spans="5:27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42338</v>
      </c>
      <c r="S143" s="92">
        <f>_xll.qlCalendarAdvance(Calendar,R143,$F$1,"mf",,Trigger)</f>
        <v>42429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1.8276711712238967E-3</v>
      </c>
      <c r="Z143" s="208"/>
      <c r="AA143" s="208"/>
    </row>
    <row r="144" spans="5:27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42339</v>
      </c>
      <c r="S144" s="92">
        <f>_xll.qlCalendarAdvance(Calendar,R144,$F$1,"mf",,Trigger)</f>
        <v>42430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1.8295633415120103E-3</v>
      </c>
      <c r="Z144" s="208"/>
      <c r="AA144" s="208"/>
    </row>
    <row r="145" spans="5:27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42340</v>
      </c>
      <c r="S145" s="92">
        <f>_xll.qlCalendarAdvance(Calendar,R145,$F$1,"mf",,Trigger)</f>
        <v>42431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1.8313708324497093E-3</v>
      </c>
      <c r="Z145" s="208"/>
      <c r="AA145" s="208"/>
    </row>
    <row r="146" spans="5:27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42341</v>
      </c>
      <c r="S146" s="92">
        <f>_xll.qlCalendarAdvance(Calendar,R146,$F$1,"mf",,Trigger)</f>
        <v>42432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1.8330919024481015E-3</v>
      </c>
      <c r="Z146" s="208"/>
      <c r="AA146" s="208"/>
    </row>
    <row r="147" spans="5:27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42342</v>
      </c>
      <c r="S147" s="92">
        <f>_xll.qlCalendarAdvance(Calendar,R147,$F$1,"mf",,Trigger)</f>
        <v>42433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1.8347248099182939E-3</v>
      </c>
      <c r="Z147" s="208"/>
      <c r="AA147" s="208"/>
    </row>
    <row r="148" spans="5:27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42345</v>
      </c>
      <c r="S148" s="92">
        <f>_xll.qlCalendarAdvance(Calendar,R148,$F$1,"mf",,Trigger)</f>
        <v>42436</v>
      </c>
      <c r="T148" s="118">
        <f>_xll.qlDayCounterYearFraction(DayCounter,R148,S148,,,Trigger)</f>
        <v>0.25277777777777777</v>
      </c>
      <c r="U148" s="22">
        <f>_xll.qlInterpolationInterpolate(B3Minterpolation,R148,TRUE)</f>
        <v>1.8390771412707461E-3</v>
      </c>
      <c r="Z148" s="208"/>
      <c r="AA148" s="208"/>
    </row>
    <row r="149" spans="5:27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42346</v>
      </c>
      <c r="S149" s="92">
        <f>_xll.qlCalendarAdvance(Calendar,R149,$F$1,"mf",,Trigger)</f>
        <v>42437</v>
      </c>
      <c r="T149" s="118">
        <f>_xll.qlDayCounterYearFraction(DayCounter,R149,S149,,,Trigger)</f>
        <v>0.25277777777777777</v>
      </c>
      <c r="U149" s="22">
        <f>_xll.qlInterpolationInterpolate(B3Minterpolation,R149,TRUE)</f>
        <v>1.8403399827392132E-3</v>
      </c>
      <c r="Z149" s="208"/>
      <c r="AA149" s="208"/>
    </row>
    <row r="150" spans="5:27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42347</v>
      </c>
      <c r="S150" s="92">
        <f>_xll.qlCalendarAdvance(Calendar,R150,$F$1,"mf",,Trigger)</f>
        <v>42438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1.8415059537350176E-3</v>
      </c>
      <c r="Z150" s="208"/>
      <c r="AA150" s="208"/>
    </row>
    <row r="151" spans="5:27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42348</v>
      </c>
      <c r="S151" s="92">
        <f>_xll.qlCalendarAdvance(Calendar,R151,$F$1,"mf",,Trigger)</f>
        <v>42439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1.8425733126692663E-3</v>
      </c>
      <c r="Z151" s="208"/>
      <c r="AA151" s="208"/>
    </row>
    <row r="152" spans="5:27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42349</v>
      </c>
      <c r="S152" s="92">
        <f>_xll.qlCalendarAdvance(Calendar,R152,$F$1,"mf",,Trigger)</f>
        <v>42440</v>
      </c>
      <c r="T152" s="118">
        <f>_xll.qlDayCounterYearFraction(DayCounter,R152,S152,,,Trigger)</f>
        <v>0.25277777777777777</v>
      </c>
      <c r="U152" s="22">
        <f>_xll.qlInterpolationInterpolate(B3Minterpolation,R152,TRUE)</f>
        <v>1.8435403179530667E-3</v>
      </c>
      <c r="Z152" s="208"/>
      <c r="AA152" s="208"/>
    </row>
    <row r="153" spans="5:27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42352</v>
      </c>
      <c r="S153" s="92">
        <f>_xll.qlCalendarAdvance(Calendar,R153,$F$1,"mf",,Trigger)</f>
        <v>42443</v>
      </c>
      <c r="T153" s="118">
        <f>_xll.qlDayCounterYearFraction(DayCounter,R153,S153,,,Trigger)</f>
        <v>0.25277777777777777</v>
      </c>
      <c r="U153" s="22">
        <f>_xll.qlInterpolationInterpolate(B3Minterpolation,R153,TRUE)</f>
        <v>1.8458217960128525E-3</v>
      </c>
      <c r="Z153" s="208"/>
      <c r="AA153" s="208"/>
    </row>
    <row r="154" spans="5:27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42353</v>
      </c>
      <c r="S154" s="92">
        <f>_xll.qlCalendarAdvance(Calendar,R154,$F$1,"mf",,Trigger)</f>
        <v>42444</v>
      </c>
      <c r="T154" s="118">
        <f>_xll.qlDayCounterYearFraction(DayCounter,R154,S154,,,Trigger)</f>
        <v>0.25277777777777777</v>
      </c>
      <c r="U154" s="22">
        <f>_xll.qlInterpolationInterpolate(B3Minterpolation,R154,TRUE)</f>
        <v>1.8463699708059337E-3</v>
      </c>
      <c r="Z154" s="208"/>
      <c r="AA154" s="208"/>
    </row>
    <row r="155" spans="5:27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42354</v>
      </c>
      <c r="S155" s="92">
        <f>_xll.qlCalendarAdvance(Calendar,R155,$F$1,"mf",,Trigger)</f>
        <v>42445</v>
      </c>
      <c r="T155" s="118">
        <f>_xll.qlDayCounterYearFraction(DayCounter,R155,S155,,,Trigger)</f>
        <v>0.25277777777777777</v>
      </c>
      <c r="U155" s="22">
        <f>_xll.qlInterpolationInterpolate(B3Minterpolation,R155,TRUE)</f>
        <v>1.8468090840041036E-3</v>
      </c>
      <c r="Z155" s="208"/>
      <c r="AA155" s="208"/>
    </row>
    <row r="156" spans="5:27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42355</v>
      </c>
      <c r="S156" s="92">
        <f>_xll.qlCalendarAdvance(Calendar,R156,$F$1,"mf",,Trigger)</f>
        <v>42446</v>
      </c>
      <c r="T156" s="118">
        <f>_xll.qlDayCounterYearFraction(DayCounter,R156,S156,,,Trigger)</f>
        <v>0.25277777777777777</v>
      </c>
      <c r="U156" s="22">
        <f>_xll.qlInterpolationInterpolate(B3Minterpolation,R156,TRUE)</f>
        <v>1.8471763303292282E-3</v>
      </c>
      <c r="Z156" s="208"/>
      <c r="AA156" s="208"/>
    </row>
    <row r="157" spans="5:27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42356</v>
      </c>
      <c r="S157" s="92">
        <f>_xll.qlCalendarAdvance(Calendar,R157,$F$1,"mf",,Trigger)</f>
        <v>42447</v>
      </c>
      <c r="T157" s="118">
        <f>_xll.qlDayCounterYearFraction(DayCounter,R157,S157,,,Trigger)</f>
        <v>0.25277777777777777</v>
      </c>
      <c r="U157" s="22">
        <f>_xll.qlInterpolationInterpolate(B3Minterpolation,R157,TRUE)</f>
        <v>1.8475105601910981E-3</v>
      </c>
      <c r="Z157" s="208"/>
      <c r="AA157" s="208"/>
    </row>
    <row r="158" spans="5:27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42359</v>
      </c>
      <c r="S158" s="92">
        <f>_xll.qlCalendarAdvance(Calendar,R158,$F$1,"mf",,Trigger)</f>
        <v>42450</v>
      </c>
      <c r="T158" s="118">
        <f>_xll.qlDayCounterYearFraction(DayCounter,R158,S158,,,Trigger)</f>
        <v>0.25277777777777777</v>
      </c>
      <c r="U158" s="22">
        <f>_xll.qlInterpolationInterpolate(B3Minterpolation,R158,TRUE)</f>
        <v>1.8483225704271251E-3</v>
      </c>
      <c r="Z158" s="208"/>
      <c r="AA158" s="208"/>
    </row>
    <row r="159" spans="5:27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42360</v>
      </c>
      <c r="S159" s="92">
        <f>_xll.qlCalendarAdvance(Calendar,R159,$F$1,"mf",,Trigger)</f>
        <v>42451</v>
      </c>
      <c r="T159" s="118">
        <f>_xll.qlDayCounterYearFraction(DayCounter,R159,S159,,,Trigger)</f>
        <v>0.25277777777777777</v>
      </c>
      <c r="U159" s="22">
        <f>_xll.qlInterpolationInterpolate(B3Minterpolation,R159,TRUE)</f>
        <v>1.8485321538659215E-3</v>
      </c>
      <c r="Z159" s="208"/>
      <c r="AA159" s="208"/>
    </row>
    <row r="160" spans="5:27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42361</v>
      </c>
      <c r="S160" s="92">
        <f>_xll.qlCalendarAdvance(Calendar,R160,$F$1,"mf",,Trigger)</f>
        <v>42452</v>
      </c>
      <c r="T160" s="118">
        <f>_xll.qlDayCounterYearFraction(DayCounter,R160,S160,,,Trigger)</f>
        <v>0.25277777777777777</v>
      </c>
      <c r="U160" s="22">
        <f>_xll.qlInterpolationInterpolate(B3Minterpolation,R160,TRUE)</f>
        <v>1.8487124305564357E-3</v>
      </c>
      <c r="Z160" s="208"/>
      <c r="AA160" s="208"/>
    </row>
    <row r="161" spans="5:27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42362</v>
      </c>
      <c r="S161" s="92">
        <f>_xll.qlCalendarAdvance(Calendar,R161,$F$1,"mf",,Trigger)</f>
        <v>42453</v>
      </c>
      <c r="T161" s="118">
        <f>_xll.qlDayCounterYearFraction(DayCounter,R161,S161,,,Trigger)</f>
        <v>0.25277777777777777</v>
      </c>
      <c r="U161" s="22">
        <f>_xll.qlInterpolationInterpolate(B3Minterpolation,R161,TRUE)</f>
        <v>1.8488641424416622E-3</v>
      </c>
      <c r="Z161" s="208"/>
      <c r="AA161" s="208"/>
    </row>
    <row r="162" spans="5:27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42367</v>
      </c>
      <c r="S162" s="92">
        <f>_xll.qlCalendarAdvance(Calendar,R162,$F$1,"mf",,Trigger)</f>
        <v>42458</v>
      </c>
      <c r="T162" s="118">
        <f>_xll.qlDayCounterYearFraction(DayCounter,R162,S162,,,Trigger)</f>
        <v>0.25277777777777777</v>
      </c>
      <c r="U162" s="22">
        <f>_xll.qlInterpolationInterpolate(B3Minterpolation,R162,TRUE)</f>
        <v>1.8492201977932867E-3</v>
      </c>
      <c r="Z162" s="208"/>
      <c r="AA162" s="208"/>
    </row>
    <row r="163" spans="5:27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42368</v>
      </c>
      <c r="S163" s="92">
        <f>_xll.qlCalendarAdvance(Calendar,R163,$F$1,"mf",,Trigger)</f>
        <v>42459</v>
      </c>
      <c r="T163" s="118">
        <f>_xll.qlDayCounterYearFraction(DayCounter,R163,S163,,,Trigger)</f>
        <v>0.25277777777777777</v>
      </c>
      <c r="U163" s="22">
        <f>_xll.qlInterpolationInterpolate(B3Minterpolation,R163,TRUE)</f>
        <v>1.8492161016496712E-3</v>
      </c>
      <c r="Z163" s="208"/>
      <c r="AA163" s="208"/>
    </row>
    <row r="164" spans="5:27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42369</v>
      </c>
      <c r="S164" s="92">
        <f>_xll.qlCalendarAdvance(Calendar,R164,$F$1,"mf",,Trigger)</f>
        <v>42460</v>
      </c>
      <c r="T164" s="118">
        <f>_xll.qlDayCounterYearFraction(DayCounter,R164,S164,,,Trigger)</f>
        <v>0.25277777777777777</v>
      </c>
      <c r="U164" s="22">
        <f>_xll.qlInterpolationInterpolate(B3Minterpolation,R164,TRUE)</f>
        <v>1.8491886343017295E-3</v>
      </c>
      <c r="Z164" s="208"/>
      <c r="AA164" s="208"/>
    </row>
    <row r="165" spans="5:27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42373</v>
      </c>
      <c r="S165" s="92">
        <f>_xll.qlCalendarAdvance(Calendar,R165,$F$1,"mf",,Trigger)</f>
        <v>42464</v>
      </c>
      <c r="T165" s="118">
        <f>_xll.qlDayCounterYearFraction(DayCounter,R165,S165,,,Trigger)</f>
        <v>0.25277777777777777</v>
      </c>
      <c r="U165" s="22">
        <f>_xll.qlInterpolationInterpolate(B3Minterpolation,R165,TRUE)</f>
        <v>1.8488598917265897E-3</v>
      </c>
      <c r="Z165" s="208"/>
      <c r="AA165" s="208"/>
    </row>
    <row r="166" spans="5:27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42374</v>
      </c>
      <c r="S166" s="92">
        <f>_xll.qlCalendarAdvance(Calendar,R166,$F$1,"mf",,Trigger)</f>
        <v>42465</v>
      </c>
      <c r="T166" s="118">
        <f>_xll.qlDayCounterYearFraction(DayCounter,R166,S166,,,Trigger)</f>
        <v>0.25277777777777777</v>
      </c>
      <c r="U166" s="22">
        <f>_xll.qlInterpolationInterpolate(B3Minterpolation,R166,TRUE)</f>
        <v>1.8487266975019338E-3</v>
      </c>
      <c r="Z166" s="208"/>
      <c r="AA166" s="208"/>
    </row>
    <row r="167" spans="5:27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42375</v>
      </c>
      <c r="S167" s="92">
        <f>_xll.qlCalendarAdvance(Calendar,R167,$F$1,"mf",,Trigger)</f>
        <v>42466</v>
      </c>
      <c r="T167" s="118">
        <f>_xll.qlDayCounterYearFraction(DayCounter,R167,S167,,,Trigger)</f>
        <v>0.25277777777777777</v>
      </c>
      <c r="U167" s="22">
        <f>_xll.qlInterpolationInterpolate(B3Minterpolation,R167,TRUE)</f>
        <v>1.8485745837309186E-3</v>
      </c>
      <c r="Z167" s="208"/>
      <c r="AA167" s="208"/>
    </row>
    <row r="168" spans="5:27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42376</v>
      </c>
      <c r="S168" s="92">
        <f>_xll.qlCalendarAdvance(Calendar,R168,$F$1,"mf",,Trigger)</f>
        <v>42467</v>
      </c>
      <c r="T168" s="118">
        <f>_xll.qlDayCounterYearFraction(DayCounter,R168,S168,,,Trigger)</f>
        <v>0.25277777777777777</v>
      </c>
      <c r="U168" s="22">
        <f>_xll.qlInterpolationInterpolate(B3Minterpolation,R168,TRUE)</f>
        <v>1.8484042923565386E-3</v>
      </c>
      <c r="Z168" s="208"/>
      <c r="AA168" s="208"/>
    </row>
    <row r="169" spans="5:27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42377</v>
      </c>
      <c r="S169" s="92">
        <f>_xll.qlCalendarAdvance(Calendar,R169,$F$1,"mf",,Trigger)</f>
        <v>42468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1.848216565321788E-3</v>
      </c>
      <c r="Z169" s="208"/>
      <c r="AA169" s="208"/>
    </row>
    <row r="170" spans="5:27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42380</v>
      </c>
      <c r="S170" s="92">
        <f>_xll.qlCalendarAdvance(Calendar,R170,$F$1,"mf",,Trigger)</f>
        <v>42471</v>
      </c>
      <c r="T170" s="118">
        <f>_xll.qlDayCounterYearFraction(DayCounter,R170,S170,,,Trigger)</f>
        <v>0.25277777777777777</v>
      </c>
      <c r="U170" s="22">
        <f>_xll.qlInterpolationInterpolate(B3Minterpolation,R170,TRUE)</f>
        <v>1.847556189685259E-3</v>
      </c>
      <c r="Z170" s="208"/>
      <c r="AA170" s="208"/>
    </row>
    <row r="171" spans="5:27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42381</v>
      </c>
      <c r="S171" s="92">
        <f>_xll.qlCalendarAdvance(Calendar,R171,$F$1,"mf",,Trigger)</f>
        <v>42472</v>
      </c>
      <c r="T171" s="118">
        <f>_xll.qlDayCounterYearFraction(DayCounter,R171,S171,,,Trigger)</f>
        <v>0.25277777777777777</v>
      </c>
      <c r="U171" s="22">
        <f>_xll.qlInterpolationInterpolate(B3Minterpolation,R171,TRUE)</f>
        <v>1.8473061394389716E-3</v>
      </c>
      <c r="Z171" s="208"/>
      <c r="AA171" s="208"/>
    </row>
    <row r="172" spans="5:27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42382</v>
      </c>
      <c r="S172" s="92">
        <f>_xll.qlCalendarAdvance(Calendar,R172,$F$1,"mf",,Trigger)</f>
        <v>42473</v>
      </c>
      <c r="T172" s="118">
        <f>_xll.qlDayCounterYearFraction(DayCounter,R172,S172,,,Trigger)</f>
        <v>0.25277777777777777</v>
      </c>
      <c r="U172" s="22">
        <f>_xll.qlInterpolationInterpolate(B3Minterpolation,R172,TRUE)</f>
        <v>1.8470423632472863E-3</v>
      </c>
      <c r="Z172" s="208"/>
      <c r="AA172" s="208"/>
    </row>
    <row r="173" spans="5:27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42383</v>
      </c>
      <c r="S173" s="92">
        <f>_xll.qlCalendarAdvance(Calendar,R173,$F$1,"mf",,Trigger)</f>
        <v>42474</v>
      </c>
      <c r="T173" s="118">
        <f>_xll.qlDayCounterYearFraction(DayCounter,R173,S173,,,Trigger)</f>
        <v>0.25277777777777777</v>
      </c>
      <c r="U173" s="22">
        <f>_xll.qlInterpolationInterpolate(B3Minterpolation,R173,TRUE)</f>
        <v>1.8467656030531977E-3</v>
      </c>
      <c r="Z173" s="208"/>
      <c r="AA173" s="208"/>
    </row>
    <row r="174" spans="5:27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42384</v>
      </c>
      <c r="S174" s="92">
        <f>_xll.qlCalendarAdvance(Calendar,R174,$F$1,"mf",,Trigger)</f>
        <v>42475</v>
      </c>
      <c r="T174" s="118">
        <f>_xll.qlDayCounterYearFraction(DayCounter,R174,S174,,,Trigger)</f>
        <v>0.25277777777777777</v>
      </c>
      <c r="U174" s="22">
        <f>_xll.qlInterpolationInterpolate(B3Minterpolation,R174,TRUE)</f>
        <v>1.8464766007996998E-3</v>
      </c>
      <c r="Z174" s="208"/>
      <c r="AA174" s="208"/>
    </row>
    <row r="175" spans="5:27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42387</v>
      </c>
      <c r="S175" s="92">
        <f>_xll.qlCalendarAdvance(Calendar,R175,$F$1,"mf",,Trigger)</f>
        <v>42478</v>
      </c>
      <c r="T175" s="118">
        <f>_xll.qlDayCounterYearFraction(DayCounter,R175,S175,,,Trigger)</f>
        <v>0.25277777777777777</v>
      </c>
      <c r="U175" s="22">
        <f>_xll.qlInterpolationInterpolate(B3Minterpolation,R175,TRUE)</f>
        <v>1.8455435611126974E-3</v>
      </c>
      <c r="Z175" s="208"/>
      <c r="AA175" s="208"/>
    </row>
    <row r="176" spans="5:27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42388</v>
      </c>
      <c r="S176" s="92">
        <f>_xll.qlCalendarAdvance(Calendar,R176,$F$1,"mf",,Trigger)</f>
        <v>42479</v>
      </c>
      <c r="T176" s="118">
        <f>_xll.qlDayCounterYearFraction(DayCounter,R176,S176,,,Trigger)</f>
        <v>0.25277777777777777</v>
      </c>
      <c r="U176" s="22">
        <f>_xll.qlInterpolationInterpolate(B3Minterpolation,R176,TRUE)</f>
        <v>1.8452130100515085E-3</v>
      </c>
      <c r="Z176" s="208"/>
      <c r="AA176" s="208"/>
    </row>
    <row r="177" spans="5:27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42389</v>
      </c>
      <c r="S177" s="92">
        <f>_xll.qlCalendarAdvance(Calendar,R177,$F$1,"mf",,Trigger)</f>
        <v>42480</v>
      </c>
      <c r="T177" s="118">
        <f>_xll.qlDayCounterYearFraction(DayCounter,R177,S177,,,Trigger)</f>
        <v>0.25277777777777777</v>
      </c>
      <c r="U177" s="22">
        <f>_xll.qlInterpolationInterpolate(B3Minterpolation,R177,TRUE)</f>
        <v>1.844873926645883E-3</v>
      </c>
      <c r="Z177" s="208"/>
      <c r="AA177" s="208"/>
    </row>
    <row r="178" spans="5:27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42390</v>
      </c>
      <c r="S178" s="92">
        <f>_xll.qlCalendarAdvance(Calendar,R178,$F$1,"mf",,Trigger)</f>
        <v>42481</v>
      </c>
      <c r="T178" s="118">
        <f>_xll.qlDayCounterYearFraction(DayCounter,R178,S178,,,Trigger)</f>
        <v>0.25277777777777777</v>
      </c>
      <c r="U178" s="22">
        <f>_xll.qlInterpolationInterpolate(B3Minterpolation,R178,TRUE)</f>
        <v>1.8445270528388155E-3</v>
      </c>
      <c r="Z178" s="208"/>
      <c r="AA178" s="208"/>
    </row>
    <row r="179" spans="5:27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42391</v>
      </c>
      <c r="S179" s="92">
        <f>_xll.qlCalendarAdvance(Calendar,R179,$F$1,"mf",,Trigger)</f>
        <v>42482</v>
      </c>
      <c r="T179" s="118">
        <f>_xll.qlDayCounterYearFraction(DayCounter,R179,S179,,,Trigger)</f>
        <v>0.25277777777777777</v>
      </c>
      <c r="U179" s="22">
        <f>_xll.qlInterpolationInterpolate(B3Minterpolation,R179,TRUE)</f>
        <v>1.8441731305733002E-3</v>
      </c>
      <c r="Z179" s="208"/>
      <c r="AA179" s="208"/>
    </row>
    <row r="180" spans="5:27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42394</v>
      </c>
      <c r="S180" s="92">
        <f>_xll.qlCalendarAdvance(Calendar,R180,$F$1,"mf",,Trigger)</f>
        <v>42485</v>
      </c>
      <c r="T180" s="118">
        <f>_xll.qlDayCounterYearFraction(DayCounter,R180,S180,,,Trigger)</f>
        <v>0.25277777777777777</v>
      </c>
      <c r="U180" s="22">
        <f>_xll.qlInterpolationInterpolate(B3Minterpolation,R180,TRUE)</f>
        <v>1.8430764924560136E-3</v>
      </c>
      <c r="Z180" s="208"/>
      <c r="AA180" s="208"/>
    </row>
    <row r="181" spans="5:27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42395</v>
      </c>
      <c r="S181" s="92">
        <f>_xll.qlCalendarAdvance(Calendar,R181,$F$1,"mf",,Trigger)</f>
        <v>42486</v>
      </c>
      <c r="T181" s="118">
        <f>_xll.qlDayCounterYearFraction(DayCounter,R181,S181,,,Trigger)</f>
        <v>0.25277777777777777</v>
      </c>
      <c r="U181" s="22">
        <f>_xll.qlInterpolationInterpolate(B3Minterpolation,R181,TRUE)</f>
        <v>1.8427017957866529E-3</v>
      </c>
      <c r="Z181" s="208"/>
      <c r="AA181" s="208"/>
    </row>
    <row r="182" spans="5:27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42396</v>
      </c>
      <c r="S182" s="92">
        <f>_xll.qlCalendarAdvance(Calendar,R182,$F$1,"mf",,Trigger)</f>
        <v>42487</v>
      </c>
      <c r="T182" s="118">
        <f>_xll.qlDayCounterYearFraction(DayCounter,R182,S182,,,Trigger)</f>
        <v>0.25277777777777777</v>
      </c>
      <c r="U182" s="22">
        <f>_xll.qlInterpolationInterpolate(B3Minterpolation,R182,TRUE)</f>
        <v>1.842323760373817E-3</v>
      </c>
      <c r="Z182" s="208"/>
      <c r="AA182" s="208"/>
    </row>
    <row r="183" spans="5:27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42397</v>
      </c>
      <c r="S183" s="92">
        <f>_xll.qlCalendarAdvance(Calendar,R183,$F$1,"mf",,Trigger)</f>
        <v>42488</v>
      </c>
      <c r="T183" s="118">
        <f>_xll.qlDayCounterYearFraction(DayCounter,R183,S183,,,Trigger)</f>
        <v>0.25277777777777777</v>
      </c>
      <c r="U183" s="22">
        <f>_xll.qlInterpolationInterpolate(B3Minterpolation,R183,TRUE)</f>
        <v>1.8419431281605002E-3</v>
      </c>
      <c r="Z183" s="208"/>
      <c r="AA183" s="208"/>
    </row>
    <row r="184" spans="5:27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42398</v>
      </c>
      <c r="S184" s="92">
        <f>_xll.qlCalendarAdvance(Calendar,R184,$F$1,"mf",,Trigger)</f>
        <v>42489</v>
      </c>
      <c r="T184" s="118">
        <f>_xll.qlDayCounterYearFraction(DayCounter,R184,S184,,,Trigger)</f>
        <v>0.25277777777777777</v>
      </c>
      <c r="U184" s="22">
        <f>_xll.qlInterpolationInterpolate(B3Minterpolation,R184,TRUE)</f>
        <v>1.8415606410896973E-3</v>
      </c>
      <c r="Z184" s="208"/>
      <c r="AA184" s="208"/>
    </row>
    <row r="185" spans="5:27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42401</v>
      </c>
      <c r="S185" s="92">
        <f>_xll.qlCalendarAdvance(Calendar,R185,$F$1,"mf",,Trigger)</f>
        <v>42493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1.8404094701623161E-3</v>
      </c>
      <c r="Z185" s="208"/>
      <c r="AA185" s="208"/>
    </row>
    <row r="186" spans="5:27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42402</v>
      </c>
      <c r="S186" s="92">
        <f>_xll.qlCalendarAdvance(Calendar,R186,$F$1,"mf",,Trigger)</f>
        <v>42493</v>
      </c>
      <c r="T186" s="118">
        <f>_xll.qlDayCounterYearFraction(DayCounter,R186,S186,,,Trigger)</f>
        <v>0.25277777777777777</v>
      </c>
      <c r="U186" s="22">
        <f>_xll.qlInterpolationInterpolate(B3Minterpolation,R186,TRUE)</f>
        <v>1.8400269830915132E-3</v>
      </c>
      <c r="Z186" s="208"/>
      <c r="AA186" s="208"/>
    </row>
    <row r="187" spans="5:27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42403</v>
      </c>
      <c r="S187" s="92">
        <f>_xll.qlCalendarAdvance(Calendar,R187,$F$1,"mf",,Trigger)</f>
        <v>42493</v>
      </c>
      <c r="T187" s="118">
        <f>_xll.qlDayCounterYearFraction(DayCounter,R187,S187,,,Trigger)</f>
        <v>0.25</v>
      </c>
      <c r="U187" s="22">
        <f>_xll.qlInterpolationInterpolate(B3Minterpolation,R187,TRUE)</f>
        <v>1.8396463508781964E-3</v>
      </c>
      <c r="Z187" s="208"/>
      <c r="AA187" s="208"/>
    </row>
    <row r="188" spans="5:27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42404</v>
      </c>
      <c r="S188" s="92">
        <f>_xll.qlCalendarAdvance(Calendar,R188,$F$1,"mf",,Trigger)</f>
        <v>42494</v>
      </c>
      <c r="T188" s="118">
        <f>_xll.qlDayCounterYearFraction(DayCounter,R188,S188,,,Trigger)</f>
        <v>0.25</v>
      </c>
      <c r="U188" s="22">
        <f>_xll.qlInterpolationInterpolate(B3Minterpolation,R188,TRUE)</f>
        <v>1.8392683154653605E-3</v>
      </c>
      <c r="Z188" s="208"/>
      <c r="AA188" s="208"/>
    </row>
    <row r="189" spans="5:27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42405</v>
      </c>
      <c r="S189" s="92">
        <f>_xll.qlCalendarAdvance(Calendar,R189,$F$1,"mf",,Trigger)</f>
        <v>42495</v>
      </c>
      <c r="T189" s="118">
        <f>_xll.qlDayCounterYearFraction(DayCounter,R189,S189,,,Trigger)</f>
        <v>0.25</v>
      </c>
      <c r="U189" s="22">
        <f>_xll.qlInterpolationInterpolate(B3Minterpolation,R189,TRUE)</f>
        <v>1.8388936187959998E-3</v>
      </c>
      <c r="Z189" s="208"/>
      <c r="AA189" s="208"/>
    </row>
    <row r="190" spans="5:27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42408</v>
      </c>
      <c r="S190" s="92">
        <f>_xll.qlCalendarAdvance(Calendar,R190,$F$1,"mf",,Trigger)</f>
        <v>42499</v>
      </c>
      <c r="T190" s="118">
        <f>_xll.qlDayCounterYearFraction(DayCounter,R190,S190,,,Trigger)</f>
        <v>0.25277777777777777</v>
      </c>
      <c r="U190" s="22">
        <f>_xll.qlInterpolationInterpolate(B3Minterpolation,R190,TRUE)</f>
        <v>1.8377969806787132E-3</v>
      </c>
      <c r="Z190" s="208"/>
      <c r="AA190" s="208"/>
    </row>
    <row r="191" spans="5:27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42409</v>
      </c>
      <c r="S191" s="92">
        <f>_xll.qlCalendarAdvance(Calendar,R191,$F$1,"mf",,Trigger)</f>
        <v>42499</v>
      </c>
      <c r="T191" s="118">
        <f>_xll.qlDayCounterYearFraction(DayCounter,R191,S191,,,Trigger)</f>
        <v>0.25</v>
      </c>
      <c r="U191" s="22">
        <f>_xll.qlInterpolationInterpolate(B3Minterpolation,R191,TRUE)</f>
        <v>1.8374430584131979E-3</v>
      </c>
      <c r="Z191" s="208"/>
      <c r="AA191" s="208"/>
    </row>
    <row r="192" spans="5:27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42410</v>
      </c>
      <c r="S192" s="92">
        <f>_xll.qlCalendarAdvance(Calendar,R192,$F$1,"mf",,Trigger)</f>
        <v>42500</v>
      </c>
      <c r="T192" s="118">
        <f>_xll.qlDayCounterYearFraction(DayCounter,R192,S192,,,Trigger)</f>
        <v>0.25</v>
      </c>
      <c r="U192" s="22">
        <f>_xll.qlInterpolationInterpolate(B3Minterpolation,R192,TRUE)</f>
        <v>1.8370961846061304E-3</v>
      </c>
      <c r="Z192" s="208"/>
      <c r="AA192" s="208"/>
    </row>
    <row r="193" spans="5:27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42411</v>
      </c>
      <c r="S193" s="92">
        <f>_xll.qlCalendarAdvance(Calendar,R193,$F$1,"mf",,Trigger)</f>
        <v>42501</v>
      </c>
      <c r="T193" s="118">
        <f>_xll.qlDayCounterYearFraction(DayCounter,R193,S193,,,Trigger)</f>
        <v>0.25</v>
      </c>
      <c r="U193" s="22">
        <f>_xll.qlInterpolationInterpolate(B3Minterpolation,R193,TRUE)</f>
        <v>1.8367571012005049E-3</v>
      </c>
      <c r="Z193" s="208"/>
      <c r="AA193" s="208"/>
    </row>
    <row r="194" spans="5:27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42412</v>
      </c>
      <c r="S194" s="92">
        <f>_xll.qlCalendarAdvance(Calendar,R194,$F$1,"mf",,Trigger)</f>
        <v>42502</v>
      </c>
      <c r="T194" s="118">
        <f>_xll.qlDayCounterYearFraction(DayCounter,R194,S194,,,Trigger)</f>
        <v>0.25</v>
      </c>
      <c r="U194" s="22">
        <f>_xll.qlInterpolationInterpolate(B3Minterpolation,R194,TRUE)</f>
        <v>1.836426550139316E-3</v>
      </c>
      <c r="Z194" s="208"/>
      <c r="AA194" s="208"/>
    </row>
    <row r="195" spans="5:27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42415</v>
      </c>
      <c r="S195" s="92">
        <f>_xll.qlCalendarAdvance(Calendar,R195,$F$1,"mf",,Trigger)</f>
        <v>42506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1.8354935104523136E-3</v>
      </c>
      <c r="Z195" s="208"/>
      <c r="AA195" s="208"/>
    </row>
    <row r="196" spans="5:27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42416</v>
      </c>
      <c r="S196" s="92">
        <f>_xll.qlCalendarAdvance(Calendar,R196,$F$1,"mf",,Trigger)</f>
        <v>42506</v>
      </c>
      <c r="T196" s="118">
        <f>_xll.qlDayCounterYearFraction(DayCounter,R196,S196,,,Trigger)</f>
        <v>0.25</v>
      </c>
      <c r="U196" s="22">
        <f>_xll.qlInterpolationInterpolate(B3Minterpolation,R196,TRUE)</f>
        <v>1.8352045081988157E-3</v>
      </c>
      <c r="Z196" s="208"/>
      <c r="AA196" s="208"/>
    </row>
    <row r="197" spans="5:27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42417</v>
      </c>
      <c r="S197" s="92">
        <f>_xll.qlCalendarAdvance(Calendar,R197,$F$1,"mf",,Trigger)</f>
        <v>42507</v>
      </c>
      <c r="T197" s="118">
        <f>_xll.qlDayCounterYearFraction(DayCounter,R197,S197,,,Trigger)</f>
        <v>0.25</v>
      </c>
      <c r="U197" s="22">
        <f>_xll.qlInterpolationInterpolate(B3Minterpolation,R197,TRUE)</f>
        <v>1.834927748004727E-3</v>
      </c>
      <c r="Z197" s="208"/>
      <c r="AA197" s="208"/>
    </row>
    <row r="198" spans="5:27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42418</v>
      </c>
      <c r="S198" s="92">
        <f>_xll.qlCalendarAdvance(Calendar,R198,$F$1,"mf",,Trigger)</f>
        <v>42508</v>
      </c>
      <c r="T198" s="118">
        <f>_xll.qlDayCounterYearFraction(DayCounter,R198,S198,,,Trigger)</f>
        <v>0.25</v>
      </c>
      <c r="U198" s="22">
        <f>_xll.qlInterpolationInterpolate(B3Minterpolation,R198,TRUE)</f>
        <v>1.8346639718130418E-3</v>
      </c>
      <c r="Z198" s="208"/>
      <c r="AA198" s="208"/>
    </row>
    <row r="199" spans="5:27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42419</v>
      </c>
      <c r="S199" s="92">
        <f>_xll.qlCalendarAdvance(Calendar,R199,$F$1,"mf",,Trigger)</f>
        <v>42509</v>
      </c>
      <c r="T199" s="118">
        <f>_xll.qlDayCounterYearFraction(DayCounter,R199,S199,,,Trigger)</f>
        <v>0.25</v>
      </c>
      <c r="U199" s="22">
        <f>_xll.qlInterpolationInterpolate(B3Minterpolation,R199,TRUE)</f>
        <v>1.8344139215667543E-3</v>
      </c>
      <c r="Z199" s="208"/>
      <c r="AA199" s="208"/>
    </row>
    <row r="200" spans="5:27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42422</v>
      </c>
      <c r="S200" s="92">
        <f>_xll.qlCalendarAdvance(Calendar,R200,$F$1,"mf",,Trigger)</f>
        <v>42513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1.8337535459302253E-3</v>
      </c>
      <c r="Z200" s="208"/>
      <c r="AA200" s="208"/>
    </row>
    <row r="201" spans="5:27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42423</v>
      </c>
      <c r="S201" s="92">
        <f>_xll.qlCalendarAdvance(Calendar,R201,$F$1,"mf",,Trigger)</f>
        <v>42513</v>
      </c>
      <c r="T201" s="118">
        <f>_xll.qlDayCounterYearFraction(DayCounter,R201,S201,,,Trigger)</f>
        <v>0.25</v>
      </c>
      <c r="U201" s="22">
        <f>_xll.qlInterpolationInterpolate(B3Minterpolation,R201,TRUE)</f>
        <v>1.8335658188954748E-3</v>
      </c>
      <c r="Z201" s="208"/>
      <c r="AA201" s="208"/>
    </row>
    <row r="202" spans="5:27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42424</v>
      </c>
      <c r="S202" s="92">
        <f>_xll.qlCalendarAdvance(Calendar,R202,$F$1,"mf",,Trigger)</f>
        <v>42514</v>
      </c>
      <c r="T202" s="118">
        <f>_xll.qlDayCounterYearFraction(DayCounter,R202,S202,,,Trigger)</f>
        <v>0.25</v>
      </c>
      <c r="U202" s="22">
        <f>_xll.qlInterpolationInterpolate(B3Minterpolation,R202,TRUE)</f>
        <v>1.8333955275210948E-3</v>
      </c>
      <c r="Z202" s="208"/>
      <c r="AA202" s="208"/>
    </row>
    <row r="203" spans="5:27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42425</v>
      </c>
      <c r="S203" s="92">
        <f>_xll.qlCalendarAdvance(Calendar,R203,$F$1,"mf",,Trigger)</f>
        <v>42515</v>
      </c>
      <c r="T203" s="118">
        <f>_xll.qlDayCounterYearFraction(DayCounter,R203,S203,,,Trigger)</f>
        <v>0.25</v>
      </c>
      <c r="U203" s="22">
        <f>_xll.qlInterpolationInterpolate(B3Minterpolation,R203,TRUE)</f>
        <v>1.8332434137500796E-3</v>
      </c>
      <c r="Z203" s="208"/>
      <c r="AA203" s="208"/>
    </row>
    <row r="204" spans="5:27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42426</v>
      </c>
      <c r="S204" s="92">
        <f>_xll.qlCalendarAdvance(Calendar,R204,$F$1,"mf",,Trigger)</f>
        <v>42516</v>
      </c>
      <c r="T204" s="118">
        <f>_xll.qlDayCounterYearFraction(DayCounter,R204,S204,,,Trigger)</f>
        <v>0.25</v>
      </c>
      <c r="U204" s="22">
        <f>_xll.qlInterpolationInterpolate(B3Minterpolation,R204,TRUE)</f>
        <v>1.8331102195254237E-3</v>
      </c>
      <c r="Z204" s="208"/>
      <c r="AA204" s="208"/>
    </row>
    <row r="205" spans="5:27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42429</v>
      </c>
      <c r="S205" s="92">
        <f>_xll.qlCalendarAdvance(Calendar,R205,$F$1,"mf",,Trigger)</f>
        <v>42521</v>
      </c>
      <c r="T205" s="118">
        <f>_xll.qlDayCounterYearFraction(DayCounter,R205,S205,,,Trigger)</f>
        <v>0.25555555555555554</v>
      </c>
      <c r="U205" s="22">
        <f>_xll.qlInterpolationInterpolate(B3Minterpolation,R205,TRUE)</f>
        <v>1.8328315735595573E-3</v>
      </c>
      <c r="Z205" s="208"/>
      <c r="AA205" s="208"/>
    </row>
    <row r="206" spans="5:27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42430</v>
      </c>
      <c r="S206" s="92">
        <f>_xll.qlCalendarAdvance(Calendar,R206,$F$1,"mf",,Trigger)</f>
        <v>42522</v>
      </c>
      <c r="T206" s="118">
        <f>_xll.qlDayCounterYearFraction(DayCounter,R206,S206,,,Trigger)</f>
        <v>0.25555555555555554</v>
      </c>
      <c r="U206" s="22">
        <f>_xll.qlInterpolationInterpolate(B3Minterpolation,R206,TRUE)</f>
        <v>1.8327814769502839E-3</v>
      </c>
      <c r="Z206" s="208"/>
      <c r="AA206" s="208"/>
    </row>
    <row r="207" spans="5:27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42431</v>
      </c>
      <c r="S207" s="92">
        <f>_xll.qlCalendarAdvance(Calendar,R207,$F$1,"mf",,Trigger)</f>
        <v>42523</v>
      </c>
      <c r="T207" s="118">
        <f>_xll.qlDayCounterYearFraction(DayCounter,R207,S207,,,Trigger)</f>
        <v>0.25555555555555554</v>
      </c>
      <c r="U207" s="22">
        <f>_xll.qlInterpolationInterpolate(B3Minterpolation,R207,TRUE)</f>
        <v>1.8327540096023422E-3</v>
      </c>
      <c r="Z207" s="208"/>
      <c r="AA207" s="208"/>
    </row>
    <row r="208" spans="5:27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42432</v>
      </c>
      <c r="S208" s="92">
        <f>_xll.qlCalendarAdvance(Calendar,R208,$F$1,"mf",,Trigger)</f>
        <v>42524</v>
      </c>
      <c r="T208" s="118">
        <f>_xll.qlDayCounterYearFraction(DayCounter,R208,S208,,,Trigger)</f>
        <v>0.25555555555555554</v>
      </c>
      <c r="U208" s="22">
        <f>_xll.qlInterpolationInterpolate(B3Minterpolation,R208,TRUE)</f>
        <v>1.8327499134587267E-3</v>
      </c>
      <c r="Z208" s="208"/>
      <c r="AA208" s="208"/>
    </row>
    <row r="209" spans="5:27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42433</v>
      </c>
      <c r="S209" s="92">
        <f>_xll.qlCalendarAdvance(Calendar,R209,$F$1,"mf",,Trigger)</f>
        <v>42527</v>
      </c>
      <c r="T209" s="118">
        <f>_xll.qlDayCounterYearFraction(DayCounter,R209,S209,,,Trigger)</f>
        <v>0.26111111111111113</v>
      </c>
      <c r="U209" s="22">
        <f>_xll.qlInterpolationInterpolate(B3Minterpolation,R209,TRUE)</f>
        <v>1.8327699304624321E-3</v>
      </c>
      <c r="Z209" s="208"/>
      <c r="AA209" s="208"/>
    </row>
    <row r="210" spans="5:27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42436</v>
      </c>
      <c r="S210" s="92">
        <f>_xll.qlCalendarAdvance(Calendar,R210,$F$1,"mf",,Trigger)</f>
        <v>42528</v>
      </c>
      <c r="T210" s="118">
        <f>_xll.qlDayCounterYearFraction(DayCounter,R210,S210,,,Trigger)</f>
        <v>0.25555555555555554</v>
      </c>
      <c r="U210" s="22">
        <f>_xll.qlInterpolationInterpolate(B3Minterpolation,R210,TRUE)</f>
        <v>1.8329820797874177E-3</v>
      </c>
      <c r="Z210" s="208"/>
      <c r="AA210" s="208"/>
    </row>
    <row r="211" spans="5:27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42437</v>
      </c>
      <c r="S211" s="92">
        <f>_xll.qlCalendarAdvance(Calendar,R211,$F$1,"mf",,Trigger)</f>
        <v>42529</v>
      </c>
      <c r="T211" s="118">
        <f>_xll.qlDayCounterYearFraction(DayCounter,R211,S211,,,Trigger)</f>
        <v>0.25555555555555554</v>
      </c>
      <c r="U211" s="22">
        <f>_xll.qlInterpolationInterpolate(B3Minterpolation,R211,TRUE)</f>
        <v>1.8331059688103512E-3</v>
      </c>
      <c r="Z211" s="208"/>
      <c r="AA211" s="208"/>
    </row>
    <row r="212" spans="5:27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42438</v>
      </c>
      <c r="S212" s="92">
        <f>_xll.qlCalendarAdvance(Calendar,R212,$F$1,"mf",,Trigger)</f>
        <v>42530</v>
      </c>
      <c r="T212" s="118">
        <f>_xll.qlDayCounterYearFraction(DayCounter,R212,S212,,,Trigger)</f>
        <v>0.25555555555555554</v>
      </c>
      <c r="U212" s="22">
        <f>_xll.qlInterpolationInterpolate(B3Minterpolation,R212,TRUE)</f>
        <v>1.8332576806955776E-3</v>
      </c>
      <c r="Z212" s="208"/>
      <c r="AA212" s="208"/>
    </row>
    <row r="213" spans="5:27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42439</v>
      </c>
      <c r="S213" s="92">
        <f>_xll.qlCalendarAdvance(Calendar,R213,$F$1,"mf",,Trigger)</f>
        <v>42531</v>
      </c>
      <c r="T213" s="118">
        <f>_xll.qlDayCounterYearFraction(DayCounter,R213,S213,,,Trigger)</f>
        <v>0.25555555555555554</v>
      </c>
      <c r="U213" s="22">
        <f>_xll.qlInterpolationInterpolate(B3Minterpolation,R213,TRUE)</f>
        <v>1.8334379573860919E-3</v>
      </c>
      <c r="Z213" s="208"/>
      <c r="AA213" s="208"/>
    </row>
    <row r="214" spans="5:27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42440</v>
      </c>
      <c r="S214" s="92">
        <f>_xll.qlCalendarAdvance(Calendar,R214,$F$1,"mf",,Trigger)</f>
        <v>42534</v>
      </c>
      <c r="T214" s="118">
        <f>_xll.qlDayCounterYearFraction(DayCounter,R214,S214,,,Trigger)</f>
        <v>0.26111111111111113</v>
      </c>
      <c r="U214" s="22">
        <f>_xll.qlInterpolationInterpolate(B3Minterpolation,R214,TRUE)</f>
        <v>1.8336475408248882E-3</v>
      </c>
      <c r="Z214" s="208"/>
      <c r="AA214" s="208"/>
    </row>
    <row r="215" spans="5:27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42443</v>
      </c>
      <c r="S215" s="92">
        <f>_xll.qlCalendarAdvance(Calendar,R215,$F$1,"mf",,Trigger)</f>
        <v>42535</v>
      </c>
      <c r="T215" s="118">
        <f>_xll.qlDayCounterYearFraction(DayCounter,R215,S215,,,Trigger)</f>
        <v>0.25555555555555554</v>
      </c>
      <c r="U215" s="22">
        <f>_xll.qlInterpolationInterpolate(B3Minterpolation,R215,TRUE)</f>
        <v>1.8344595510609153E-3</v>
      </c>
      <c r="Z215" s="208"/>
      <c r="AA215" s="208"/>
    </row>
    <row r="216" spans="5:27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42444</v>
      </c>
      <c r="S216" s="92">
        <f>_xll.qlCalendarAdvance(Calendar,R216,$F$1,"mf",,Trigger)</f>
        <v>42536</v>
      </c>
      <c r="T216" s="118">
        <f>_xll.qlDayCounterYearFraction(DayCounter,R216,S216,,,Trigger)</f>
        <v>0.25555555555555554</v>
      </c>
      <c r="U216" s="22">
        <f>_xll.qlInterpolationInterpolate(B3Minterpolation,R216,TRUE)</f>
        <v>1.8347937809227851E-3</v>
      </c>
      <c r="Z216" s="208"/>
      <c r="AA216" s="208"/>
    </row>
    <row r="217" spans="5:27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42445</v>
      </c>
      <c r="S217" s="92">
        <f>_xll.qlCalendarAdvance(Calendar,R217,$F$1,"mf",,Trigger)</f>
        <v>42537</v>
      </c>
      <c r="T217" s="118">
        <f>_xll.qlDayCounterYearFraction(DayCounter,R217,S217,,,Trigger)</f>
        <v>0.25555555555555554</v>
      </c>
      <c r="U217" s="22">
        <f>_xll.qlInterpolationInterpolate(B3Minterpolation,R217,TRUE)</f>
        <v>1.8351610272479097E-3</v>
      </c>
      <c r="Z217" s="208"/>
      <c r="AA217" s="208"/>
    </row>
    <row r="218" spans="5:27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42446</v>
      </c>
      <c r="S218" s="92">
        <f>_xll.qlCalendarAdvance(Calendar,R218,$F$1,"mf",,Trigger)</f>
        <v>42538</v>
      </c>
      <c r="T218" s="118">
        <f>_xll.qlDayCounterYearFraction(DayCounter,R218,S218,,,Trigger)</f>
        <v>0.25555555555555554</v>
      </c>
      <c r="U218" s="22">
        <f>_xll.qlInterpolationInterpolate(B3Minterpolation,R218,TRUE)</f>
        <v>1.835660905240789E-3</v>
      </c>
      <c r="Z218" s="208"/>
      <c r="AA218" s="208"/>
    </row>
    <row r="219" spans="5:27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42447</v>
      </c>
      <c r="S219" s="92">
        <f>_xll.qlCalendarAdvance(Calendar,R219,$F$1,"mf",,Trigger)</f>
        <v>42541</v>
      </c>
      <c r="T219" s="118">
        <f>_xll.qlDayCounterYearFraction(DayCounter,R219,S219,,,Trigger)</f>
        <v>0.26111111111111113</v>
      </c>
      <c r="U219" s="22">
        <f>_xll.qlInterpolationInterpolate(B3Minterpolation,R219,TRUE)</f>
        <v>1.8363897358132418E-3</v>
      </c>
      <c r="Z219" s="208"/>
      <c r="AA219" s="208"/>
    </row>
    <row r="220" spans="5:27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42450</v>
      </c>
      <c r="S220" s="92">
        <f>_xll.qlCalendarAdvance(Calendar,R220,$F$1,"mf",,Trigger)</f>
        <v>42542</v>
      </c>
      <c r="T220" s="118">
        <f>_xll.qlDayCounterYearFraction(DayCounter,R220,S220,,,Trigger)</f>
        <v>0.25555555555555554</v>
      </c>
      <c r="U220" s="22">
        <f>_xll.qlInterpolationInterpolate(B3Minterpolation,R220,TRUE)</f>
        <v>1.8399079480477584E-3</v>
      </c>
      <c r="Z220" s="208"/>
      <c r="AA220" s="208"/>
    </row>
    <row r="221" spans="5:27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42451</v>
      </c>
      <c r="S221" s="92">
        <f>_xll.qlCalendarAdvance(Calendar,R221,$F$1,"mf",,Trigger)</f>
        <v>42543</v>
      </c>
      <c r="T221" s="118">
        <f>_xll.qlDayCounterYearFraction(DayCounter,R221,S221,,,Trigger)</f>
        <v>0.25555555555555554</v>
      </c>
      <c r="U221" s="22">
        <f>_xll.qlInterpolationInterpolate(B3Minterpolation,R221,TRUE)</f>
        <v>1.8415105939782227E-3</v>
      </c>
      <c r="Z221" s="208"/>
      <c r="AA221" s="208"/>
    </row>
    <row r="222" spans="5:27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42452</v>
      </c>
      <c r="S222" s="92">
        <f>_xll.qlCalendarAdvance(Calendar,R222,$F$1,"mf",,Trigger)</f>
        <v>42544</v>
      </c>
      <c r="T222" s="118">
        <f>_xll.qlDayCounterYearFraction(DayCounter,R222,S222,,,Trigger)</f>
        <v>0.25555555555555554</v>
      </c>
      <c r="U222" s="22">
        <f>_xll.qlInterpolationInterpolate(B3Minterpolation,R222,TRUE)</f>
        <v>1.8433211950081192E-3</v>
      </c>
      <c r="Z222" s="208"/>
      <c r="AA222" s="208"/>
    </row>
    <row r="223" spans="5:27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42453</v>
      </c>
      <c r="S223" s="92">
        <f>_xll.qlCalendarAdvance(Calendar,R223,$F$1,"mf",,Trigger)</f>
        <v>42545</v>
      </c>
      <c r="T223" s="118">
        <f>_xll.qlDayCounterYearFraction(DayCounter,R223,S223,,,Trigger)</f>
        <v>0.25555555555555554</v>
      </c>
      <c r="U223" s="22">
        <f>_xll.qlInterpolationInterpolate(B3Minterpolation,R223,TRUE)</f>
        <v>1.8453355516414199E-3</v>
      </c>
      <c r="Z223" s="208"/>
      <c r="AA223" s="208"/>
    </row>
    <row r="224" spans="5:27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42458</v>
      </c>
      <c r="S224" s="92">
        <f>_xll.qlCalendarAdvance(Calendar,R224,$F$1,"mf",,Trigger)</f>
        <v>42550</v>
      </c>
      <c r="T224" s="118">
        <f>_xll.qlDayCounterYearFraction(DayCounter,R224,S224,,,Trigger)</f>
        <v>0.25555555555555554</v>
      </c>
      <c r="U224" s="22">
        <f>_xll.qlInterpolationInterpolate(B3Minterpolation,R224,TRUE)</f>
        <v>1.8583166864979993E-3</v>
      </c>
      <c r="Z224" s="208"/>
      <c r="AA224" s="208"/>
    </row>
    <row r="225" spans="5:27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42459</v>
      </c>
      <c r="S225" s="92">
        <f>_xll.qlCalendarAdvance(Calendar,R225,$F$1,"mf",,Trigger)</f>
        <v>42551</v>
      </c>
      <c r="T225" s="118">
        <f>_xll.qlDayCounterYearFraction(DayCounter,R225,S225,,,Trigger)</f>
        <v>0.25555555555555554</v>
      </c>
      <c r="U225" s="22">
        <f>_xll.qlInterpolationInterpolate(B3Minterpolation,R225,TRUE)</f>
        <v>1.8614653873351328E-3</v>
      </c>
      <c r="Z225" s="208"/>
      <c r="AA225" s="208"/>
    </row>
    <row r="226" spans="5:27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42460</v>
      </c>
      <c r="S226" s="92">
        <f>_xll.qlCalendarAdvance(Calendar,R226,$F$1,"mf",,Trigger)</f>
        <v>42551</v>
      </c>
      <c r="T226" s="118">
        <f>_xll.qlDayCounterYearFraction(DayCounter,R226,S226,,,Trigger)</f>
        <v>0.25277777777777777</v>
      </c>
      <c r="U226" s="22">
        <f>_xll.qlInterpolationInterpolate(B3Minterpolation,R226,TRUE)</f>
        <v>1.8647884473034732E-3</v>
      </c>
      <c r="Z226" s="208"/>
      <c r="AA226" s="208"/>
    </row>
    <row r="227" spans="5:27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42461</v>
      </c>
      <c r="S227" s="92">
        <f>_xll.qlCalendarAdvance(Calendar,R227,$F$1,"mf",,Trigger)</f>
        <v>42552</v>
      </c>
      <c r="T227" s="118">
        <f>_xll.qlDayCounterYearFraction(DayCounter,R227,S227,,,Trigger)</f>
        <v>0.25277777777777777</v>
      </c>
      <c r="U227" s="22">
        <f>_xll.qlInterpolationInterpolate(B3Minterpolation,R227,TRUE)</f>
        <v>1.8682816669069922E-3</v>
      </c>
      <c r="Z227" s="208"/>
      <c r="AA227" s="208"/>
    </row>
    <row r="228" spans="5:27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42464</v>
      </c>
      <c r="S228" s="92">
        <f>_xll.qlCalendarAdvance(Calendar,R228,$F$1,"mf",,Trigger)</f>
        <v>42555</v>
      </c>
      <c r="T228" s="118">
        <f>_xll.qlDayCounterYearFraction(DayCounter,R228,S228,,,Trigger)</f>
        <v>0.25277777777777777</v>
      </c>
      <c r="U228" s="22">
        <f>_xll.qlInterpolationInterpolate(B3Minterpolation,R228,TRUE)</f>
        <v>1.8797402885683382E-3</v>
      </c>
      <c r="Z228" s="208"/>
      <c r="AA228" s="208"/>
    </row>
    <row r="229" spans="5:27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42465</v>
      </c>
      <c r="S229" s="92">
        <f>_xll.qlCalendarAdvance(Calendar,R229,$F$1,"mf",,Trigger)</f>
        <v>42556</v>
      </c>
      <c r="T229" s="118">
        <f>_xll.qlDayCounterYearFraction(DayCounter,R229,S229,,,Trigger)</f>
        <v>0.25277777777777777</v>
      </c>
      <c r="U229" s="22">
        <f>_xll.qlInterpolationInterpolate(B3Minterpolation,R229,TRUE)</f>
        <v>1.8838721517522893E-3</v>
      </c>
      <c r="Z229" s="208"/>
      <c r="AA229" s="208"/>
    </row>
    <row r="230" spans="5:27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42466</v>
      </c>
      <c r="S230" s="92">
        <f>_xll.qlCalendarAdvance(Calendar,R230,$F$1,"mf",,Trigger)</f>
        <v>42557</v>
      </c>
      <c r="T230" s="118">
        <f>_xll.qlDayCounterYearFraction(DayCounter,R230,S230,,,Trigger)</f>
        <v>0.25277777777777777</v>
      </c>
      <c r="U230" s="22">
        <f>_xll.qlInterpolationInterpolate(B3Minterpolation,R230,TRUE)</f>
        <v>1.8881531770912781E-3</v>
      </c>
      <c r="Z230" s="208"/>
      <c r="AA230" s="208"/>
    </row>
    <row r="231" spans="5:27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42467</v>
      </c>
      <c r="S231" s="92">
        <f>_xll.qlCalendarAdvance(Calendar,R231,$F$1,"mf",,Trigger)</f>
        <v>42558</v>
      </c>
      <c r="T231" s="118">
        <f>_xll.qlDayCounterYearFraction(DayCounter,R231,S231,,,Trigger)</f>
        <v>0.25277777777777777</v>
      </c>
      <c r="U231" s="22">
        <f>_xll.qlInterpolationInterpolate(B3Minterpolation,R231,TRUE)</f>
        <v>1.8925791650892764E-3</v>
      </c>
      <c r="Z231" s="208"/>
      <c r="AA231" s="208"/>
    </row>
    <row r="232" spans="5:27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42468</v>
      </c>
      <c r="S232" s="92">
        <f>_xll.qlCalendarAdvance(Calendar,R232,$F$1,"mf",,Trigger)</f>
        <v>42559</v>
      </c>
      <c r="T232" s="118">
        <f>_xll.qlDayCounterYearFraction(DayCounter,R232,S232,,,Trigger)</f>
        <v>0.25277777777777777</v>
      </c>
      <c r="U232" s="22">
        <f>_xll.qlInterpolationInterpolate(B3Minterpolation,R232,TRUE)</f>
        <v>1.8971459162502556E-3</v>
      </c>
      <c r="Z232" s="208"/>
      <c r="AA232" s="208"/>
    </row>
    <row r="233" spans="5:27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42471</v>
      </c>
      <c r="S233" s="92">
        <f>_xll.qlCalendarAdvance(Calendar,R233,$F$1,"mf",,Trigger)</f>
        <v>42562</v>
      </c>
      <c r="T233" s="118">
        <f>_xll.qlDayCounterYearFraction(DayCounter,R233,S233,,,Trigger)</f>
        <v>0.25277777777777777</v>
      </c>
      <c r="U233" s="22">
        <f>_xll.qlInterpolationInterpolate(B3Minterpolation,R233,TRUE)</f>
        <v>1.9116487537507987E-3</v>
      </c>
      <c r="Z233" s="208"/>
      <c r="AA233" s="208"/>
    </row>
    <row r="234" spans="5:27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42472</v>
      </c>
      <c r="S234" s="92">
        <f>_xll.qlCalendarAdvance(Calendar,R234,$F$1,"mf",,Trigger)</f>
        <v>42563</v>
      </c>
      <c r="T234" s="118">
        <f>_xll.qlDayCounterYearFraction(DayCounter,R234,S234,,,Trigger)</f>
        <v>0.25277777777777777</v>
      </c>
      <c r="U234" s="22">
        <f>_xll.qlInterpolationInterpolate(B3Minterpolation,R234,TRUE)</f>
        <v>1.9167365626034207E-3</v>
      </c>
      <c r="Z234" s="208"/>
      <c r="AA234" s="208"/>
    </row>
    <row r="235" spans="5:27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42473</v>
      </c>
      <c r="S235" s="92">
        <f>_xll.qlCalendarAdvance(Calendar,R235,$F$1,"mf",,Trigger)</f>
        <v>42564</v>
      </c>
      <c r="T235" s="118">
        <f>_xll.qlDayCounterYearFraction(DayCounter,R235,S235,,,Trigger)</f>
        <v>0.25277777777777777</v>
      </c>
      <c r="U235" s="22">
        <f>_xll.qlInterpolationInterpolate(B3Minterpolation,R235,TRUE)</f>
        <v>1.9219441371388828E-3</v>
      </c>
      <c r="Z235" s="208"/>
      <c r="AA235" s="208"/>
    </row>
    <row r="236" spans="5:27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42474</v>
      </c>
      <c r="S236" s="92">
        <f>_xll.qlCalendarAdvance(Calendar,R236,$F$1,"mf",,Trigger)</f>
        <v>42565</v>
      </c>
      <c r="T236" s="118">
        <f>_xll.qlDayCounterYearFraction(DayCounter,R236,S236,,,Trigger)</f>
        <v>0.25277777777777777</v>
      </c>
      <c r="U236" s="22">
        <f>_xll.qlInterpolationInterpolate(B3Minterpolation,R236,TRUE)</f>
        <v>1.9272672778611569E-3</v>
      </c>
      <c r="Z236" s="208"/>
      <c r="AA236" s="208"/>
    </row>
    <row r="237" spans="5:27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42475</v>
      </c>
      <c r="S237" s="92">
        <f>_xll.qlCalendarAdvance(Calendar,R237,$F$1,"mf",,Trigger)</f>
        <v>42566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1.932701785274215E-3</v>
      </c>
      <c r="Z237" s="208"/>
      <c r="AA237" s="208"/>
    </row>
    <row r="238" spans="5:27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42478</v>
      </c>
      <c r="S238" s="92">
        <f>_xll.qlCalendarAdvance(Calendar,R238,$F$1,"mf",,Trigger)</f>
        <v>42569</v>
      </c>
      <c r="T238" s="118">
        <f>_xll.qlDayCounterYearFraction(DayCounter,R238,S238,,,Trigger)</f>
        <v>0.25277777777777777</v>
      </c>
      <c r="U238" s="22">
        <f>_xll.qlInterpolationInterpolate(B3Minterpolation,R238,TRUE)</f>
        <v>1.9496315126978094E-3</v>
      </c>
      <c r="Z238" s="208"/>
      <c r="AA238" s="208"/>
    </row>
    <row r="239" spans="5:27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42479</v>
      </c>
      <c r="S239" s="92">
        <f>_xll.qlCalendarAdvance(Calendar,R239,$F$1,"mf",,Trigger)</f>
        <v>42570</v>
      </c>
      <c r="T239" s="118">
        <f>_xll.qlDayCounterYearFraction(DayCounter,R239,S239,,,Trigger)</f>
        <v>0.25277777777777777</v>
      </c>
      <c r="U239" s="22">
        <f>_xll.qlInterpolationInterpolate(B3Minterpolation,R239,TRUE)</f>
        <v>1.9554694919137203E-3</v>
      </c>
      <c r="Z239" s="208"/>
      <c r="AA239" s="208"/>
    </row>
    <row r="240" spans="5:27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42480</v>
      </c>
      <c r="S240" s="92">
        <f>_xll.qlCalendarAdvance(Calendar,R240,$F$1,"mf",,Trigger)</f>
        <v>42571</v>
      </c>
      <c r="T240" s="118">
        <f>_xll.qlDayCounterYearFraction(DayCounter,R240,S240,,,Trigger)</f>
        <v>0.25277777777777777</v>
      </c>
      <c r="U240" s="22">
        <f>_xll.qlInterpolationInterpolate(B3Minterpolation,R240,TRUE)</f>
        <v>1.9613978403402745E-3</v>
      </c>
      <c r="Z240" s="208"/>
      <c r="AA240" s="208"/>
    </row>
    <row r="241" spans="5:27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42481</v>
      </c>
      <c r="S241" s="92">
        <f>_xll.qlCalendarAdvance(Calendar,R241,$F$1,"mf",,Trigger)</f>
        <v>42572</v>
      </c>
      <c r="T241" s="118">
        <f>_xll.qlDayCounterYearFraction(DayCounter,R241,S241,,,Trigger)</f>
        <v>0.25277777777777777</v>
      </c>
      <c r="U241" s="22">
        <f>_xll.qlInterpolationInterpolate(B3Minterpolation,R241,TRUE)</f>
        <v>1.9674123584814429E-3</v>
      </c>
      <c r="Z241" s="208"/>
      <c r="AA241" s="208"/>
    </row>
    <row r="242" spans="5:27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42482</v>
      </c>
      <c r="S242" s="92">
        <f>_xll.qlCalendarAdvance(Calendar,R242,$F$1,"mf",,Trigger)</f>
        <v>42573</v>
      </c>
      <c r="T242" s="118">
        <f>_xll.qlDayCounterYearFraction(DayCounter,R242,S242,,,Trigger)</f>
        <v>0.25277777777777777</v>
      </c>
      <c r="U242" s="22">
        <f>_xll.qlInterpolationInterpolate(B3Minterpolation,R242,TRUE)</f>
        <v>1.9735088468411975E-3</v>
      </c>
      <c r="Z242" s="208"/>
      <c r="AA242" s="208"/>
    </row>
    <row r="243" spans="5:27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42485</v>
      </c>
      <c r="S243" s="92">
        <f>_xll.qlCalendarAdvance(Calendar,R243,$F$1,"mf",,Trigger)</f>
        <v>42576</v>
      </c>
      <c r="T243" s="118">
        <f>_xll.qlDayCounterYearFraction(DayCounter,R243,S243,,,Trigger)</f>
        <v>0.25277777777777777</v>
      </c>
      <c r="U243" s="22">
        <f>_xll.qlInterpolationInterpolate(B3Minterpolation,R243,TRUE)</f>
        <v>1.9922481382716982E-3</v>
      </c>
      <c r="Z243" s="208"/>
      <c r="AA243" s="208"/>
    </row>
    <row r="244" spans="5:27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42486</v>
      </c>
      <c r="S244" s="92">
        <f>_xll.qlCalendarAdvance(Calendar,R244,$F$1,"mf",,Trigger)</f>
        <v>42577</v>
      </c>
      <c r="T244" s="118">
        <f>_xll.qlDayCounterYearFraction(DayCounter,R244,S244,,,Trigger)</f>
        <v>0.25277777777777777</v>
      </c>
      <c r="U244" s="22">
        <f>_xll.qlInterpolationInterpolate(B3Minterpolation,R244,TRUE)</f>
        <v>1.9986305125455164E-3</v>
      </c>
      <c r="Z244" s="208"/>
      <c r="AA244" s="208"/>
    </row>
    <row r="245" spans="5:27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42487</v>
      </c>
      <c r="S245" s="92">
        <f>_xll.qlCalendarAdvance(Calendar,R245,$F$1,"mf",,Trigger)</f>
        <v>42578</v>
      </c>
      <c r="T245" s="118">
        <f>_xll.qlDayCounterYearFraction(DayCounter,R245,S245,,,Trigger)</f>
        <v>0.25277777777777777</v>
      </c>
      <c r="U245" s="22">
        <f>_xll.qlInterpolationInterpolate(B3Minterpolation,R245,TRUE)</f>
        <v>2.00507385955778E-3</v>
      </c>
      <c r="Z245" s="208"/>
      <c r="AA245" s="208"/>
    </row>
    <row r="246" spans="5:27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42488</v>
      </c>
      <c r="S246" s="92">
        <f>_xll.qlCalendarAdvance(Calendar,R246,$F$1,"mf",,Trigger)</f>
        <v>42579</v>
      </c>
      <c r="T246" s="118">
        <f>_xll.qlDayCounterYearFraction(DayCounter,R246,S246,,,Trigger)</f>
        <v>0.25277777777777777</v>
      </c>
      <c r="U246" s="22">
        <f>_xll.qlInterpolationInterpolate(B3Minterpolation,R246,TRUE)</f>
        <v>2.0115739798124612E-3</v>
      </c>
      <c r="Z246" s="208"/>
      <c r="AA246" s="208"/>
    </row>
    <row r="247" spans="5:27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42489</v>
      </c>
      <c r="S247" s="92">
        <f>_xll.qlCalendarAdvance(Calendar,R247,$F$1,"mf",,Trigger)</f>
        <v>42580</v>
      </c>
      <c r="T247" s="118">
        <f>_xll.qlDayCounterYearFraction(DayCounter,R247,S247,,,Trigger)</f>
        <v>0.25277777777777777</v>
      </c>
      <c r="U247" s="22">
        <f>_xll.qlInterpolationInterpolate(B3Minterpolation,R247,TRUE)</f>
        <v>2.0181266738135309E-3</v>
      </c>
      <c r="Z247" s="208"/>
      <c r="AA247" s="208"/>
    </row>
    <row r="248" spans="5:27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42493</v>
      </c>
      <c r="S248" s="92">
        <f>_xll.qlCalendarAdvance(Calendar,R248,$F$1,"mf",,Trigger)</f>
        <v>42585</v>
      </c>
      <c r="T248" s="118">
        <f>_xll.qlDayCounterYearFraction(DayCounter,R248,S248,,,Trigger)</f>
        <v>0.25555555555555554</v>
      </c>
      <c r="U248" s="22">
        <f>_xll.qlInterpolationInterpolate(B3Minterpolation,R248,TRUE)</f>
        <v>2.0447791973611362E-3</v>
      </c>
      <c r="Z248" s="208"/>
      <c r="AA248" s="208"/>
    </row>
    <row r="249" spans="5:27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42494</v>
      </c>
      <c r="S249" s="92">
        <f>_xll.qlCalendarAdvance(Calendar,R249,$F$1,"mf",,Trigger)</f>
        <v>42586</v>
      </c>
      <c r="T249" s="118">
        <f>_xll.qlDayCounterYearFraction(DayCounter,R249,S249,,,Trigger)</f>
        <v>0.25555555555555554</v>
      </c>
      <c r="U249" s="22">
        <f>_xll.qlInterpolationInterpolate(B3Minterpolation,R249,TRUE)</f>
        <v>2.051531767653728E-3</v>
      </c>
      <c r="Z249" s="208"/>
      <c r="AA249" s="208"/>
    </row>
    <row r="250" spans="5:27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42495</v>
      </c>
      <c r="S250" s="92">
        <f>_xll.qlCalendarAdvance(Calendar,R250,$F$1,"mf",,Trigger)</f>
        <v>42587</v>
      </c>
      <c r="T250" s="118">
        <f>_xll.qlDayCounterYearFraction(DayCounter,R250,S250,,,Trigger)</f>
        <v>0.25555555555555554</v>
      </c>
      <c r="U250" s="22">
        <f>_xll.qlInterpolationInterpolate(B3Minterpolation,R250,TRUE)</f>
        <v>2.0583117147165396E-3</v>
      </c>
      <c r="Z250" s="208"/>
      <c r="AA250" s="208"/>
    </row>
    <row r="251" spans="5:27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42496</v>
      </c>
      <c r="S251" s="92">
        <f>_xll.qlCalendarAdvance(Calendar,R251,$F$1,"mf",,Trigger)</f>
        <v>42590</v>
      </c>
      <c r="T251" s="118">
        <f>_xll.qlDayCounterYearFraction(DayCounter,R251,S251,,,Trigger)</f>
        <v>0.26111111111111113</v>
      </c>
      <c r="U251" s="22">
        <f>_xll.qlInterpolationInterpolate(B3Minterpolation,R251,TRUE)</f>
        <v>2.0651148390535426E-3</v>
      </c>
      <c r="Z251" s="208"/>
      <c r="AA251" s="208"/>
    </row>
    <row r="252" spans="5:27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42499</v>
      </c>
      <c r="S252" s="92">
        <f>_xll.qlCalendarAdvance(Calendar,R252,$F$1,"mf",,Trigger)</f>
        <v>42591</v>
      </c>
      <c r="T252" s="118">
        <f>_xll.qlDayCounterYearFraction(DayCounter,R252,S252,,,Trigger)</f>
        <v>0.25555555555555554</v>
      </c>
      <c r="U252" s="22">
        <f>_xll.qlInterpolationInterpolate(B3Minterpolation,R252,TRUE)</f>
        <v>2.0856212807494195E-3</v>
      </c>
      <c r="Z252" s="208"/>
      <c r="AA252" s="208"/>
    </row>
    <row r="253" spans="5:27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42500</v>
      </c>
      <c r="S253" s="92">
        <f>_xll.qlCalendarAdvance(Calendar,R253,$F$1,"mf",,Trigger)</f>
        <v>42592</v>
      </c>
      <c r="T253" s="118">
        <f>_xll.qlDayCounterYearFraction(DayCounter,R253,S253,,,Trigger)</f>
        <v>0.25555555555555554</v>
      </c>
      <c r="U253" s="22">
        <f>_xll.qlInterpolationInterpolate(B3Minterpolation,R253,TRUE)</f>
        <v>2.092475119222907E-3</v>
      </c>
      <c r="Z253" s="208"/>
      <c r="AA253" s="208"/>
    </row>
    <row r="254" spans="5:27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42501</v>
      </c>
      <c r="S254" s="92">
        <f>_xll.qlCalendarAdvance(Calendar,R254,$F$1,"mf",,Trigger)</f>
        <v>42593</v>
      </c>
      <c r="T254" s="118">
        <f>_xll.qlDayCounterYearFraction(DayCounter,R254,S254,,,Trigger)</f>
        <v>0.25555555555555554</v>
      </c>
      <c r="U254" s="22">
        <f>_xll.qlInterpolationInterpolate(B3Minterpolation,R254,TRUE)</f>
        <v>2.0993311374904451E-3</v>
      </c>
      <c r="Z254" s="208"/>
      <c r="AA254" s="208"/>
    </row>
    <row r="255" spans="5:27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42502</v>
      </c>
      <c r="S255" s="92">
        <f>_xll.qlCalendarAdvance(Calendar,R255,$F$1,"mf",,Trigger)</f>
        <v>42594</v>
      </c>
      <c r="T255" s="118">
        <f>_xll.qlDayCounterYearFraction(DayCounter,R255,S255,,,Trigger)</f>
        <v>0.25555555555555554</v>
      </c>
      <c r="U255" s="22">
        <f>_xll.qlInterpolationInterpolate(B3Minterpolation,R255,TRUE)</f>
        <v>2.1061851360560059E-3</v>
      </c>
      <c r="Z255" s="208"/>
      <c r="AA255" s="208"/>
    </row>
    <row r="256" spans="5:27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42503</v>
      </c>
      <c r="S256" s="92">
        <f>_xll.qlCalendarAdvance(Calendar,R256,$F$1,"mf",,Trigger)</f>
        <v>42597</v>
      </c>
      <c r="T256" s="118">
        <f>_xll.qlDayCounterYearFraction(DayCounter,R256,S256,,,Trigger)</f>
        <v>0.26111111111111113</v>
      </c>
      <c r="U256" s="22">
        <f>_xll.qlInterpolationInterpolate(B3Minterpolation,R256,TRUE)</f>
        <v>2.1130329154235602E-3</v>
      </c>
      <c r="Z256" s="208"/>
      <c r="AA256" s="208"/>
    </row>
    <row r="257" spans="5:27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42506</v>
      </c>
      <c r="S257" s="92">
        <f>_xll.qlCalendarAdvance(Calendar,R257,$F$1,"mf",,Trigger)</f>
        <v>42598</v>
      </c>
      <c r="T257" s="118">
        <f>_xll.qlDayCounterYearFraction(DayCounter,R257,S257,,,Trigger)</f>
        <v>0.25555555555555554</v>
      </c>
      <c r="U257" s="22">
        <f>_xll.qlInterpolationInterpolate(B3Minterpolation,R257,TRUE)</f>
        <v>2.1334969433779074E-3</v>
      </c>
      <c r="Z257" s="208"/>
      <c r="AA257" s="208"/>
    </row>
    <row r="258" spans="5:27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42507</v>
      </c>
      <c r="S258" s="92">
        <f>_xll.qlCalendarAdvance(Calendar,R258,$F$1,"mf",,Trigger)</f>
        <v>42599</v>
      </c>
      <c r="T258" s="118">
        <f>_xll.qlDayCounterYearFraction(DayCounter,R258,S258,,,Trigger)</f>
        <v>0.25555555555555554</v>
      </c>
      <c r="U258" s="22">
        <f>_xll.qlInterpolationInterpolate(B3Minterpolation,R258,TRUE)</f>
        <v>2.1402778509931569E-3</v>
      </c>
      <c r="Z258" s="208"/>
      <c r="AA258" s="208"/>
    </row>
    <row r="259" spans="5:27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42508</v>
      </c>
      <c r="S259" s="92">
        <f>_xll.qlCalendarAdvance(Calendar,R259,$F$1,"mf",,Trigger)</f>
        <v>42600</v>
      </c>
      <c r="T259" s="118">
        <f>_xll.qlDayCounterYearFraction(DayCounter,R259,S259,,,Trigger)</f>
        <v>0.25555555555555554</v>
      </c>
      <c r="U259" s="22">
        <f>_xll.qlInterpolationInterpolate(B3Minterpolation,R259,TRUE)</f>
        <v>2.1470315419302595E-3</v>
      </c>
      <c r="Z259" s="208"/>
      <c r="AA259" s="208"/>
    </row>
    <row r="260" spans="5:27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42509</v>
      </c>
      <c r="S260" s="92">
        <f>_xll.qlCalendarAdvance(Calendar,R260,$F$1,"mf",,Trigger)</f>
        <v>42601</v>
      </c>
      <c r="T260" s="118">
        <f>_xll.qlDayCounterYearFraction(DayCounter,R260,S260,,,Trigger)</f>
        <v>0.25555555555555554</v>
      </c>
      <c r="U260" s="22">
        <f>_xll.qlInterpolationInterpolate(B3Minterpolation,R260,TRUE)</f>
        <v>2.153753816693187E-3</v>
      </c>
      <c r="Z260" s="208"/>
      <c r="AA260" s="208"/>
    </row>
    <row r="261" spans="5:27" ht="11.25" customHeight="1" x14ac:dyDescent="0.2">
      <c r="E261" s="328"/>
      <c r="F261" s="328"/>
      <c r="G261" s="208"/>
      <c r="K261" s="208"/>
      <c r="L261" s="208"/>
      <c r="R261" s="92">
        <f>_xll.qlCalendarAdvance(Calendar,R260,"1D","f")</f>
        <v>42510</v>
      </c>
      <c r="S261" s="92">
        <f>_xll.qlCalendarAdvance(Calendar,R261,$F$1,"mf",,Trigger)</f>
        <v>42604</v>
      </c>
      <c r="T261" s="118">
        <f>_xll.qlDayCounterYearFraction(DayCounter,R261,S261,,,Trigger)</f>
        <v>0.26111111111111113</v>
      </c>
      <c r="U261" s="22">
        <f>_xll.qlInterpolationInterpolate(B3Minterpolation,R261,TRUE)</f>
        <v>2.1604404757859116E-3</v>
      </c>
      <c r="Z261" s="208"/>
      <c r="AA261" s="208"/>
    </row>
    <row r="262" spans="5:27" ht="11.25" customHeight="1" x14ac:dyDescent="0.2">
      <c r="E262" s="328"/>
      <c r="F262" s="328"/>
      <c r="G262" s="208"/>
      <c r="K262" s="208"/>
      <c r="L262" s="208"/>
      <c r="R262" s="92">
        <f>_xll.qlCalendarAdvance(Calendar,R261,"1D","f")</f>
        <v>42513</v>
      </c>
      <c r="S262" s="92">
        <f>_xll.qlCalendarAdvance(Calendar,R262,$F$1,"mf",,Trigger)</f>
        <v>42605</v>
      </c>
      <c r="T262" s="118">
        <f>_xll.qlDayCounterYearFraction(DayCounter,R262,S262,,,Trigger)</f>
        <v>0.25555555555555554</v>
      </c>
      <c r="U262" s="22">
        <f>_xll.qlInterpolationInterpolate(B3Minterpolation,R262,TRUE)</f>
        <v>2.1802447640825832E-3</v>
      </c>
      <c r="Z262" s="208"/>
      <c r="AA262" s="208"/>
    </row>
    <row r="263" spans="5:27" ht="11.25" customHeight="1" x14ac:dyDescent="0.2">
      <c r="E263" s="328"/>
      <c r="F263" s="328"/>
      <c r="G263" s="208"/>
      <c r="K263" s="208"/>
      <c r="L263" s="208"/>
      <c r="R263" s="92">
        <f>_xll.qlCalendarAdvance(Calendar,R262,"1D","f")</f>
        <v>42514</v>
      </c>
      <c r="S263" s="92">
        <f>_xll.qlCalendarAdvance(Calendar,R263,$F$1,"mf",,Trigger)</f>
        <v>42606</v>
      </c>
      <c r="T263" s="118">
        <f>_xll.qlDayCounterYearFraction(DayCounter,R263,S263,,,Trigger)</f>
        <v>0.25555555555555554</v>
      </c>
      <c r="U263" s="22">
        <f>_xll.qlInterpolationInterpolate(B3Minterpolation,R263,TRUE)</f>
        <v>2.1867469655342132E-3</v>
      </c>
      <c r="Z263" s="208"/>
      <c r="AA263" s="208"/>
    </row>
    <row r="264" spans="5:27" ht="11.25" customHeight="1" x14ac:dyDescent="0.2">
      <c r="E264" s="328"/>
      <c r="F264" s="328"/>
      <c r="G264" s="208"/>
      <c r="K264" s="208"/>
      <c r="L264" s="208"/>
      <c r="R264" s="92">
        <f>_xll.qlCalendarAdvance(Calendar,R263,"1D","f")</f>
        <v>42515</v>
      </c>
      <c r="S264" s="92">
        <f>_xll.qlCalendarAdvance(Calendar,R264,$F$1,"mf",,Trigger)</f>
        <v>42607</v>
      </c>
      <c r="T264" s="118">
        <f>_xll.qlDayCounterYearFraction(DayCounter,R264,S264,,,Trigger)</f>
        <v>0.25555555555555554</v>
      </c>
      <c r="U264" s="22">
        <f>_xll.qlInterpolationInterpolate(B3Minterpolation,R264,TRUE)</f>
        <v>2.1931925538354984E-3</v>
      </c>
      <c r="Z264" s="208"/>
      <c r="AA264" s="208"/>
    </row>
    <row r="265" spans="5:27" ht="11.25" customHeight="1" x14ac:dyDescent="0.2">
      <c r="E265" s="328"/>
      <c r="F265" s="328"/>
      <c r="G265" s="208"/>
      <c r="K265" s="208"/>
      <c r="L265" s="208"/>
      <c r="R265" s="92">
        <f>_xll.qlCalendarAdvance(Calendar,R264,"1D","f")</f>
        <v>42516</v>
      </c>
      <c r="S265" s="92">
        <f>_xll.qlCalendarAdvance(Calendar,R265,$F$1,"mf",,Trigger)</f>
        <v>42608</v>
      </c>
      <c r="T265" s="118">
        <f>_xll.qlDayCounterYearFraction(DayCounter,R265,S265,,,Trigger)</f>
        <v>0.25555555555555554</v>
      </c>
      <c r="U265" s="22">
        <f>_xll.qlInterpolationInterpolate(B3Minterpolation,R265,TRUE)</f>
        <v>2.1995773294904114E-3</v>
      </c>
      <c r="Z265" s="208"/>
      <c r="AA265" s="208"/>
    </row>
    <row r="266" spans="5:27" ht="11.25" customHeight="1" x14ac:dyDescent="0.2">
      <c r="E266" s="328"/>
      <c r="F266" s="328"/>
      <c r="G266" s="208"/>
      <c r="K266" s="208"/>
      <c r="L266" s="208"/>
      <c r="R266" s="92">
        <f>_xll.qlCalendarAdvance(Calendar,R265,"1D","f")</f>
        <v>42517</v>
      </c>
      <c r="S266" s="92">
        <f>_xll.qlCalendarAdvance(Calendar,R266,$F$1,"mf",,Trigger)</f>
        <v>42612</v>
      </c>
      <c r="T266" s="118">
        <f>_xll.qlDayCounterYearFraction(DayCounter,R266,S266,,,Trigger)</f>
        <v>0.2638888888888889</v>
      </c>
      <c r="U266" s="22">
        <f>_xll.qlInterpolationInterpolate(B3Minterpolation,R266,TRUE)</f>
        <v>2.2058970930029236E-3</v>
      </c>
      <c r="Z266" s="208"/>
      <c r="AA266" s="208"/>
    </row>
    <row r="267" spans="5:27" ht="11.25" customHeight="1" x14ac:dyDescent="0.2">
      <c r="E267" s="328"/>
      <c r="F267" s="328"/>
      <c r="G267" s="208"/>
      <c r="K267" s="208"/>
      <c r="L267" s="208"/>
      <c r="R267" s="92">
        <f>_xll.qlCalendarAdvance(Calendar,R266,"1D","f")</f>
        <v>42521</v>
      </c>
      <c r="S267" s="92">
        <f>_xll.qlCalendarAdvance(Calendar,R267,$F$1,"mf",,Trigger)</f>
        <v>42613</v>
      </c>
      <c r="T267" s="118">
        <f>_xll.qlDayCounterYearFraction(DayCounter,R267,S267,,,Trigger)</f>
        <v>0.25555555555555554</v>
      </c>
      <c r="U267" s="22">
        <f>_xll.qlInterpolationInterpolate(B3Minterpolation,R267,TRUE)</f>
        <v>2.2304420357084033E-3</v>
      </c>
      <c r="Z267" s="208"/>
      <c r="AA267" s="208"/>
    </row>
    <row r="268" spans="5:27" ht="11.25" customHeight="1" x14ac:dyDescent="0.2">
      <c r="E268" s="328"/>
      <c r="F268" s="328"/>
      <c r="G268" s="208"/>
      <c r="K268" s="208"/>
      <c r="L268" s="208"/>
      <c r="R268" s="92">
        <f>_xll.qlCalendarAdvance(Calendar,R267,"1D","f")</f>
        <v>42522</v>
      </c>
      <c r="S268" s="92">
        <f>_xll.qlCalendarAdvance(Calendar,R268,$F$1,"mf",,Trigger)</f>
        <v>42614</v>
      </c>
      <c r="T268" s="118">
        <f>_xll.qlDayCounterYearFraction(DayCounter,R268,S268,,,Trigger)</f>
        <v>0.25555555555555554</v>
      </c>
      <c r="U268" s="22">
        <f>_xll.qlInterpolationInterpolate(B3Minterpolation,R268,TRUE)</f>
        <v>2.2363737460684894E-3</v>
      </c>
      <c r="Z268" s="208"/>
      <c r="AA268" s="208"/>
    </row>
    <row r="269" spans="5:27" ht="11.25" customHeight="1" x14ac:dyDescent="0.2">
      <c r="E269" s="328"/>
      <c r="F269" s="328"/>
      <c r="G269" s="208"/>
      <c r="K269" s="208"/>
      <c r="L269" s="208"/>
      <c r="R269" s="92">
        <f>_xll.qlCalendarAdvance(Calendar,R268,"1D","f")</f>
        <v>42523</v>
      </c>
      <c r="S269" s="92">
        <f>_xll.qlCalendarAdvance(Calendar,R269,$F$1,"mf",,Trigger)</f>
        <v>42615</v>
      </c>
      <c r="T269" s="118">
        <f>_xll.qlDayCounterYearFraction(DayCounter,R269,S269,,,Trigger)</f>
        <v>0.25555555555555554</v>
      </c>
      <c r="U269" s="22">
        <f>_xll.qlInterpolationInterpolate(B3Minterpolation,R269,TRUE)</f>
        <v>2.2422152473100059E-3</v>
      </c>
      <c r="Z269" s="208"/>
      <c r="AA269" s="208"/>
    </row>
    <row r="270" spans="5:27" ht="11.25" customHeight="1" x14ac:dyDescent="0.2">
      <c r="E270" s="328"/>
      <c r="F270" s="328"/>
      <c r="G270" s="208"/>
      <c r="K270" s="208"/>
      <c r="L270" s="208"/>
      <c r="R270" s="92">
        <f>_xll.qlCalendarAdvance(Calendar,R269,"1D","f")</f>
        <v>42524</v>
      </c>
      <c r="S270" s="92">
        <f>_xll.qlCalendarAdvance(Calendar,R270,$F$1,"mf",,Trigger)</f>
        <v>42618</v>
      </c>
      <c r="T270" s="118">
        <f>_xll.qlDayCounterYearFraction(DayCounter,R270,S270,,,Trigger)</f>
        <v>0.26111111111111113</v>
      </c>
      <c r="U270" s="22">
        <f>_xll.qlInterpolationInterpolate(B3Minterpolation,R270,TRUE)</f>
        <v>2.2479623399369246E-3</v>
      </c>
      <c r="Z270" s="208"/>
      <c r="AA270" s="208"/>
    </row>
    <row r="271" spans="5:27" ht="11.25" customHeight="1" x14ac:dyDescent="0.2">
      <c r="E271" s="328"/>
      <c r="F271" s="328"/>
      <c r="G271" s="208"/>
      <c r="K271" s="208"/>
      <c r="L271" s="208"/>
      <c r="R271" s="92">
        <f>_xll.qlCalendarAdvance(Calendar,R270,"1D","f")</f>
        <v>42527</v>
      </c>
      <c r="S271" s="92">
        <f>_xll.qlCalendarAdvance(Calendar,R271,$F$1,"mf",,Trigger)</f>
        <v>42619</v>
      </c>
      <c r="T271" s="118">
        <f>_xll.qlDayCounterYearFraction(DayCounter,R271,S271,,,Trigger)</f>
        <v>0.25555555555555554</v>
      </c>
      <c r="U271" s="22">
        <f>_xll.qlInterpolationInterpolate(B3Minterpolation,R271,TRUE)</f>
        <v>2.26459517116981E-3</v>
      </c>
      <c r="Z271" s="208"/>
      <c r="AA271" s="208"/>
    </row>
    <row r="272" spans="5:27" ht="11.25" customHeight="1" x14ac:dyDescent="0.2">
      <c r="E272" s="328"/>
      <c r="F272" s="328"/>
      <c r="G272" s="208"/>
      <c r="K272" s="208"/>
      <c r="L272" s="208"/>
      <c r="R272" s="92">
        <f>_xll.qlCalendarAdvance(Calendar,R271,"1D","f")</f>
        <v>42528</v>
      </c>
      <c r="S272" s="92">
        <f>_xll.qlCalendarAdvance(Calendar,R272,$F$1,"mf",,Trigger)</f>
        <v>42620</v>
      </c>
      <c r="T272" s="118">
        <f>_xll.qlDayCounterYearFraction(DayCounter,R272,S272,,,Trigger)</f>
        <v>0.25555555555555554</v>
      </c>
      <c r="U272" s="22">
        <f>_xll.qlInterpolationInterpolate(B3Minterpolation,R272,TRUE)</f>
        <v>2.2699226343780546E-3</v>
      </c>
      <c r="Z272" s="208"/>
      <c r="AA272" s="208"/>
    </row>
    <row r="273" spans="5:27" ht="11.25" customHeight="1" x14ac:dyDescent="0.2">
      <c r="E273" s="328"/>
      <c r="F273" s="328"/>
      <c r="G273" s="208"/>
      <c r="K273" s="208"/>
      <c r="L273" s="208"/>
      <c r="R273" s="92">
        <f>_xll.qlCalendarAdvance(Calendar,R272,"1D","f")</f>
        <v>42529</v>
      </c>
      <c r="S273" s="92">
        <f>_xll.qlCalendarAdvance(Calendar,R273,$F$1,"mf",,Trigger)</f>
        <v>42621</v>
      </c>
      <c r="T273" s="118">
        <f>_xll.qlDayCounterYearFraction(DayCounter,R273,S273,,,Trigger)</f>
        <v>0.25555555555555554</v>
      </c>
      <c r="U273" s="22">
        <f>_xll.qlInterpolationInterpolate(B3Minterpolation,R273,TRUE)</f>
        <v>2.27513469149156E-3</v>
      </c>
      <c r="Z273" s="208"/>
      <c r="AA273" s="208"/>
    </row>
    <row r="274" spans="5:27" ht="11.25" customHeight="1" x14ac:dyDescent="0.2">
      <c r="E274" s="328"/>
      <c r="F274" s="328"/>
      <c r="G274" s="208"/>
      <c r="K274" s="208"/>
      <c r="L274" s="208"/>
      <c r="R274" s="92">
        <f>_xll.qlCalendarAdvance(Calendar,R273,"1D","f")</f>
        <v>42530</v>
      </c>
      <c r="S274" s="92">
        <f>_xll.qlCalendarAdvance(Calendar,R274,$F$1,"mf",,Trigger)</f>
        <v>42622</v>
      </c>
      <c r="T274" s="118">
        <f>_xll.qlDayCounterYearFraction(DayCounter,R274,S274,,,Trigger)</f>
        <v>0.25555555555555554</v>
      </c>
      <c r="U274" s="22">
        <f>_xll.qlInterpolationInterpolate(B3Minterpolation,R274,TRUE)</f>
        <v>2.2802271430142984E-3</v>
      </c>
      <c r="Z274" s="208"/>
      <c r="AA274" s="208"/>
    </row>
    <row r="275" spans="5:27" ht="11.25" customHeight="1" x14ac:dyDescent="0.2">
      <c r="E275" s="328"/>
      <c r="F275" s="328"/>
      <c r="G275" s="208"/>
      <c r="K275" s="208"/>
      <c r="L275" s="208"/>
      <c r="R275" s="92">
        <f>_xll.qlCalendarAdvance(Calendar,R274,"1D","f")</f>
        <v>42531</v>
      </c>
      <c r="S275" s="92">
        <f>_xll.qlCalendarAdvance(Calendar,R275,$F$1,"mf",,Trigger)</f>
        <v>42625</v>
      </c>
      <c r="T275" s="118">
        <f>_xll.qlDayCounterYearFraction(DayCounter,R275,S275,,,Trigger)</f>
        <v>0.26111111111111113</v>
      </c>
      <c r="U275" s="22">
        <f>_xll.qlInterpolationInterpolate(B3Minterpolation,R275,TRUE)</f>
        <v>2.2851957894502416E-3</v>
      </c>
      <c r="Z275" s="208"/>
      <c r="AA275" s="208"/>
    </row>
    <row r="276" spans="5:27" ht="11.25" customHeight="1" x14ac:dyDescent="0.2">
      <c r="E276" s="328"/>
      <c r="F276" s="328"/>
      <c r="G276" s="208"/>
      <c r="K276" s="208"/>
      <c r="L276" s="208"/>
      <c r="R276" s="92">
        <f>_xll.qlCalendarAdvance(Calendar,R275,"1D","f")</f>
        <v>42534</v>
      </c>
      <c r="S276" s="92">
        <f>_xll.qlCalendarAdvance(Calendar,R276,$F$1,"mf",,Trigger)</f>
        <v>42626</v>
      </c>
      <c r="T276" s="118">
        <f>_xll.qlDayCounterYearFraction(DayCounter,R276,S276,,,Trigger)</f>
        <v>0.25555555555555554</v>
      </c>
      <c r="U276" s="22">
        <f>_xll.qlInterpolationInterpolate(B3Minterpolation,R276,TRUE)</f>
        <v>2.2993169032770157E-3</v>
      </c>
      <c r="Z276" s="208"/>
      <c r="AA276" s="208"/>
    </row>
    <row r="277" spans="5:27" ht="11.25" customHeight="1" x14ac:dyDescent="0.2">
      <c r="E277" s="328"/>
      <c r="F277" s="328"/>
      <c r="G277" s="208"/>
      <c r="K277" s="208"/>
      <c r="L277" s="208"/>
      <c r="R277" s="92">
        <f>_xll.qlCalendarAdvance(Calendar,R276,"1D","f")</f>
        <v>42535</v>
      </c>
      <c r="S277" s="92">
        <f>_xll.qlCalendarAdvance(Calendar,R277,$F$1,"mf",,Trigger)</f>
        <v>42627</v>
      </c>
      <c r="T277" s="118">
        <f>_xll.qlDayCounterYearFraction(DayCounter,R277,S277,,,Trigger)</f>
        <v>0.25555555555555554</v>
      </c>
      <c r="U277" s="22">
        <f>_xll.qlInterpolationInterpolate(B3Minterpolation,R277,TRUE)</f>
        <v>2.303748334405495E-3</v>
      </c>
      <c r="Z277" s="208"/>
      <c r="AA277" s="208"/>
    </row>
    <row r="278" spans="5:27" ht="11.25" customHeight="1" x14ac:dyDescent="0.2">
      <c r="E278" s="328"/>
      <c r="F278" s="328"/>
      <c r="G278" s="208"/>
      <c r="K278" s="208"/>
      <c r="L278" s="208"/>
      <c r="R278" s="92">
        <f>_xll.qlCalendarAdvance(Calendar,R277,"1D","f")</f>
        <v>42536</v>
      </c>
      <c r="S278" s="92">
        <f>_xll.qlCalendarAdvance(Calendar,R278,$F$1,"mf",,Trigger)</f>
        <v>42628</v>
      </c>
      <c r="T278" s="118">
        <f>_xll.qlDayCounterYearFraction(DayCounter,R278,S278,,,Trigger)</f>
        <v>0.25555555555555554</v>
      </c>
      <c r="U278" s="22">
        <f>_xll.qlInterpolationInterpolate(B3Minterpolation,R278,TRUE)</f>
        <v>2.3080349629670382E-3</v>
      </c>
      <c r="Z278" s="208"/>
      <c r="AA278" s="208"/>
    </row>
    <row r="279" spans="5:27" ht="11.25" customHeight="1" x14ac:dyDescent="0.2">
      <c r="E279" s="328"/>
      <c r="F279" s="328"/>
      <c r="G279" s="208"/>
      <c r="K279" s="208"/>
      <c r="L279" s="208"/>
      <c r="R279" s="92">
        <f>_xll.qlCalendarAdvance(Calendar,R278,"1D","f")</f>
        <v>42537</v>
      </c>
      <c r="S279" s="92">
        <f>_xll.qlCalendarAdvance(Calendar,R279,$F$1,"mf",,Trigger)</f>
        <v>42629</v>
      </c>
      <c r="T279" s="118">
        <f>_xll.qlDayCounterYearFraction(DayCounter,R279,S279,,,Trigger)</f>
        <v>0.25555555555555554</v>
      </c>
      <c r="U279" s="22">
        <f>_xll.qlInterpolationInterpolate(B3Minterpolation,R279,TRUE)</f>
        <v>2.3121985297204625E-3</v>
      </c>
      <c r="Z279" s="208"/>
      <c r="AA279" s="208"/>
    </row>
    <row r="280" spans="5:27" ht="11.25" customHeight="1" x14ac:dyDescent="0.2">
      <c r="E280" s="328"/>
      <c r="F280" s="328"/>
      <c r="G280" s="208"/>
      <c r="K280" s="208"/>
      <c r="L280" s="208"/>
      <c r="R280" s="92">
        <f>_xll.qlCalendarAdvance(Calendar,R279,"1D","f")</f>
        <v>42538</v>
      </c>
      <c r="S280" s="92">
        <f>_xll.qlCalendarAdvance(Calendar,R280,$F$1,"mf",,Trigger)</f>
        <v>42632</v>
      </c>
      <c r="T280" s="118">
        <f>_xll.qlDayCounterYearFraction(DayCounter,R280,S280,,,Trigger)</f>
        <v>0.26111111111111113</v>
      </c>
      <c r="U280" s="22">
        <f>_xll.qlInterpolationInterpolate(B3Minterpolation,R280,TRUE)</f>
        <v>2.31626442465572E-3</v>
      </c>
      <c r="Z280" s="208"/>
      <c r="AA280" s="208"/>
    </row>
    <row r="281" spans="5:27" ht="11.25" customHeight="1" x14ac:dyDescent="0.2">
      <c r="E281" s="328"/>
      <c r="F281" s="328"/>
      <c r="G281" s="208"/>
      <c r="K281" s="208"/>
      <c r="L281" s="208"/>
      <c r="R281" s="92">
        <f>_xll.qlCalendarAdvance(Calendar,R280,"1D","f")</f>
        <v>42541</v>
      </c>
      <c r="S281" s="92">
        <f>_xll.qlCalendarAdvance(Calendar,R281,$F$1,"mf",,Trigger)</f>
        <v>42633</v>
      </c>
      <c r="T281" s="118">
        <f>_xll.qlDayCounterYearFraction(DayCounter,R281,S281,,,Trigger)</f>
        <v>0.25555555555555554</v>
      </c>
      <c r="U281" s="22">
        <f>_xll.qlInterpolationInterpolate(B3Minterpolation,R281,TRUE)</f>
        <v>2.3278888220592112E-3</v>
      </c>
      <c r="Z281" s="208"/>
      <c r="AA281" s="208"/>
    </row>
    <row r="282" spans="5:27" ht="11.25" customHeight="1" x14ac:dyDescent="0.2">
      <c r="E282" s="328"/>
      <c r="F282" s="328"/>
      <c r="G282" s="208"/>
      <c r="K282" s="208"/>
      <c r="L282" s="208"/>
      <c r="R282" s="92">
        <f>_xll.qlCalendarAdvance(Calendar,R281,"1D","f")</f>
        <v>42542</v>
      </c>
      <c r="S282" s="92">
        <f>_xll.qlCalendarAdvance(Calendar,R282,$F$1,"mf",,Trigger)</f>
        <v>42634</v>
      </c>
      <c r="T282" s="118">
        <f>_xll.qlDayCounterYearFraction(DayCounter,R282,S282,,,Trigger)</f>
        <v>0.25555555555555554</v>
      </c>
      <c r="U282" s="22">
        <f>_xll.qlInterpolationInterpolate(B3Minterpolation,R282,TRUE)</f>
        <v>2.3315767732285217E-3</v>
      </c>
      <c r="Z282" s="208"/>
      <c r="AA282" s="208"/>
    </row>
    <row r="283" spans="5:27" ht="11.25" customHeight="1" x14ac:dyDescent="0.2">
      <c r="E283" s="328"/>
      <c r="F283" s="328"/>
      <c r="G283" s="208"/>
      <c r="K283" s="208"/>
      <c r="L283" s="208"/>
      <c r="R283" s="92">
        <f>_xll.qlCalendarAdvance(Calendar,R282,"1D","f")</f>
        <v>42543</v>
      </c>
      <c r="S283" s="92">
        <f>_xll.qlCalendarAdvance(Calendar,R283,$F$1,"mf",,Trigger)</f>
        <v>42635</v>
      </c>
      <c r="T283" s="118">
        <f>_xll.qlDayCounterYearFraction(DayCounter,R283,S283,,,Trigger)</f>
        <v>0.25555555555555554</v>
      </c>
      <c r="U283" s="22">
        <f>_xll.qlInterpolationInterpolate(B3Minterpolation,R283,TRUE)</f>
        <v>2.3351734243330252E-3</v>
      </c>
      <c r="Z283" s="208"/>
      <c r="AA283" s="208"/>
    </row>
    <row r="284" spans="5:27" ht="11.25" customHeight="1" x14ac:dyDescent="0.2">
      <c r="E284" s="328"/>
      <c r="F284" s="328"/>
      <c r="G284" s="208"/>
      <c r="K284" s="208"/>
      <c r="L284" s="208"/>
      <c r="R284" s="92">
        <f>_xll.qlCalendarAdvance(Calendar,R283,"1D","f")</f>
        <v>42544</v>
      </c>
      <c r="S284" s="92">
        <f>_xll.qlCalendarAdvance(Calendar,R284,$F$1,"mf",,Trigger)</f>
        <v>42636</v>
      </c>
      <c r="T284" s="118">
        <f>_xll.qlDayCounterYearFraction(DayCounter,R284,S284,,,Trigger)</f>
        <v>0.25555555555555554</v>
      </c>
      <c r="U284" s="22">
        <f>_xll.qlInterpolationInterpolate(B3Minterpolation,R284,TRUE)</f>
        <v>2.3386800497233939E-3</v>
      </c>
      <c r="Z284" s="208"/>
      <c r="AA284" s="208"/>
    </row>
    <row r="285" spans="5:27" ht="11.25" customHeight="1" x14ac:dyDescent="0.2">
      <c r="E285" s="328"/>
      <c r="F285" s="328"/>
      <c r="G285" s="208"/>
      <c r="K285" s="208"/>
      <c r="L285" s="208"/>
      <c r="R285" s="92">
        <f>_xll.qlCalendarAdvance(Calendar,R284,"1D","f")</f>
        <v>42545</v>
      </c>
      <c r="S285" s="92">
        <f>_xll.qlCalendarAdvance(Calendar,R285,$F$1,"mf",,Trigger)</f>
        <v>42639</v>
      </c>
      <c r="T285" s="118">
        <f>_xll.qlDayCounterYearFraction(DayCounter,R285,S285,,,Trigger)</f>
        <v>0.26111111111111113</v>
      </c>
      <c r="U285" s="22">
        <f>_xll.qlInterpolationInterpolate(B3Minterpolation,R285,TRUE)</f>
        <v>2.3420979237502998E-3</v>
      </c>
      <c r="Z285" s="208"/>
      <c r="AA285" s="208"/>
    </row>
    <row r="286" spans="5:27" ht="11.25" customHeight="1" x14ac:dyDescent="0.2">
      <c r="E286" s="328"/>
      <c r="F286" s="328"/>
      <c r="G286" s="208"/>
      <c r="K286" s="208"/>
      <c r="L286" s="208"/>
      <c r="R286" s="92">
        <f>_xll.qlCalendarAdvance(Calendar,R285,"1D","f")</f>
        <v>42548</v>
      </c>
      <c r="S286" s="92">
        <f>_xll.qlCalendarAdvance(Calendar,R286,$F$1,"mf",,Trigger)</f>
        <v>42640</v>
      </c>
      <c r="T286" s="118">
        <f>_xll.qlDayCounterYearFraction(DayCounter,R286,S286,,,Trigger)</f>
        <v>0.25555555555555554</v>
      </c>
      <c r="U286" s="22">
        <f>_xll.qlInterpolationInterpolate(B3Minterpolation,R286,TRUE)</f>
        <v>2.3518317811569633E-3</v>
      </c>
      <c r="Z286" s="208"/>
      <c r="AA286" s="208"/>
    </row>
    <row r="287" spans="5:27" ht="11.25" customHeight="1" x14ac:dyDescent="0.2">
      <c r="E287" s="328"/>
      <c r="F287" s="328"/>
      <c r="G287" s="208"/>
      <c r="K287" s="208"/>
      <c r="L287" s="208"/>
      <c r="R287" s="92">
        <f>_xll.qlCalendarAdvance(Calendar,R286,"1D","f")</f>
        <v>42549</v>
      </c>
      <c r="S287" s="92">
        <f>_xll.qlCalendarAdvance(Calendar,R287,$F$1,"mf",,Trigger)</f>
        <v>42641</v>
      </c>
      <c r="T287" s="118">
        <f>_xll.qlDayCounterYearFraction(DayCounter,R287,S287,,,Trigger)</f>
        <v>0.25555555555555554</v>
      </c>
      <c r="U287" s="22">
        <f>_xll.qlInterpolationInterpolate(B3Minterpolation,R287,TRUE)</f>
        <v>2.3549073932367399E-3</v>
      </c>
      <c r="Z287" s="208"/>
      <c r="AA287" s="208"/>
    </row>
    <row r="288" spans="5:27" ht="11.25" customHeight="1" x14ac:dyDescent="0.2">
      <c r="E288" s="328"/>
      <c r="F288" s="328"/>
      <c r="G288" s="208"/>
      <c r="K288" s="208"/>
      <c r="L288" s="208"/>
      <c r="R288" s="92">
        <f>_xll.qlCalendarAdvance(Calendar,R287,"1D","f")</f>
        <v>42550</v>
      </c>
      <c r="S288" s="92">
        <f>_xll.qlCalendarAdvance(Calendar,R288,$F$1,"mf",,Trigger)</f>
        <v>42642</v>
      </c>
      <c r="T288" s="118">
        <f>_xll.qlDayCounterYearFraction(DayCounter,R288,S288,,,Trigger)</f>
        <v>0.25555555555555554</v>
      </c>
      <c r="U288" s="22">
        <f>_xll.qlInterpolationInterpolate(B3Minterpolation,R288,TRUE)</f>
        <v>2.3579006257064138E-3</v>
      </c>
      <c r="Z288" s="208"/>
      <c r="AA288" s="208"/>
    </row>
    <row r="289" spans="5:27" ht="11.25" customHeight="1" x14ac:dyDescent="0.2">
      <c r="E289" s="328"/>
      <c r="F289" s="328"/>
      <c r="G289" s="208"/>
      <c r="K289" s="208"/>
      <c r="L289" s="208"/>
      <c r="R289" s="142">
        <f>_xll.qlCalendarAdvance(Calendar,R288,"1D","f")</f>
        <v>42551</v>
      </c>
      <c r="S289" s="142">
        <f>_xll.qlCalendarAdvance(Calendar,R289,$F$1,"mf",,Trigger)</f>
        <v>42643</v>
      </c>
      <c r="T289" s="143">
        <f>_xll.qlDayCounterYearFraction(DayCounter,R289,S289,,,Trigger)</f>
        <v>0.25555555555555554</v>
      </c>
      <c r="U289" s="130">
        <f>_xll.qlInterpolationInterpolate(B3Minterpolation,R289,TRUE)</f>
        <v>2.3608127529166577E-3</v>
      </c>
      <c r="Z289" s="208"/>
      <c r="AA289" s="208"/>
    </row>
    <row r="290" spans="5:27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Z290" s="208"/>
      <c r="AA290" s="208"/>
    </row>
    <row r="291" spans="5:27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Z291" s="208"/>
      <c r="AA291" s="208"/>
    </row>
    <row r="292" spans="5:27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Z292" s="208"/>
      <c r="AA292" s="208"/>
    </row>
    <row r="293" spans="5:27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Z293" s="208"/>
      <c r="AA293" s="208"/>
    </row>
    <row r="294" spans="5:27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Z294" s="208"/>
      <c r="AA294" s="208"/>
    </row>
    <row r="295" spans="5:27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Z295" s="208"/>
      <c r="AA295" s="208"/>
    </row>
    <row r="296" spans="5:27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Z296" s="208"/>
      <c r="AA296" s="208"/>
    </row>
    <row r="297" spans="5:27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Z297" s="208"/>
      <c r="AA297" s="208"/>
    </row>
    <row r="298" spans="5:27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Z298" s="208"/>
      <c r="AA298" s="208"/>
    </row>
    <row r="299" spans="5:27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Z299" s="208"/>
      <c r="AA299" s="208"/>
    </row>
    <row r="300" spans="5:27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Z300" s="208"/>
      <c r="AA300" s="208"/>
    </row>
    <row r="301" spans="5:27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Z301" s="208"/>
      <c r="AA301" s="208"/>
    </row>
    <row r="302" spans="5:27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Z302" s="208"/>
      <c r="AA302" s="208"/>
    </row>
    <row r="303" spans="5:27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Z303" s="208"/>
      <c r="AA303" s="208"/>
    </row>
    <row r="304" spans="5:27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Z304" s="208"/>
      <c r="AA304" s="208"/>
    </row>
    <row r="305" spans="5:27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Z305" s="208"/>
      <c r="AA305" s="208"/>
    </row>
    <row r="306" spans="5:27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Z306" s="208"/>
      <c r="AA306" s="208"/>
    </row>
    <row r="307" spans="5:27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Z307" s="208"/>
      <c r="AA307" s="208"/>
    </row>
    <row r="308" spans="5:27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Z308" s="208"/>
      <c r="AA308" s="208"/>
    </row>
    <row r="309" spans="5:27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Z309" s="208"/>
      <c r="AA309" s="208"/>
    </row>
    <row r="310" spans="5:27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Z310" s="208"/>
      <c r="AA310" s="208"/>
    </row>
    <row r="311" spans="5:27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Z311" s="208"/>
      <c r="AA311" s="208"/>
    </row>
    <row r="312" spans="5:27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Z312" s="208"/>
      <c r="AA312" s="208"/>
    </row>
    <row r="313" spans="5:27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Z313" s="208"/>
      <c r="AA313" s="208"/>
    </row>
    <row r="314" spans="5:27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Z314" s="208"/>
      <c r="AA314" s="208"/>
    </row>
    <row r="315" spans="5:27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Z315" s="208"/>
      <c r="AA315" s="208"/>
    </row>
    <row r="316" spans="5:27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Z316" s="208"/>
      <c r="AA316" s="208"/>
    </row>
    <row r="317" spans="5:27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Z317" s="208"/>
      <c r="AA317" s="208"/>
    </row>
    <row r="318" spans="5:27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Z318" s="208"/>
      <c r="AA318" s="208"/>
    </row>
    <row r="319" spans="5:27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Z319" s="208"/>
      <c r="AA319" s="208"/>
    </row>
    <row r="320" spans="5:27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Z320" s="208"/>
      <c r="AA320" s="208"/>
    </row>
    <row r="321" spans="5:27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Z321" s="208"/>
      <c r="AA321" s="208"/>
    </row>
    <row r="322" spans="5:27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Z322" s="208"/>
      <c r="AA322" s="208"/>
    </row>
    <row r="323" spans="5:27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Z323" s="208"/>
      <c r="AA323" s="208"/>
    </row>
    <row r="324" spans="5:27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Z324" s="208"/>
      <c r="AA324" s="208"/>
    </row>
    <row r="325" spans="5:27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Z325" s="208"/>
      <c r="AA325" s="208"/>
    </row>
    <row r="326" spans="5:27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Z326" s="208"/>
      <c r="AA326" s="208"/>
    </row>
    <row r="327" spans="5:27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Z327" s="208"/>
      <c r="AA327" s="208"/>
    </row>
    <row r="328" spans="5:27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Z328" s="208"/>
      <c r="AA328" s="208"/>
    </row>
    <row r="329" spans="5:27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Z329" s="208"/>
      <c r="AA329" s="208"/>
    </row>
    <row r="330" spans="5:27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Z330" s="208"/>
      <c r="AA330" s="208"/>
    </row>
    <row r="331" spans="5:27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Z331" s="208"/>
      <c r="AA331" s="208"/>
    </row>
    <row r="332" spans="5:27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Z332" s="208"/>
      <c r="AA332" s="208"/>
    </row>
    <row r="333" spans="5:27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Z333" s="208"/>
      <c r="AA333" s="208"/>
    </row>
    <row r="334" spans="5:27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Z334" s="208"/>
      <c r="AA334" s="208"/>
    </row>
    <row r="335" spans="5:27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Z335" s="208"/>
      <c r="AA335" s="208"/>
    </row>
    <row r="336" spans="5:27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Z336" s="208"/>
      <c r="AA336" s="208"/>
    </row>
    <row r="337" spans="5:27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Z337" s="208"/>
      <c r="AA337" s="208"/>
    </row>
    <row r="338" spans="5:27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Z338" s="208"/>
      <c r="AA338" s="208"/>
    </row>
    <row r="339" spans="5:27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Z339" s="208"/>
      <c r="AA339" s="208"/>
    </row>
    <row r="340" spans="5:27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Z340" s="208"/>
      <c r="AA340" s="208"/>
    </row>
    <row r="341" spans="5:27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Z341" s="208"/>
      <c r="AA341" s="208"/>
    </row>
    <row r="342" spans="5:27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Z342" s="208"/>
      <c r="AA342" s="208"/>
    </row>
    <row r="343" spans="5:27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Z343" s="208"/>
      <c r="AA343" s="208"/>
    </row>
    <row r="344" spans="5:27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Z344" s="208"/>
      <c r="AA344" s="208"/>
    </row>
    <row r="345" spans="5:27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Z345" s="208"/>
      <c r="AA345" s="208"/>
    </row>
    <row r="346" spans="5:27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Z346" s="208"/>
      <c r="AA346" s="208"/>
    </row>
    <row r="347" spans="5:27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Z347" s="208"/>
      <c r="AA347" s="208"/>
    </row>
    <row r="348" spans="5:27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Z348" s="208"/>
      <c r="AA348" s="208"/>
    </row>
    <row r="349" spans="5:27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Z349" s="208"/>
      <c r="AA349" s="208"/>
    </row>
    <row r="350" spans="5:27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Z350" s="208"/>
      <c r="AA350" s="208"/>
    </row>
    <row r="351" spans="5:27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Z351" s="208"/>
      <c r="AA351" s="208"/>
    </row>
    <row r="352" spans="5:27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Z352" s="208"/>
      <c r="AA352" s="208"/>
    </row>
    <row r="353" spans="5:27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Z353" s="208"/>
      <c r="AA353" s="208"/>
    </row>
    <row r="354" spans="5:27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Z354" s="208"/>
      <c r="AA354" s="208"/>
    </row>
    <row r="355" spans="5:27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Z355" s="208"/>
      <c r="AA355" s="208"/>
    </row>
    <row r="356" spans="5:27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Z356" s="208"/>
      <c r="AA356" s="208"/>
    </row>
    <row r="357" spans="5:27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Z357" s="208"/>
      <c r="AA357" s="208"/>
    </row>
    <row r="358" spans="5:27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Z358" s="208"/>
      <c r="AA358" s="208"/>
    </row>
    <row r="359" spans="5:27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Z359" s="208"/>
      <c r="AA359" s="208"/>
    </row>
    <row r="360" spans="5:27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Z360" s="208"/>
      <c r="AA360" s="208"/>
    </row>
    <row r="361" spans="5:27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Z361" s="208"/>
      <c r="AA361" s="208"/>
    </row>
    <row r="362" spans="5:27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Z362" s="208"/>
      <c r="AA362" s="208"/>
    </row>
    <row r="363" spans="5:27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Z363" s="208"/>
      <c r="AA363" s="208"/>
    </row>
    <row r="364" spans="5:27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Z364" s="208"/>
      <c r="AA364" s="208"/>
    </row>
    <row r="365" spans="5:27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Z365" s="208"/>
      <c r="AA365" s="208"/>
    </row>
    <row r="366" spans="5:27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Z366" s="208"/>
      <c r="AA366" s="208"/>
    </row>
    <row r="367" spans="5:27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Z367" s="208"/>
      <c r="AA367" s="208"/>
    </row>
    <row r="368" spans="5:27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Z368" s="208"/>
      <c r="AA368" s="208"/>
    </row>
    <row r="369" spans="5:27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Z369" s="208"/>
      <c r="AA369" s="208"/>
    </row>
    <row r="370" spans="5:27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Z370" s="208"/>
      <c r="AA370" s="208"/>
    </row>
    <row r="371" spans="5:27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Z371" s="208"/>
      <c r="AA371" s="208"/>
    </row>
    <row r="372" spans="5:27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Z372" s="208"/>
      <c r="AA372" s="208"/>
    </row>
    <row r="373" spans="5:27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Z373" s="208"/>
      <c r="AA373" s="208"/>
    </row>
    <row r="374" spans="5:27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Z374" s="208"/>
      <c r="AA374" s="208"/>
    </row>
    <row r="375" spans="5:27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Z375" s="208"/>
      <c r="AA375" s="208"/>
    </row>
    <row r="376" spans="5:27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Z376" s="208"/>
      <c r="AA376" s="208"/>
    </row>
    <row r="377" spans="5:27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Z377" s="208"/>
      <c r="AA377" s="208"/>
    </row>
    <row r="378" spans="5:27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Z378" s="208"/>
      <c r="AA378" s="208"/>
    </row>
    <row r="379" spans="5:27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Z379" s="208"/>
      <c r="AA379" s="208"/>
    </row>
    <row r="380" spans="5:27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Z380" s="208"/>
      <c r="AA380" s="208"/>
    </row>
    <row r="381" spans="5:27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Z381" s="208"/>
      <c r="AA381" s="208"/>
    </row>
    <row r="382" spans="5:27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Z382" s="208"/>
      <c r="AA382" s="208"/>
    </row>
    <row r="383" spans="5:27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Z383" s="208"/>
      <c r="AA383" s="208"/>
    </row>
    <row r="384" spans="5:27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Z384" s="208"/>
      <c r="AA384" s="208"/>
    </row>
    <row r="385" spans="5:27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Z385" s="208"/>
      <c r="AA385" s="208"/>
    </row>
    <row r="386" spans="5:27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Z386" s="208"/>
      <c r="AA386" s="208"/>
    </row>
    <row r="387" spans="5:27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Z387" s="208"/>
      <c r="AA387" s="208"/>
    </row>
    <row r="388" spans="5:27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Z388" s="208"/>
      <c r="AA388" s="208"/>
    </row>
    <row r="389" spans="5:27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Z389" s="208"/>
      <c r="AA389" s="208"/>
    </row>
    <row r="390" spans="5:27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Z390" s="208"/>
      <c r="AA390" s="208"/>
    </row>
    <row r="391" spans="5:27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Z391" s="208"/>
      <c r="AA391" s="208"/>
    </row>
    <row r="392" spans="5:27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Z392" s="208"/>
      <c r="AA392" s="208"/>
    </row>
    <row r="393" spans="5:27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Z393" s="208"/>
      <c r="AA393" s="208"/>
    </row>
    <row r="394" spans="5:27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Z394" s="208"/>
      <c r="AA394" s="208"/>
    </row>
    <row r="395" spans="5:27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Z395" s="208"/>
      <c r="AA395" s="208"/>
    </row>
    <row r="396" spans="5:27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Z396" s="208"/>
      <c r="AA396" s="208"/>
    </row>
    <row r="397" spans="5:27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Z397" s="208"/>
      <c r="AA397" s="208"/>
    </row>
    <row r="398" spans="5:27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Z398" s="208"/>
      <c r="AA398" s="208"/>
    </row>
    <row r="399" spans="5:27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Z399" s="208"/>
      <c r="AA399" s="208"/>
    </row>
    <row r="400" spans="5:27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Z400" s="208"/>
      <c r="AA400" s="208"/>
    </row>
    <row r="401" spans="5:27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Z401" s="208"/>
      <c r="AA401" s="208"/>
    </row>
    <row r="402" spans="5:27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Z402" s="208"/>
      <c r="AA402" s="208"/>
    </row>
    <row r="403" spans="5:27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Z403" s="208"/>
      <c r="AA403" s="208"/>
    </row>
    <row r="404" spans="5:27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Z404" s="208"/>
      <c r="AA404" s="208"/>
    </row>
    <row r="405" spans="5:27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Z405" s="208"/>
      <c r="AA405" s="208"/>
    </row>
    <row r="406" spans="5:27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Z406" s="208"/>
      <c r="AA406" s="208"/>
    </row>
    <row r="407" spans="5:27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Z407" s="208"/>
      <c r="AA407" s="208"/>
    </row>
    <row r="408" spans="5:27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Z408" s="208"/>
      <c r="AA408" s="208"/>
    </row>
    <row r="409" spans="5:27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Z409" s="208"/>
      <c r="AA409" s="208"/>
    </row>
    <row r="410" spans="5:27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Z410" s="208"/>
      <c r="AA410" s="208"/>
    </row>
    <row r="411" spans="5:27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Z411" s="208"/>
      <c r="AA411" s="208"/>
    </row>
    <row r="412" spans="5:27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Z412" s="208"/>
      <c r="AA412" s="208"/>
    </row>
    <row r="413" spans="5:27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Z413" s="208"/>
      <c r="AA413" s="208"/>
    </row>
    <row r="414" spans="5:27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Z414" s="208"/>
      <c r="AA414" s="208"/>
    </row>
    <row r="415" spans="5:27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Z415" s="208"/>
      <c r="AA415" s="208"/>
    </row>
    <row r="416" spans="5:27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Z416" s="208"/>
      <c r="AA416" s="208"/>
    </row>
    <row r="417" spans="5:27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Z417" s="208"/>
      <c r="AA417" s="208"/>
    </row>
    <row r="418" spans="5:27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Z418" s="208"/>
      <c r="AA418" s="208"/>
    </row>
    <row r="419" spans="5:27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Z419" s="208"/>
      <c r="AA419" s="208"/>
    </row>
    <row r="420" spans="5:27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Z420" s="208"/>
      <c r="AA420" s="208"/>
    </row>
    <row r="421" spans="5:27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Z421" s="208"/>
      <c r="AA421" s="208"/>
    </row>
    <row r="422" spans="5:27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Z422" s="208"/>
      <c r="AA422" s="208"/>
    </row>
    <row r="423" spans="5:27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Z423" s="208"/>
      <c r="AA423" s="208"/>
    </row>
    <row r="424" spans="5:27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Z424" s="208"/>
      <c r="AA424" s="208"/>
    </row>
    <row r="425" spans="5:27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Z425" s="208"/>
      <c r="AA425" s="208"/>
    </row>
    <row r="426" spans="5:27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Z426" s="208"/>
      <c r="AA426" s="208"/>
    </row>
    <row r="427" spans="5:27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Z427" s="208"/>
      <c r="AA427" s="208"/>
    </row>
    <row r="428" spans="5:27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Z428" s="208"/>
      <c r="AA428" s="208"/>
    </row>
    <row r="429" spans="5:27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Z429" s="208"/>
      <c r="AA429" s="208"/>
    </row>
    <row r="430" spans="5:27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Z430" s="208"/>
      <c r="AA430" s="208"/>
    </row>
    <row r="431" spans="5:27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Z431" s="208"/>
      <c r="AA431" s="208"/>
    </row>
    <row r="432" spans="5:27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Z432" s="208"/>
      <c r="AA432" s="208"/>
    </row>
    <row r="433" spans="5:27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Z433" s="208"/>
      <c r="AA433" s="208"/>
    </row>
    <row r="434" spans="5:27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Z434" s="208"/>
      <c r="AA434" s="208"/>
    </row>
    <row r="435" spans="5:27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Z435" s="208"/>
      <c r="AA435" s="208"/>
    </row>
    <row r="436" spans="5:27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Z436" s="208"/>
      <c r="AA436" s="208"/>
    </row>
    <row r="437" spans="5:27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Z437" s="208"/>
      <c r="AA437" s="208"/>
    </row>
    <row r="438" spans="5:27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Z438" s="208"/>
      <c r="AA438" s="208"/>
    </row>
    <row r="439" spans="5:27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Z439" s="208"/>
      <c r="AA439" s="208"/>
    </row>
    <row r="440" spans="5:27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Z440" s="208"/>
      <c r="AA440" s="208"/>
    </row>
    <row r="441" spans="5:27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Z441" s="208"/>
      <c r="AA441" s="208"/>
    </row>
    <row r="442" spans="5:27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Z442" s="208"/>
      <c r="AA442" s="208"/>
    </row>
    <row r="443" spans="5:27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Z443" s="208"/>
      <c r="AA443" s="208"/>
    </row>
    <row r="444" spans="5:27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Z444" s="208"/>
      <c r="AA444" s="208"/>
    </row>
    <row r="445" spans="5:27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Z445" s="208"/>
      <c r="AA445" s="208"/>
    </row>
    <row r="446" spans="5:27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Z446" s="208"/>
      <c r="AA446" s="208"/>
    </row>
    <row r="447" spans="5:27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Z447" s="208"/>
      <c r="AA447" s="208"/>
    </row>
    <row r="448" spans="5:27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Z448" s="208"/>
      <c r="AA448" s="208"/>
    </row>
    <row r="449" spans="5:27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Z449" s="208"/>
      <c r="AA449" s="208"/>
    </row>
    <row r="450" spans="5:27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Z450" s="208"/>
      <c r="AA450" s="208"/>
    </row>
    <row r="451" spans="5:27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Z451" s="208"/>
      <c r="AA451" s="208"/>
    </row>
    <row r="452" spans="5:27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Z452" s="208"/>
      <c r="AA452" s="208"/>
    </row>
    <row r="453" spans="5:27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Z453" s="208"/>
      <c r="AA453" s="208"/>
    </row>
    <row r="454" spans="5:27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Z454" s="208"/>
      <c r="AA454" s="208"/>
    </row>
    <row r="455" spans="5:27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Z455" s="208"/>
      <c r="AA455" s="208"/>
    </row>
    <row r="456" spans="5:27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Z456" s="208"/>
      <c r="AA456" s="208"/>
    </row>
    <row r="457" spans="5:27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Z457" s="208"/>
      <c r="AA457" s="208"/>
    </row>
    <row r="458" spans="5:27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Z458" s="208"/>
      <c r="AA458" s="208"/>
    </row>
    <row r="459" spans="5:27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Z459" s="208"/>
      <c r="AA459" s="208"/>
    </row>
    <row r="460" spans="5:27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Z460" s="208"/>
      <c r="AA460" s="208"/>
    </row>
    <row r="461" spans="5:27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Z461" s="208"/>
      <c r="AA461" s="208"/>
    </row>
    <row r="462" spans="5:27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Z462" s="208"/>
      <c r="AA462" s="208"/>
    </row>
    <row r="463" spans="5:27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Z463" s="208"/>
      <c r="AA463" s="208"/>
    </row>
    <row r="464" spans="5:27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Z464" s="208"/>
      <c r="AA464" s="208"/>
    </row>
    <row r="465" spans="5:27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Z465" s="208"/>
      <c r="AA465" s="208"/>
    </row>
    <row r="466" spans="5:27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Z466" s="208"/>
      <c r="AA466" s="208"/>
    </row>
    <row r="467" spans="5:27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Z467" s="208"/>
      <c r="AA467" s="208"/>
    </row>
    <row r="468" spans="5:27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Z468" s="208"/>
      <c r="AA468" s="208"/>
    </row>
    <row r="469" spans="5:27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Z469" s="208"/>
      <c r="AA469" s="208"/>
    </row>
    <row r="470" spans="5:27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Z470" s="208"/>
      <c r="AA470" s="208"/>
    </row>
    <row r="471" spans="5:27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Z471" s="208"/>
      <c r="AA471" s="208"/>
    </row>
    <row r="472" spans="5:27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Z472" s="208"/>
      <c r="AA472" s="208"/>
    </row>
    <row r="473" spans="5:27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Z473" s="208"/>
      <c r="AA473" s="208"/>
    </row>
    <row r="474" spans="5:27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Z474" s="208"/>
      <c r="AA474" s="208"/>
    </row>
    <row r="475" spans="5:27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Z475" s="208"/>
      <c r="AA475" s="208"/>
    </row>
    <row r="476" spans="5:27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Z476" s="208"/>
      <c r="AA476" s="208"/>
    </row>
    <row r="477" spans="5:27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Z477" s="208"/>
      <c r="AA477" s="208"/>
    </row>
    <row r="478" spans="5:27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Z478" s="208"/>
      <c r="AA478" s="208"/>
    </row>
    <row r="479" spans="5:27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Z479" s="208"/>
      <c r="AA479" s="208"/>
    </row>
    <row r="480" spans="5:27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X480" s="208"/>
      <c r="Z480" s="208"/>
      <c r="AA480" s="208"/>
    </row>
    <row r="481" spans="5:27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X481" s="208"/>
      <c r="Z481" s="208"/>
      <c r="AA481" s="208"/>
    </row>
    <row r="482" spans="5:27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X482" s="208"/>
      <c r="Z482" s="208"/>
      <c r="AA482" s="208"/>
    </row>
    <row r="483" spans="5:27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X483" s="208"/>
      <c r="Z483" s="208"/>
      <c r="AA483" s="208"/>
    </row>
    <row r="484" spans="5:27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X484" s="208"/>
      <c r="Z484" s="208"/>
      <c r="AA484" s="208"/>
    </row>
    <row r="485" spans="5:27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X485" s="208"/>
      <c r="Z485" s="208"/>
      <c r="AA485" s="208"/>
    </row>
    <row r="486" spans="5:27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X486" s="208"/>
      <c r="Z486" s="208"/>
      <c r="AA486" s="208"/>
    </row>
    <row r="487" spans="5:27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X487" s="208"/>
      <c r="Z487" s="208"/>
      <c r="AA487" s="208"/>
    </row>
    <row r="488" spans="5:27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X488" s="208"/>
      <c r="Z488" s="208"/>
      <c r="AA488" s="208"/>
    </row>
    <row r="489" spans="5:27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X489" s="208"/>
      <c r="Z489" s="208"/>
      <c r="AA489" s="208"/>
    </row>
    <row r="490" spans="5:27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X490" s="208"/>
      <c r="Z490" s="208"/>
      <c r="AA490" s="208"/>
    </row>
    <row r="491" spans="5:27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X491" s="208"/>
      <c r="Z491" s="208"/>
      <c r="AA491" s="208"/>
    </row>
    <row r="492" spans="5:27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X492" s="208"/>
      <c r="Z492" s="208"/>
      <c r="AA492" s="208"/>
    </row>
    <row r="493" spans="5:27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X493" s="208"/>
      <c r="Z493" s="208"/>
      <c r="AA493" s="208"/>
    </row>
    <row r="494" spans="5:27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X494" s="208"/>
      <c r="Z494" s="208"/>
      <c r="AA494" s="208"/>
    </row>
    <row r="495" spans="5:27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X495" s="208"/>
      <c r="Z495" s="208"/>
      <c r="AA495" s="208"/>
    </row>
    <row r="496" spans="5:27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X496" s="208"/>
      <c r="Z496" s="208"/>
      <c r="AA496" s="208"/>
    </row>
    <row r="497" spans="5:27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X497" s="208"/>
      <c r="Z497" s="208"/>
      <c r="AA497" s="208"/>
    </row>
    <row r="498" spans="5:27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X498" s="208"/>
      <c r="Z498" s="208"/>
      <c r="AA498" s="208"/>
    </row>
    <row r="499" spans="5:27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X499" s="208"/>
      <c r="Z499" s="208"/>
      <c r="AA499" s="208"/>
    </row>
    <row r="500" spans="5:27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X500" s="208"/>
      <c r="Z500" s="208"/>
      <c r="AA500" s="208"/>
    </row>
    <row r="501" spans="5:27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X501" s="208"/>
      <c r="Z501" s="208"/>
      <c r="AA501" s="208"/>
    </row>
    <row r="502" spans="5:27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X502" s="208"/>
      <c r="Z502" s="208"/>
      <c r="AA502" s="208"/>
    </row>
    <row r="503" spans="5:27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X503" s="208"/>
      <c r="Z503" s="208"/>
      <c r="AA503" s="208"/>
    </row>
    <row r="504" spans="5:27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X504" s="208"/>
      <c r="Z504" s="208"/>
      <c r="AA504" s="208"/>
    </row>
    <row r="505" spans="5:27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X505" s="208"/>
      <c r="Z505" s="208"/>
      <c r="AA505" s="208"/>
    </row>
    <row r="506" spans="5:27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X506" s="208"/>
      <c r="Z506" s="208"/>
      <c r="AA506" s="208"/>
    </row>
    <row r="507" spans="5:27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X507" s="208"/>
      <c r="Z507" s="208"/>
      <c r="AA507" s="208"/>
    </row>
    <row r="508" spans="5:27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X508" s="208"/>
      <c r="Z508" s="208"/>
      <c r="AA508" s="208"/>
    </row>
    <row r="509" spans="5:27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X509" s="208"/>
      <c r="Z509" s="208"/>
      <c r="AA509" s="208"/>
    </row>
    <row r="510" spans="5:27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X510" s="208"/>
      <c r="Z510" s="208"/>
      <c r="AA510" s="208"/>
    </row>
    <row r="511" spans="5:27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X511" s="208"/>
      <c r="Z511" s="208"/>
      <c r="AA511" s="208"/>
    </row>
    <row r="512" spans="5:27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X512" s="208"/>
      <c r="Z512" s="208"/>
      <c r="AA512" s="208"/>
    </row>
    <row r="513" spans="5:27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X513" s="208"/>
      <c r="Z513" s="208"/>
      <c r="AA513" s="208"/>
    </row>
    <row r="514" spans="5:27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X514" s="208"/>
      <c r="Z514" s="208"/>
      <c r="AA514" s="208"/>
    </row>
    <row r="515" spans="5:27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X515" s="208"/>
      <c r="Z515" s="208"/>
      <c r="AA515" s="208"/>
    </row>
    <row r="516" spans="5:27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X516" s="208"/>
      <c r="Z516" s="208"/>
      <c r="AA516" s="208"/>
    </row>
    <row r="517" spans="5:27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X517" s="208"/>
      <c r="Z517" s="208"/>
      <c r="AA517" s="208"/>
    </row>
    <row r="518" spans="5:27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X518" s="208"/>
      <c r="Z518" s="208"/>
      <c r="AA518" s="208"/>
    </row>
    <row r="519" spans="5:27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X519" s="208"/>
      <c r="Z519" s="208"/>
      <c r="AA519" s="208"/>
    </row>
    <row r="520" spans="5:27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X520" s="208"/>
      <c r="Z520" s="208"/>
      <c r="AA520" s="208"/>
    </row>
    <row r="521" spans="5:27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X521" s="208"/>
      <c r="Z521" s="208"/>
      <c r="AA521" s="208"/>
    </row>
    <row r="522" spans="5:27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X522" s="208"/>
      <c r="Z522" s="208"/>
      <c r="AA522" s="208"/>
    </row>
    <row r="523" spans="5:27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X523" s="208"/>
      <c r="Z523" s="208"/>
      <c r="AA523" s="208"/>
    </row>
    <row r="524" spans="5:27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X524" s="208"/>
      <c r="Z524" s="208"/>
      <c r="AA524" s="208"/>
    </row>
    <row r="525" spans="5:27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X525" s="208"/>
      <c r="Z525" s="208"/>
      <c r="AA525" s="208"/>
    </row>
    <row r="526" spans="5:27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X526" s="208"/>
      <c r="Z526" s="208"/>
      <c r="AA526" s="208"/>
    </row>
    <row r="527" spans="5:27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X527" s="208"/>
      <c r="Z527" s="208"/>
      <c r="AA527" s="208"/>
    </row>
    <row r="528" spans="5:27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X528" s="208"/>
      <c r="Z528" s="208"/>
      <c r="AA528" s="208"/>
    </row>
    <row r="529" spans="5:27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X529" s="208"/>
      <c r="Z529" s="208"/>
      <c r="AA529" s="208"/>
    </row>
    <row r="530" spans="5:27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X530" s="208"/>
      <c r="Z530" s="208"/>
      <c r="AA530" s="208"/>
    </row>
    <row r="531" spans="5:27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X531" s="208"/>
      <c r="Z531" s="208"/>
      <c r="AA531" s="208"/>
    </row>
    <row r="532" spans="5:27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X532" s="208"/>
      <c r="Z532" s="208"/>
      <c r="AA532" s="208"/>
    </row>
    <row r="533" spans="5:27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X533" s="208"/>
      <c r="Z533" s="208"/>
      <c r="AA533" s="208"/>
    </row>
    <row r="534" spans="5:27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X534" s="208"/>
      <c r="Z534" s="208"/>
      <c r="AA534" s="208"/>
    </row>
    <row r="535" spans="5:27" ht="11.25" customHeight="1" x14ac:dyDescent="0.2">
      <c r="E535" s="328"/>
      <c r="F535" s="328"/>
      <c r="G535" s="208"/>
      <c r="K535" s="208"/>
      <c r="L535" s="208"/>
      <c r="X535" s="208"/>
      <c r="Z535" s="208"/>
      <c r="AA535" s="208"/>
    </row>
    <row r="536" spans="5:27" ht="11.25" customHeight="1" x14ac:dyDescent="0.2">
      <c r="E536" s="328"/>
      <c r="F536" s="328"/>
      <c r="G536" s="208"/>
      <c r="K536" s="208"/>
      <c r="L536" s="208"/>
      <c r="X536" s="208"/>
      <c r="Z536" s="208"/>
      <c r="AA536" s="208"/>
    </row>
    <row r="537" spans="5:27" ht="11.25" customHeight="1" x14ac:dyDescent="0.2">
      <c r="E537" s="328"/>
      <c r="F537" s="328"/>
      <c r="G537" s="208"/>
      <c r="K537" s="208"/>
      <c r="L537" s="208"/>
      <c r="X537" s="208"/>
      <c r="Z537" s="208"/>
      <c r="AA537" s="208"/>
    </row>
    <row r="538" spans="5:27" ht="11.25" customHeight="1" x14ac:dyDescent="0.2">
      <c r="E538" s="328"/>
      <c r="F538" s="328"/>
      <c r="G538" s="208"/>
      <c r="K538" s="208"/>
      <c r="L538" s="208"/>
      <c r="X538" s="208"/>
      <c r="Z538" s="208"/>
      <c r="AA538" s="208"/>
    </row>
    <row r="539" spans="5:27" ht="11.25" customHeight="1" x14ac:dyDescent="0.2">
      <c r="E539" s="328"/>
      <c r="F539" s="328"/>
      <c r="G539" s="208"/>
      <c r="K539" s="208"/>
      <c r="L539" s="208"/>
      <c r="X539" s="208"/>
      <c r="Z539" s="208"/>
      <c r="AA539" s="208"/>
    </row>
    <row r="540" spans="5:27" ht="11.25" customHeight="1" x14ac:dyDescent="0.2">
      <c r="E540" s="328"/>
      <c r="F540" s="328"/>
      <c r="G540" s="208"/>
      <c r="K540" s="208"/>
      <c r="L540" s="208"/>
      <c r="X540" s="208"/>
      <c r="Z540" s="208"/>
      <c r="AA540" s="208"/>
    </row>
    <row r="541" spans="5:27" ht="11.25" customHeight="1" x14ac:dyDescent="0.2">
      <c r="E541" s="328"/>
      <c r="F541" s="328"/>
      <c r="G541" s="208"/>
      <c r="K541" s="208"/>
      <c r="L541" s="208"/>
      <c r="X541" s="208"/>
      <c r="Z541" s="208"/>
      <c r="AA541" s="208"/>
    </row>
    <row r="542" spans="5:27" ht="11.25" customHeight="1" x14ac:dyDescent="0.2">
      <c r="E542" s="328"/>
      <c r="F542" s="328"/>
      <c r="G542" s="208"/>
      <c r="K542" s="208"/>
      <c r="L542" s="208"/>
      <c r="X542" s="208"/>
      <c r="Z542" s="208"/>
      <c r="AA542" s="208"/>
    </row>
    <row r="543" spans="5:27" ht="11.25" customHeight="1" x14ac:dyDescent="0.2">
      <c r="E543" s="328"/>
      <c r="F543" s="328"/>
      <c r="G543" s="208"/>
      <c r="K543" s="208"/>
      <c r="L543" s="208"/>
      <c r="X543" s="208"/>
      <c r="Z543" s="208"/>
      <c r="AA543" s="208"/>
    </row>
    <row r="544" spans="5:27" ht="11.25" customHeight="1" x14ac:dyDescent="0.2">
      <c r="E544" s="328"/>
      <c r="F544" s="328"/>
      <c r="G544" s="208"/>
      <c r="K544" s="208"/>
      <c r="L544" s="208"/>
      <c r="X544" s="208"/>
      <c r="Z544" s="208"/>
      <c r="AA544" s="208"/>
    </row>
    <row r="545" spans="5:27" ht="11.25" customHeight="1" x14ac:dyDescent="0.2">
      <c r="E545" s="328"/>
      <c r="F545" s="328"/>
      <c r="G545" s="208"/>
      <c r="K545" s="208"/>
      <c r="L545" s="208"/>
      <c r="X545" s="208"/>
      <c r="Z545" s="208"/>
      <c r="AA545" s="208"/>
    </row>
    <row r="546" spans="5:27" ht="11.25" customHeight="1" x14ac:dyDescent="0.2">
      <c r="E546" s="328"/>
      <c r="F546" s="328"/>
      <c r="G546" s="208"/>
      <c r="K546" s="208"/>
      <c r="L546" s="208"/>
      <c r="X546" s="208"/>
      <c r="Z546" s="208"/>
      <c r="AA546" s="208"/>
    </row>
    <row r="547" spans="5:27" ht="11.25" customHeight="1" x14ac:dyDescent="0.2">
      <c r="E547" s="328"/>
      <c r="F547" s="328"/>
      <c r="G547" s="208"/>
      <c r="K547" s="208"/>
      <c r="L547" s="208"/>
      <c r="X547" s="208"/>
      <c r="Z547" s="208"/>
      <c r="AA547" s="208"/>
    </row>
    <row r="548" spans="5:27" ht="11.25" customHeight="1" x14ac:dyDescent="0.2">
      <c r="E548" s="328"/>
      <c r="F548" s="328"/>
      <c r="G548" s="208"/>
      <c r="K548" s="208"/>
      <c r="L548" s="208"/>
      <c r="X548" s="208"/>
      <c r="Z548" s="208"/>
      <c r="AA548" s="208"/>
    </row>
    <row r="549" spans="5:27" ht="11.25" customHeight="1" x14ac:dyDescent="0.2">
      <c r="E549" s="328"/>
      <c r="F549" s="328"/>
      <c r="G549" s="208"/>
      <c r="K549" s="208"/>
      <c r="L549" s="208"/>
      <c r="X549" s="208"/>
      <c r="Z549" s="208"/>
      <c r="AA549" s="208"/>
    </row>
    <row r="550" spans="5:27" ht="11.25" customHeight="1" x14ac:dyDescent="0.2">
      <c r="E550" s="328"/>
      <c r="F550" s="328"/>
      <c r="G550" s="208"/>
      <c r="K550" s="208"/>
      <c r="L550" s="208"/>
      <c r="X550" s="208"/>
      <c r="Z550" s="208"/>
      <c r="AA550" s="208"/>
    </row>
    <row r="551" spans="5:27" ht="11.25" customHeight="1" x14ac:dyDescent="0.2">
      <c r="E551" s="328"/>
      <c r="F551" s="328"/>
      <c r="G551" s="208"/>
      <c r="K551" s="208"/>
      <c r="L551" s="208"/>
      <c r="X551" s="208"/>
      <c r="Z551" s="208"/>
      <c r="AA551" s="208"/>
    </row>
    <row r="552" spans="5:27" ht="11.25" customHeight="1" x14ac:dyDescent="0.2">
      <c r="E552" s="328"/>
      <c r="F552" s="328"/>
      <c r="G552" s="208"/>
      <c r="K552" s="208"/>
      <c r="L552" s="208"/>
      <c r="X552" s="208"/>
      <c r="Z552" s="208"/>
      <c r="AA552" s="208"/>
    </row>
    <row r="553" spans="5:27" ht="11.25" customHeight="1" x14ac:dyDescent="0.2">
      <c r="E553" s="328"/>
      <c r="F553" s="328"/>
      <c r="G553" s="208"/>
      <c r="K553" s="208"/>
      <c r="L553" s="208"/>
      <c r="X553" s="208"/>
      <c r="Z553" s="208"/>
      <c r="AA553" s="208"/>
    </row>
    <row r="554" spans="5:27" ht="11.25" customHeight="1" x14ac:dyDescent="0.2">
      <c r="E554" s="328"/>
      <c r="F554" s="328"/>
      <c r="G554" s="208"/>
      <c r="K554" s="208"/>
      <c r="L554" s="208"/>
      <c r="X554" s="208"/>
      <c r="Z554" s="208"/>
      <c r="AA554" s="208"/>
    </row>
    <row r="555" spans="5:27" ht="11.25" customHeight="1" x14ac:dyDescent="0.2">
      <c r="E555" s="328"/>
      <c r="F555" s="328"/>
      <c r="G555" s="208"/>
      <c r="K555" s="208"/>
      <c r="L555" s="208"/>
      <c r="X555" s="208"/>
      <c r="Z555" s="208"/>
      <c r="AA555" s="208"/>
    </row>
    <row r="556" spans="5:27" ht="11.25" customHeight="1" x14ac:dyDescent="0.2">
      <c r="E556" s="328"/>
      <c r="F556" s="328"/>
      <c r="G556" s="208"/>
      <c r="K556" s="208"/>
      <c r="L556" s="208"/>
      <c r="X556" s="208"/>
      <c r="Z556" s="208"/>
      <c r="AA556" s="208"/>
    </row>
    <row r="557" spans="5:27" ht="11.25" customHeight="1" x14ac:dyDescent="0.2">
      <c r="E557" s="328"/>
      <c r="F557" s="328"/>
      <c r="G557" s="208"/>
      <c r="K557" s="208"/>
      <c r="L557" s="208"/>
      <c r="X557" s="208"/>
      <c r="Z557" s="208"/>
      <c r="AA557" s="208"/>
    </row>
    <row r="558" spans="5:27" ht="11.25" customHeight="1" x14ac:dyDescent="0.2">
      <c r="E558" s="328"/>
      <c r="F558" s="328"/>
      <c r="G558" s="208"/>
      <c r="K558" s="208"/>
      <c r="L558" s="208"/>
      <c r="X558" s="208"/>
      <c r="Z558" s="208"/>
      <c r="AA558" s="208"/>
    </row>
    <row r="559" spans="5:27" ht="11.25" customHeight="1" x14ac:dyDescent="0.2">
      <c r="E559" s="328"/>
      <c r="F559" s="328"/>
      <c r="G559" s="208"/>
      <c r="K559" s="208"/>
      <c r="L559" s="208"/>
      <c r="X559" s="208"/>
      <c r="Z559" s="208"/>
      <c r="AA559" s="208"/>
    </row>
    <row r="560" spans="5:27" ht="11.25" customHeight="1" x14ac:dyDescent="0.2">
      <c r="E560" s="328"/>
      <c r="F560" s="328"/>
      <c r="G560" s="208"/>
      <c r="K560" s="208"/>
      <c r="L560" s="208"/>
      <c r="X560" s="208"/>
      <c r="Z560" s="208"/>
      <c r="AA560" s="208"/>
    </row>
    <row r="561" spans="5:27" ht="11.25" customHeight="1" x14ac:dyDescent="0.2">
      <c r="E561" s="328"/>
      <c r="F561" s="328"/>
      <c r="G561" s="208"/>
      <c r="K561" s="208"/>
      <c r="L561" s="208"/>
      <c r="X561" s="208"/>
      <c r="Z561" s="208"/>
      <c r="AA561" s="208"/>
    </row>
    <row r="562" spans="5:27" ht="11.25" customHeight="1" x14ac:dyDescent="0.2">
      <c r="E562" s="328"/>
      <c r="F562" s="328"/>
      <c r="G562" s="208"/>
      <c r="K562" s="208"/>
      <c r="L562" s="208"/>
      <c r="X562" s="208"/>
      <c r="Z562" s="208"/>
      <c r="AA562" s="208"/>
    </row>
    <row r="563" spans="5:27" ht="11.25" customHeight="1" x14ac:dyDescent="0.2">
      <c r="E563" s="328"/>
      <c r="F563" s="328"/>
      <c r="G563" s="208"/>
      <c r="K563" s="208"/>
      <c r="L563" s="208"/>
      <c r="X563" s="208"/>
      <c r="Z563" s="208"/>
      <c r="AA563" s="208"/>
    </row>
    <row r="564" spans="5:27" ht="11.25" customHeight="1" x14ac:dyDescent="0.2">
      <c r="E564" s="328"/>
      <c r="F564" s="328"/>
      <c r="G564" s="208"/>
      <c r="K564" s="208"/>
      <c r="L564" s="208"/>
      <c r="X564" s="208"/>
      <c r="Z564" s="208"/>
      <c r="AA564" s="208"/>
    </row>
    <row r="565" spans="5:27" ht="11.25" customHeight="1" x14ac:dyDescent="0.2">
      <c r="E565" s="328"/>
      <c r="F565" s="328"/>
      <c r="G565" s="208"/>
      <c r="K565" s="208"/>
      <c r="L565" s="208"/>
      <c r="X565" s="208"/>
      <c r="Z565" s="208"/>
      <c r="AA565" s="208"/>
    </row>
    <row r="566" spans="5:27" ht="11.25" customHeight="1" x14ac:dyDescent="0.2">
      <c r="E566" s="328"/>
      <c r="F566" s="328"/>
      <c r="G566" s="208"/>
      <c r="K566" s="208"/>
      <c r="L566" s="208"/>
      <c r="X566" s="208"/>
      <c r="Z566" s="208"/>
      <c r="AA566" s="208"/>
    </row>
    <row r="567" spans="5:27" ht="11.25" customHeight="1" x14ac:dyDescent="0.2">
      <c r="E567" s="328"/>
      <c r="F567" s="328"/>
      <c r="G567" s="208"/>
      <c r="K567" s="208"/>
      <c r="L567" s="208"/>
      <c r="X567" s="208"/>
      <c r="Z567" s="208"/>
      <c r="AA567" s="208"/>
    </row>
    <row r="568" spans="5:27" ht="11.25" customHeight="1" x14ac:dyDescent="0.2">
      <c r="E568" s="328"/>
      <c r="F568" s="328"/>
      <c r="G568" s="208"/>
      <c r="K568" s="208"/>
      <c r="L568" s="208"/>
      <c r="X568" s="208"/>
      <c r="Z568" s="208"/>
      <c r="AA568" s="208"/>
    </row>
    <row r="569" spans="5:27" ht="11.25" customHeight="1" x14ac:dyDescent="0.2">
      <c r="E569" s="328"/>
      <c r="F569" s="328"/>
      <c r="G569" s="208"/>
      <c r="K569" s="208"/>
      <c r="L569" s="208"/>
      <c r="X569" s="208"/>
      <c r="Z569" s="208"/>
      <c r="AA569" s="208"/>
    </row>
    <row r="570" spans="5:27" ht="11.25" customHeight="1" x14ac:dyDescent="0.2">
      <c r="E570" s="328"/>
      <c r="F570" s="328"/>
      <c r="G570" s="208"/>
      <c r="K570" s="208"/>
      <c r="L570" s="208"/>
      <c r="X570" s="208"/>
      <c r="Z570" s="208"/>
      <c r="AA570" s="208"/>
    </row>
    <row r="571" spans="5:27" ht="11.25" customHeight="1" x14ac:dyDescent="0.2">
      <c r="E571" s="328"/>
      <c r="F571" s="328"/>
      <c r="G571" s="208"/>
      <c r="K571" s="208"/>
      <c r="L571" s="208"/>
      <c r="X571" s="208"/>
      <c r="Z571" s="208"/>
      <c r="AA571" s="208"/>
    </row>
    <row r="572" spans="5:27" ht="11.25" customHeight="1" x14ac:dyDescent="0.2">
      <c r="E572" s="328"/>
      <c r="F572" s="328"/>
      <c r="G572" s="208"/>
      <c r="K572" s="208"/>
      <c r="L572" s="208"/>
      <c r="X572" s="208"/>
      <c r="Z572" s="208"/>
      <c r="AA572" s="208"/>
    </row>
    <row r="573" spans="5:27" ht="11.25" customHeight="1" x14ac:dyDescent="0.2">
      <c r="E573" s="328"/>
      <c r="F573" s="328"/>
      <c r="G573" s="208"/>
      <c r="K573" s="208"/>
      <c r="L573" s="208"/>
      <c r="X573" s="208"/>
      <c r="Z573" s="208"/>
      <c r="AA573" s="208"/>
    </row>
    <row r="574" spans="5:27" ht="11.25" customHeight="1" x14ac:dyDescent="0.2">
      <c r="E574" s="328"/>
      <c r="F574" s="328"/>
      <c r="G574" s="208"/>
      <c r="K574" s="208"/>
      <c r="L574" s="208"/>
      <c r="X574" s="208"/>
      <c r="Z574" s="208"/>
      <c r="AA574" s="208"/>
    </row>
    <row r="575" spans="5:27" ht="11.25" customHeight="1" x14ac:dyDescent="0.2">
      <c r="E575" s="328"/>
      <c r="F575" s="328"/>
      <c r="G575" s="208"/>
      <c r="K575" s="208"/>
      <c r="L575" s="208"/>
      <c r="X575" s="208"/>
      <c r="Z575" s="208"/>
      <c r="AA575" s="208"/>
    </row>
    <row r="576" spans="5:27" ht="11.25" customHeight="1" x14ac:dyDescent="0.2">
      <c r="E576" s="328"/>
      <c r="F576" s="328"/>
      <c r="G576" s="208"/>
      <c r="K576" s="208"/>
      <c r="L576" s="208"/>
      <c r="X576" s="208"/>
      <c r="Z576" s="208"/>
      <c r="AA576" s="208"/>
    </row>
    <row r="577" spans="5:27" ht="11.25" customHeight="1" x14ac:dyDescent="0.2">
      <c r="E577" s="328"/>
      <c r="F577" s="328"/>
      <c r="G577" s="208"/>
      <c r="K577" s="208"/>
      <c r="L577" s="208"/>
      <c r="X577" s="208"/>
      <c r="Z577" s="208"/>
      <c r="AA577" s="208"/>
    </row>
    <row r="578" spans="5:27" ht="11.25" customHeight="1" x14ac:dyDescent="0.2">
      <c r="E578" s="328"/>
      <c r="F578" s="328"/>
      <c r="G578" s="208"/>
      <c r="K578" s="208"/>
      <c r="L578" s="208"/>
      <c r="X578" s="208"/>
      <c r="Z578" s="208"/>
      <c r="AA578" s="208"/>
    </row>
    <row r="579" spans="5:27" ht="11.25" customHeight="1" x14ac:dyDescent="0.2">
      <c r="E579" s="328"/>
      <c r="F579" s="328"/>
      <c r="G579" s="208"/>
      <c r="K579" s="208"/>
      <c r="L579" s="208"/>
      <c r="X579" s="208"/>
      <c r="Z579" s="208"/>
      <c r="AA579" s="208"/>
    </row>
    <row r="580" spans="5:27" ht="11.25" customHeight="1" x14ac:dyDescent="0.2">
      <c r="E580" s="328"/>
      <c r="F580" s="328"/>
      <c r="G580" s="208"/>
      <c r="K580" s="208"/>
      <c r="L580" s="208"/>
      <c r="X580" s="208"/>
      <c r="Z580" s="208"/>
      <c r="AA580" s="208"/>
    </row>
    <row r="581" spans="5:27" ht="11.25" customHeight="1" x14ac:dyDescent="0.2">
      <c r="E581" s="328"/>
      <c r="F581" s="328"/>
      <c r="G581" s="208"/>
      <c r="K581" s="208"/>
      <c r="L581" s="208"/>
      <c r="X581" s="208"/>
      <c r="Z581" s="208"/>
      <c r="AA581" s="208"/>
    </row>
    <row r="582" spans="5:27" ht="11.25" customHeight="1" x14ac:dyDescent="0.2">
      <c r="X582" s="208"/>
      <c r="Z582" s="208"/>
      <c r="AA582" s="208"/>
    </row>
    <row r="583" spans="5:27" x14ac:dyDescent="0.2">
      <c r="X583" s="208"/>
      <c r="Z583" s="208"/>
      <c r="AA583" s="208"/>
    </row>
    <row r="584" spans="5:27" x14ac:dyDescent="0.2">
      <c r="X584" s="208"/>
      <c r="Z584" s="208"/>
      <c r="AA584" s="208"/>
    </row>
    <row r="585" spans="5:27" x14ac:dyDescent="0.2">
      <c r="X585" s="208"/>
      <c r="Z585" s="208"/>
      <c r="AA585" s="208"/>
    </row>
    <row r="586" spans="5:27" x14ac:dyDescent="0.2">
      <c r="X586" s="208"/>
      <c r="Z586" s="208"/>
      <c r="AA586" s="208"/>
    </row>
    <row r="587" spans="5:27" x14ac:dyDescent="0.2">
      <c r="X587" s="208"/>
      <c r="Z587" s="208"/>
      <c r="AA587" s="208"/>
    </row>
    <row r="588" spans="5:27" x14ac:dyDescent="0.2">
      <c r="X588" s="208"/>
      <c r="Z588" s="208"/>
      <c r="AA588" s="208"/>
    </row>
    <row r="589" spans="5:27" x14ac:dyDescent="0.2">
      <c r="X589" s="208"/>
      <c r="Z589" s="208"/>
      <c r="AA589" s="208"/>
    </row>
    <row r="590" spans="5:27" x14ac:dyDescent="0.2">
      <c r="X590" s="208"/>
      <c r="Z590" s="208"/>
      <c r="AA590" s="208"/>
    </row>
    <row r="591" spans="5:27" x14ac:dyDescent="0.2">
      <c r="X591" s="208"/>
      <c r="Z591" s="208"/>
      <c r="AA591" s="208"/>
    </row>
    <row r="592" spans="5:27" x14ac:dyDescent="0.2">
      <c r="X592" s="208"/>
      <c r="Z592" s="208"/>
      <c r="AA592" s="208"/>
    </row>
    <row r="593" spans="24:27" x14ac:dyDescent="0.2">
      <c r="X593" s="208"/>
      <c r="Z593" s="208"/>
      <c r="AA593" s="208"/>
    </row>
    <row r="594" spans="24:27" x14ac:dyDescent="0.2">
      <c r="X594" s="208"/>
      <c r="Z594" s="208"/>
      <c r="AA594" s="208"/>
    </row>
    <row r="595" spans="24:27" x14ac:dyDescent="0.2">
      <c r="X595" s="208"/>
      <c r="Z595" s="208"/>
      <c r="AA595" s="208"/>
    </row>
    <row r="596" spans="24:27" x14ac:dyDescent="0.2">
      <c r="X596" s="208"/>
      <c r="Z596" s="208"/>
      <c r="AA596" s="208"/>
    </row>
    <row r="597" spans="24:27" x14ac:dyDescent="0.2">
      <c r="X597" s="208"/>
      <c r="Z597" s="208"/>
      <c r="AA597" s="208"/>
    </row>
    <row r="598" spans="24:27" x14ac:dyDescent="0.2">
      <c r="X598" s="208"/>
      <c r="Z598" s="208"/>
      <c r="AA598" s="208"/>
    </row>
    <row r="599" spans="24:27" x14ac:dyDescent="0.2">
      <c r="X599" s="208"/>
      <c r="Z599" s="208"/>
      <c r="AA599" s="208"/>
    </row>
    <row r="600" spans="24:27" x14ac:dyDescent="0.2">
      <c r="X600" s="208"/>
      <c r="Z600" s="208"/>
      <c r="AA600" s="208"/>
    </row>
    <row r="601" spans="24:27" x14ac:dyDescent="0.2">
      <c r="X601" s="208"/>
      <c r="Z601" s="208"/>
      <c r="AA601" s="208"/>
    </row>
    <row r="602" spans="24:27" x14ac:dyDescent="0.2">
      <c r="X602" s="208"/>
      <c r="Z602" s="208"/>
      <c r="AA602" s="208"/>
    </row>
    <row r="603" spans="24:27" x14ac:dyDescent="0.2">
      <c r="X603" s="208"/>
      <c r="Z603" s="208"/>
      <c r="AA603" s="208"/>
    </row>
    <row r="604" spans="24:27" x14ac:dyDescent="0.2">
      <c r="X604" s="208"/>
      <c r="Z604" s="208"/>
      <c r="AA604" s="208"/>
    </row>
    <row r="605" spans="24:27" x14ac:dyDescent="0.2">
      <c r="X605" s="208"/>
      <c r="Z605" s="208"/>
      <c r="AA605" s="208"/>
    </row>
    <row r="606" spans="24:27" x14ac:dyDescent="0.2">
      <c r="X606" s="208"/>
      <c r="Z606" s="208"/>
      <c r="AA606" s="208"/>
    </row>
    <row r="607" spans="24:27" x14ac:dyDescent="0.2">
      <c r="X607" s="208"/>
      <c r="Z607" s="208"/>
      <c r="AA607" s="208"/>
    </row>
    <row r="608" spans="24:27" x14ac:dyDescent="0.2">
      <c r="X608" s="208"/>
      <c r="Z608" s="208"/>
      <c r="AA608" s="208"/>
    </row>
    <row r="609" spans="24:27" x14ac:dyDescent="0.2">
      <c r="X609" s="208"/>
      <c r="Z609" s="208"/>
      <c r="AA609" s="208"/>
    </row>
    <row r="610" spans="24:27" x14ac:dyDescent="0.2">
      <c r="X610" s="208"/>
      <c r="Z610" s="208"/>
      <c r="AA610" s="208"/>
    </row>
    <row r="611" spans="24:27" x14ac:dyDescent="0.2">
      <c r="X611" s="208"/>
      <c r="Z611" s="208"/>
      <c r="AA611" s="208"/>
    </row>
    <row r="612" spans="24:27" x14ac:dyDescent="0.2">
      <c r="X612" s="208"/>
      <c r="Z612" s="208"/>
      <c r="AA612" s="208"/>
    </row>
    <row r="613" spans="24:27" x14ac:dyDescent="0.2">
      <c r="X613" s="208"/>
      <c r="Z613" s="208"/>
      <c r="AA613" s="208"/>
    </row>
    <row r="614" spans="24:27" x14ac:dyDescent="0.2">
      <c r="X614" s="208"/>
      <c r="Z614" s="208"/>
      <c r="AA614" s="208"/>
    </row>
    <row r="615" spans="24:27" x14ac:dyDescent="0.2">
      <c r="X615" s="208"/>
      <c r="Z615" s="208"/>
      <c r="AA615" s="208"/>
    </row>
    <row r="616" spans="24:27" x14ac:dyDescent="0.2">
      <c r="X616" s="208"/>
      <c r="Z616" s="208"/>
      <c r="AA616" s="208"/>
    </row>
    <row r="617" spans="24:27" x14ac:dyDescent="0.2">
      <c r="X617" s="208"/>
      <c r="Z617" s="208"/>
      <c r="AA617" s="208"/>
    </row>
    <row r="618" spans="24:27" x14ac:dyDescent="0.2">
      <c r="X618" s="208"/>
      <c r="Z618" s="208"/>
      <c r="AA618" s="208"/>
    </row>
    <row r="619" spans="24:27" x14ac:dyDescent="0.2">
      <c r="X619" s="208"/>
      <c r="Z619" s="208"/>
      <c r="AA619" s="208"/>
    </row>
    <row r="620" spans="24:27" x14ac:dyDescent="0.2">
      <c r="X620" s="208"/>
      <c r="Z620" s="208"/>
      <c r="AA620" s="208"/>
    </row>
    <row r="621" spans="24:27" x14ac:dyDescent="0.2">
      <c r="X621" s="208"/>
      <c r="Z621" s="208"/>
      <c r="AA621" s="208"/>
    </row>
    <row r="622" spans="24:27" x14ac:dyDescent="0.2">
      <c r="X622" s="208"/>
      <c r="Z622" s="208"/>
      <c r="AA622" s="208"/>
    </row>
    <row r="623" spans="24:27" x14ac:dyDescent="0.2">
      <c r="X623" s="208"/>
      <c r="Z623" s="208"/>
      <c r="AA623" s="208"/>
    </row>
    <row r="624" spans="24:27" x14ac:dyDescent="0.2">
      <c r="X624" s="208"/>
      <c r="Z624" s="208"/>
      <c r="AA624" s="208"/>
    </row>
    <row r="625" spans="24:27" x14ac:dyDescent="0.2">
      <c r="X625" s="208"/>
      <c r="Z625" s="208"/>
      <c r="AA625" s="208"/>
    </row>
    <row r="626" spans="24:27" x14ac:dyDescent="0.2">
      <c r="X626" s="208"/>
      <c r="Z626" s="208"/>
      <c r="AA626" s="208"/>
    </row>
    <row r="627" spans="24:27" x14ac:dyDescent="0.2">
      <c r="X627" s="208"/>
      <c r="Z627" s="208"/>
      <c r="AA627" s="208"/>
    </row>
    <row r="628" spans="24:27" x14ac:dyDescent="0.2">
      <c r="X628" s="208"/>
      <c r="Z628" s="208"/>
      <c r="AA628" s="208"/>
    </row>
    <row r="629" spans="24:27" x14ac:dyDescent="0.2">
      <c r="X629" s="208"/>
      <c r="Z629" s="208"/>
      <c r="AA629" s="208"/>
    </row>
    <row r="630" spans="24:27" x14ac:dyDescent="0.2">
      <c r="X630" s="208"/>
      <c r="Z630" s="208"/>
      <c r="AA630" s="208"/>
    </row>
    <row r="631" spans="24:27" x14ac:dyDescent="0.2">
      <c r="X631" s="208"/>
      <c r="Z631" s="208"/>
      <c r="AA631" s="208"/>
    </row>
    <row r="632" spans="24:27" x14ac:dyDescent="0.2">
      <c r="X632" s="208"/>
      <c r="Z632" s="208"/>
      <c r="AA632" s="208"/>
    </row>
    <row r="633" spans="24:27" x14ac:dyDescent="0.2">
      <c r="X633" s="208"/>
      <c r="Z633" s="208"/>
      <c r="AA633" s="208"/>
    </row>
    <row r="634" spans="24:27" x14ac:dyDescent="0.2">
      <c r="X634" s="208"/>
      <c r="Z634" s="208"/>
      <c r="AA634" s="208"/>
    </row>
    <row r="635" spans="24:27" x14ac:dyDescent="0.2">
      <c r="X635" s="208"/>
      <c r="Z635" s="208"/>
      <c r="AA635" s="208"/>
    </row>
    <row r="636" spans="24:27" x14ac:dyDescent="0.2">
      <c r="X636" s="208"/>
      <c r="Z636" s="208"/>
      <c r="AA636" s="208"/>
    </row>
    <row r="637" spans="24:27" x14ac:dyDescent="0.2">
      <c r="X637" s="208"/>
      <c r="Z637" s="208"/>
      <c r="AA637" s="208"/>
    </row>
    <row r="638" spans="24:27" x14ac:dyDescent="0.2">
      <c r="X638" s="208"/>
      <c r="Z638" s="208"/>
      <c r="AA638" s="208"/>
    </row>
    <row r="639" spans="24:27" x14ac:dyDescent="0.2">
      <c r="X639" s="208"/>
      <c r="Z639" s="208"/>
      <c r="AA639" s="208"/>
    </row>
    <row r="640" spans="24:27" x14ac:dyDescent="0.2">
      <c r="X640" s="208"/>
      <c r="Z640" s="208"/>
      <c r="AA640" s="208"/>
    </row>
    <row r="641" spans="24:27" x14ac:dyDescent="0.2">
      <c r="X641" s="208"/>
      <c r="Z641" s="208"/>
      <c r="AA641" s="208"/>
    </row>
    <row r="642" spans="24:27" x14ac:dyDescent="0.2">
      <c r="X642" s="208"/>
      <c r="Z642" s="208"/>
      <c r="AA642" s="208"/>
    </row>
    <row r="643" spans="24:27" x14ac:dyDescent="0.2">
      <c r="X643" s="208"/>
      <c r="Z643" s="208"/>
      <c r="AA643" s="208"/>
    </row>
    <row r="644" spans="24:27" x14ac:dyDescent="0.2">
      <c r="X644" s="208"/>
      <c r="Z644" s="208"/>
      <c r="AA644" s="208"/>
    </row>
    <row r="645" spans="24:27" x14ac:dyDescent="0.2">
      <c r="X645" s="208"/>
      <c r="Z645" s="208"/>
      <c r="AA645" s="208"/>
    </row>
    <row r="646" spans="24:27" x14ac:dyDescent="0.2">
      <c r="X646" s="208"/>
      <c r="Z646" s="208"/>
      <c r="AA646" s="208"/>
    </row>
    <row r="647" spans="24:27" x14ac:dyDescent="0.2">
      <c r="X647" s="208"/>
      <c r="Z647" s="208"/>
      <c r="AA647" s="208"/>
    </row>
    <row r="648" spans="24:27" x14ac:dyDescent="0.2">
      <c r="X648" s="208"/>
      <c r="Z648" s="208"/>
      <c r="AA648" s="208"/>
    </row>
    <row r="649" spans="24:27" x14ac:dyDescent="0.2">
      <c r="X649" s="208"/>
      <c r="Z649" s="208"/>
      <c r="AA649" s="208"/>
    </row>
    <row r="650" spans="24:27" x14ac:dyDescent="0.2">
      <c r="X650" s="208"/>
      <c r="Z650" s="208"/>
      <c r="AA650" s="208"/>
    </row>
    <row r="651" spans="24:27" x14ac:dyDescent="0.2">
      <c r="X651" s="208"/>
      <c r="Z651" s="208"/>
      <c r="AA651" s="208"/>
    </row>
    <row r="652" spans="24:27" x14ac:dyDescent="0.2">
      <c r="X652" s="208"/>
      <c r="Z652" s="208"/>
      <c r="AA652" s="208"/>
    </row>
    <row r="653" spans="24:27" x14ac:dyDescent="0.2">
      <c r="X653" s="208"/>
      <c r="Z653" s="208"/>
      <c r="AA653" s="208"/>
    </row>
    <row r="654" spans="24:27" x14ac:dyDescent="0.2">
      <c r="X654" s="208"/>
      <c r="Z654" s="208"/>
      <c r="AA654" s="208"/>
    </row>
    <row r="655" spans="24:27" x14ac:dyDescent="0.2">
      <c r="X655" s="208"/>
      <c r="Z655" s="208"/>
      <c r="AA655" s="208"/>
    </row>
    <row r="656" spans="24:27" x14ac:dyDescent="0.2">
      <c r="X656" s="208"/>
      <c r="Z656" s="208"/>
      <c r="AA656" s="208"/>
    </row>
    <row r="657" spans="24:27" x14ac:dyDescent="0.2">
      <c r="X657" s="208"/>
      <c r="Z657" s="208"/>
      <c r="AA657" s="208"/>
    </row>
    <row r="658" spans="24:27" x14ac:dyDescent="0.2">
      <c r="X658" s="208"/>
      <c r="Z658" s="208"/>
      <c r="AA658" s="208"/>
    </row>
    <row r="659" spans="24:27" x14ac:dyDescent="0.2">
      <c r="X659" s="208"/>
      <c r="Z659" s="208"/>
      <c r="AA659" s="208"/>
    </row>
    <row r="660" spans="24:27" x14ac:dyDescent="0.2">
      <c r="X660" s="208"/>
      <c r="Z660" s="208"/>
      <c r="AA660" s="208"/>
    </row>
    <row r="661" spans="24:27" x14ac:dyDescent="0.2">
      <c r="X661" s="208"/>
      <c r="Z661" s="208"/>
      <c r="AA661" s="208"/>
    </row>
    <row r="662" spans="24:27" x14ac:dyDescent="0.2">
      <c r="X662" s="208"/>
      <c r="Z662" s="208"/>
      <c r="AA662" s="208"/>
    </row>
    <row r="663" spans="24:27" x14ac:dyDescent="0.2">
      <c r="X663" s="208"/>
      <c r="Z663" s="208"/>
      <c r="AA663" s="208"/>
    </row>
    <row r="664" spans="24:27" x14ac:dyDescent="0.2">
      <c r="X664" s="208"/>
      <c r="Z664" s="208"/>
      <c r="AA664" s="208"/>
    </row>
    <row r="665" spans="24:27" x14ac:dyDescent="0.2">
      <c r="X665" s="208"/>
      <c r="Z665" s="208"/>
      <c r="AA665" s="208"/>
    </row>
    <row r="666" spans="24:27" x14ac:dyDescent="0.2">
      <c r="X666" s="208"/>
      <c r="Z666" s="208"/>
      <c r="AA666" s="208"/>
    </row>
    <row r="667" spans="24:27" x14ac:dyDescent="0.2">
      <c r="X667" s="208"/>
      <c r="Z667" s="208"/>
      <c r="AA667" s="208"/>
    </row>
    <row r="668" spans="24:27" x14ac:dyDescent="0.2">
      <c r="X668" s="208"/>
      <c r="Z668" s="208"/>
      <c r="AA668" s="208"/>
    </row>
    <row r="669" spans="24:27" x14ac:dyDescent="0.2">
      <c r="X669" s="208"/>
      <c r="Z669" s="208"/>
      <c r="AA669" s="208"/>
    </row>
    <row r="670" spans="24:27" x14ac:dyDescent="0.2">
      <c r="X670" s="208"/>
      <c r="Z670" s="208"/>
      <c r="AA670" s="208"/>
    </row>
    <row r="671" spans="24:27" x14ac:dyDescent="0.2">
      <c r="X671" s="208"/>
      <c r="Z671" s="208"/>
      <c r="AA671" s="208"/>
    </row>
    <row r="672" spans="24:27" x14ac:dyDescent="0.2">
      <c r="X672" s="208"/>
      <c r="Z672" s="208"/>
      <c r="AA672" s="208"/>
    </row>
    <row r="673" spans="24:27" x14ac:dyDescent="0.2">
      <c r="X673" s="208"/>
      <c r="Z673" s="208"/>
      <c r="AA673" s="208"/>
    </row>
    <row r="674" spans="24:27" x14ac:dyDescent="0.2">
      <c r="X674" s="208"/>
      <c r="Z674" s="208"/>
      <c r="AA674" s="208"/>
    </row>
    <row r="675" spans="24:27" x14ac:dyDescent="0.2">
      <c r="X675" s="208"/>
      <c r="Z675" s="208"/>
      <c r="AA675" s="208"/>
    </row>
    <row r="676" spans="24:27" x14ac:dyDescent="0.2">
      <c r="X676" s="208"/>
      <c r="Z676" s="208"/>
      <c r="AA676" s="208"/>
    </row>
    <row r="677" spans="24:27" x14ac:dyDescent="0.2">
      <c r="X677" s="208"/>
      <c r="Z677" s="208"/>
      <c r="AA677" s="208"/>
    </row>
    <row r="678" spans="24:27" x14ac:dyDescent="0.2">
      <c r="X678" s="208"/>
      <c r="Z678" s="208"/>
      <c r="AA678" s="208"/>
    </row>
    <row r="679" spans="24:27" x14ac:dyDescent="0.2">
      <c r="X679" s="208"/>
      <c r="Z679" s="208"/>
      <c r="AA679" s="208"/>
    </row>
    <row r="680" spans="24:27" x14ac:dyDescent="0.2">
      <c r="X680" s="208"/>
      <c r="Z680" s="208"/>
      <c r="AA680" s="208"/>
    </row>
    <row r="681" spans="24:27" x14ac:dyDescent="0.2">
      <c r="X681" s="208"/>
      <c r="Z681" s="208"/>
      <c r="AA681" s="208"/>
    </row>
    <row r="682" spans="24:27" x14ac:dyDescent="0.2">
      <c r="X682" s="208"/>
      <c r="Z682" s="208"/>
      <c r="AA682" s="208"/>
    </row>
    <row r="683" spans="24:27" x14ac:dyDescent="0.2">
      <c r="X683" s="208"/>
      <c r="Z683" s="208"/>
      <c r="AA683" s="208"/>
    </row>
    <row r="684" spans="24:27" x14ac:dyDescent="0.2">
      <c r="X684" s="208"/>
      <c r="Z684" s="208"/>
      <c r="AA684" s="208"/>
    </row>
    <row r="685" spans="24:27" x14ac:dyDescent="0.2">
      <c r="X685" s="208"/>
      <c r="Z685" s="208"/>
      <c r="AA685" s="208"/>
    </row>
    <row r="686" spans="24:27" x14ac:dyDescent="0.2">
      <c r="X686" s="208"/>
      <c r="Z686" s="208"/>
      <c r="AA686" s="208"/>
    </row>
    <row r="687" spans="24:27" x14ac:dyDescent="0.2">
      <c r="X687" s="208"/>
      <c r="Z687" s="208"/>
      <c r="AA687" s="208"/>
    </row>
    <row r="688" spans="24:27" x14ac:dyDescent="0.2">
      <c r="X688" s="208"/>
      <c r="Z688" s="208"/>
      <c r="AA688" s="208"/>
    </row>
    <row r="689" spans="24:27" x14ac:dyDescent="0.2">
      <c r="X689" s="208"/>
      <c r="Z689" s="208"/>
      <c r="AA689" s="208"/>
    </row>
    <row r="690" spans="24:27" x14ac:dyDescent="0.2">
      <c r="X690" s="208"/>
      <c r="Z690" s="208"/>
      <c r="AA690" s="208"/>
    </row>
    <row r="691" spans="24:27" x14ac:dyDescent="0.2">
      <c r="X691" s="208"/>
      <c r="Z691" s="208"/>
      <c r="AA691" s="208"/>
    </row>
    <row r="692" spans="24:27" x14ac:dyDescent="0.2">
      <c r="X692" s="208"/>
      <c r="Z692" s="208"/>
      <c r="AA692" s="208"/>
    </row>
    <row r="693" spans="24:27" x14ac:dyDescent="0.2">
      <c r="X693" s="208"/>
      <c r="Z693" s="208"/>
      <c r="AA693" s="208"/>
    </row>
    <row r="694" spans="24:27" x14ac:dyDescent="0.2">
      <c r="X694" s="208"/>
      <c r="Z694" s="208"/>
      <c r="AA694" s="208"/>
    </row>
    <row r="695" spans="24:27" x14ac:dyDescent="0.2">
      <c r="X695" s="208"/>
      <c r="Z695" s="208"/>
      <c r="AA695" s="208"/>
    </row>
    <row r="696" spans="24:27" x14ac:dyDescent="0.2">
      <c r="X696" s="208"/>
      <c r="Z696" s="208"/>
      <c r="AA696" s="208"/>
    </row>
    <row r="697" spans="24:27" x14ac:dyDescent="0.2">
      <c r="X697" s="208"/>
      <c r="Z697" s="208"/>
      <c r="AA697" s="208"/>
    </row>
    <row r="698" spans="24:27" x14ac:dyDescent="0.2">
      <c r="X698" s="208"/>
      <c r="Z698" s="208"/>
      <c r="AA698" s="208"/>
    </row>
    <row r="699" spans="24:27" x14ac:dyDescent="0.2">
      <c r="X699" s="208"/>
      <c r="Z699" s="208"/>
      <c r="AA699" s="208"/>
    </row>
    <row r="700" spans="24:27" x14ac:dyDescent="0.2">
      <c r="X700" s="208"/>
      <c r="Z700" s="208"/>
      <c r="AA700" s="208"/>
    </row>
    <row r="701" spans="24:27" x14ac:dyDescent="0.2">
      <c r="X701" s="208"/>
      <c r="Z701" s="208"/>
      <c r="AA701" s="208"/>
    </row>
    <row r="702" spans="24:27" x14ac:dyDescent="0.2">
      <c r="X702" s="208"/>
      <c r="Z702" s="208"/>
      <c r="AA702" s="208"/>
    </row>
    <row r="703" spans="24:27" x14ac:dyDescent="0.2">
      <c r="X703" s="208"/>
      <c r="Z703" s="208"/>
      <c r="AA703" s="208"/>
    </row>
    <row r="704" spans="24:27" x14ac:dyDescent="0.2">
      <c r="X704" s="208"/>
      <c r="Z704" s="208"/>
      <c r="AA704" s="208"/>
    </row>
    <row r="705" spans="24:27" x14ac:dyDescent="0.2">
      <c r="X705" s="208"/>
      <c r="Z705" s="208"/>
      <c r="AA705" s="208"/>
    </row>
    <row r="706" spans="24:27" x14ac:dyDescent="0.2">
      <c r="X706" s="208"/>
      <c r="Z706" s="208"/>
      <c r="AA706" s="208"/>
    </row>
    <row r="707" spans="24:27" x14ac:dyDescent="0.2">
      <c r="X707" s="208"/>
      <c r="Z707" s="208"/>
      <c r="AA707" s="208"/>
    </row>
    <row r="708" spans="24:27" x14ac:dyDescent="0.2">
      <c r="X708" s="208"/>
      <c r="Z708" s="208"/>
      <c r="AA708" s="208"/>
    </row>
    <row r="709" spans="24:27" x14ac:dyDescent="0.2">
      <c r="X709" s="208"/>
      <c r="Z709" s="208"/>
      <c r="AA709" s="208"/>
    </row>
    <row r="710" spans="24:27" x14ac:dyDescent="0.2">
      <c r="X710" s="208"/>
      <c r="Z710" s="208"/>
      <c r="AA710" s="208"/>
    </row>
    <row r="711" spans="24:27" x14ac:dyDescent="0.2">
      <c r="X711" s="208"/>
      <c r="Z711" s="208"/>
      <c r="AA711" s="208"/>
    </row>
    <row r="712" spans="24:27" x14ac:dyDescent="0.2">
      <c r="X712" s="208"/>
      <c r="Z712" s="208"/>
      <c r="AA712" s="208"/>
    </row>
    <row r="713" spans="24:27" x14ac:dyDescent="0.2">
      <c r="X713" s="208"/>
      <c r="Z713" s="208"/>
      <c r="AA713" s="208"/>
    </row>
    <row r="714" spans="24:27" x14ac:dyDescent="0.2">
      <c r="X714" s="208"/>
      <c r="Z714" s="208"/>
      <c r="AA714" s="208"/>
    </row>
    <row r="715" spans="24:27" x14ac:dyDescent="0.2">
      <c r="X715" s="208"/>
      <c r="Z715" s="208"/>
      <c r="AA715" s="208"/>
    </row>
    <row r="716" spans="24:27" x14ac:dyDescent="0.2">
      <c r="X716" s="208"/>
      <c r="Z716" s="208"/>
      <c r="AA716" s="208"/>
    </row>
    <row r="717" spans="24:27" x14ac:dyDescent="0.2">
      <c r="X717" s="208"/>
      <c r="Z717" s="208"/>
      <c r="AA717" s="208"/>
    </row>
    <row r="718" spans="24:27" x14ac:dyDescent="0.2">
      <c r="X718" s="208"/>
      <c r="Z718" s="208"/>
      <c r="AA718" s="208"/>
    </row>
    <row r="719" spans="24:27" x14ac:dyDescent="0.2">
      <c r="X719" s="208"/>
      <c r="Z719" s="208"/>
      <c r="AA719" s="208"/>
    </row>
    <row r="720" spans="24:27" x14ac:dyDescent="0.2">
      <c r="X720" s="208"/>
      <c r="Z720" s="208"/>
      <c r="AA720" s="208"/>
    </row>
    <row r="721" spans="24:27" x14ac:dyDescent="0.2">
      <c r="X721" s="208"/>
      <c r="Z721" s="208"/>
      <c r="AA721" s="208"/>
    </row>
    <row r="722" spans="24:27" x14ac:dyDescent="0.2">
      <c r="X722" s="208"/>
      <c r="Z722" s="208"/>
      <c r="AA722" s="208"/>
    </row>
    <row r="723" spans="24:27" x14ac:dyDescent="0.2">
      <c r="X723" s="208"/>
      <c r="Z723" s="208"/>
      <c r="AA723" s="208"/>
    </row>
    <row r="724" spans="24:27" x14ac:dyDescent="0.2">
      <c r="X724" s="208"/>
      <c r="Z724" s="208"/>
      <c r="AA724" s="208"/>
    </row>
    <row r="725" spans="24:27" x14ac:dyDescent="0.2">
      <c r="X725" s="208"/>
      <c r="Z725" s="208"/>
      <c r="AA725" s="208"/>
    </row>
    <row r="726" spans="24:27" x14ac:dyDescent="0.2">
      <c r="X726" s="208"/>
      <c r="Z726" s="208"/>
      <c r="AA726" s="208"/>
    </row>
    <row r="727" spans="24:27" x14ac:dyDescent="0.2">
      <c r="X727" s="208"/>
      <c r="Z727" s="208"/>
      <c r="AA727" s="208"/>
    </row>
    <row r="728" spans="24:27" x14ac:dyDescent="0.2">
      <c r="X728" s="208"/>
      <c r="Z728" s="208"/>
      <c r="AA728" s="208"/>
    </row>
    <row r="729" spans="24:27" x14ac:dyDescent="0.2">
      <c r="X729" s="208"/>
      <c r="Z729" s="208"/>
      <c r="AA729" s="208"/>
    </row>
    <row r="730" spans="24:27" x14ac:dyDescent="0.2">
      <c r="X730" s="208"/>
      <c r="Z730" s="208"/>
      <c r="AA730" s="208"/>
    </row>
    <row r="731" spans="24:27" x14ac:dyDescent="0.2">
      <c r="X731" s="208"/>
      <c r="Z731" s="208"/>
      <c r="AA731" s="208"/>
    </row>
    <row r="732" spans="24:27" x14ac:dyDescent="0.2">
      <c r="X732" s="208"/>
      <c r="Z732" s="208"/>
      <c r="AA732" s="208"/>
    </row>
    <row r="733" spans="24:27" x14ac:dyDescent="0.2">
      <c r="X733" s="208"/>
      <c r="Z733" s="208"/>
      <c r="AA733" s="208"/>
    </row>
    <row r="734" spans="24:27" x14ac:dyDescent="0.2">
      <c r="X734" s="208"/>
      <c r="Z734" s="208"/>
      <c r="AA734" s="208"/>
    </row>
    <row r="735" spans="24:27" x14ac:dyDescent="0.2">
      <c r="X735" s="208"/>
      <c r="Z735" s="208"/>
      <c r="AA735" s="208"/>
    </row>
    <row r="736" spans="24:27" x14ac:dyDescent="0.2">
      <c r="X736" s="208"/>
      <c r="Z736" s="208"/>
      <c r="AA736" s="208"/>
    </row>
    <row r="737" spans="24:27" x14ac:dyDescent="0.2">
      <c r="X737" s="208"/>
      <c r="Z737" s="208"/>
      <c r="AA737" s="208"/>
    </row>
    <row r="738" spans="24:27" x14ac:dyDescent="0.2">
      <c r="X738" s="208"/>
      <c r="Z738" s="208"/>
      <c r="AA738" s="208"/>
    </row>
    <row r="739" spans="24:27" x14ac:dyDescent="0.2">
      <c r="X739" s="208"/>
      <c r="Z739" s="208"/>
      <c r="AA739" s="208"/>
    </row>
    <row r="740" spans="24:27" x14ac:dyDescent="0.2">
      <c r="X740" s="208"/>
      <c r="Z740" s="208"/>
      <c r="AA740" s="208"/>
    </row>
    <row r="741" spans="24:27" x14ac:dyDescent="0.2">
      <c r="X741" s="208"/>
      <c r="Z741" s="208"/>
      <c r="AA741" s="208"/>
    </row>
    <row r="742" spans="24:27" x14ac:dyDescent="0.2">
      <c r="X742" s="208"/>
      <c r="Z742" s="208"/>
      <c r="AA742" s="208"/>
    </row>
    <row r="743" spans="24:27" x14ac:dyDescent="0.2">
      <c r="X743" s="208"/>
      <c r="Z743" s="208"/>
      <c r="AA743" s="208"/>
    </row>
    <row r="744" spans="24:27" x14ac:dyDescent="0.2">
      <c r="X744" s="208"/>
      <c r="Z744" s="208"/>
      <c r="AA744" s="208"/>
    </row>
    <row r="745" spans="24:27" x14ac:dyDescent="0.2">
      <c r="X745" s="208"/>
      <c r="Z745" s="208"/>
      <c r="AA745" s="208"/>
    </row>
    <row r="746" spans="24:27" x14ac:dyDescent="0.2">
      <c r="X746" s="208"/>
      <c r="Z746" s="208"/>
      <c r="AA746" s="208"/>
    </row>
    <row r="747" spans="24:27" x14ac:dyDescent="0.2">
      <c r="X747" s="208"/>
      <c r="Z747" s="208"/>
      <c r="AA747" s="208"/>
    </row>
    <row r="748" spans="24:27" x14ac:dyDescent="0.2">
      <c r="X748" s="208"/>
      <c r="Z748" s="208"/>
      <c r="AA748" s="208"/>
    </row>
    <row r="749" spans="24:27" x14ac:dyDescent="0.2">
      <c r="X749" s="208"/>
      <c r="Z749" s="208"/>
      <c r="AA749" s="208"/>
    </row>
    <row r="750" spans="24:27" x14ac:dyDescent="0.2">
      <c r="X750" s="208"/>
      <c r="Z750" s="208"/>
      <c r="AA750" s="208"/>
    </row>
    <row r="751" spans="24:27" x14ac:dyDescent="0.2">
      <c r="X751" s="208"/>
      <c r="Z751" s="208"/>
      <c r="AA751" s="208"/>
    </row>
    <row r="752" spans="24:27" x14ac:dyDescent="0.2">
      <c r="X752" s="208"/>
      <c r="Z752" s="208"/>
      <c r="AA752" s="208"/>
    </row>
    <row r="753" spans="24:27" x14ac:dyDescent="0.2">
      <c r="X753" s="208"/>
      <c r="Z753" s="208"/>
      <c r="AA753" s="208"/>
    </row>
    <row r="754" spans="24:27" x14ac:dyDescent="0.2">
      <c r="X754" s="208"/>
      <c r="Z754" s="208"/>
      <c r="AA754" s="208"/>
    </row>
    <row r="755" spans="24:27" x14ac:dyDescent="0.2">
      <c r="X755" s="208"/>
      <c r="Z755" s="208"/>
      <c r="AA755" s="208"/>
    </row>
    <row r="756" spans="24:27" x14ac:dyDescent="0.2">
      <c r="X756" s="208"/>
      <c r="Z756" s="208"/>
      <c r="AA756" s="208"/>
    </row>
    <row r="757" spans="24:27" x14ac:dyDescent="0.2">
      <c r="X757" s="208"/>
      <c r="Z757" s="208"/>
      <c r="AA757" s="208"/>
    </row>
    <row r="758" spans="24:27" x14ac:dyDescent="0.2">
      <c r="X758" s="208"/>
      <c r="Z758" s="208"/>
      <c r="AA758" s="208"/>
    </row>
    <row r="759" spans="24:27" x14ac:dyDescent="0.2">
      <c r="X759" s="208"/>
      <c r="Z759" s="208"/>
      <c r="AA759" s="208"/>
    </row>
    <row r="760" spans="24:27" x14ac:dyDescent="0.2">
      <c r="X760" s="208"/>
      <c r="Z760" s="208"/>
      <c r="AA760" s="208"/>
    </row>
    <row r="761" spans="24:27" x14ac:dyDescent="0.2">
      <c r="X761" s="208"/>
      <c r="Z761" s="208"/>
      <c r="AA761" s="208"/>
    </row>
    <row r="762" spans="24:27" x14ac:dyDescent="0.2">
      <c r="X762" s="208"/>
      <c r="Z762" s="208"/>
      <c r="AA762" s="208"/>
    </row>
    <row r="763" spans="24:27" x14ac:dyDescent="0.2">
      <c r="X763" s="208"/>
      <c r="Z763" s="208"/>
      <c r="AA763" s="208"/>
    </row>
    <row r="764" spans="24:27" x14ac:dyDescent="0.2">
      <c r="X764" s="208"/>
      <c r="Z764" s="208"/>
      <c r="AA764" s="208"/>
    </row>
    <row r="765" spans="24:27" x14ac:dyDescent="0.2">
      <c r="X765" s="208"/>
      <c r="Z765" s="208"/>
      <c r="AA765" s="208"/>
    </row>
    <row r="766" spans="24:27" x14ac:dyDescent="0.2">
      <c r="X766" s="208"/>
      <c r="Z766" s="208"/>
      <c r="AA766" s="208"/>
    </row>
    <row r="767" spans="24:27" x14ac:dyDescent="0.2">
      <c r="X767" s="208"/>
      <c r="Z767" s="208"/>
      <c r="AA767" s="208"/>
    </row>
    <row r="768" spans="24:27" x14ac:dyDescent="0.2">
      <c r="X768" s="208"/>
      <c r="Z768" s="208"/>
      <c r="AA768" s="208"/>
    </row>
    <row r="769" spans="24:27" x14ac:dyDescent="0.2">
      <c r="X769" s="208"/>
      <c r="Z769" s="208"/>
      <c r="AA769" s="208"/>
    </row>
    <row r="770" spans="24:27" x14ac:dyDescent="0.2">
      <c r="X770" s="208"/>
      <c r="Z770" s="208"/>
      <c r="AA770" s="208"/>
    </row>
    <row r="771" spans="24:27" x14ac:dyDescent="0.2">
      <c r="X771" s="208"/>
      <c r="Z771" s="208"/>
      <c r="AA771" s="208"/>
    </row>
    <row r="772" spans="24:27" x14ac:dyDescent="0.2">
      <c r="X772" s="208"/>
      <c r="Z772" s="208"/>
      <c r="AA772" s="208"/>
    </row>
    <row r="773" spans="24:27" x14ac:dyDescent="0.2">
      <c r="X773" s="208"/>
      <c r="Z773" s="208"/>
      <c r="AA773" s="208"/>
    </row>
    <row r="774" spans="24:27" x14ac:dyDescent="0.2">
      <c r="X774" s="208"/>
      <c r="Z774" s="208"/>
      <c r="AA774" s="208"/>
    </row>
    <row r="775" spans="24:27" x14ac:dyDescent="0.2">
      <c r="X775" s="208"/>
      <c r="Z775" s="208"/>
      <c r="AA775" s="208"/>
    </row>
    <row r="776" spans="24:27" x14ac:dyDescent="0.2">
      <c r="X776" s="208"/>
      <c r="Z776" s="208"/>
      <c r="AA776" s="208"/>
    </row>
    <row r="777" spans="24:27" x14ac:dyDescent="0.2">
      <c r="X777" s="208"/>
      <c r="Z777" s="208"/>
      <c r="AA777" s="208"/>
    </row>
    <row r="778" spans="24:27" x14ac:dyDescent="0.2">
      <c r="X778" s="208"/>
      <c r="Z778" s="208"/>
      <c r="AA778" s="208"/>
    </row>
    <row r="779" spans="24:27" x14ac:dyDescent="0.2">
      <c r="X779" s="208"/>
      <c r="Z779" s="208"/>
      <c r="AA779" s="208"/>
    </row>
    <row r="780" spans="24:27" x14ac:dyDescent="0.2">
      <c r="X780" s="208"/>
      <c r="Z780" s="208"/>
      <c r="AA780" s="208"/>
    </row>
    <row r="781" spans="24:27" x14ac:dyDescent="0.2">
      <c r="X781" s="208"/>
      <c r="Z781" s="208"/>
      <c r="AA781" s="208"/>
    </row>
    <row r="782" spans="24:27" x14ac:dyDescent="0.2">
      <c r="X782" s="208"/>
      <c r="Z782" s="208"/>
      <c r="AA782" s="208"/>
    </row>
    <row r="783" spans="24:27" x14ac:dyDescent="0.2">
      <c r="X783" s="208"/>
      <c r="Z783" s="208"/>
      <c r="AA783" s="208"/>
    </row>
    <row r="784" spans="24:27" x14ac:dyDescent="0.2">
      <c r="X784" s="208"/>
      <c r="Z784" s="208"/>
      <c r="AA784" s="208"/>
    </row>
    <row r="785" spans="24:27" x14ac:dyDescent="0.2">
      <c r="X785" s="208"/>
      <c r="Z785" s="208"/>
      <c r="AA785" s="208"/>
    </row>
    <row r="786" spans="24:27" x14ac:dyDescent="0.2">
      <c r="X786" s="208"/>
      <c r="Z786" s="208"/>
      <c r="AA786" s="208"/>
    </row>
    <row r="787" spans="24:27" x14ac:dyDescent="0.2">
      <c r="X787" s="208"/>
      <c r="Z787" s="208"/>
      <c r="AA787" s="208"/>
    </row>
    <row r="788" spans="24:27" x14ac:dyDescent="0.2">
      <c r="X788" s="208"/>
      <c r="Z788" s="208"/>
      <c r="AA788" s="208"/>
    </row>
    <row r="789" spans="24:27" x14ac:dyDescent="0.2">
      <c r="X789" s="208"/>
      <c r="Z789" s="208"/>
      <c r="AA789" s="208"/>
    </row>
    <row r="790" spans="24:27" x14ac:dyDescent="0.2">
      <c r="X790" s="208"/>
      <c r="Z790" s="208"/>
      <c r="AA790" s="208"/>
    </row>
    <row r="791" spans="24:27" x14ac:dyDescent="0.2">
      <c r="X791" s="208"/>
      <c r="Z791" s="208"/>
      <c r="AA791" s="208"/>
    </row>
    <row r="792" spans="24:27" x14ac:dyDescent="0.2">
      <c r="X792" s="208"/>
      <c r="Z792" s="208"/>
      <c r="AA792" s="208"/>
    </row>
    <row r="793" spans="24:27" x14ac:dyDescent="0.2">
      <c r="X793" s="208"/>
      <c r="Z793" s="208"/>
      <c r="AA793" s="208"/>
    </row>
    <row r="794" spans="24:27" x14ac:dyDescent="0.2">
      <c r="X794" s="208"/>
      <c r="Z794" s="208"/>
      <c r="AA794" s="208"/>
    </row>
    <row r="795" spans="24:27" x14ac:dyDescent="0.2">
      <c r="X795" s="208"/>
      <c r="Z795" s="208"/>
      <c r="AA795" s="208"/>
    </row>
    <row r="796" spans="24:27" x14ac:dyDescent="0.2">
      <c r="X796" s="208"/>
      <c r="Z796" s="208"/>
      <c r="AA796" s="208"/>
    </row>
    <row r="797" spans="24:27" x14ac:dyDescent="0.2">
      <c r="X797" s="208"/>
      <c r="Z797" s="208"/>
      <c r="AA797" s="208"/>
    </row>
    <row r="798" spans="24:27" x14ac:dyDescent="0.2">
      <c r="X798" s="208"/>
      <c r="Z798" s="208"/>
      <c r="AA798" s="208"/>
    </row>
    <row r="799" spans="24:27" x14ac:dyDescent="0.2">
      <c r="X799" s="208"/>
      <c r="Z799" s="208"/>
      <c r="AA799" s="208"/>
    </row>
    <row r="800" spans="24:27" x14ac:dyDescent="0.2">
      <c r="X800" s="208"/>
      <c r="Z800" s="208"/>
      <c r="AA800" s="208"/>
    </row>
    <row r="801" spans="24:27" x14ac:dyDescent="0.2">
      <c r="X801" s="208"/>
      <c r="Z801" s="208"/>
      <c r="AA801" s="208"/>
    </row>
    <row r="802" spans="24:27" x14ac:dyDescent="0.2">
      <c r="X802" s="208"/>
      <c r="Z802" s="208"/>
      <c r="AA802" s="208"/>
    </row>
    <row r="803" spans="24:27" x14ac:dyDescent="0.2">
      <c r="X803" s="208"/>
      <c r="Z803" s="208"/>
      <c r="AA803" s="208"/>
    </row>
    <row r="804" spans="24:27" x14ac:dyDescent="0.2">
      <c r="X804" s="208"/>
      <c r="Z804" s="208"/>
      <c r="AA804" s="208"/>
    </row>
    <row r="805" spans="24:27" x14ac:dyDescent="0.2">
      <c r="X805" s="208"/>
      <c r="Z805" s="208"/>
      <c r="AA805" s="208"/>
    </row>
    <row r="806" spans="24:27" x14ac:dyDescent="0.2">
      <c r="X806" s="208"/>
      <c r="Z806" s="208"/>
      <c r="AA806" s="208"/>
    </row>
    <row r="807" spans="24:27" x14ac:dyDescent="0.2">
      <c r="X807" s="208"/>
      <c r="Z807" s="208"/>
      <c r="AA807" s="208"/>
    </row>
    <row r="808" spans="24:27" x14ac:dyDescent="0.2">
      <c r="X808" s="208"/>
      <c r="Z808" s="208"/>
      <c r="AA808" s="208"/>
    </row>
    <row r="809" spans="24:27" x14ac:dyDescent="0.2">
      <c r="X809" s="208"/>
      <c r="Z809" s="208"/>
      <c r="AA809" s="208"/>
    </row>
    <row r="810" spans="24:27" x14ac:dyDescent="0.2">
      <c r="X810" s="208"/>
      <c r="Z810" s="208"/>
      <c r="AA810" s="208"/>
    </row>
    <row r="811" spans="24:27" x14ac:dyDescent="0.2">
      <c r="X811" s="208"/>
      <c r="Z811" s="208"/>
      <c r="AA811" s="208"/>
    </row>
    <row r="812" spans="24:27" x14ac:dyDescent="0.2">
      <c r="X812" s="208"/>
      <c r="Z812" s="208"/>
      <c r="AA812" s="208"/>
    </row>
    <row r="813" spans="24:27" x14ac:dyDescent="0.2">
      <c r="X813" s="208"/>
      <c r="Z813" s="208"/>
      <c r="AA813" s="208"/>
    </row>
    <row r="814" spans="24:27" x14ac:dyDescent="0.2">
      <c r="X814" s="208"/>
      <c r="Z814" s="208"/>
      <c r="AA814" s="208"/>
    </row>
    <row r="815" spans="24:27" x14ac:dyDescent="0.2">
      <c r="X815" s="208"/>
      <c r="Z815" s="208"/>
      <c r="AA815" s="208"/>
    </row>
    <row r="816" spans="24:27" x14ac:dyDescent="0.2">
      <c r="X816" s="208"/>
      <c r="Z816" s="208"/>
      <c r="AA816" s="208"/>
    </row>
    <row r="817" spans="24:27" x14ac:dyDescent="0.2">
      <c r="X817" s="208"/>
      <c r="Z817" s="208"/>
      <c r="AA817" s="208"/>
    </row>
    <row r="818" spans="24:27" x14ac:dyDescent="0.2">
      <c r="X818" s="208"/>
      <c r="Z818" s="208"/>
      <c r="AA818" s="208"/>
    </row>
    <row r="819" spans="24:27" x14ac:dyDescent="0.2">
      <c r="X819" s="208"/>
      <c r="Z819" s="208"/>
      <c r="AA819" s="208"/>
    </row>
    <row r="820" spans="24:27" x14ac:dyDescent="0.2">
      <c r="X820" s="208"/>
      <c r="Z820" s="208"/>
      <c r="AA820" s="208"/>
    </row>
    <row r="821" spans="24:27" x14ac:dyDescent="0.2">
      <c r="X821" s="208"/>
      <c r="Z821" s="208"/>
      <c r="AA821" s="208"/>
    </row>
    <row r="822" spans="24:27" x14ac:dyDescent="0.2">
      <c r="X822" s="208"/>
      <c r="Z822" s="208"/>
      <c r="AA822" s="208"/>
    </row>
    <row r="823" spans="24:27" x14ac:dyDescent="0.2">
      <c r="X823" s="208"/>
      <c r="Z823" s="208"/>
      <c r="AA823" s="208"/>
    </row>
    <row r="824" spans="24:27" x14ac:dyDescent="0.2">
      <c r="X824" s="208"/>
      <c r="Z824" s="208"/>
      <c r="AA824" s="208"/>
    </row>
    <row r="825" spans="24:27" x14ac:dyDescent="0.2">
      <c r="X825" s="208"/>
      <c r="Z825" s="208"/>
      <c r="AA825" s="208"/>
    </row>
    <row r="826" spans="24:27" x14ac:dyDescent="0.2">
      <c r="X826" s="208"/>
      <c r="Z826" s="208"/>
      <c r="AA826" s="208"/>
    </row>
    <row r="827" spans="24:27" x14ac:dyDescent="0.2">
      <c r="X827" s="208"/>
      <c r="Z827" s="208"/>
      <c r="AA827" s="208"/>
    </row>
    <row r="828" spans="24:27" x14ac:dyDescent="0.2">
      <c r="X828" s="208"/>
      <c r="Z828" s="208"/>
      <c r="AA828" s="208"/>
    </row>
    <row r="829" spans="24:27" x14ac:dyDescent="0.2">
      <c r="X829" s="208"/>
      <c r="Z829" s="208"/>
      <c r="AA829" s="208"/>
    </row>
    <row r="830" spans="24:27" x14ac:dyDescent="0.2">
      <c r="X830" s="208"/>
      <c r="Z830" s="208"/>
      <c r="AA830" s="208"/>
    </row>
    <row r="831" spans="24:27" x14ac:dyDescent="0.2">
      <c r="X831" s="208"/>
      <c r="Z831" s="208"/>
      <c r="AA831" s="208"/>
    </row>
    <row r="832" spans="24:27" x14ac:dyDescent="0.2">
      <c r="X832" s="208"/>
      <c r="Z832" s="208"/>
      <c r="AA832" s="208"/>
    </row>
    <row r="833" spans="24:27" x14ac:dyDescent="0.2">
      <c r="X833" s="208"/>
      <c r="Z833" s="208"/>
      <c r="AA833" s="208"/>
    </row>
    <row r="834" spans="24:27" x14ac:dyDescent="0.2">
      <c r="X834" s="208"/>
      <c r="Z834" s="208"/>
      <c r="AA834" s="208"/>
    </row>
    <row r="835" spans="24:27" x14ac:dyDescent="0.2">
      <c r="X835" s="208"/>
      <c r="Z835" s="208"/>
      <c r="AA835" s="208"/>
    </row>
    <row r="836" spans="24:27" x14ac:dyDescent="0.2">
      <c r="X836" s="208"/>
      <c r="Z836" s="208"/>
      <c r="AA836" s="208"/>
    </row>
    <row r="837" spans="24:27" x14ac:dyDescent="0.2">
      <c r="X837" s="208"/>
      <c r="Z837" s="208"/>
      <c r="AA837" s="208"/>
    </row>
    <row r="838" spans="24:27" x14ac:dyDescent="0.2">
      <c r="X838" s="208"/>
      <c r="Z838" s="208"/>
      <c r="AA838" s="208"/>
    </row>
    <row r="839" spans="24:27" x14ac:dyDescent="0.2">
      <c r="X839" s="208"/>
      <c r="Z839" s="208"/>
      <c r="AA839" s="208"/>
    </row>
    <row r="840" spans="24:27" x14ac:dyDescent="0.2">
      <c r="X840" s="208"/>
      <c r="Z840" s="208"/>
      <c r="AA840" s="208"/>
    </row>
    <row r="841" spans="24:27" x14ac:dyDescent="0.2">
      <c r="X841" s="208"/>
      <c r="Z841" s="208"/>
      <c r="AA841" s="208"/>
    </row>
    <row r="842" spans="24:27" x14ac:dyDescent="0.2">
      <c r="X842" s="208"/>
      <c r="Z842" s="208"/>
      <c r="AA842" s="208"/>
    </row>
    <row r="843" spans="24:27" x14ac:dyDescent="0.2">
      <c r="X843" s="208"/>
      <c r="Z843" s="208"/>
      <c r="AA843" s="208"/>
    </row>
    <row r="844" spans="24:27" x14ac:dyDescent="0.2">
      <c r="X844" s="208"/>
      <c r="Z844" s="208"/>
      <c r="AA844" s="208"/>
    </row>
    <row r="845" spans="24:27" x14ac:dyDescent="0.2">
      <c r="X845" s="208"/>
      <c r="Z845" s="208"/>
      <c r="AA845" s="208"/>
    </row>
    <row r="846" spans="24:27" x14ac:dyDescent="0.2">
      <c r="X846" s="208"/>
      <c r="Z846" s="208"/>
      <c r="AA846" s="208"/>
    </row>
    <row r="847" spans="24:27" x14ac:dyDescent="0.2">
      <c r="X847" s="208"/>
      <c r="Z847" s="208"/>
      <c r="AA847" s="208"/>
    </row>
    <row r="848" spans="24:27" x14ac:dyDescent="0.2">
      <c r="X848" s="208"/>
      <c r="Z848" s="208"/>
      <c r="AA848" s="208"/>
    </row>
    <row r="849" spans="24:27" x14ac:dyDescent="0.2">
      <c r="X849" s="208"/>
      <c r="Z849" s="208"/>
      <c r="AA849" s="208"/>
    </row>
    <row r="850" spans="24:27" x14ac:dyDescent="0.2">
      <c r="X850" s="208"/>
      <c r="Z850" s="208"/>
      <c r="AA850" s="208"/>
    </row>
    <row r="851" spans="24:27" x14ac:dyDescent="0.2">
      <c r="X851" s="208"/>
      <c r="Z851" s="208"/>
      <c r="AA851" s="208"/>
    </row>
    <row r="852" spans="24:27" x14ac:dyDescent="0.2">
      <c r="X852" s="208"/>
      <c r="Z852" s="208"/>
      <c r="AA852" s="208"/>
    </row>
    <row r="853" spans="24:27" x14ac:dyDescent="0.2">
      <c r="X853" s="208"/>
      <c r="Z853" s="208"/>
      <c r="AA853" s="208"/>
    </row>
    <row r="854" spans="24:27" x14ac:dyDescent="0.2">
      <c r="X854" s="208"/>
      <c r="Z854" s="208"/>
      <c r="AA854" s="208"/>
    </row>
    <row r="855" spans="24:27" x14ac:dyDescent="0.2">
      <c r="X855" s="208"/>
      <c r="Z855" s="208"/>
      <c r="AA855" s="208"/>
    </row>
    <row r="856" spans="24:27" x14ac:dyDescent="0.2">
      <c r="X856" s="208"/>
      <c r="Z856" s="208"/>
      <c r="AA856" s="208"/>
    </row>
    <row r="857" spans="24:27" x14ac:dyDescent="0.2">
      <c r="X857" s="208"/>
      <c r="Z857" s="208"/>
      <c r="AA857" s="208"/>
    </row>
    <row r="858" spans="24:27" x14ac:dyDescent="0.2">
      <c r="X858" s="208"/>
      <c r="Z858" s="208"/>
      <c r="AA858" s="208"/>
    </row>
    <row r="859" spans="24:27" x14ac:dyDescent="0.2">
      <c r="X859" s="208"/>
      <c r="Z859" s="208"/>
      <c r="AA859" s="208"/>
    </row>
    <row r="860" spans="24:27" x14ac:dyDescent="0.2">
      <c r="X860" s="208"/>
      <c r="Z860" s="208"/>
      <c r="AA860" s="208"/>
    </row>
    <row r="861" spans="24:27" x14ac:dyDescent="0.2">
      <c r="X861" s="208"/>
      <c r="Z861" s="208"/>
      <c r="AA861" s="208"/>
    </row>
    <row r="862" spans="24:27" x14ac:dyDescent="0.2">
      <c r="X862" s="208"/>
      <c r="Z862" s="208"/>
      <c r="AA862" s="208"/>
    </row>
    <row r="863" spans="24:27" x14ac:dyDescent="0.2">
      <c r="X863" s="208"/>
      <c r="Z863" s="208"/>
      <c r="AA863" s="208"/>
    </row>
    <row r="864" spans="24:27" x14ac:dyDescent="0.2">
      <c r="X864" s="208"/>
      <c r="Z864" s="208"/>
      <c r="AA864" s="208"/>
    </row>
    <row r="865" spans="24:27" x14ac:dyDescent="0.2">
      <c r="X865" s="208"/>
      <c r="Z865" s="208"/>
      <c r="AA865" s="208"/>
    </row>
    <row r="866" spans="24:27" x14ac:dyDescent="0.2">
      <c r="X866" s="208"/>
      <c r="Z866" s="208"/>
      <c r="AA866" s="208"/>
    </row>
    <row r="867" spans="24:27" x14ac:dyDescent="0.2">
      <c r="X867" s="208"/>
      <c r="Z867" s="208"/>
      <c r="AA867" s="208"/>
    </row>
    <row r="868" spans="24:27" x14ac:dyDescent="0.2">
      <c r="X868" s="208"/>
      <c r="Z868" s="208"/>
      <c r="AA868" s="208"/>
    </row>
    <row r="869" spans="24:27" x14ac:dyDescent="0.2">
      <c r="X869" s="208"/>
      <c r="Z869" s="208"/>
      <c r="AA869" s="208"/>
    </row>
    <row r="870" spans="24:27" x14ac:dyDescent="0.2">
      <c r="X870" s="208"/>
      <c r="Z870" s="208"/>
      <c r="AA870" s="208"/>
    </row>
    <row r="871" spans="24:27" x14ac:dyDescent="0.2">
      <c r="X871" s="208"/>
      <c r="Z871" s="208"/>
      <c r="AA871" s="208"/>
    </row>
    <row r="872" spans="24:27" x14ac:dyDescent="0.2">
      <c r="X872" s="208"/>
      <c r="Z872" s="208"/>
      <c r="AA872" s="208"/>
    </row>
    <row r="873" spans="24:27" x14ac:dyDescent="0.2">
      <c r="X873" s="208"/>
      <c r="Z873" s="208"/>
      <c r="AA873" s="208"/>
    </row>
    <row r="874" spans="24:27" x14ac:dyDescent="0.2">
      <c r="X874" s="208"/>
      <c r="Z874" s="208"/>
      <c r="AA874" s="208"/>
    </row>
    <row r="875" spans="24:27" x14ac:dyDescent="0.2">
      <c r="X875" s="208"/>
      <c r="Z875" s="208"/>
      <c r="AA875" s="208"/>
    </row>
    <row r="876" spans="24:27" x14ac:dyDescent="0.2">
      <c r="X876" s="208"/>
      <c r="Z876" s="208"/>
      <c r="AA876" s="208"/>
    </row>
    <row r="877" spans="24:27" x14ac:dyDescent="0.2">
      <c r="X877" s="208"/>
      <c r="Z877" s="208"/>
      <c r="AA877" s="208"/>
    </row>
    <row r="878" spans="24:27" x14ac:dyDescent="0.2">
      <c r="X878" s="208"/>
      <c r="Z878" s="208"/>
      <c r="AA878" s="208"/>
    </row>
    <row r="879" spans="24:27" x14ac:dyDescent="0.2">
      <c r="X879" s="208"/>
      <c r="Z879" s="208"/>
      <c r="AA879" s="208"/>
    </row>
    <row r="880" spans="24:27" x14ac:dyDescent="0.2">
      <c r="X880" s="208"/>
      <c r="Z880" s="208"/>
      <c r="AA880" s="208"/>
    </row>
    <row r="881" spans="24:27" x14ac:dyDescent="0.2">
      <c r="X881" s="208"/>
      <c r="Z881" s="208"/>
      <c r="AA881" s="208"/>
    </row>
    <row r="882" spans="24:27" x14ac:dyDescent="0.2">
      <c r="X882" s="208"/>
      <c r="Z882" s="208"/>
      <c r="AA882" s="208"/>
    </row>
    <row r="883" spans="24:27" x14ac:dyDescent="0.2">
      <c r="X883" s="208"/>
      <c r="Z883" s="208"/>
      <c r="AA883" s="208"/>
    </row>
    <row r="884" spans="24:27" x14ac:dyDescent="0.2">
      <c r="X884" s="208"/>
      <c r="Z884" s="208"/>
      <c r="AA884" s="208"/>
    </row>
    <row r="885" spans="24:27" x14ac:dyDescent="0.2">
      <c r="X885" s="208"/>
      <c r="Z885" s="208"/>
      <c r="AA885" s="208"/>
    </row>
    <row r="886" spans="24:27" x14ac:dyDescent="0.2">
      <c r="X886" s="208"/>
      <c r="Z886" s="208"/>
      <c r="AA886" s="208"/>
    </row>
    <row r="887" spans="24:27" x14ac:dyDescent="0.2">
      <c r="X887" s="208"/>
      <c r="Z887" s="208"/>
      <c r="AA887" s="208"/>
    </row>
    <row r="888" spans="24:27" x14ac:dyDescent="0.2">
      <c r="X888" s="208"/>
      <c r="Z888" s="208"/>
      <c r="AA888" s="208"/>
    </row>
    <row r="889" spans="24:27" x14ac:dyDescent="0.2">
      <c r="X889" s="208"/>
      <c r="Z889" s="208"/>
      <c r="AA889" s="208"/>
    </row>
    <row r="890" spans="24:27" x14ac:dyDescent="0.2">
      <c r="X890" s="208"/>
      <c r="Z890" s="208"/>
      <c r="AA890" s="208"/>
    </row>
    <row r="891" spans="24:27" x14ac:dyDescent="0.2">
      <c r="X891" s="208"/>
      <c r="Z891" s="208"/>
      <c r="AA891" s="208"/>
    </row>
    <row r="892" spans="24:27" x14ac:dyDescent="0.2">
      <c r="X892" s="208"/>
      <c r="Z892" s="208"/>
      <c r="AA892" s="208"/>
    </row>
    <row r="893" spans="24:27" x14ac:dyDescent="0.2">
      <c r="X893" s="208"/>
      <c r="Z893" s="208"/>
      <c r="AA893" s="208"/>
    </row>
    <row r="894" spans="24:27" x14ac:dyDescent="0.2">
      <c r="X894" s="208"/>
      <c r="Z894" s="208"/>
      <c r="AA894" s="208"/>
    </row>
    <row r="895" spans="24:27" x14ac:dyDescent="0.2">
      <c r="X895" s="208"/>
      <c r="Z895" s="208"/>
      <c r="AA895" s="208"/>
    </row>
    <row r="896" spans="24:27" x14ac:dyDescent="0.2">
      <c r="X896" s="208"/>
      <c r="Z896" s="208"/>
      <c r="AA896" s="208"/>
    </row>
    <row r="897" spans="24:27" x14ac:dyDescent="0.2">
      <c r="X897" s="208"/>
      <c r="Z897" s="208"/>
      <c r="AA897" s="208"/>
    </row>
    <row r="898" spans="24:27" x14ac:dyDescent="0.2">
      <c r="X898" s="208"/>
      <c r="Z898" s="208"/>
      <c r="AA898" s="208"/>
    </row>
    <row r="899" spans="24:27" x14ac:dyDescent="0.2">
      <c r="X899" s="208"/>
      <c r="Z899" s="208"/>
      <c r="AA899" s="208"/>
    </row>
    <row r="900" spans="24:27" x14ac:dyDescent="0.2">
      <c r="X900" s="208"/>
      <c r="Z900" s="208"/>
      <c r="AA900" s="208"/>
    </row>
    <row r="901" spans="24:27" x14ac:dyDescent="0.2">
      <c r="X901" s="208"/>
      <c r="Z901" s="208"/>
      <c r="AA901" s="208"/>
    </row>
    <row r="902" spans="24:27" x14ac:dyDescent="0.2">
      <c r="X902" s="208"/>
      <c r="Z902" s="208"/>
      <c r="AA902" s="208"/>
    </row>
    <row r="903" spans="24:27" x14ac:dyDescent="0.2">
      <c r="X903" s="208"/>
      <c r="Z903" s="208"/>
      <c r="AA903" s="208"/>
    </row>
    <row r="904" spans="24:27" x14ac:dyDescent="0.2">
      <c r="X904" s="208"/>
      <c r="Z904" s="208"/>
      <c r="AA904" s="208"/>
    </row>
    <row r="905" spans="24:27" x14ac:dyDescent="0.2">
      <c r="X905" s="208"/>
      <c r="Z905" s="208"/>
      <c r="AA905" s="208"/>
    </row>
    <row r="906" spans="24:27" x14ac:dyDescent="0.2">
      <c r="X906" s="208"/>
      <c r="Z906" s="208"/>
      <c r="AA906" s="208"/>
    </row>
    <row r="907" spans="24:27" x14ac:dyDescent="0.2">
      <c r="X907" s="208"/>
      <c r="Z907" s="208"/>
      <c r="AA907" s="208"/>
    </row>
    <row r="908" spans="24:27" x14ac:dyDescent="0.2">
      <c r="X908" s="208"/>
      <c r="Z908" s="208"/>
      <c r="AA908" s="208"/>
    </row>
    <row r="909" spans="24:27" x14ac:dyDescent="0.2">
      <c r="X909" s="208"/>
      <c r="Z909" s="208"/>
      <c r="AA909" s="208"/>
    </row>
    <row r="910" spans="24:27" x14ac:dyDescent="0.2">
      <c r="X910" s="208"/>
      <c r="Z910" s="208"/>
      <c r="AA910" s="208"/>
    </row>
    <row r="911" spans="24:27" x14ac:dyDescent="0.2">
      <c r="X911" s="208"/>
      <c r="Z911" s="208"/>
      <c r="AA911" s="208"/>
    </row>
    <row r="912" spans="24:27" x14ac:dyDescent="0.2">
      <c r="X912" s="208"/>
      <c r="Z912" s="208"/>
      <c r="AA912" s="208"/>
    </row>
    <row r="913" spans="24:27" x14ac:dyDescent="0.2">
      <c r="X913" s="208"/>
      <c r="Z913" s="208"/>
      <c r="AA913" s="208"/>
    </row>
    <row r="914" spans="24:27" x14ac:dyDescent="0.2">
      <c r="X914" s="208"/>
      <c r="Z914" s="208"/>
      <c r="AA914" s="208"/>
    </row>
    <row r="915" spans="24:27" x14ac:dyDescent="0.2">
      <c r="X915" s="208"/>
      <c r="Z915" s="208"/>
      <c r="AA915" s="208"/>
    </row>
    <row r="916" spans="24:27" x14ac:dyDescent="0.2">
      <c r="X916" s="208"/>
      <c r="Z916" s="208"/>
      <c r="AA916" s="208"/>
    </row>
    <row r="917" spans="24:27" x14ac:dyDescent="0.2">
      <c r="X917" s="208"/>
      <c r="Z917" s="208"/>
      <c r="AA917" s="208"/>
    </row>
    <row r="918" spans="24:27" x14ac:dyDescent="0.2">
      <c r="X918" s="208"/>
      <c r="Z918" s="208"/>
      <c r="AA918" s="208"/>
    </row>
    <row r="919" spans="24:27" x14ac:dyDescent="0.2">
      <c r="X919" s="208"/>
      <c r="Z919" s="208"/>
      <c r="AA919" s="208"/>
    </row>
    <row r="920" spans="24:27" x14ac:dyDescent="0.2">
      <c r="X920" s="208"/>
      <c r="Z920" s="208"/>
      <c r="AA920" s="208"/>
    </row>
    <row r="921" spans="24:27" x14ac:dyDescent="0.2">
      <c r="X921" s="208"/>
      <c r="Z921" s="208"/>
      <c r="AA921" s="208"/>
    </row>
    <row r="922" spans="24:27" x14ac:dyDescent="0.2">
      <c r="X922" s="208"/>
      <c r="Z922" s="208"/>
      <c r="AA922" s="208"/>
    </row>
    <row r="923" spans="24:27" x14ac:dyDescent="0.2">
      <c r="X923" s="208"/>
      <c r="Z923" s="208"/>
      <c r="AA923" s="208"/>
    </row>
    <row r="924" spans="24:27" x14ac:dyDescent="0.2">
      <c r="X924" s="208"/>
      <c r="Z924" s="208"/>
      <c r="AA924" s="208"/>
    </row>
    <row r="925" spans="24:27" x14ac:dyDescent="0.2">
      <c r="X925" s="208"/>
      <c r="Z925" s="208"/>
      <c r="AA925" s="208"/>
    </row>
    <row r="926" spans="24:27" x14ac:dyDescent="0.2">
      <c r="X926" s="208"/>
      <c r="Z926" s="208"/>
      <c r="AA926" s="208"/>
    </row>
    <row r="927" spans="24:27" x14ac:dyDescent="0.2">
      <c r="X927" s="208"/>
      <c r="Z927" s="208"/>
      <c r="AA927" s="208"/>
    </row>
    <row r="928" spans="24:27" x14ac:dyDescent="0.2">
      <c r="X928" s="208"/>
      <c r="Z928" s="208"/>
      <c r="AA928" s="208"/>
    </row>
    <row r="929" spans="24:27" x14ac:dyDescent="0.2">
      <c r="X929" s="208"/>
      <c r="Z929" s="208"/>
      <c r="AA929" s="208"/>
    </row>
    <row r="930" spans="24:27" x14ac:dyDescent="0.2">
      <c r="X930" s="208"/>
      <c r="Z930" s="208"/>
      <c r="AA930" s="208"/>
    </row>
    <row r="931" spans="24:27" x14ac:dyDescent="0.2">
      <c r="X931" s="208"/>
      <c r="Z931" s="208"/>
      <c r="AA931" s="208"/>
    </row>
    <row r="932" spans="24:27" x14ac:dyDescent="0.2">
      <c r="X932" s="208"/>
      <c r="Z932" s="208"/>
      <c r="AA932" s="208"/>
    </row>
    <row r="933" spans="24:27" x14ac:dyDescent="0.2">
      <c r="X933" s="208"/>
      <c r="Z933" s="208"/>
      <c r="AA933" s="208"/>
    </row>
    <row r="934" spans="24:27" x14ac:dyDescent="0.2">
      <c r="X934" s="208"/>
      <c r="Z934" s="208"/>
      <c r="AA934" s="208"/>
    </row>
    <row r="935" spans="24:27" x14ac:dyDescent="0.2">
      <c r="X935" s="208"/>
      <c r="Z935" s="208"/>
      <c r="AA935" s="208"/>
    </row>
    <row r="936" spans="24:27" x14ac:dyDescent="0.2">
      <c r="X936" s="208"/>
      <c r="Z936" s="208"/>
      <c r="AA936" s="208"/>
    </row>
    <row r="937" spans="24:27" x14ac:dyDescent="0.2">
      <c r="X937" s="208"/>
      <c r="Z937" s="208"/>
      <c r="AA937" s="208"/>
    </row>
    <row r="938" spans="24:27" x14ac:dyDescent="0.2">
      <c r="X938" s="208"/>
      <c r="Z938" s="208"/>
      <c r="AA938" s="208"/>
    </row>
    <row r="939" spans="24:27" x14ac:dyDescent="0.2">
      <c r="X939" s="208"/>
      <c r="Z939" s="208"/>
      <c r="AA939" s="208"/>
    </row>
    <row r="940" spans="24:27" x14ac:dyDescent="0.2">
      <c r="X940" s="208"/>
      <c r="Z940" s="208"/>
      <c r="AA940" s="208"/>
    </row>
    <row r="941" spans="24:27" x14ac:dyDescent="0.2">
      <c r="X941" s="208"/>
      <c r="Z941" s="208"/>
      <c r="AA941" s="208"/>
    </row>
    <row r="942" spans="24:27" x14ac:dyDescent="0.2">
      <c r="X942" s="208"/>
      <c r="Z942" s="208"/>
      <c r="AA942" s="208"/>
    </row>
    <row r="943" spans="24:27" x14ac:dyDescent="0.2">
      <c r="X943" s="208"/>
      <c r="Z943" s="208"/>
      <c r="AA943" s="208"/>
    </row>
    <row r="944" spans="24:27" x14ac:dyDescent="0.2">
      <c r="X944" s="208"/>
      <c r="Z944" s="208"/>
      <c r="AA944" s="208"/>
    </row>
    <row r="945" spans="24:27" x14ac:dyDescent="0.2">
      <c r="X945" s="208"/>
      <c r="Z945" s="208"/>
      <c r="AA945" s="208"/>
    </row>
    <row r="946" spans="24:27" x14ac:dyDescent="0.2">
      <c r="X946" s="208"/>
      <c r="Z946" s="208"/>
      <c r="AA946" s="208"/>
    </row>
    <row r="947" spans="24:27" x14ac:dyDescent="0.2">
      <c r="X947" s="208"/>
      <c r="Z947" s="208"/>
      <c r="AA947" s="208"/>
    </row>
    <row r="948" spans="24:27" x14ac:dyDescent="0.2">
      <c r="X948" s="208"/>
      <c r="Z948" s="208"/>
      <c r="AA948" s="208"/>
    </row>
    <row r="949" spans="24:27" x14ac:dyDescent="0.2">
      <c r="X949" s="208"/>
      <c r="Z949" s="208"/>
      <c r="AA949" s="208"/>
    </row>
    <row r="950" spans="24:27" x14ac:dyDescent="0.2">
      <c r="X950" s="208"/>
      <c r="Z950" s="208"/>
      <c r="AA950" s="208"/>
    </row>
    <row r="951" spans="24:27" x14ac:dyDescent="0.2">
      <c r="X951" s="208"/>
      <c r="Z951" s="208"/>
      <c r="AA951" s="208"/>
    </row>
    <row r="952" spans="24:27" x14ac:dyDescent="0.2">
      <c r="X952" s="208"/>
      <c r="Z952" s="208"/>
      <c r="AA952" s="208"/>
    </row>
    <row r="953" spans="24:27" x14ac:dyDescent="0.2">
      <c r="X953" s="208"/>
      <c r="Z953" s="208"/>
      <c r="AA953" s="208"/>
    </row>
    <row r="954" spans="24:27" x14ac:dyDescent="0.2">
      <c r="X954" s="208"/>
      <c r="Z954" s="208"/>
      <c r="AA954" s="208"/>
    </row>
    <row r="955" spans="24:27" x14ac:dyDescent="0.2">
      <c r="X955" s="208"/>
      <c r="Z955" s="208"/>
      <c r="AA955" s="208"/>
    </row>
    <row r="956" spans="24:27" x14ac:dyDescent="0.2">
      <c r="X956" s="208"/>
      <c r="Z956" s="208"/>
      <c r="AA956" s="208"/>
    </row>
    <row r="957" spans="24:27" x14ac:dyDescent="0.2">
      <c r="X957" s="208"/>
      <c r="Z957" s="208"/>
      <c r="AA957" s="208"/>
    </row>
    <row r="958" spans="24:27" x14ac:dyDescent="0.2">
      <c r="X958" s="208"/>
      <c r="Z958" s="208"/>
      <c r="AA958" s="208"/>
    </row>
    <row r="959" spans="24:27" x14ac:dyDescent="0.2">
      <c r="X959" s="208"/>
      <c r="Z959" s="208"/>
      <c r="AA959" s="208"/>
    </row>
    <row r="960" spans="24:27" x14ac:dyDescent="0.2">
      <c r="X960" s="208"/>
      <c r="Z960" s="208"/>
      <c r="AA960" s="208"/>
    </row>
    <row r="961" spans="24:27" x14ac:dyDescent="0.2">
      <c r="X961" s="208"/>
      <c r="Z961" s="208"/>
      <c r="AA961" s="208"/>
    </row>
    <row r="962" spans="24:27" x14ac:dyDescent="0.2">
      <c r="X962" s="208"/>
      <c r="Z962" s="208"/>
      <c r="AA962" s="208"/>
    </row>
    <row r="963" spans="24:27" x14ac:dyDescent="0.2">
      <c r="X963" s="208"/>
      <c r="Z963" s="208"/>
      <c r="AA963" s="208"/>
    </row>
    <row r="964" spans="24:27" x14ac:dyDescent="0.2">
      <c r="X964" s="208"/>
      <c r="Z964" s="208"/>
      <c r="AA964" s="208"/>
    </row>
    <row r="965" spans="24:27" x14ac:dyDescent="0.2">
      <c r="X965" s="208"/>
      <c r="Z965" s="208"/>
      <c r="AA965" s="208"/>
    </row>
    <row r="966" spans="24:27" x14ac:dyDescent="0.2">
      <c r="X966" s="208"/>
      <c r="Z966" s="208"/>
      <c r="AA966" s="208"/>
    </row>
    <row r="967" spans="24:27" x14ac:dyDescent="0.2">
      <c r="X967" s="208"/>
      <c r="Z967" s="208"/>
      <c r="AA967" s="208"/>
    </row>
    <row r="968" spans="24:27" x14ac:dyDescent="0.2">
      <c r="X968" s="208"/>
      <c r="Z968" s="208"/>
      <c r="AA968" s="208"/>
    </row>
    <row r="969" spans="24:27" x14ac:dyDescent="0.2">
      <c r="X969" s="208"/>
      <c r="Z969" s="208"/>
      <c r="AA969" s="208"/>
    </row>
    <row r="970" spans="24:27" x14ac:dyDescent="0.2">
      <c r="X970" s="208"/>
      <c r="Z970" s="208"/>
      <c r="AA970" s="208"/>
    </row>
    <row r="971" spans="24:27" x14ac:dyDescent="0.2">
      <c r="X971" s="208"/>
      <c r="Z971" s="208"/>
      <c r="AA971" s="208"/>
    </row>
    <row r="972" spans="24:27" x14ac:dyDescent="0.2">
      <c r="X972" s="208"/>
      <c r="Z972" s="208"/>
      <c r="AA972" s="208"/>
    </row>
    <row r="973" spans="24:27" x14ac:dyDescent="0.2">
      <c r="X973" s="208"/>
      <c r="Z973" s="208"/>
      <c r="AA973" s="208"/>
    </row>
    <row r="974" spans="24:27" x14ac:dyDescent="0.2">
      <c r="X974" s="208"/>
      <c r="Z974" s="208"/>
      <c r="AA974" s="208"/>
    </row>
    <row r="975" spans="24:27" x14ac:dyDescent="0.2">
      <c r="X975" s="208"/>
      <c r="Z975" s="208"/>
      <c r="AA975" s="208"/>
    </row>
    <row r="976" spans="24:27" x14ac:dyDescent="0.2">
      <c r="X976" s="208"/>
      <c r="Z976" s="208"/>
      <c r="AA976" s="208"/>
    </row>
    <row r="977" spans="24:27" x14ac:dyDescent="0.2">
      <c r="X977" s="208"/>
      <c r="Z977" s="208"/>
      <c r="AA977" s="208"/>
    </row>
    <row r="978" spans="24:27" x14ac:dyDescent="0.2">
      <c r="X978" s="208"/>
      <c r="Z978" s="208"/>
      <c r="AA978" s="208"/>
    </row>
    <row r="979" spans="24:27" x14ac:dyDescent="0.2">
      <c r="X979" s="208"/>
      <c r="Z979" s="208"/>
      <c r="AA979" s="208"/>
    </row>
    <row r="980" spans="24:27" x14ac:dyDescent="0.2">
      <c r="X980" s="208"/>
      <c r="Z980" s="208"/>
      <c r="AA980" s="208"/>
    </row>
    <row r="981" spans="24:27" x14ac:dyDescent="0.2">
      <c r="X981" s="208"/>
      <c r="Z981" s="208"/>
      <c r="AA981" s="208"/>
    </row>
    <row r="982" spans="24:27" x14ac:dyDescent="0.2">
      <c r="X982" s="208"/>
      <c r="Z982" s="208"/>
      <c r="AA982" s="208"/>
    </row>
    <row r="983" spans="24:27" x14ac:dyDescent="0.2">
      <c r="X983" s="208"/>
      <c r="Z983" s="208"/>
      <c r="AA983" s="208"/>
    </row>
    <row r="984" spans="24:27" x14ac:dyDescent="0.2">
      <c r="X984" s="208"/>
      <c r="Z984" s="208"/>
      <c r="AA984" s="208"/>
    </row>
    <row r="985" spans="24:27" x14ac:dyDescent="0.2">
      <c r="X985" s="208"/>
      <c r="Z985" s="208"/>
      <c r="AA985" s="208"/>
    </row>
    <row r="986" spans="24:27" x14ac:dyDescent="0.2">
      <c r="X986" s="208"/>
      <c r="Z986" s="208"/>
      <c r="AA986" s="208"/>
    </row>
    <row r="987" spans="24:27" x14ac:dyDescent="0.2">
      <c r="X987" s="208"/>
      <c r="Z987" s="208"/>
      <c r="AA987" s="208"/>
    </row>
    <row r="988" spans="24:27" x14ac:dyDescent="0.2">
      <c r="X988" s="208"/>
      <c r="Z988" s="208"/>
      <c r="AA988" s="208"/>
    </row>
    <row r="989" spans="24:27" x14ac:dyDescent="0.2">
      <c r="X989" s="208"/>
      <c r="Z989" s="208"/>
      <c r="AA989" s="208"/>
    </row>
    <row r="990" spans="24:27" x14ac:dyDescent="0.2">
      <c r="X990" s="208"/>
      <c r="Z990" s="208"/>
      <c r="AA990" s="208"/>
    </row>
    <row r="991" spans="24:27" x14ac:dyDescent="0.2">
      <c r="X991" s="208"/>
      <c r="Z991" s="208"/>
      <c r="AA991" s="208"/>
    </row>
    <row r="992" spans="24:27" x14ac:dyDescent="0.2">
      <c r="X992" s="208"/>
      <c r="Z992" s="208"/>
      <c r="AA992" s="208"/>
    </row>
    <row r="993" spans="24:27" x14ac:dyDescent="0.2">
      <c r="X993" s="208"/>
      <c r="Z993" s="208"/>
      <c r="AA993" s="208"/>
    </row>
    <row r="994" spans="24:27" x14ac:dyDescent="0.2">
      <c r="X994" s="208"/>
      <c r="Z994" s="208"/>
      <c r="AA994" s="208"/>
    </row>
    <row r="995" spans="24:27" x14ac:dyDescent="0.2">
      <c r="X995" s="208"/>
      <c r="Z995" s="208"/>
      <c r="AA995" s="208"/>
    </row>
    <row r="996" spans="24:27" x14ac:dyDescent="0.2">
      <c r="X996" s="208"/>
      <c r="Z996" s="208"/>
      <c r="AA996" s="208"/>
    </row>
    <row r="997" spans="24:27" x14ac:dyDescent="0.2">
      <c r="X997" s="208"/>
      <c r="Z997" s="208"/>
      <c r="AA997" s="208"/>
    </row>
    <row r="998" spans="24:27" x14ac:dyDescent="0.2">
      <c r="X998" s="208"/>
      <c r="Z998" s="208"/>
      <c r="AA998" s="208"/>
    </row>
    <row r="999" spans="24:27" x14ac:dyDescent="0.2">
      <c r="X999" s="208"/>
      <c r="Z999" s="208"/>
      <c r="AA999" s="208"/>
    </row>
    <row r="1000" spans="24:27" x14ac:dyDescent="0.2">
      <c r="X1000" s="208"/>
      <c r="Z1000" s="208"/>
      <c r="AA1000" s="208"/>
    </row>
    <row r="1001" spans="24:27" x14ac:dyDescent="0.2">
      <c r="X1001" s="208"/>
      <c r="Z1001" s="208"/>
      <c r="AA1001" s="208"/>
    </row>
    <row r="1002" spans="24:27" x14ac:dyDescent="0.2">
      <c r="X1002" s="208"/>
      <c r="Z1002" s="208"/>
      <c r="AA1002" s="208"/>
    </row>
    <row r="1003" spans="24:27" x14ac:dyDescent="0.2">
      <c r="X1003" s="208"/>
      <c r="Z1003" s="208"/>
      <c r="AA1003" s="208"/>
    </row>
    <row r="1004" spans="24:27" x14ac:dyDescent="0.2">
      <c r="X1004" s="208"/>
      <c r="Z1004" s="208"/>
      <c r="AA1004" s="208"/>
    </row>
    <row r="1005" spans="24:27" x14ac:dyDescent="0.2">
      <c r="X1005" s="208"/>
      <c r="Z1005" s="208"/>
      <c r="AA1005" s="208"/>
    </row>
    <row r="1006" spans="24:27" x14ac:dyDescent="0.2">
      <c r="X1006" s="208"/>
      <c r="Z1006" s="208"/>
      <c r="AA1006" s="208"/>
    </row>
    <row r="1007" spans="24:27" x14ac:dyDescent="0.2">
      <c r="X1007" s="208"/>
      <c r="Z1007" s="208"/>
      <c r="AA1007" s="208"/>
    </row>
    <row r="1008" spans="24:27" x14ac:dyDescent="0.2">
      <c r="X1008" s="208"/>
      <c r="Z1008" s="208"/>
      <c r="AA1008" s="208"/>
    </row>
    <row r="1009" spans="24:27" x14ac:dyDescent="0.2">
      <c r="X1009" s="208"/>
      <c r="Z1009" s="208"/>
      <c r="AA1009" s="208"/>
    </row>
    <row r="1010" spans="24:27" x14ac:dyDescent="0.2">
      <c r="X1010" s="208"/>
      <c r="Z1010" s="208"/>
      <c r="AA1010" s="208"/>
    </row>
    <row r="1011" spans="24:27" x14ac:dyDescent="0.2">
      <c r="X1011" s="208"/>
      <c r="Z1011" s="208"/>
      <c r="AA1011" s="208"/>
    </row>
    <row r="1012" spans="24:27" x14ac:dyDescent="0.2">
      <c r="X1012" s="208"/>
      <c r="Z1012" s="208"/>
      <c r="AA1012" s="208"/>
    </row>
    <row r="1013" spans="24:27" x14ac:dyDescent="0.2">
      <c r="X1013" s="208"/>
      <c r="Z1013" s="208"/>
      <c r="AA1013" s="208"/>
    </row>
    <row r="1014" spans="24:27" x14ac:dyDescent="0.2">
      <c r="X1014" s="208"/>
      <c r="Z1014" s="208"/>
      <c r="AA1014" s="208"/>
    </row>
    <row r="1015" spans="24:27" x14ac:dyDescent="0.2">
      <c r="X1015" s="208"/>
      <c r="Z1015" s="208"/>
      <c r="AA1015" s="208"/>
    </row>
    <row r="1016" spans="24:27" x14ac:dyDescent="0.2">
      <c r="X1016" s="208"/>
      <c r="Z1016" s="208"/>
      <c r="AA1016" s="208"/>
    </row>
    <row r="1017" spans="24:27" x14ac:dyDescent="0.2">
      <c r="X1017" s="208"/>
      <c r="Z1017" s="208"/>
      <c r="AA1017" s="208"/>
    </row>
    <row r="1018" spans="24:27" x14ac:dyDescent="0.2">
      <c r="X1018" s="208"/>
      <c r="Z1018" s="208"/>
      <c r="AA1018" s="208"/>
    </row>
    <row r="1019" spans="24:27" x14ac:dyDescent="0.2">
      <c r="X1019" s="208"/>
      <c r="Z1019" s="208"/>
      <c r="AA1019" s="208"/>
    </row>
    <row r="1020" spans="24:27" x14ac:dyDescent="0.2">
      <c r="X1020" s="208"/>
      <c r="Z1020" s="208"/>
      <c r="AA1020" s="208"/>
    </row>
    <row r="1021" spans="24:27" x14ac:dyDescent="0.2">
      <c r="X1021" s="208"/>
      <c r="Z1021" s="208"/>
      <c r="AA1021" s="208"/>
    </row>
    <row r="1022" spans="24:27" x14ac:dyDescent="0.2">
      <c r="X1022" s="208"/>
      <c r="Z1022" s="208"/>
      <c r="AA1022" s="208"/>
    </row>
    <row r="1023" spans="24:27" x14ac:dyDescent="0.2">
      <c r="X1023" s="208"/>
      <c r="Z1023" s="208"/>
      <c r="AA1023" s="208"/>
    </row>
    <row r="1024" spans="24:27" x14ac:dyDescent="0.2">
      <c r="X1024" s="208"/>
      <c r="Z1024" s="208"/>
      <c r="AA1024" s="208"/>
    </row>
    <row r="1025" spans="24:27" x14ac:dyDescent="0.2">
      <c r="X1025" s="208"/>
      <c r="Z1025" s="208"/>
      <c r="AA1025" s="208"/>
    </row>
    <row r="1026" spans="24:27" x14ac:dyDescent="0.2">
      <c r="X1026" s="208"/>
      <c r="Z1026" s="208"/>
      <c r="AA1026" s="208"/>
    </row>
    <row r="1027" spans="24:27" x14ac:dyDescent="0.2">
      <c r="X1027" s="208"/>
      <c r="Z1027" s="208"/>
      <c r="AA1027" s="208"/>
    </row>
    <row r="1028" spans="24:27" x14ac:dyDescent="0.2">
      <c r="X1028" s="208"/>
      <c r="Z1028" s="208"/>
      <c r="AA1028" s="208"/>
    </row>
    <row r="1029" spans="24:27" x14ac:dyDescent="0.2">
      <c r="X1029" s="208"/>
      <c r="Z1029" s="208"/>
      <c r="AA1029" s="208"/>
    </row>
    <row r="1030" spans="24:27" x14ac:dyDescent="0.2">
      <c r="X1030" s="208"/>
      <c r="Z1030" s="208"/>
      <c r="AA1030" s="208"/>
    </row>
    <row r="1031" spans="24:27" x14ac:dyDescent="0.2">
      <c r="X1031" s="208"/>
      <c r="Z1031" s="208"/>
      <c r="AA1031" s="208"/>
    </row>
    <row r="1032" spans="24:27" x14ac:dyDescent="0.2">
      <c r="X1032" s="208"/>
      <c r="Z1032" s="208"/>
      <c r="AA1032" s="208"/>
    </row>
    <row r="1033" spans="24:27" x14ac:dyDescent="0.2">
      <c r="X1033" s="208"/>
      <c r="Z1033" s="208"/>
      <c r="AA1033" s="208"/>
    </row>
    <row r="1034" spans="24:27" x14ac:dyDescent="0.2">
      <c r="X1034" s="208"/>
      <c r="Z1034" s="208"/>
      <c r="AA1034" s="208"/>
    </row>
    <row r="1035" spans="24:27" x14ac:dyDescent="0.2">
      <c r="X1035" s="208"/>
      <c r="Z1035" s="208"/>
      <c r="AA1035" s="208"/>
    </row>
    <row r="1036" spans="24:27" x14ac:dyDescent="0.2">
      <c r="X1036" s="208"/>
      <c r="Z1036" s="208"/>
      <c r="AA1036" s="208"/>
    </row>
    <row r="1037" spans="24:27" x14ac:dyDescent="0.2">
      <c r="X1037" s="208"/>
      <c r="Z1037" s="208"/>
      <c r="AA1037" s="208"/>
    </row>
    <row r="1038" spans="24:27" x14ac:dyDescent="0.2">
      <c r="X1038" s="208"/>
      <c r="Z1038" s="208"/>
      <c r="AA1038" s="208"/>
    </row>
    <row r="1039" spans="24:27" x14ac:dyDescent="0.2">
      <c r="X1039" s="208"/>
      <c r="Z1039" s="208"/>
      <c r="AA1039" s="208"/>
    </row>
    <row r="1040" spans="24:27" x14ac:dyDescent="0.2">
      <c r="X1040" s="208"/>
      <c r="Z1040" s="208"/>
      <c r="AA1040" s="208"/>
    </row>
    <row r="1041" spans="24:27" x14ac:dyDescent="0.2">
      <c r="X1041" s="208"/>
      <c r="Z1041" s="208"/>
      <c r="AA1041" s="208"/>
    </row>
    <row r="1042" spans="24:27" x14ac:dyDescent="0.2">
      <c r="X1042" s="208"/>
      <c r="Z1042" s="208"/>
      <c r="AA1042" s="208"/>
    </row>
    <row r="1043" spans="24:27" x14ac:dyDescent="0.2">
      <c r="X1043" s="208"/>
      <c r="Z1043" s="208"/>
      <c r="AA1043" s="208"/>
    </row>
    <row r="1044" spans="24:27" x14ac:dyDescent="0.2">
      <c r="X1044" s="208"/>
      <c r="Z1044" s="208"/>
      <c r="AA1044" s="208"/>
    </row>
    <row r="1045" spans="24:27" x14ac:dyDescent="0.2">
      <c r="X1045" s="208"/>
      <c r="Z1045" s="208"/>
      <c r="AA1045" s="208"/>
    </row>
    <row r="1046" spans="24:27" x14ac:dyDescent="0.2">
      <c r="X1046" s="208"/>
      <c r="Z1046" s="208"/>
      <c r="AA1046" s="208"/>
    </row>
    <row r="1047" spans="24:27" x14ac:dyDescent="0.2">
      <c r="X1047" s="208"/>
      <c r="Z1047" s="208"/>
      <c r="AA1047" s="208"/>
    </row>
    <row r="1048" spans="24:27" x14ac:dyDescent="0.2">
      <c r="X1048" s="208"/>
      <c r="Z1048" s="208"/>
      <c r="AA1048" s="208"/>
    </row>
    <row r="1049" spans="24:27" x14ac:dyDescent="0.2">
      <c r="X1049" s="208"/>
      <c r="Z1049" s="208"/>
      <c r="AA1049" s="208"/>
    </row>
    <row r="1050" spans="24:27" x14ac:dyDescent="0.2">
      <c r="X1050" s="208"/>
      <c r="Z1050" s="208"/>
      <c r="AA1050" s="208"/>
    </row>
    <row r="1051" spans="24:27" x14ac:dyDescent="0.2">
      <c r="X1051" s="208"/>
      <c r="Z1051" s="208"/>
      <c r="AA1051" s="208"/>
    </row>
    <row r="1052" spans="24:27" x14ac:dyDescent="0.2">
      <c r="X1052" s="208"/>
      <c r="Z1052" s="208"/>
      <c r="AA1052" s="208"/>
    </row>
    <row r="1053" spans="24:27" x14ac:dyDescent="0.2">
      <c r="X1053" s="208"/>
      <c r="Z1053" s="208"/>
      <c r="AA1053" s="208"/>
    </row>
    <row r="1054" spans="24:27" x14ac:dyDescent="0.2">
      <c r="X1054" s="208"/>
      <c r="Z1054" s="208"/>
      <c r="AA1054" s="208"/>
    </row>
    <row r="1055" spans="24:27" x14ac:dyDescent="0.2">
      <c r="X1055" s="208"/>
      <c r="Z1055" s="208"/>
      <c r="AA1055" s="208"/>
    </row>
    <row r="1056" spans="24:27" x14ac:dyDescent="0.2">
      <c r="X1056" s="208"/>
      <c r="Z1056" s="208"/>
      <c r="AA1056" s="208"/>
    </row>
    <row r="1057" spans="24:27" x14ac:dyDescent="0.2">
      <c r="X1057" s="208"/>
      <c r="Z1057" s="208"/>
      <c r="AA1057" s="208"/>
    </row>
    <row r="1058" spans="24:27" x14ac:dyDescent="0.2">
      <c r="X1058" s="208"/>
      <c r="Z1058" s="208"/>
      <c r="AA1058" s="208"/>
    </row>
    <row r="1059" spans="24:27" x14ac:dyDescent="0.2">
      <c r="X1059" s="208"/>
      <c r="Z1059" s="208"/>
      <c r="AA1059" s="208"/>
    </row>
    <row r="1060" spans="24:27" x14ac:dyDescent="0.2">
      <c r="X1060" s="208"/>
      <c r="Z1060" s="208"/>
      <c r="AA1060" s="208"/>
    </row>
    <row r="1061" spans="24:27" x14ac:dyDescent="0.2">
      <c r="X1061" s="208"/>
      <c r="Z1061" s="208"/>
      <c r="AA1061" s="208"/>
    </row>
    <row r="1062" spans="24:27" x14ac:dyDescent="0.2">
      <c r="X1062" s="208"/>
      <c r="Z1062" s="208"/>
      <c r="AA1062" s="208"/>
    </row>
    <row r="1063" spans="24:27" x14ac:dyDescent="0.2">
      <c r="X1063" s="208"/>
      <c r="Z1063" s="208"/>
      <c r="AA1063" s="208"/>
    </row>
    <row r="1064" spans="24:27" x14ac:dyDescent="0.2">
      <c r="X1064" s="208"/>
      <c r="Z1064" s="208"/>
      <c r="AA1064" s="208"/>
    </row>
    <row r="1065" spans="24:27" x14ac:dyDescent="0.2">
      <c r="X1065" s="208"/>
      <c r="Z1065" s="208"/>
      <c r="AA1065" s="208"/>
    </row>
    <row r="1066" spans="24:27" x14ac:dyDescent="0.2">
      <c r="X1066" s="208"/>
      <c r="Z1066" s="208"/>
      <c r="AA1066" s="208"/>
    </row>
    <row r="1067" spans="24:27" x14ac:dyDescent="0.2">
      <c r="X1067" s="208"/>
      <c r="Z1067" s="208"/>
      <c r="AA1067" s="208"/>
    </row>
    <row r="1068" spans="24:27" x14ac:dyDescent="0.2">
      <c r="X1068" s="208"/>
      <c r="Z1068" s="208"/>
      <c r="AA1068" s="208"/>
    </row>
    <row r="1069" spans="24:27" x14ac:dyDescent="0.2">
      <c r="X1069" s="208"/>
      <c r="Z1069" s="208"/>
      <c r="AA1069" s="208"/>
    </row>
    <row r="1070" spans="24:27" x14ac:dyDescent="0.2">
      <c r="X1070" s="208"/>
      <c r="Z1070" s="208"/>
      <c r="AA1070" s="208"/>
    </row>
    <row r="1071" spans="24:27" x14ac:dyDescent="0.2">
      <c r="X1071" s="208"/>
      <c r="Z1071" s="208"/>
      <c r="AA1071" s="208"/>
    </row>
    <row r="1072" spans="24:27" x14ac:dyDescent="0.2">
      <c r="X1072" s="208"/>
      <c r="Z1072" s="208"/>
      <c r="AA1072" s="208"/>
    </row>
    <row r="1073" spans="24:27" x14ac:dyDescent="0.2">
      <c r="X1073" s="208"/>
      <c r="Z1073" s="208"/>
      <c r="AA1073" s="208"/>
    </row>
    <row r="1074" spans="24:27" x14ac:dyDescent="0.2">
      <c r="X1074" s="208"/>
      <c r="Z1074" s="208"/>
      <c r="AA1074" s="208"/>
    </row>
    <row r="1075" spans="24:27" x14ac:dyDescent="0.2">
      <c r="X1075" s="208"/>
      <c r="Z1075" s="208"/>
      <c r="AA1075" s="208"/>
    </row>
    <row r="1076" spans="24:27" x14ac:dyDescent="0.2">
      <c r="X1076" s="208"/>
      <c r="Z1076" s="208"/>
      <c r="AA1076" s="208"/>
    </row>
    <row r="1077" spans="24:27" x14ac:dyDescent="0.2">
      <c r="X1077" s="208"/>
      <c r="Z1077" s="208"/>
      <c r="AA1077" s="208"/>
    </row>
    <row r="1078" spans="24:27" x14ac:dyDescent="0.2">
      <c r="X1078" s="208"/>
      <c r="Z1078" s="208"/>
      <c r="AA1078" s="208"/>
    </row>
    <row r="1079" spans="24:27" x14ac:dyDescent="0.2">
      <c r="X1079" s="208"/>
      <c r="Z1079" s="208"/>
      <c r="AA1079" s="208"/>
    </row>
    <row r="1080" spans="24:27" x14ac:dyDescent="0.2">
      <c r="X1080" s="208"/>
      <c r="Z1080" s="208"/>
      <c r="AA1080" s="208"/>
    </row>
    <row r="1081" spans="24:27" x14ac:dyDescent="0.2">
      <c r="X1081" s="208"/>
      <c r="Z1081" s="208"/>
      <c r="AA1081" s="208"/>
    </row>
    <row r="1082" spans="24:27" x14ac:dyDescent="0.2">
      <c r="X1082" s="208"/>
      <c r="Z1082" s="208"/>
      <c r="AA1082" s="208"/>
    </row>
    <row r="1083" spans="24:27" x14ac:dyDescent="0.2">
      <c r="X1083" s="208"/>
      <c r="Z1083" s="208"/>
      <c r="AA1083" s="208"/>
    </row>
    <row r="1084" spans="24:27" x14ac:dyDescent="0.2">
      <c r="X1084" s="208"/>
      <c r="Z1084" s="208"/>
      <c r="AA1084" s="208"/>
    </row>
    <row r="1085" spans="24:27" x14ac:dyDescent="0.2">
      <c r="X1085" s="208"/>
      <c r="Z1085" s="208"/>
      <c r="AA1085" s="208"/>
    </row>
    <row r="1086" spans="24:27" x14ac:dyDescent="0.2">
      <c r="X1086" s="208"/>
      <c r="Z1086" s="208"/>
      <c r="AA1086" s="208"/>
    </row>
    <row r="1087" spans="24:27" x14ac:dyDescent="0.2">
      <c r="X1087" s="208"/>
      <c r="Z1087" s="208"/>
      <c r="AA1087" s="208"/>
    </row>
    <row r="1088" spans="24:27" x14ac:dyDescent="0.2">
      <c r="X1088" s="208"/>
      <c r="Z1088" s="208"/>
      <c r="AA1088" s="208"/>
    </row>
    <row r="1089" spans="24:27" x14ac:dyDescent="0.2">
      <c r="X1089" s="208"/>
      <c r="Z1089" s="208"/>
      <c r="AA1089" s="208"/>
    </row>
    <row r="1090" spans="24:27" x14ac:dyDescent="0.2">
      <c r="X1090" s="208"/>
      <c r="Z1090" s="208"/>
      <c r="AA1090" s="208"/>
    </row>
    <row r="1091" spans="24:27" x14ac:dyDescent="0.2">
      <c r="X1091" s="208"/>
      <c r="Z1091" s="208"/>
      <c r="AA1091" s="208"/>
    </row>
    <row r="1092" spans="24:27" x14ac:dyDescent="0.2">
      <c r="X1092" s="208"/>
      <c r="Z1092" s="208"/>
      <c r="AA1092" s="208"/>
    </row>
    <row r="1093" spans="24:27" x14ac:dyDescent="0.2">
      <c r="X1093" s="208"/>
      <c r="Z1093" s="208"/>
      <c r="AA1093" s="208"/>
    </row>
    <row r="1094" spans="24:27" x14ac:dyDescent="0.2">
      <c r="X1094" s="208"/>
      <c r="Z1094" s="208"/>
      <c r="AA1094" s="208"/>
    </row>
    <row r="1095" spans="24:27" x14ac:dyDescent="0.2">
      <c r="X1095" s="208"/>
      <c r="Z1095" s="208"/>
      <c r="AA1095" s="208"/>
    </row>
    <row r="1096" spans="24:27" x14ac:dyDescent="0.2">
      <c r="X1096" s="208"/>
      <c r="Z1096" s="208"/>
      <c r="AA1096" s="208"/>
    </row>
    <row r="1097" spans="24:27" x14ac:dyDescent="0.2">
      <c r="X1097" s="208"/>
      <c r="Z1097" s="208"/>
      <c r="AA1097" s="208"/>
    </row>
    <row r="1098" spans="24:27" x14ac:dyDescent="0.2">
      <c r="X1098" s="208"/>
      <c r="Z1098" s="208"/>
      <c r="AA1098" s="208"/>
    </row>
    <row r="1099" spans="24:27" x14ac:dyDescent="0.2">
      <c r="X1099" s="208"/>
      <c r="Z1099" s="208"/>
      <c r="AA1099" s="208"/>
    </row>
    <row r="1100" spans="24:27" x14ac:dyDescent="0.2">
      <c r="X1100" s="208"/>
      <c r="Z1100" s="208"/>
      <c r="AA1100" s="208"/>
    </row>
    <row r="1101" spans="24:27" x14ac:dyDescent="0.2">
      <c r="X1101" s="208"/>
      <c r="Z1101" s="208"/>
      <c r="AA1101" s="208"/>
    </row>
    <row r="1102" spans="24:27" x14ac:dyDescent="0.2">
      <c r="X1102" s="208"/>
      <c r="Z1102" s="208"/>
      <c r="AA1102" s="208"/>
    </row>
    <row r="1103" spans="24:27" x14ac:dyDescent="0.2">
      <c r="X1103" s="208"/>
      <c r="Z1103" s="208"/>
      <c r="AA1103" s="208"/>
    </row>
    <row r="1104" spans="24:27" x14ac:dyDescent="0.2">
      <c r="X1104" s="208"/>
      <c r="Z1104" s="208"/>
      <c r="AA1104" s="208"/>
    </row>
    <row r="1105" spans="24:27" x14ac:dyDescent="0.2">
      <c r="X1105" s="208"/>
      <c r="Z1105" s="208"/>
      <c r="AA1105" s="208"/>
    </row>
    <row r="1106" spans="24:27" x14ac:dyDescent="0.2">
      <c r="X1106" s="208"/>
      <c r="Z1106" s="208"/>
      <c r="AA1106" s="208"/>
    </row>
    <row r="1107" spans="24:27" x14ac:dyDescent="0.2">
      <c r="X1107" s="208"/>
      <c r="Z1107" s="208"/>
      <c r="AA1107" s="208"/>
    </row>
    <row r="1108" spans="24:27" x14ac:dyDescent="0.2">
      <c r="X1108" s="208"/>
      <c r="Z1108" s="208"/>
      <c r="AA1108" s="208"/>
    </row>
    <row r="1109" spans="24:27" x14ac:dyDescent="0.2">
      <c r="X1109" s="208"/>
      <c r="Z1109" s="208"/>
      <c r="AA1109" s="208"/>
    </row>
    <row r="1110" spans="24:27" x14ac:dyDescent="0.2">
      <c r="X1110" s="208"/>
      <c r="Z1110" s="208"/>
      <c r="AA1110" s="208"/>
    </row>
    <row r="1111" spans="24:27" x14ac:dyDescent="0.2">
      <c r="X1111" s="208"/>
      <c r="Z1111" s="208"/>
      <c r="AA1111" s="208"/>
    </row>
    <row r="1112" spans="24:27" x14ac:dyDescent="0.2">
      <c r="X1112" s="208"/>
      <c r="Z1112" s="208"/>
      <c r="AA1112" s="208"/>
    </row>
    <row r="1113" spans="24:27" x14ac:dyDescent="0.2">
      <c r="X1113" s="208"/>
      <c r="Z1113" s="208"/>
      <c r="AA1113" s="208"/>
    </row>
    <row r="1114" spans="24:27" x14ac:dyDescent="0.2">
      <c r="X1114" s="208"/>
      <c r="Z1114" s="208"/>
      <c r="AA1114" s="208"/>
    </row>
    <row r="1115" spans="24:27" x14ac:dyDescent="0.2">
      <c r="X1115" s="208"/>
      <c r="Z1115" s="208"/>
      <c r="AA1115" s="208"/>
    </row>
    <row r="1116" spans="24:27" x14ac:dyDescent="0.2">
      <c r="X1116" s="208"/>
      <c r="Z1116" s="208"/>
      <c r="AA1116" s="208"/>
    </row>
    <row r="1117" spans="24:27" x14ac:dyDescent="0.2">
      <c r="X1117" s="208"/>
      <c r="Z1117" s="208"/>
      <c r="AA1117" s="208"/>
    </row>
    <row r="1118" spans="24:27" x14ac:dyDescent="0.2">
      <c r="X1118" s="208"/>
      <c r="Z1118" s="208"/>
      <c r="AA1118" s="208"/>
    </row>
    <row r="1119" spans="24:27" x14ac:dyDescent="0.2">
      <c r="X1119" s="208"/>
      <c r="Z1119" s="208"/>
      <c r="AA1119" s="208"/>
    </row>
    <row r="1120" spans="24:27" x14ac:dyDescent="0.2">
      <c r="X1120" s="208"/>
      <c r="Z1120" s="208"/>
      <c r="AA1120" s="208"/>
    </row>
    <row r="1121" spans="24:27" x14ac:dyDescent="0.2">
      <c r="X1121" s="208"/>
      <c r="Z1121" s="208"/>
      <c r="AA1121" s="208"/>
    </row>
    <row r="1122" spans="24:27" x14ac:dyDescent="0.2">
      <c r="X1122" s="208"/>
      <c r="Z1122" s="208"/>
      <c r="AA1122" s="208"/>
    </row>
    <row r="1123" spans="24:27" x14ac:dyDescent="0.2">
      <c r="X1123" s="208"/>
      <c r="Z1123" s="208"/>
      <c r="AA1123" s="208"/>
    </row>
    <row r="1124" spans="24:27" x14ac:dyDescent="0.2">
      <c r="X1124" s="208"/>
      <c r="Z1124" s="208"/>
      <c r="AA1124" s="208"/>
    </row>
    <row r="1125" spans="24:27" x14ac:dyDescent="0.2">
      <c r="X1125" s="208"/>
      <c r="Z1125" s="208"/>
      <c r="AA1125" s="208"/>
    </row>
    <row r="1126" spans="24:27" x14ac:dyDescent="0.2">
      <c r="X1126" s="208"/>
      <c r="Z1126" s="208"/>
      <c r="AA1126" s="208"/>
    </row>
    <row r="1127" spans="24:27" x14ac:dyDescent="0.2">
      <c r="X1127" s="208"/>
      <c r="Z1127" s="208"/>
      <c r="AA1127" s="208"/>
    </row>
    <row r="1128" spans="24:27" x14ac:dyDescent="0.2">
      <c r="X1128" s="208"/>
      <c r="Z1128" s="208"/>
      <c r="AA1128" s="208"/>
    </row>
    <row r="1129" spans="24:27" x14ac:dyDescent="0.2">
      <c r="X1129" s="208"/>
      <c r="Z1129" s="208"/>
      <c r="AA1129" s="208"/>
    </row>
    <row r="1130" spans="24:27" x14ac:dyDescent="0.2">
      <c r="X1130" s="208"/>
      <c r="Z1130" s="208"/>
      <c r="AA1130" s="208"/>
    </row>
    <row r="1131" spans="24:27" x14ac:dyDescent="0.2">
      <c r="X1131" s="208"/>
      <c r="Z1131" s="208"/>
      <c r="AA1131" s="208"/>
    </row>
    <row r="1132" spans="24:27" x14ac:dyDescent="0.2">
      <c r="X1132" s="208"/>
      <c r="Z1132" s="208"/>
      <c r="AA1132" s="208"/>
    </row>
    <row r="1133" spans="24:27" x14ac:dyDescent="0.2">
      <c r="X1133" s="208"/>
      <c r="Z1133" s="208"/>
      <c r="AA1133" s="208"/>
    </row>
    <row r="1134" spans="24:27" x14ac:dyDescent="0.2">
      <c r="X1134" s="208"/>
      <c r="Z1134" s="208"/>
      <c r="AA1134" s="208"/>
    </row>
    <row r="1135" spans="24:27" x14ac:dyDescent="0.2">
      <c r="X1135" s="208"/>
      <c r="Z1135" s="208"/>
      <c r="AA1135" s="208"/>
    </row>
    <row r="1136" spans="24:27" x14ac:dyDescent="0.2">
      <c r="X1136" s="208"/>
      <c r="Z1136" s="208"/>
      <c r="AA1136" s="208"/>
    </row>
    <row r="1137" spans="24:27" x14ac:dyDescent="0.2">
      <c r="X1137" s="208"/>
      <c r="Z1137" s="208"/>
      <c r="AA1137" s="208"/>
    </row>
    <row r="1138" spans="24:27" x14ac:dyDescent="0.2">
      <c r="X1138" s="208"/>
      <c r="Z1138" s="208"/>
      <c r="AA1138" s="208"/>
    </row>
    <row r="1139" spans="24:27" x14ac:dyDescent="0.2">
      <c r="X1139" s="208"/>
      <c r="Z1139" s="208"/>
      <c r="AA1139" s="208"/>
    </row>
    <row r="1140" spans="24:27" x14ac:dyDescent="0.2">
      <c r="X1140" s="208"/>
      <c r="Z1140" s="208"/>
      <c r="AA1140" s="208"/>
    </row>
    <row r="1141" spans="24:27" x14ac:dyDescent="0.2">
      <c r="X1141" s="208"/>
      <c r="Z1141" s="208"/>
      <c r="AA1141" s="208"/>
    </row>
    <row r="1142" spans="24:27" x14ac:dyDescent="0.2">
      <c r="X1142" s="208"/>
      <c r="Z1142" s="208"/>
      <c r="AA1142" s="208"/>
    </row>
    <row r="1143" spans="24:27" x14ac:dyDescent="0.2">
      <c r="X1143" s="208"/>
      <c r="Z1143" s="208"/>
      <c r="AA1143" s="208"/>
    </row>
    <row r="1144" spans="24:27" x14ac:dyDescent="0.2">
      <c r="X1144" s="208"/>
      <c r="Z1144" s="208"/>
      <c r="AA1144" s="208"/>
    </row>
    <row r="1145" spans="24:27" x14ac:dyDescent="0.2">
      <c r="X1145" s="208"/>
      <c r="Z1145" s="208"/>
      <c r="AA1145" s="208"/>
    </row>
    <row r="1146" spans="24:27" x14ac:dyDescent="0.2">
      <c r="X1146" s="208"/>
      <c r="Z1146" s="208"/>
      <c r="AA1146" s="208"/>
    </row>
    <row r="1147" spans="24:27" x14ac:dyDescent="0.2">
      <c r="X1147" s="208"/>
      <c r="Z1147" s="208"/>
      <c r="AA1147" s="208"/>
    </row>
    <row r="1148" spans="24:27" x14ac:dyDescent="0.2">
      <c r="X1148" s="208"/>
      <c r="Z1148" s="208"/>
      <c r="AA1148" s="208"/>
    </row>
    <row r="1149" spans="24:27" x14ac:dyDescent="0.2">
      <c r="X1149" s="208"/>
      <c r="Z1149" s="208"/>
      <c r="AA1149" s="208"/>
    </row>
    <row r="1150" spans="24:27" x14ac:dyDescent="0.2">
      <c r="X1150" s="208"/>
      <c r="Z1150" s="208"/>
      <c r="AA1150" s="208"/>
    </row>
    <row r="1151" spans="24:27" x14ac:dyDescent="0.2">
      <c r="X1151" s="208"/>
      <c r="Z1151" s="208"/>
      <c r="AA1151" s="208"/>
    </row>
    <row r="1152" spans="24:27" x14ac:dyDescent="0.2">
      <c r="X1152" s="208"/>
      <c r="Z1152" s="208"/>
      <c r="AA1152" s="208"/>
    </row>
    <row r="1153" spans="24:27" x14ac:dyDescent="0.2">
      <c r="X1153" s="208"/>
      <c r="Z1153" s="208"/>
      <c r="AA1153" s="208"/>
    </row>
    <row r="1154" spans="24:27" x14ac:dyDescent="0.2">
      <c r="X1154" s="208"/>
      <c r="Z1154" s="208"/>
      <c r="AA1154" s="208"/>
    </row>
    <row r="1155" spans="24:27" x14ac:dyDescent="0.2">
      <c r="X1155" s="208"/>
      <c r="Z1155" s="208"/>
      <c r="AA1155" s="208"/>
    </row>
    <row r="1156" spans="24:27" x14ac:dyDescent="0.2">
      <c r="X1156" s="208"/>
      <c r="Z1156" s="208"/>
      <c r="AA1156" s="208"/>
    </row>
    <row r="1157" spans="24:27" x14ac:dyDescent="0.2">
      <c r="X1157" s="208"/>
      <c r="Z1157" s="208"/>
      <c r="AA1157" s="208"/>
    </row>
    <row r="1158" spans="24:27" x14ac:dyDescent="0.2">
      <c r="X1158" s="208"/>
      <c r="Z1158" s="208"/>
      <c r="AA1158" s="208"/>
    </row>
    <row r="1159" spans="24:27" x14ac:dyDescent="0.2">
      <c r="X1159" s="208"/>
      <c r="Z1159" s="208"/>
      <c r="AA1159" s="208"/>
    </row>
    <row r="1160" spans="24:27" x14ac:dyDescent="0.2">
      <c r="X1160" s="208"/>
      <c r="Z1160" s="208"/>
      <c r="AA1160" s="208"/>
    </row>
    <row r="1161" spans="24:27" x14ac:dyDescent="0.2">
      <c r="X1161" s="208"/>
      <c r="Z1161" s="208"/>
      <c r="AA1161" s="208"/>
    </row>
    <row r="1162" spans="24:27" x14ac:dyDescent="0.2">
      <c r="X1162" s="208"/>
      <c r="Z1162" s="208"/>
      <c r="AA1162" s="208"/>
    </row>
    <row r="1163" spans="24:27" x14ac:dyDescent="0.2">
      <c r="X1163" s="208"/>
      <c r="Z1163" s="208"/>
      <c r="AA1163" s="208"/>
    </row>
    <row r="1164" spans="24:27" x14ac:dyDescent="0.2">
      <c r="X1164" s="208"/>
      <c r="Z1164" s="208"/>
      <c r="AA1164" s="208"/>
    </row>
    <row r="1165" spans="24:27" x14ac:dyDescent="0.2">
      <c r="X1165" s="208"/>
      <c r="Z1165" s="208"/>
      <c r="AA1165" s="208"/>
    </row>
    <row r="1166" spans="24:27" x14ac:dyDescent="0.2">
      <c r="X1166" s="208"/>
      <c r="Z1166" s="208"/>
      <c r="AA1166" s="208"/>
    </row>
    <row r="1167" spans="24:27" x14ac:dyDescent="0.2">
      <c r="X1167" s="208"/>
      <c r="Z1167" s="208"/>
      <c r="AA1167" s="208"/>
    </row>
    <row r="1168" spans="24:27" x14ac:dyDescent="0.2">
      <c r="X1168" s="208"/>
      <c r="Z1168" s="208"/>
      <c r="AA1168" s="208"/>
    </row>
    <row r="1169" spans="24:27" x14ac:dyDescent="0.2">
      <c r="X1169" s="208"/>
      <c r="Z1169" s="208"/>
      <c r="AA1169" s="208"/>
    </row>
    <row r="1170" spans="24:27" x14ac:dyDescent="0.2">
      <c r="X1170" s="208"/>
      <c r="Z1170" s="208"/>
      <c r="AA1170" s="208"/>
    </row>
    <row r="1171" spans="24:27" x14ac:dyDescent="0.2">
      <c r="X1171" s="208"/>
      <c r="Z1171" s="208"/>
      <c r="AA1171" s="208"/>
    </row>
    <row r="1172" spans="24:27" x14ac:dyDescent="0.2">
      <c r="X1172" s="208"/>
      <c r="Z1172" s="208"/>
      <c r="AA1172" s="208"/>
    </row>
    <row r="1173" spans="24:27" x14ac:dyDescent="0.2">
      <c r="X1173" s="208"/>
      <c r="Z1173" s="208"/>
      <c r="AA1173" s="208"/>
    </row>
    <row r="1174" spans="24:27" x14ac:dyDescent="0.2">
      <c r="X1174" s="208"/>
      <c r="Z1174" s="208"/>
      <c r="AA1174" s="208"/>
    </row>
    <row r="1175" spans="24:27" x14ac:dyDescent="0.2">
      <c r="X1175" s="208"/>
      <c r="Z1175" s="208"/>
      <c r="AA1175" s="208"/>
    </row>
    <row r="1176" spans="24:27" x14ac:dyDescent="0.2">
      <c r="X1176" s="208"/>
      <c r="Z1176" s="208"/>
      <c r="AA1176" s="208"/>
    </row>
    <row r="1177" spans="24:27" x14ac:dyDescent="0.2">
      <c r="X1177" s="208"/>
      <c r="Z1177" s="208"/>
      <c r="AA1177" s="208"/>
    </row>
    <row r="1178" spans="24:27" x14ac:dyDescent="0.2">
      <c r="X1178" s="208"/>
      <c r="Z1178" s="208"/>
      <c r="AA1178" s="208"/>
    </row>
    <row r="1179" spans="24:27" x14ac:dyDescent="0.2">
      <c r="X1179" s="208"/>
      <c r="Z1179" s="208"/>
      <c r="AA1179" s="208"/>
    </row>
    <row r="1180" spans="24:27" x14ac:dyDescent="0.2">
      <c r="X1180" s="208"/>
      <c r="Z1180" s="208"/>
      <c r="AA1180" s="208"/>
    </row>
    <row r="1181" spans="24:27" x14ac:dyDescent="0.2">
      <c r="X1181" s="208"/>
      <c r="Z1181" s="208"/>
      <c r="AA1181" s="208"/>
    </row>
    <row r="1182" spans="24:27" x14ac:dyDescent="0.2">
      <c r="X1182" s="208"/>
      <c r="Z1182" s="208"/>
      <c r="AA1182" s="208"/>
    </row>
    <row r="1183" spans="24:27" x14ac:dyDescent="0.2">
      <c r="X1183" s="208"/>
      <c r="Z1183" s="208"/>
      <c r="AA1183" s="208"/>
    </row>
    <row r="1184" spans="24:27" x14ac:dyDescent="0.2">
      <c r="X1184" s="208"/>
      <c r="Z1184" s="208"/>
      <c r="AA1184" s="208"/>
    </row>
    <row r="1185" spans="24:27" x14ac:dyDescent="0.2">
      <c r="X1185" s="208"/>
      <c r="Z1185" s="208"/>
      <c r="AA1185" s="208"/>
    </row>
    <row r="1186" spans="24:27" x14ac:dyDescent="0.2">
      <c r="X1186" s="208"/>
      <c r="Z1186" s="208"/>
      <c r="AA1186" s="208"/>
    </row>
    <row r="1187" spans="24:27" x14ac:dyDescent="0.2">
      <c r="X1187" s="208"/>
      <c r="Z1187" s="208"/>
      <c r="AA1187" s="208"/>
    </row>
    <row r="1188" spans="24:27" x14ac:dyDescent="0.2">
      <c r="X1188" s="208"/>
      <c r="Z1188" s="208"/>
      <c r="AA1188" s="208"/>
    </row>
    <row r="1189" spans="24:27" x14ac:dyDescent="0.2">
      <c r="X1189" s="208"/>
      <c r="Z1189" s="208"/>
      <c r="AA1189" s="208"/>
    </row>
    <row r="1190" spans="24:27" x14ac:dyDescent="0.2">
      <c r="X1190" s="208"/>
      <c r="Z1190" s="208"/>
      <c r="AA1190" s="208"/>
    </row>
    <row r="1191" spans="24:27" x14ac:dyDescent="0.2">
      <c r="X1191" s="208"/>
      <c r="Z1191" s="208"/>
      <c r="AA1191" s="208"/>
    </row>
    <row r="1192" spans="24:27" x14ac:dyDescent="0.2">
      <c r="X1192" s="208"/>
      <c r="Z1192" s="208"/>
      <c r="AA1192" s="208"/>
    </row>
    <row r="1193" spans="24:27" x14ac:dyDescent="0.2">
      <c r="X1193" s="208"/>
      <c r="Z1193" s="208"/>
      <c r="AA1193" s="208"/>
    </row>
    <row r="1194" spans="24:27" x14ac:dyDescent="0.2">
      <c r="X1194" s="208"/>
      <c r="Z1194" s="208"/>
      <c r="AA1194" s="208"/>
    </row>
    <row r="1195" spans="24:27" x14ac:dyDescent="0.2">
      <c r="X1195" s="208"/>
      <c r="Z1195" s="208"/>
      <c r="AA1195" s="208"/>
    </row>
    <row r="1196" spans="24:27" x14ac:dyDescent="0.2">
      <c r="X1196" s="208"/>
      <c r="Z1196" s="208"/>
      <c r="AA1196" s="208"/>
    </row>
    <row r="1197" spans="24:27" x14ac:dyDescent="0.2">
      <c r="X1197" s="208"/>
      <c r="Z1197" s="208"/>
      <c r="AA1197" s="208"/>
    </row>
    <row r="1198" spans="24:27" x14ac:dyDescent="0.2">
      <c r="X1198" s="208"/>
      <c r="Z1198" s="208"/>
      <c r="AA1198" s="208"/>
    </row>
    <row r="1199" spans="24:27" x14ac:dyDescent="0.2">
      <c r="X1199" s="208"/>
      <c r="Z1199" s="208"/>
      <c r="AA1199" s="208"/>
    </row>
    <row r="1200" spans="24:27" x14ac:dyDescent="0.2">
      <c r="X1200" s="208"/>
      <c r="Z1200" s="208"/>
      <c r="AA1200" s="208"/>
    </row>
    <row r="1201" spans="24:27" x14ac:dyDescent="0.2">
      <c r="X1201" s="208"/>
      <c r="Z1201" s="208"/>
      <c r="AA1201" s="208"/>
    </row>
    <row r="1202" spans="24:27" x14ac:dyDescent="0.2">
      <c r="X1202" s="208"/>
      <c r="Z1202" s="208"/>
      <c r="AA1202" s="208"/>
    </row>
    <row r="1203" spans="24:27" x14ac:dyDescent="0.2">
      <c r="X1203" s="208"/>
      <c r="Z1203" s="208"/>
      <c r="AA1203" s="208"/>
    </row>
    <row r="1204" spans="24:27" x14ac:dyDescent="0.2">
      <c r="X1204" s="208"/>
      <c r="Z1204" s="208"/>
      <c r="AA1204" s="208"/>
    </row>
    <row r="1205" spans="24:27" x14ac:dyDescent="0.2">
      <c r="X1205" s="208"/>
      <c r="Z1205" s="208"/>
      <c r="AA1205" s="208"/>
    </row>
    <row r="1206" spans="24:27" x14ac:dyDescent="0.2">
      <c r="X1206" s="208"/>
      <c r="Z1206" s="208"/>
      <c r="AA1206" s="208"/>
    </row>
    <row r="1207" spans="24:27" x14ac:dyDescent="0.2">
      <c r="X1207" s="208"/>
      <c r="Z1207" s="208"/>
      <c r="AA1207" s="208"/>
    </row>
    <row r="1208" spans="24:27" x14ac:dyDescent="0.2">
      <c r="X1208" s="208"/>
      <c r="Z1208" s="208"/>
      <c r="AA1208" s="208"/>
    </row>
    <row r="1209" spans="24:27" x14ac:dyDescent="0.2">
      <c r="X1209" s="208"/>
      <c r="Z1209" s="208"/>
      <c r="AA1209" s="208"/>
    </row>
    <row r="1210" spans="24:27" x14ac:dyDescent="0.2">
      <c r="X1210" s="208"/>
      <c r="Z1210" s="208"/>
      <c r="AA1210" s="208"/>
    </row>
    <row r="1211" spans="24:27" x14ac:dyDescent="0.2">
      <c r="X1211" s="208"/>
      <c r="Z1211" s="208"/>
      <c r="AA1211" s="208"/>
    </row>
    <row r="1212" spans="24:27" x14ac:dyDescent="0.2">
      <c r="X1212" s="208"/>
      <c r="Z1212" s="208"/>
      <c r="AA1212" s="208"/>
    </row>
    <row r="1213" spans="24:27" x14ac:dyDescent="0.2">
      <c r="X1213" s="208"/>
      <c r="Z1213" s="208"/>
      <c r="AA1213" s="208"/>
    </row>
    <row r="1214" spans="24:27" x14ac:dyDescent="0.2">
      <c r="X1214" s="208"/>
      <c r="Z1214" s="208"/>
      <c r="AA1214" s="208"/>
    </row>
    <row r="1215" spans="24:27" x14ac:dyDescent="0.2">
      <c r="X1215" s="208"/>
      <c r="Z1215" s="208"/>
      <c r="AA1215" s="208"/>
    </row>
    <row r="1216" spans="24:27" x14ac:dyDescent="0.2">
      <c r="X1216" s="208"/>
      <c r="Z1216" s="208"/>
      <c r="AA1216" s="208"/>
    </row>
    <row r="1217" spans="24:27" x14ac:dyDescent="0.2">
      <c r="X1217" s="208"/>
      <c r="Z1217" s="208"/>
      <c r="AA1217" s="208"/>
    </row>
    <row r="1218" spans="24:27" x14ac:dyDescent="0.2">
      <c r="X1218" s="208"/>
      <c r="Z1218" s="208"/>
      <c r="AA1218" s="208"/>
    </row>
    <row r="1219" spans="24:27" x14ac:dyDescent="0.2">
      <c r="X1219" s="208"/>
      <c r="Z1219" s="208"/>
      <c r="AA1219" s="208"/>
    </row>
    <row r="1220" spans="24:27" x14ac:dyDescent="0.2">
      <c r="X1220" s="208"/>
      <c r="Z1220" s="208"/>
      <c r="AA1220" s="208"/>
    </row>
    <row r="1221" spans="24:27" x14ac:dyDescent="0.2">
      <c r="X1221" s="208"/>
      <c r="Z1221" s="208"/>
      <c r="AA1221" s="208"/>
    </row>
    <row r="1222" spans="24:27" x14ac:dyDescent="0.2">
      <c r="X1222" s="208"/>
      <c r="Z1222" s="208"/>
      <c r="AA1222" s="208"/>
    </row>
    <row r="1223" spans="24:27" x14ac:dyDescent="0.2">
      <c r="X1223" s="208"/>
      <c r="Z1223" s="208"/>
      <c r="AA1223" s="208"/>
    </row>
    <row r="1224" spans="24:27" x14ac:dyDescent="0.2">
      <c r="X1224" s="208"/>
      <c r="Z1224" s="208"/>
      <c r="AA1224" s="208"/>
    </row>
    <row r="1225" spans="24:27" x14ac:dyDescent="0.2">
      <c r="X1225" s="208"/>
      <c r="Z1225" s="208"/>
      <c r="AA1225" s="208"/>
    </row>
    <row r="1226" spans="24:27" x14ac:dyDescent="0.2">
      <c r="X1226" s="208"/>
      <c r="Z1226" s="208"/>
      <c r="AA1226" s="208"/>
    </row>
    <row r="1227" spans="24:27" x14ac:dyDescent="0.2">
      <c r="X1227" s="208"/>
      <c r="Z1227" s="208"/>
      <c r="AA1227" s="208"/>
    </row>
    <row r="1228" spans="24:27" x14ac:dyDescent="0.2">
      <c r="X1228" s="208"/>
      <c r="Z1228" s="208"/>
      <c r="AA1228" s="208"/>
    </row>
    <row r="1229" spans="24:27" x14ac:dyDescent="0.2">
      <c r="X1229" s="208"/>
      <c r="Z1229" s="208"/>
      <c r="AA1229" s="208"/>
    </row>
    <row r="1230" spans="24:27" x14ac:dyDescent="0.2">
      <c r="X1230" s="208"/>
      <c r="Z1230" s="208"/>
      <c r="AA1230" s="208"/>
    </row>
    <row r="1231" spans="24:27" x14ac:dyDescent="0.2">
      <c r="X1231" s="208"/>
      <c r="Z1231" s="208"/>
      <c r="AA1231" s="208"/>
    </row>
    <row r="1232" spans="24:27" x14ac:dyDescent="0.2">
      <c r="X1232" s="208"/>
      <c r="Z1232" s="208"/>
      <c r="AA1232" s="208"/>
    </row>
    <row r="1233" spans="24:27" x14ac:dyDescent="0.2">
      <c r="X1233" s="208"/>
      <c r="Z1233" s="208"/>
      <c r="AA1233" s="208"/>
    </row>
    <row r="1234" spans="24:27" x14ac:dyDescent="0.2">
      <c r="X1234" s="208"/>
      <c r="Z1234" s="208"/>
      <c r="AA1234" s="208"/>
    </row>
    <row r="1235" spans="24:27" x14ac:dyDescent="0.2">
      <c r="X1235" s="208"/>
      <c r="Z1235" s="208"/>
      <c r="AA1235" s="208"/>
    </row>
    <row r="1236" spans="24:27" x14ac:dyDescent="0.2">
      <c r="X1236" s="208"/>
      <c r="Z1236" s="208"/>
      <c r="AA1236" s="208"/>
    </row>
    <row r="1237" spans="24:27" x14ac:dyDescent="0.2">
      <c r="X1237" s="208"/>
      <c r="Z1237" s="208"/>
      <c r="AA1237" s="208"/>
    </row>
    <row r="1238" spans="24:27" x14ac:dyDescent="0.2">
      <c r="X1238" s="208"/>
      <c r="Z1238" s="208"/>
      <c r="AA1238" s="208"/>
    </row>
    <row r="1239" spans="24:27" x14ac:dyDescent="0.2">
      <c r="X1239" s="208"/>
      <c r="Z1239" s="208"/>
      <c r="AA1239" s="208"/>
    </row>
    <row r="1240" spans="24:27" x14ac:dyDescent="0.2">
      <c r="X1240" s="208"/>
      <c r="Z1240" s="208"/>
      <c r="AA1240" s="208"/>
    </row>
    <row r="1241" spans="24:27" x14ac:dyDescent="0.2">
      <c r="X1241" s="208"/>
      <c r="Z1241" s="208"/>
      <c r="AA1241" s="208"/>
    </row>
    <row r="1242" spans="24:27" x14ac:dyDescent="0.2">
      <c r="X1242" s="208"/>
      <c r="Z1242" s="208"/>
      <c r="AA1242" s="208"/>
    </row>
    <row r="1243" spans="24:27" x14ac:dyDescent="0.2">
      <c r="X1243" s="208"/>
      <c r="Z1243" s="208"/>
      <c r="AA1243" s="208"/>
    </row>
    <row r="1244" spans="24:27" x14ac:dyDescent="0.2">
      <c r="X1244" s="208"/>
      <c r="Z1244" s="208"/>
      <c r="AA1244" s="208"/>
    </row>
    <row r="1245" spans="24:27" x14ac:dyDescent="0.2">
      <c r="X1245" s="208"/>
      <c r="Z1245" s="208"/>
      <c r="AA1245" s="208"/>
    </row>
    <row r="1246" spans="24:27" x14ac:dyDescent="0.2">
      <c r="X1246" s="208"/>
      <c r="Z1246" s="208"/>
      <c r="AA1246" s="208"/>
    </row>
    <row r="1247" spans="24:27" x14ac:dyDescent="0.2">
      <c r="X1247" s="208"/>
      <c r="Z1247" s="208"/>
      <c r="AA1247" s="208"/>
    </row>
    <row r="1248" spans="24:27" x14ac:dyDescent="0.2">
      <c r="X1248" s="208"/>
      <c r="Z1248" s="208"/>
      <c r="AA1248" s="208"/>
    </row>
    <row r="1249" spans="24:27" x14ac:dyDescent="0.2">
      <c r="X1249" s="208"/>
      <c r="Z1249" s="208"/>
      <c r="AA1249" s="208"/>
    </row>
    <row r="1250" spans="24:27" x14ac:dyDescent="0.2">
      <c r="X1250" s="208"/>
      <c r="Z1250" s="208"/>
      <c r="AA1250" s="208"/>
    </row>
    <row r="1251" spans="24:27" x14ac:dyDescent="0.2">
      <c r="X1251" s="208"/>
      <c r="Z1251" s="208"/>
      <c r="AA1251" s="208"/>
    </row>
    <row r="1252" spans="24:27" x14ac:dyDescent="0.2">
      <c r="X1252" s="208"/>
      <c r="Z1252" s="208"/>
      <c r="AA1252" s="208"/>
    </row>
    <row r="1253" spans="24:27" x14ac:dyDescent="0.2">
      <c r="X1253" s="208"/>
      <c r="Z1253" s="208"/>
      <c r="AA1253" s="208"/>
    </row>
    <row r="1254" spans="24:27" x14ac:dyDescent="0.2">
      <c r="X1254" s="208"/>
      <c r="Z1254" s="208"/>
      <c r="AA1254" s="208"/>
    </row>
    <row r="1255" spans="24:27" x14ac:dyDescent="0.2">
      <c r="X1255" s="208"/>
      <c r="Z1255" s="208"/>
      <c r="AA1255" s="208"/>
    </row>
    <row r="1256" spans="24:27" x14ac:dyDescent="0.2">
      <c r="X1256" s="208"/>
      <c r="Z1256" s="208"/>
      <c r="AA1256" s="208"/>
    </row>
    <row r="1257" spans="24:27" x14ac:dyDescent="0.2">
      <c r="X1257" s="208"/>
      <c r="Z1257" s="208"/>
      <c r="AA1257" s="208"/>
    </row>
    <row r="1258" spans="24:27" x14ac:dyDescent="0.2">
      <c r="X1258" s="208"/>
      <c r="Z1258" s="208"/>
      <c r="AA1258" s="208"/>
    </row>
    <row r="1259" spans="24:27" x14ac:dyDescent="0.2">
      <c r="X1259" s="208"/>
      <c r="Z1259" s="208"/>
      <c r="AA1259" s="208"/>
    </row>
    <row r="1260" spans="24:27" x14ac:dyDescent="0.2">
      <c r="X1260" s="208"/>
      <c r="Z1260" s="208"/>
      <c r="AA1260" s="208"/>
    </row>
    <row r="1261" spans="24:27" x14ac:dyDescent="0.2">
      <c r="X1261" s="208"/>
      <c r="Z1261" s="208"/>
      <c r="AA1261" s="208"/>
    </row>
    <row r="1262" spans="24:27" x14ac:dyDescent="0.2">
      <c r="X1262" s="208"/>
      <c r="Z1262" s="208"/>
      <c r="AA1262" s="208"/>
    </row>
    <row r="1263" spans="24:27" x14ac:dyDescent="0.2">
      <c r="X1263" s="208"/>
      <c r="Z1263" s="208"/>
      <c r="AA1263" s="208"/>
    </row>
    <row r="1264" spans="24:27" x14ac:dyDescent="0.2">
      <c r="X1264" s="208"/>
      <c r="Z1264" s="208"/>
      <c r="AA1264" s="208"/>
    </row>
    <row r="1265" spans="24:27" x14ac:dyDescent="0.2">
      <c r="X1265" s="208"/>
      <c r="Z1265" s="208"/>
      <c r="AA1265" s="208"/>
    </row>
    <row r="1266" spans="24:27" x14ac:dyDescent="0.2">
      <c r="X1266" s="208"/>
      <c r="Z1266" s="208"/>
      <c r="AA1266" s="208"/>
    </row>
    <row r="1267" spans="24:27" x14ac:dyDescent="0.2">
      <c r="X1267" s="208"/>
      <c r="Z1267" s="208"/>
      <c r="AA1267" s="208"/>
    </row>
    <row r="1268" spans="24:27" x14ac:dyDescent="0.2">
      <c r="X1268" s="208"/>
      <c r="Z1268" s="208"/>
      <c r="AA1268" s="208"/>
    </row>
    <row r="1269" spans="24:27" x14ac:dyDescent="0.2">
      <c r="X1269" s="208"/>
      <c r="Z1269" s="208"/>
      <c r="AA1269" s="208"/>
    </row>
    <row r="1270" spans="24:27" x14ac:dyDescent="0.2">
      <c r="X1270" s="208"/>
      <c r="Z1270" s="208"/>
      <c r="AA1270" s="208"/>
    </row>
    <row r="1271" spans="24:27" x14ac:dyDescent="0.2">
      <c r="X1271" s="208"/>
      <c r="Z1271" s="208"/>
      <c r="AA1271" s="208"/>
    </row>
    <row r="1272" spans="24:27" x14ac:dyDescent="0.2">
      <c r="X1272" s="208"/>
      <c r="Z1272" s="208"/>
      <c r="AA1272" s="208"/>
    </row>
    <row r="1273" spans="24:27" x14ac:dyDescent="0.2">
      <c r="X1273" s="208"/>
      <c r="Z1273" s="208"/>
      <c r="AA1273" s="208"/>
    </row>
    <row r="1274" spans="24:27" x14ac:dyDescent="0.2">
      <c r="X1274" s="208"/>
      <c r="Z1274" s="208"/>
      <c r="AA1274" s="208"/>
    </row>
    <row r="1275" spans="24:27" x14ac:dyDescent="0.2">
      <c r="X1275" s="208"/>
      <c r="Z1275" s="208"/>
      <c r="AA1275" s="208"/>
    </row>
    <row r="1276" spans="24:27" x14ac:dyDescent="0.2">
      <c r="X1276" s="208"/>
      <c r="Z1276" s="208"/>
      <c r="AA1276" s="208"/>
    </row>
    <row r="1277" spans="24:27" x14ac:dyDescent="0.2">
      <c r="X1277" s="208"/>
      <c r="Z1277" s="208"/>
      <c r="AA1277" s="208"/>
    </row>
    <row r="1278" spans="24:27" x14ac:dyDescent="0.2">
      <c r="X1278" s="208"/>
      <c r="Z1278" s="208"/>
      <c r="AA1278" s="208"/>
    </row>
    <row r="1279" spans="24:27" x14ac:dyDescent="0.2">
      <c r="X1279" s="208"/>
      <c r="Z1279" s="208"/>
      <c r="AA1279" s="208"/>
    </row>
    <row r="1280" spans="24:27" x14ac:dyDescent="0.2">
      <c r="X1280" s="208"/>
      <c r="Z1280" s="208"/>
      <c r="AA1280" s="208"/>
    </row>
    <row r="1281" spans="24:27" x14ac:dyDescent="0.2">
      <c r="X1281" s="208"/>
      <c r="Z1281" s="208"/>
      <c r="AA1281" s="208"/>
    </row>
    <row r="1282" spans="24:27" x14ac:dyDescent="0.2">
      <c r="X1282" s="208"/>
      <c r="Z1282" s="208"/>
      <c r="AA1282" s="208"/>
    </row>
    <row r="1283" spans="24:27" x14ac:dyDescent="0.2">
      <c r="X1283" s="208"/>
      <c r="Z1283" s="208"/>
      <c r="AA1283" s="208"/>
    </row>
    <row r="1284" spans="24:27" x14ac:dyDescent="0.2">
      <c r="X1284" s="208"/>
      <c r="Z1284" s="208"/>
      <c r="AA1284" s="208"/>
    </row>
    <row r="1285" spans="24:27" x14ac:dyDescent="0.2">
      <c r="X1285" s="208"/>
      <c r="Z1285" s="208"/>
      <c r="AA1285" s="208"/>
    </row>
    <row r="1286" spans="24:27" x14ac:dyDescent="0.2">
      <c r="X1286" s="208"/>
      <c r="Z1286" s="208"/>
      <c r="AA1286" s="208"/>
    </row>
    <row r="1287" spans="24:27" x14ac:dyDescent="0.2">
      <c r="X1287" s="208"/>
      <c r="Z1287" s="208"/>
      <c r="AA1287" s="208"/>
    </row>
    <row r="1288" spans="24:27" x14ac:dyDescent="0.2">
      <c r="X1288" s="208"/>
      <c r="Z1288" s="208"/>
      <c r="AA1288" s="208"/>
    </row>
    <row r="1289" spans="24:27" x14ac:dyDescent="0.2">
      <c r="X1289" s="208"/>
      <c r="Z1289" s="208"/>
      <c r="AA1289" s="208"/>
    </row>
    <row r="1290" spans="24:27" x14ac:dyDescent="0.2">
      <c r="X1290" s="208"/>
      <c r="Z1290" s="208"/>
      <c r="AA1290" s="208"/>
    </row>
    <row r="1291" spans="24:27" x14ac:dyDescent="0.2">
      <c r="X1291" s="208"/>
      <c r="Z1291" s="208"/>
      <c r="AA1291" s="208"/>
    </row>
    <row r="1292" spans="24:27" x14ac:dyDescent="0.2">
      <c r="X1292" s="208"/>
      <c r="Z1292" s="208"/>
      <c r="AA1292" s="208"/>
    </row>
    <row r="1293" spans="24:27" x14ac:dyDescent="0.2">
      <c r="X1293" s="208"/>
      <c r="Z1293" s="208"/>
      <c r="AA1293" s="208"/>
    </row>
    <row r="1294" spans="24:27" x14ac:dyDescent="0.2">
      <c r="X1294" s="208"/>
      <c r="Z1294" s="208"/>
      <c r="AA1294" s="208"/>
    </row>
    <row r="1295" spans="24:27" x14ac:dyDescent="0.2">
      <c r="X1295" s="208"/>
      <c r="Z1295" s="208"/>
      <c r="AA1295" s="208"/>
    </row>
    <row r="1296" spans="24:27" x14ac:dyDescent="0.2">
      <c r="X1296" s="208"/>
      <c r="Z1296" s="208"/>
      <c r="AA1296" s="208"/>
    </row>
    <row r="1297" spans="24:27" x14ac:dyDescent="0.2">
      <c r="X1297" s="208"/>
      <c r="Z1297" s="208"/>
      <c r="AA1297" s="208"/>
    </row>
    <row r="1298" spans="24:27" x14ac:dyDescent="0.2">
      <c r="X1298" s="208"/>
      <c r="Z1298" s="208"/>
      <c r="AA1298" s="208"/>
    </row>
    <row r="1299" spans="24:27" x14ac:dyDescent="0.2">
      <c r="X1299" s="208"/>
      <c r="Z1299" s="208"/>
      <c r="AA1299" s="208"/>
    </row>
    <row r="1300" spans="24:27" x14ac:dyDescent="0.2">
      <c r="X1300" s="208"/>
      <c r="Z1300" s="208"/>
      <c r="AA1300" s="208"/>
    </row>
    <row r="1301" spans="24:27" x14ac:dyDescent="0.2">
      <c r="X1301" s="208"/>
      <c r="Z1301" s="208"/>
      <c r="AA1301" s="208"/>
    </row>
    <row r="1302" spans="24:27" x14ac:dyDescent="0.2">
      <c r="X1302" s="208"/>
      <c r="Z1302" s="208"/>
      <c r="AA1302" s="208"/>
    </row>
    <row r="1303" spans="24:27" x14ac:dyDescent="0.2">
      <c r="X1303" s="208"/>
      <c r="Z1303" s="208"/>
      <c r="AA1303" s="208"/>
    </row>
    <row r="1304" spans="24:27" x14ac:dyDescent="0.2">
      <c r="X1304" s="208"/>
      <c r="Z1304" s="208"/>
      <c r="AA1304" s="208"/>
    </row>
    <row r="1305" spans="24:27" x14ac:dyDescent="0.2">
      <c r="X1305" s="208"/>
      <c r="Z1305" s="208"/>
      <c r="AA1305" s="208"/>
    </row>
    <row r="1306" spans="24:27" x14ac:dyDescent="0.2">
      <c r="X1306" s="208"/>
      <c r="Z1306" s="208"/>
      <c r="AA1306" s="208"/>
    </row>
    <row r="1307" spans="24:27" x14ac:dyDescent="0.2">
      <c r="X1307" s="208"/>
      <c r="Z1307" s="208"/>
      <c r="AA1307" s="208"/>
    </row>
    <row r="1308" spans="24:27" x14ac:dyDescent="0.2">
      <c r="X1308" s="208"/>
      <c r="Z1308" s="208"/>
      <c r="AA1308" s="208"/>
    </row>
    <row r="1309" spans="24:27" x14ac:dyDescent="0.2">
      <c r="X1309" s="208"/>
      <c r="Z1309" s="208"/>
      <c r="AA1309" s="208"/>
    </row>
    <row r="1310" spans="24:27" x14ac:dyDescent="0.2">
      <c r="X1310" s="208"/>
      <c r="Z1310" s="208"/>
      <c r="AA1310" s="208"/>
    </row>
    <row r="1311" spans="24:27" x14ac:dyDescent="0.2">
      <c r="X1311" s="208"/>
      <c r="Z1311" s="208"/>
      <c r="AA1311" s="208"/>
    </row>
    <row r="1312" spans="24:27" x14ac:dyDescent="0.2">
      <c r="X1312" s="208"/>
      <c r="Z1312" s="208"/>
      <c r="AA1312" s="208"/>
    </row>
    <row r="1313" spans="24:27" x14ac:dyDescent="0.2">
      <c r="X1313" s="208"/>
      <c r="Z1313" s="208"/>
      <c r="AA1313" s="208"/>
    </row>
    <row r="1314" spans="24:27" x14ac:dyDescent="0.2">
      <c r="X1314" s="208"/>
      <c r="Z1314" s="208"/>
      <c r="AA1314" s="208"/>
    </row>
    <row r="1315" spans="24:27" x14ac:dyDescent="0.2">
      <c r="X1315" s="208"/>
      <c r="Z1315" s="208"/>
      <c r="AA1315" s="208"/>
    </row>
    <row r="1316" spans="24:27" x14ac:dyDescent="0.2">
      <c r="X1316" s="208"/>
      <c r="Z1316" s="208"/>
      <c r="AA1316" s="208"/>
    </row>
    <row r="1317" spans="24:27" x14ac:dyDescent="0.2">
      <c r="X1317" s="208"/>
      <c r="Z1317" s="208"/>
      <c r="AA1317" s="208"/>
    </row>
    <row r="1318" spans="24:27" x14ac:dyDescent="0.2">
      <c r="X1318" s="208"/>
      <c r="Z1318" s="208"/>
      <c r="AA1318" s="208"/>
    </row>
    <row r="1319" spans="24:27" x14ac:dyDescent="0.2">
      <c r="X1319" s="208"/>
      <c r="Z1319" s="208"/>
      <c r="AA1319" s="208"/>
    </row>
    <row r="1320" spans="24:27" x14ac:dyDescent="0.2">
      <c r="X1320" s="208"/>
      <c r="Z1320" s="208"/>
      <c r="AA1320" s="208"/>
    </row>
    <row r="1321" spans="24:27" x14ac:dyDescent="0.2">
      <c r="X1321" s="208"/>
      <c r="Z1321" s="208"/>
      <c r="AA1321" s="208"/>
    </row>
    <row r="1322" spans="24:27" x14ac:dyDescent="0.2">
      <c r="X1322" s="208"/>
      <c r="Z1322" s="208"/>
      <c r="AA1322" s="208"/>
    </row>
    <row r="1323" spans="24:27" x14ac:dyDescent="0.2">
      <c r="X1323" s="208"/>
      <c r="Z1323" s="208"/>
      <c r="AA1323" s="208"/>
    </row>
    <row r="1324" spans="24:27" x14ac:dyDescent="0.2">
      <c r="X1324" s="208"/>
      <c r="Z1324" s="208"/>
      <c r="AA1324" s="208"/>
    </row>
    <row r="1325" spans="24:27" x14ac:dyDescent="0.2">
      <c r="X1325" s="208"/>
      <c r="Z1325" s="208"/>
      <c r="AA1325" s="208"/>
    </row>
    <row r="1326" spans="24:27" x14ac:dyDescent="0.2">
      <c r="X1326" s="208"/>
      <c r="Z1326" s="208"/>
      <c r="AA1326" s="208"/>
    </row>
    <row r="1327" spans="24:27" x14ac:dyDescent="0.2">
      <c r="X1327" s="208"/>
      <c r="Z1327" s="208"/>
      <c r="AA1327" s="208"/>
    </row>
    <row r="1328" spans="24:27" x14ac:dyDescent="0.2">
      <c r="X1328" s="208"/>
      <c r="Z1328" s="208"/>
      <c r="AA1328" s="208"/>
    </row>
    <row r="1329" spans="24:27" x14ac:dyDescent="0.2">
      <c r="X1329" s="208"/>
      <c r="Z1329" s="208"/>
      <c r="AA1329" s="208"/>
    </row>
    <row r="1330" spans="24:27" x14ac:dyDescent="0.2">
      <c r="X1330" s="208"/>
      <c r="Z1330" s="208"/>
      <c r="AA1330" s="208"/>
    </row>
    <row r="1331" spans="24:27" x14ac:dyDescent="0.2">
      <c r="X1331" s="208"/>
      <c r="Z1331" s="208"/>
      <c r="AA1331" s="208"/>
    </row>
    <row r="1332" spans="24:27" x14ac:dyDescent="0.2">
      <c r="X1332" s="208"/>
      <c r="Z1332" s="208"/>
      <c r="AA1332" s="208"/>
    </row>
    <row r="1333" spans="24:27" x14ac:dyDescent="0.2">
      <c r="X1333" s="208"/>
      <c r="Z1333" s="208"/>
      <c r="AA1333" s="208"/>
    </row>
    <row r="1334" spans="24:27" x14ac:dyDescent="0.2">
      <c r="X1334" s="208"/>
      <c r="Z1334" s="208"/>
      <c r="AA1334" s="208"/>
    </row>
    <row r="1335" spans="24:27" x14ac:dyDescent="0.2">
      <c r="X1335" s="208"/>
      <c r="Z1335" s="208"/>
      <c r="AA1335" s="208"/>
    </row>
    <row r="1336" spans="24:27" x14ac:dyDescent="0.2">
      <c r="X1336" s="208"/>
      <c r="Z1336" s="208"/>
      <c r="AA1336" s="208"/>
    </row>
    <row r="1337" spans="24:27" x14ac:dyDescent="0.2">
      <c r="X1337" s="208"/>
      <c r="Z1337" s="208"/>
      <c r="AA1337" s="208"/>
    </row>
    <row r="1338" spans="24:27" x14ac:dyDescent="0.2">
      <c r="X1338" s="208"/>
      <c r="Z1338" s="208"/>
      <c r="AA1338" s="208"/>
    </row>
    <row r="1339" spans="24:27" x14ac:dyDescent="0.2">
      <c r="X1339" s="208"/>
      <c r="Z1339" s="208"/>
      <c r="AA1339" s="208"/>
    </row>
    <row r="1340" spans="24:27" x14ac:dyDescent="0.2">
      <c r="X1340" s="208"/>
      <c r="Z1340" s="208"/>
      <c r="AA1340" s="208"/>
    </row>
    <row r="1341" spans="24:27" x14ac:dyDescent="0.2">
      <c r="X1341" s="208"/>
      <c r="Z1341" s="208"/>
      <c r="AA1341" s="208"/>
    </row>
    <row r="1342" spans="24:27" x14ac:dyDescent="0.2">
      <c r="X1342" s="208"/>
      <c r="Z1342" s="208"/>
      <c r="AA1342" s="208"/>
    </row>
    <row r="1343" spans="24:27" x14ac:dyDescent="0.2">
      <c r="X1343" s="208"/>
      <c r="Z1343" s="208"/>
      <c r="AA1343" s="208"/>
    </row>
    <row r="1344" spans="24:27" x14ac:dyDescent="0.2">
      <c r="X1344" s="208"/>
      <c r="Z1344" s="208"/>
      <c r="AA1344" s="208"/>
    </row>
    <row r="1345" spans="24:27" x14ac:dyDescent="0.2">
      <c r="X1345" s="208"/>
      <c r="Z1345" s="208"/>
      <c r="AA1345" s="208"/>
    </row>
    <row r="1346" spans="24:27" x14ac:dyDescent="0.2">
      <c r="X1346" s="208"/>
      <c r="Z1346" s="208"/>
      <c r="AA1346" s="208"/>
    </row>
    <row r="1347" spans="24:27" x14ac:dyDescent="0.2">
      <c r="X1347" s="208"/>
      <c r="Z1347" s="208"/>
      <c r="AA1347" s="208"/>
    </row>
    <row r="1348" spans="24:27" x14ac:dyDescent="0.2">
      <c r="X1348" s="208"/>
      <c r="Z1348" s="208"/>
      <c r="AA1348" s="208"/>
    </row>
    <row r="1349" spans="24:27" x14ac:dyDescent="0.2">
      <c r="X1349" s="208"/>
      <c r="Z1349" s="208"/>
      <c r="AA1349" s="208"/>
    </row>
    <row r="1350" spans="24:27" x14ac:dyDescent="0.2">
      <c r="X1350" s="208"/>
      <c r="Z1350" s="208"/>
      <c r="AA1350" s="208"/>
    </row>
    <row r="1351" spans="24:27" x14ac:dyDescent="0.2">
      <c r="X1351" s="208"/>
      <c r="Z1351" s="208"/>
      <c r="AA1351" s="208"/>
    </row>
    <row r="1352" spans="24:27" x14ac:dyDescent="0.2">
      <c r="X1352" s="208"/>
      <c r="Z1352" s="208"/>
      <c r="AA1352" s="208"/>
    </row>
    <row r="1353" spans="24:27" x14ac:dyDescent="0.2">
      <c r="X1353" s="208"/>
      <c r="Z1353" s="208"/>
      <c r="AA1353" s="208"/>
    </row>
    <row r="1354" spans="24:27" x14ac:dyDescent="0.2">
      <c r="X1354" s="208"/>
      <c r="Z1354" s="208"/>
      <c r="AA1354" s="208"/>
    </row>
    <row r="1355" spans="24:27" x14ac:dyDescent="0.2">
      <c r="X1355" s="208"/>
      <c r="Z1355" s="208"/>
      <c r="AA1355" s="208"/>
    </row>
    <row r="1356" spans="24:27" x14ac:dyDescent="0.2">
      <c r="X1356" s="208"/>
      <c r="Z1356" s="208"/>
      <c r="AA1356" s="208"/>
    </row>
    <row r="1357" spans="24:27" x14ac:dyDescent="0.2">
      <c r="X1357" s="208"/>
      <c r="Z1357" s="208"/>
      <c r="AA1357" s="208"/>
    </row>
    <row r="1358" spans="24:27" x14ac:dyDescent="0.2">
      <c r="X1358" s="208"/>
      <c r="Z1358" s="208"/>
      <c r="AA1358" s="208"/>
    </row>
    <row r="1359" spans="24:27" x14ac:dyDescent="0.2">
      <c r="X1359" s="208"/>
      <c r="Z1359" s="208"/>
      <c r="AA1359" s="208"/>
    </row>
    <row r="1360" spans="24:27" x14ac:dyDescent="0.2">
      <c r="X1360" s="208"/>
      <c r="Z1360" s="208"/>
      <c r="AA1360" s="208"/>
    </row>
    <row r="1361" spans="24:27" x14ac:dyDescent="0.2">
      <c r="X1361" s="208"/>
      <c r="Z1361" s="208"/>
      <c r="AA1361" s="208"/>
    </row>
    <row r="1362" spans="24:27" x14ac:dyDescent="0.2">
      <c r="X1362" s="208"/>
      <c r="Z1362" s="208"/>
      <c r="AA1362" s="208"/>
    </row>
    <row r="1363" spans="24:27" x14ac:dyDescent="0.2">
      <c r="X1363" s="208"/>
      <c r="Z1363" s="208"/>
      <c r="AA1363" s="208"/>
    </row>
    <row r="1364" spans="24:27" x14ac:dyDescent="0.2">
      <c r="X1364" s="208"/>
      <c r="Z1364" s="208"/>
      <c r="AA1364" s="208"/>
    </row>
    <row r="1365" spans="24:27" x14ac:dyDescent="0.2">
      <c r="X1365" s="208"/>
      <c r="Z1365" s="208"/>
      <c r="AA1365" s="208"/>
    </row>
    <row r="1366" spans="24:27" x14ac:dyDescent="0.2">
      <c r="X1366" s="208"/>
      <c r="Z1366" s="208"/>
      <c r="AA1366" s="208"/>
    </row>
    <row r="1367" spans="24:27" x14ac:dyDescent="0.2">
      <c r="X1367" s="208"/>
      <c r="Z1367" s="208"/>
      <c r="AA1367" s="208"/>
    </row>
    <row r="1368" spans="24:27" x14ac:dyDescent="0.2">
      <c r="X1368" s="208"/>
      <c r="Z1368" s="208"/>
      <c r="AA1368" s="208"/>
    </row>
    <row r="1369" spans="24:27" x14ac:dyDescent="0.2">
      <c r="X1369" s="208"/>
      <c r="Z1369" s="208"/>
      <c r="AA1369" s="208"/>
    </row>
    <row r="1370" spans="24:27" x14ac:dyDescent="0.2">
      <c r="X1370" s="208"/>
      <c r="Z1370" s="208"/>
      <c r="AA1370" s="208"/>
    </row>
    <row r="1371" spans="24:27" x14ac:dyDescent="0.2">
      <c r="X1371" s="208"/>
      <c r="Z1371" s="208"/>
      <c r="AA1371" s="208"/>
    </row>
    <row r="1372" spans="24:27" x14ac:dyDescent="0.2">
      <c r="X1372" s="208"/>
      <c r="Z1372" s="208"/>
      <c r="AA1372" s="208"/>
    </row>
    <row r="1373" spans="24:27" x14ac:dyDescent="0.2">
      <c r="X1373" s="208"/>
      <c r="Z1373" s="208"/>
      <c r="AA1373" s="208"/>
    </row>
    <row r="1374" spans="24:27" x14ac:dyDescent="0.2">
      <c r="X1374" s="208"/>
      <c r="Z1374" s="208"/>
      <c r="AA1374" s="208"/>
    </row>
    <row r="1375" spans="24:27" x14ac:dyDescent="0.2">
      <c r="X1375" s="208"/>
      <c r="Z1375" s="208"/>
      <c r="AA1375" s="208"/>
    </row>
    <row r="1376" spans="24:27" x14ac:dyDescent="0.2">
      <c r="X1376" s="208"/>
      <c r="Z1376" s="208"/>
      <c r="AA1376" s="208"/>
    </row>
    <row r="1377" spans="24:27" x14ac:dyDescent="0.2">
      <c r="X1377" s="208"/>
      <c r="Z1377" s="208"/>
      <c r="AA1377" s="208"/>
    </row>
    <row r="1378" spans="24:27" x14ac:dyDescent="0.2">
      <c r="X1378" s="208"/>
      <c r="Z1378" s="208"/>
      <c r="AA1378" s="208"/>
    </row>
    <row r="1379" spans="24:27" x14ac:dyDescent="0.2">
      <c r="X1379" s="208"/>
      <c r="Z1379" s="208"/>
      <c r="AA1379" s="208"/>
    </row>
    <row r="1380" spans="24:27" x14ac:dyDescent="0.2">
      <c r="X1380" s="208"/>
      <c r="Z1380" s="208"/>
      <c r="AA1380" s="208"/>
    </row>
    <row r="1381" spans="24:27" x14ac:dyDescent="0.2">
      <c r="X1381" s="208"/>
      <c r="Z1381" s="208"/>
      <c r="AA1381" s="208"/>
    </row>
    <row r="1382" spans="24:27" x14ac:dyDescent="0.2">
      <c r="X1382" s="208"/>
      <c r="Z1382" s="208"/>
      <c r="AA1382" s="208"/>
    </row>
    <row r="1383" spans="24:27" x14ac:dyDescent="0.2">
      <c r="X1383" s="208"/>
      <c r="Z1383" s="208"/>
      <c r="AA1383" s="208"/>
    </row>
    <row r="1384" spans="24:27" x14ac:dyDescent="0.2">
      <c r="X1384" s="208"/>
      <c r="Z1384" s="208"/>
      <c r="AA1384" s="208"/>
    </row>
    <row r="1385" spans="24:27" x14ac:dyDescent="0.2">
      <c r="X1385" s="208"/>
      <c r="Z1385" s="208"/>
      <c r="AA1385" s="208"/>
    </row>
    <row r="1386" spans="24:27" x14ac:dyDescent="0.2">
      <c r="X1386" s="208"/>
      <c r="Z1386" s="208"/>
      <c r="AA1386" s="208"/>
    </row>
    <row r="1387" spans="24:27" x14ac:dyDescent="0.2">
      <c r="X1387" s="208"/>
      <c r="Z1387" s="208"/>
      <c r="AA1387" s="208"/>
    </row>
    <row r="1388" spans="24:27" x14ac:dyDescent="0.2">
      <c r="X1388" s="208"/>
      <c r="Z1388" s="208"/>
      <c r="AA1388" s="208"/>
    </row>
    <row r="1389" spans="24:27" x14ac:dyDescent="0.2">
      <c r="X1389" s="208"/>
      <c r="Z1389" s="208"/>
      <c r="AA1389" s="208"/>
    </row>
    <row r="1390" spans="24:27" x14ac:dyDescent="0.2">
      <c r="X1390" s="208"/>
      <c r="Z1390" s="208"/>
      <c r="AA1390" s="208"/>
    </row>
    <row r="1391" spans="24:27" x14ac:dyDescent="0.2">
      <c r="X1391" s="208"/>
      <c r="Z1391" s="208"/>
      <c r="AA1391" s="208"/>
    </row>
    <row r="1392" spans="24:27" x14ac:dyDescent="0.2">
      <c r="X1392" s="208"/>
      <c r="Z1392" s="208"/>
      <c r="AA1392" s="208"/>
    </row>
    <row r="1393" spans="24:27" x14ac:dyDescent="0.2">
      <c r="X1393" s="208"/>
      <c r="Z1393" s="208"/>
      <c r="AA1393" s="208"/>
    </row>
    <row r="1394" spans="24:27" x14ac:dyDescent="0.2">
      <c r="X1394" s="208"/>
      <c r="Z1394" s="208"/>
      <c r="AA1394" s="208"/>
    </row>
    <row r="1395" spans="24:27" x14ac:dyDescent="0.2">
      <c r="X1395" s="208"/>
      <c r="Z1395" s="208"/>
      <c r="AA1395" s="208"/>
    </row>
    <row r="1396" spans="24:27" x14ac:dyDescent="0.2">
      <c r="X1396" s="208"/>
      <c r="Z1396" s="208"/>
      <c r="AA1396" s="208"/>
    </row>
    <row r="1397" spans="24:27" x14ac:dyDescent="0.2">
      <c r="X1397" s="208"/>
      <c r="Z1397" s="208"/>
      <c r="AA1397" s="208"/>
    </row>
    <row r="1398" spans="24:27" x14ac:dyDescent="0.2">
      <c r="X1398" s="208"/>
      <c r="Z1398" s="208"/>
      <c r="AA1398" s="208"/>
    </row>
    <row r="1399" spans="24:27" x14ac:dyDescent="0.2">
      <c r="X1399" s="208"/>
      <c r="Z1399" s="208"/>
      <c r="AA1399" s="208"/>
    </row>
    <row r="1400" spans="24:27" x14ac:dyDescent="0.2">
      <c r="X1400" s="208"/>
      <c r="Z1400" s="208"/>
      <c r="AA1400" s="208"/>
    </row>
    <row r="1401" spans="24:27" x14ac:dyDescent="0.2">
      <c r="X1401" s="208"/>
      <c r="Z1401" s="208"/>
      <c r="AA1401" s="208"/>
    </row>
    <row r="1402" spans="24:27" x14ac:dyDescent="0.2">
      <c r="X1402" s="208"/>
      <c r="Z1402" s="208"/>
      <c r="AA1402" s="208"/>
    </row>
    <row r="1403" spans="24:27" x14ac:dyDescent="0.2">
      <c r="X1403" s="208"/>
      <c r="Z1403" s="208"/>
      <c r="AA1403" s="208"/>
    </row>
    <row r="1404" spans="24:27" x14ac:dyDescent="0.2">
      <c r="X1404" s="208"/>
      <c r="Z1404" s="208"/>
      <c r="AA1404" s="208"/>
    </row>
    <row r="1405" spans="24:27" x14ac:dyDescent="0.2">
      <c r="X1405" s="208"/>
      <c r="Z1405" s="208"/>
      <c r="AA1405" s="208"/>
    </row>
    <row r="1406" spans="24:27" x14ac:dyDescent="0.2">
      <c r="X1406" s="208"/>
      <c r="Z1406" s="208"/>
      <c r="AA1406" s="208"/>
    </row>
    <row r="1407" spans="24:27" x14ac:dyDescent="0.2">
      <c r="X1407" s="208"/>
      <c r="Z1407" s="208"/>
      <c r="AA1407" s="208"/>
    </row>
    <row r="1408" spans="24:27" x14ac:dyDescent="0.2">
      <c r="X1408" s="208"/>
      <c r="Z1408" s="208"/>
      <c r="AA1408" s="208"/>
    </row>
    <row r="1409" spans="24:27" x14ac:dyDescent="0.2">
      <c r="X1409" s="208"/>
      <c r="Z1409" s="208"/>
      <c r="AA1409" s="208"/>
    </row>
    <row r="1410" spans="24:27" x14ac:dyDescent="0.2">
      <c r="X1410" s="208"/>
      <c r="Z1410" s="208"/>
      <c r="AA1410" s="208"/>
    </row>
    <row r="1411" spans="24:27" x14ac:dyDescent="0.2">
      <c r="X1411" s="208"/>
      <c r="Z1411" s="208"/>
      <c r="AA1411" s="208"/>
    </row>
    <row r="1412" spans="24:27" x14ac:dyDescent="0.2">
      <c r="X1412" s="208"/>
      <c r="Z1412" s="208"/>
      <c r="AA1412" s="208"/>
    </row>
    <row r="1413" spans="24:27" x14ac:dyDescent="0.2">
      <c r="X1413" s="208"/>
      <c r="Z1413" s="208"/>
      <c r="AA1413" s="208"/>
    </row>
    <row r="1414" spans="24:27" x14ac:dyDescent="0.2">
      <c r="X1414" s="208"/>
      <c r="Z1414" s="208"/>
      <c r="AA1414" s="208"/>
    </row>
    <row r="1415" spans="24:27" x14ac:dyDescent="0.2">
      <c r="X1415" s="208"/>
      <c r="Z1415" s="208"/>
      <c r="AA1415" s="208"/>
    </row>
    <row r="1416" spans="24:27" x14ac:dyDescent="0.2">
      <c r="X1416" s="208"/>
      <c r="Z1416" s="208"/>
      <c r="AA1416" s="208"/>
    </row>
    <row r="1417" spans="24:27" x14ac:dyDescent="0.2">
      <c r="X1417" s="208"/>
      <c r="Z1417" s="208"/>
      <c r="AA1417" s="208"/>
    </row>
    <row r="1418" spans="24:27" x14ac:dyDescent="0.2">
      <c r="X1418" s="208"/>
      <c r="Z1418" s="208"/>
      <c r="AA1418" s="208"/>
    </row>
    <row r="1419" spans="24:27" x14ac:dyDescent="0.2">
      <c r="X1419" s="208"/>
      <c r="Z1419" s="208"/>
      <c r="AA1419" s="208"/>
    </row>
    <row r="1420" spans="24:27" x14ac:dyDescent="0.2">
      <c r="X1420" s="208"/>
      <c r="Z1420" s="208"/>
      <c r="AA1420" s="208"/>
    </row>
    <row r="1421" spans="24:27" x14ac:dyDescent="0.2">
      <c r="X1421" s="208"/>
      <c r="Z1421" s="208"/>
      <c r="AA1421" s="208"/>
    </row>
    <row r="1422" spans="24:27" x14ac:dyDescent="0.2">
      <c r="X1422" s="208"/>
      <c r="Z1422" s="208"/>
      <c r="AA1422" s="208"/>
    </row>
    <row r="1423" spans="24:27" x14ac:dyDescent="0.2">
      <c r="X1423" s="208"/>
      <c r="Z1423" s="208"/>
      <c r="AA1423" s="208"/>
    </row>
    <row r="1424" spans="24:27" x14ac:dyDescent="0.2">
      <c r="X1424" s="208"/>
      <c r="Z1424" s="208"/>
      <c r="AA1424" s="208"/>
    </row>
    <row r="1425" spans="24:27" x14ac:dyDescent="0.2">
      <c r="X1425" s="208"/>
      <c r="Z1425" s="208"/>
      <c r="AA1425" s="208"/>
    </row>
    <row r="1426" spans="24:27" x14ac:dyDescent="0.2">
      <c r="X1426" s="208"/>
      <c r="Z1426" s="208"/>
      <c r="AA1426" s="208"/>
    </row>
    <row r="1427" spans="24:27" x14ac:dyDescent="0.2">
      <c r="X1427" s="208"/>
      <c r="Z1427" s="208"/>
      <c r="AA1427" s="208"/>
    </row>
    <row r="1428" spans="24:27" x14ac:dyDescent="0.2">
      <c r="X1428" s="208"/>
      <c r="Z1428" s="208"/>
      <c r="AA1428" s="208"/>
    </row>
    <row r="1429" spans="24:27" x14ac:dyDescent="0.2">
      <c r="X1429" s="208"/>
      <c r="Z1429" s="208"/>
      <c r="AA1429" s="208"/>
    </row>
    <row r="1430" spans="24:27" x14ac:dyDescent="0.2">
      <c r="X1430" s="208"/>
      <c r="Z1430" s="208"/>
      <c r="AA1430" s="208"/>
    </row>
    <row r="1431" spans="24:27" x14ac:dyDescent="0.2">
      <c r="X1431" s="208"/>
      <c r="Z1431" s="208"/>
      <c r="AA1431" s="208"/>
    </row>
    <row r="1432" spans="24:27" x14ac:dyDescent="0.2">
      <c r="X1432" s="208"/>
      <c r="Z1432" s="208"/>
      <c r="AA1432" s="208"/>
    </row>
    <row r="1433" spans="24:27" x14ac:dyDescent="0.2">
      <c r="X1433" s="208"/>
      <c r="Z1433" s="208"/>
      <c r="AA1433" s="208"/>
    </row>
    <row r="1434" spans="24:27" x14ac:dyDescent="0.2">
      <c r="X1434" s="208"/>
      <c r="Z1434" s="208"/>
      <c r="AA1434" s="208"/>
    </row>
    <row r="1435" spans="24:27" x14ac:dyDescent="0.2">
      <c r="X1435" s="208"/>
      <c r="Z1435" s="208"/>
      <c r="AA1435" s="208"/>
    </row>
    <row r="1436" spans="24:27" x14ac:dyDescent="0.2">
      <c r="X1436" s="208"/>
      <c r="Z1436" s="208"/>
      <c r="AA1436" s="208"/>
    </row>
    <row r="1437" spans="24:27" x14ac:dyDescent="0.2">
      <c r="X1437" s="208"/>
      <c r="Z1437" s="208"/>
      <c r="AA1437" s="208"/>
    </row>
    <row r="1438" spans="24:27" x14ac:dyDescent="0.2">
      <c r="X1438" s="208"/>
      <c r="Z1438" s="208"/>
      <c r="AA1438" s="208"/>
    </row>
    <row r="1439" spans="24:27" x14ac:dyDescent="0.2">
      <c r="X1439" s="208"/>
      <c r="Z1439" s="208"/>
      <c r="AA1439" s="208"/>
    </row>
    <row r="1440" spans="24:27" x14ac:dyDescent="0.2">
      <c r="X1440" s="208"/>
      <c r="Z1440" s="208"/>
      <c r="AA1440" s="208"/>
    </row>
    <row r="1441" spans="24:27" x14ac:dyDescent="0.2">
      <c r="X1441" s="208"/>
      <c r="Z1441" s="208"/>
      <c r="AA1441" s="208"/>
    </row>
    <row r="1442" spans="24:27" x14ac:dyDescent="0.2">
      <c r="X1442" s="208"/>
      <c r="Z1442" s="208"/>
      <c r="AA1442" s="208"/>
    </row>
    <row r="1443" spans="24:27" x14ac:dyDescent="0.2">
      <c r="X1443" s="208"/>
      <c r="Z1443" s="208"/>
      <c r="AA1443" s="208"/>
    </row>
    <row r="1444" spans="24:27" x14ac:dyDescent="0.2">
      <c r="X1444" s="208"/>
      <c r="Z1444" s="208"/>
      <c r="AA1444" s="208"/>
    </row>
    <row r="1445" spans="24:27" x14ac:dyDescent="0.2">
      <c r="X1445" s="208"/>
      <c r="Z1445" s="208"/>
      <c r="AA1445" s="208"/>
    </row>
    <row r="1446" spans="24:27" x14ac:dyDescent="0.2">
      <c r="X1446" s="208"/>
      <c r="Z1446" s="208"/>
      <c r="AA1446" s="208"/>
    </row>
    <row r="1447" spans="24:27" x14ac:dyDescent="0.2">
      <c r="X1447" s="208"/>
      <c r="Z1447" s="208"/>
      <c r="AA1447" s="208"/>
    </row>
    <row r="1448" spans="24:27" x14ac:dyDescent="0.2">
      <c r="X1448" s="208"/>
      <c r="Z1448" s="208"/>
      <c r="AA1448" s="208"/>
    </row>
    <row r="1449" spans="24:27" x14ac:dyDescent="0.2">
      <c r="X1449" s="208"/>
      <c r="Z1449" s="208"/>
      <c r="AA1449" s="208"/>
    </row>
    <row r="1450" spans="24:27" x14ac:dyDescent="0.2">
      <c r="X1450" s="208"/>
      <c r="Z1450" s="208"/>
      <c r="AA1450" s="208"/>
    </row>
    <row r="1451" spans="24:27" x14ac:dyDescent="0.2">
      <c r="X1451" s="208"/>
      <c r="Z1451" s="208"/>
      <c r="AA1451" s="208"/>
    </row>
    <row r="1452" spans="24:27" x14ac:dyDescent="0.2">
      <c r="X1452" s="208"/>
      <c r="Z1452" s="208"/>
      <c r="AA1452" s="208"/>
    </row>
    <row r="1453" spans="24:27" x14ac:dyDescent="0.2">
      <c r="X1453" s="208"/>
      <c r="Z1453" s="208"/>
      <c r="AA1453" s="208"/>
    </row>
    <row r="1454" spans="24:27" x14ac:dyDescent="0.2">
      <c r="X1454" s="208"/>
      <c r="Z1454" s="208"/>
      <c r="AA1454" s="208"/>
    </row>
    <row r="1455" spans="24:27" x14ac:dyDescent="0.2">
      <c r="X1455" s="208"/>
      <c r="Z1455" s="208"/>
      <c r="AA1455" s="208"/>
    </row>
    <row r="1456" spans="24:27" x14ac:dyDescent="0.2">
      <c r="X1456" s="208"/>
      <c r="Z1456" s="208"/>
      <c r="AA1456" s="208"/>
    </row>
    <row r="1457" spans="24:27" x14ac:dyDescent="0.2">
      <c r="X1457" s="208"/>
      <c r="Z1457" s="208"/>
      <c r="AA1457" s="208"/>
    </row>
    <row r="1458" spans="24:27" x14ac:dyDescent="0.2">
      <c r="X1458" s="208"/>
      <c r="Z1458" s="208"/>
      <c r="AA1458" s="208"/>
    </row>
    <row r="1459" spans="24:27" x14ac:dyDescent="0.2">
      <c r="X1459" s="208"/>
      <c r="Z1459" s="208"/>
      <c r="AA1459" s="208"/>
    </row>
    <row r="1460" spans="24:27" x14ac:dyDescent="0.2">
      <c r="X1460" s="208"/>
      <c r="Z1460" s="208"/>
      <c r="AA1460" s="208"/>
    </row>
    <row r="1461" spans="24:27" x14ac:dyDescent="0.2">
      <c r="X1461" s="208"/>
      <c r="Z1461" s="208"/>
      <c r="AA1461" s="208"/>
    </row>
    <row r="1462" spans="24:27" x14ac:dyDescent="0.2">
      <c r="X1462" s="208"/>
      <c r="Z1462" s="208"/>
      <c r="AA1462" s="208"/>
    </row>
    <row r="1463" spans="24:27" x14ac:dyDescent="0.2">
      <c r="X1463" s="208"/>
      <c r="Z1463" s="208"/>
      <c r="AA1463" s="208"/>
    </row>
    <row r="1464" spans="24:27" x14ac:dyDescent="0.2">
      <c r="X1464" s="208"/>
      <c r="Z1464" s="208"/>
      <c r="AA1464" s="208"/>
    </row>
    <row r="1465" spans="24:27" x14ac:dyDescent="0.2">
      <c r="X1465" s="208"/>
      <c r="Z1465" s="208"/>
      <c r="AA1465" s="208"/>
    </row>
    <row r="1466" spans="24:27" x14ac:dyDescent="0.2">
      <c r="X1466" s="208"/>
      <c r="Z1466" s="208"/>
      <c r="AA1466" s="208"/>
    </row>
    <row r="1467" spans="24:27" x14ac:dyDescent="0.2">
      <c r="X1467" s="208"/>
      <c r="Z1467" s="208"/>
      <c r="AA1467" s="208"/>
    </row>
    <row r="1468" spans="24:27" x14ac:dyDescent="0.2">
      <c r="X1468" s="208"/>
      <c r="Z1468" s="208"/>
      <c r="AA1468" s="208"/>
    </row>
    <row r="1469" spans="24:27" x14ac:dyDescent="0.2">
      <c r="X1469" s="208"/>
      <c r="Z1469" s="208"/>
      <c r="AA1469" s="208"/>
    </row>
    <row r="1470" spans="24:27" x14ac:dyDescent="0.2">
      <c r="X1470" s="208"/>
      <c r="Z1470" s="208"/>
      <c r="AA1470" s="208"/>
    </row>
    <row r="1471" spans="24:27" x14ac:dyDescent="0.2">
      <c r="X1471" s="208"/>
      <c r="Z1471" s="208"/>
      <c r="AA1471" s="208"/>
    </row>
    <row r="1472" spans="24:27" x14ac:dyDescent="0.2">
      <c r="X1472" s="208"/>
      <c r="Z1472" s="208"/>
      <c r="AA1472" s="208"/>
    </row>
    <row r="1473" spans="24:27" x14ac:dyDescent="0.2">
      <c r="X1473" s="208"/>
      <c r="Z1473" s="208"/>
      <c r="AA1473" s="208"/>
    </row>
    <row r="1474" spans="24:27" x14ac:dyDescent="0.2">
      <c r="X1474" s="208"/>
      <c r="Z1474" s="208"/>
      <c r="AA1474" s="208"/>
    </row>
    <row r="1475" spans="24:27" x14ac:dyDescent="0.2">
      <c r="X1475" s="208"/>
      <c r="Z1475" s="208"/>
      <c r="AA1475" s="208"/>
    </row>
    <row r="1476" spans="24:27" x14ac:dyDescent="0.2">
      <c r="X1476" s="208"/>
      <c r="Z1476" s="208"/>
      <c r="AA1476" s="208"/>
    </row>
    <row r="1477" spans="24:27" x14ac:dyDescent="0.2">
      <c r="X1477" s="208"/>
      <c r="Z1477" s="208"/>
      <c r="AA1477" s="208"/>
    </row>
    <row r="1478" spans="24:27" x14ac:dyDescent="0.2">
      <c r="X1478" s="208"/>
      <c r="Z1478" s="208"/>
      <c r="AA1478" s="208"/>
    </row>
    <row r="1479" spans="24:27" x14ac:dyDescent="0.2">
      <c r="X1479" s="208"/>
      <c r="Z1479" s="208"/>
      <c r="AA1479" s="208"/>
    </row>
    <row r="1480" spans="24:27" x14ac:dyDescent="0.2">
      <c r="X1480" s="208"/>
      <c r="Z1480" s="208"/>
      <c r="AA1480" s="208"/>
    </row>
    <row r="1481" spans="24:27" x14ac:dyDescent="0.2">
      <c r="X1481" s="208"/>
      <c r="Z1481" s="208"/>
      <c r="AA1481" s="208"/>
    </row>
    <row r="1482" spans="24:27" x14ac:dyDescent="0.2">
      <c r="X1482" s="208"/>
      <c r="Z1482" s="208"/>
      <c r="AA1482" s="208"/>
    </row>
    <row r="1483" spans="24:27" x14ac:dyDescent="0.2">
      <c r="X1483" s="208"/>
      <c r="Z1483" s="208"/>
      <c r="AA1483" s="208"/>
    </row>
    <row r="1484" spans="24:27" x14ac:dyDescent="0.2">
      <c r="X1484" s="208"/>
      <c r="Z1484" s="208"/>
      <c r="AA1484" s="208"/>
    </row>
    <row r="1485" spans="24:27" x14ac:dyDescent="0.2">
      <c r="X1485" s="208"/>
      <c r="Z1485" s="208"/>
      <c r="AA1485" s="208"/>
    </row>
    <row r="1486" spans="24:27" x14ac:dyDescent="0.2">
      <c r="X1486" s="208"/>
      <c r="Z1486" s="208"/>
      <c r="AA1486" s="208"/>
    </row>
    <row r="1487" spans="24:27" x14ac:dyDescent="0.2">
      <c r="X1487" s="208"/>
      <c r="Z1487" s="208"/>
      <c r="AA1487" s="208"/>
    </row>
    <row r="1488" spans="24:27" x14ac:dyDescent="0.2">
      <c r="X1488" s="208"/>
      <c r="Z1488" s="208"/>
      <c r="AA1488" s="208"/>
    </row>
    <row r="1489" spans="24:27" x14ac:dyDescent="0.2">
      <c r="X1489" s="208"/>
      <c r="Z1489" s="208"/>
      <c r="AA1489" s="208"/>
    </row>
    <row r="1490" spans="24:27" x14ac:dyDescent="0.2">
      <c r="X1490" s="208"/>
      <c r="Z1490" s="208"/>
      <c r="AA1490" s="208"/>
    </row>
    <row r="1491" spans="24:27" x14ac:dyDescent="0.2">
      <c r="X1491" s="208"/>
      <c r="Z1491" s="208"/>
      <c r="AA1491" s="208"/>
    </row>
    <row r="1492" spans="24:27" x14ac:dyDescent="0.2">
      <c r="X1492" s="208"/>
      <c r="Z1492" s="208"/>
      <c r="AA1492" s="208"/>
    </row>
    <row r="1493" spans="24:27" x14ac:dyDescent="0.2">
      <c r="X1493" s="208"/>
      <c r="Z1493" s="208"/>
      <c r="AA1493" s="208"/>
    </row>
    <row r="1494" spans="24:27" x14ac:dyDescent="0.2">
      <c r="X1494" s="208"/>
      <c r="Z1494" s="208"/>
      <c r="AA1494" s="208"/>
    </row>
    <row r="1495" spans="24:27" x14ac:dyDescent="0.2">
      <c r="X1495" s="208"/>
      <c r="Z1495" s="208"/>
      <c r="AA1495" s="208"/>
    </row>
    <row r="1496" spans="24:27" x14ac:dyDescent="0.2">
      <c r="X1496" s="208"/>
      <c r="Z1496" s="208"/>
      <c r="AA1496" s="208"/>
    </row>
    <row r="1497" spans="24:27" x14ac:dyDescent="0.2">
      <c r="X1497" s="208"/>
      <c r="Z1497" s="208"/>
      <c r="AA1497" s="208"/>
    </row>
    <row r="1498" spans="24:27" x14ac:dyDescent="0.2">
      <c r="X1498" s="208"/>
      <c r="Z1498" s="208"/>
      <c r="AA1498" s="208"/>
    </row>
    <row r="1499" spans="24:27" x14ac:dyDescent="0.2">
      <c r="X1499" s="208"/>
      <c r="Z1499" s="208"/>
      <c r="AA1499" s="208"/>
    </row>
    <row r="1500" spans="24:27" x14ac:dyDescent="0.2">
      <c r="X1500" s="208"/>
      <c r="Z1500" s="208"/>
      <c r="AA1500" s="208"/>
    </row>
    <row r="1501" spans="24:27" x14ac:dyDescent="0.2">
      <c r="X1501" s="208"/>
      <c r="Z1501" s="208"/>
      <c r="AA1501" s="208"/>
    </row>
    <row r="1502" spans="24:27" x14ac:dyDescent="0.2">
      <c r="X1502" s="208"/>
      <c r="Z1502" s="208"/>
      <c r="AA1502" s="208"/>
    </row>
    <row r="1503" spans="24:27" x14ac:dyDescent="0.2">
      <c r="X1503" s="208"/>
      <c r="Z1503" s="208"/>
      <c r="AA1503" s="208"/>
    </row>
    <row r="1504" spans="24:27" x14ac:dyDescent="0.2">
      <c r="X1504" s="208"/>
      <c r="Z1504" s="208"/>
      <c r="AA1504" s="208"/>
    </row>
    <row r="1505" spans="24:27" x14ac:dyDescent="0.2">
      <c r="X1505" s="208"/>
      <c r="Z1505" s="208"/>
      <c r="AA1505" s="208"/>
    </row>
    <row r="1506" spans="24:27" x14ac:dyDescent="0.2">
      <c r="X1506" s="208"/>
      <c r="Z1506" s="208"/>
      <c r="AA1506" s="208"/>
    </row>
    <row r="1507" spans="24:27" x14ac:dyDescent="0.2">
      <c r="X1507" s="208"/>
      <c r="Z1507" s="208"/>
      <c r="AA1507" s="208"/>
    </row>
    <row r="1508" spans="24:27" x14ac:dyDescent="0.2">
      <c r="X1508" s="208"/>
      <c r="Z1508" s="208"/>
      <c r="AA1508" s="208"/>
    </row>
    <row r="1509" spans="24:27" x14ac:dyDescent="0.2">
      <c r="X1509" s="208"/>
      <c r="Z1509" s="208"/>
      <c r="AA1509" s="208"/>
    </row>
    <row r="1510" spans="24:27" x14ac:dyDescent="0.2">
      <c r="X1510" s="208"/>
      <c r="Z1510" s="208"/>
      <c r="AA1510" s="208"/>
    </row>
    <row r="1511" spans="24:27" x14ac:dyDescent="0.2">
      <c r="X1511" s="208"/>
      <c r="Z1511" s="208"/>
      <c r="AA1511" s="208"/>
    </row>
    <row r="1512" spans="24:27" x14ac:dyDescent="0.2">
      <c r="X1512" s="208"/>
      <c r="Z1512" s="208"/>
      <c r="AA1512" s="208"/>
    </row>
    <row r="1513" spans="24:27" x14ac:dyDescent="0.2">
      <c r="X1513" s="208"/>
      <c r="Z1513" s="208"/>
      <c r="AA1513" s="208"/>
    </row>
    <row r="1514" spans="24:27" x14ac:dyDescent="0.2">
      <c r="X1514" s="208"/>
      <c r="Z1514" s="208"/>
      <c r="AA1514" s="208"/>
    </row>
    <row r="1515" spans="24:27" x14ac:dyDescent="0.2">
      <c r="X1515" s="208"/>
      <c r="Z1515" s="208"/>
      <c r="AA1515" s="208"/>
    </row>
    <row r="1516" spans="24:27" x14ac:dyDescent="0.2">
      <c r="X1516" s="208"/>
      <c r="Z1516" s="208"/>
      <c r="AA1516" s="208"/>
    </row>
    <row r="1517" spans="24:27" x14ac:dyDescent="0.2">
      <c r="X1517" s="208"/>
      <c r="Z1517" s="208"/>
      <c r="AA1517" s="208"/>
    </row>
    <row r="1518" spans="24:27" x14ac:dyDescent="0.2">
      <c r="X1518" s="208"/>
      <c r="Z1518" s="208"/>
      <c r="AA1518" s="208"/>
    </row>
    <row r="1519" spans="24:27" x14ac:dyDescent="0.2">
      <c r="X1519" s="208"/>
      <c r="Z1519" s="208"/>
      <c r="AA1519" s="208"/>
    </row>
    <row r="1520" spans="24:27" x14ac:dyDescent="0.2">
      <c r="X1520" s="208"/>
      <c r="Z1520" s="208"/>
      <c r="AA1520" s="208"/>
    </row>
    <row r="1521" spans="24:27" x14ac:dyDescent="0.2">
      <c r="X1521" s="208"/>
      <c r="Z1521" s="208"/>
      <c r="AA1521" s="208"/>
    </row>
    <row r="1522" spans="24:27" x14ac:dyDescent="0.2">
      <c r="X1522" s="208"/>
      <c r="Z1522" s="208"/>
      <c r="AA1522" s="208"/>
    </row>
    <row r="1523" spans="24:27" x14ac:dyDescent="0.2">
      <c r="X1523" s="208"/>
      <c r="Z1523" s="208"/>
      <c r="AA1523" s="208"/>
    </row>
    <row r="1524" spans="24:27" x14ac:dyDescent="0.2">
      <c r="X1524" s="208"/>
      <c r="Z1524" s="208"/>
      <c r="AA1524" s="208"/>
    </row>
    <row r="1525" spans="24:27" x14ac:dyDescent="0.2">
      <c r="X1525" s="208"/>
      <c r="Z1525" s="208"/>
      <c r="AA1525" s="208"/>
    </row>
    <row r="1526" spans="24:27" x14ac:dyDescent="0.2">
      <c r="X1526" s="208"/>
      <c r="Z1526" s="208"/>
      <c r="AA1526" s="208"/>
    </row>
    <row r="1527" spans="24:27" x14ac:dyDescent="0.2">
      <c r="X1527" s="208"/>
      <c r="Z1527" s="208"/>
      <c r="AA1527" s="208"/>
    </row>
    <row r="1528" spans="24:27" x14ac:dyDescent="0.2">
      <c r="X1528" s="208"/>
      <c r="Z1528" s="208"/>
      <c r="AA1528" s="208"/>
    </row>
    <row r="1529" spans="24:27" x14ac:dyDescent="0.2">
      <c r="X1529" s="208"/>
      <c r="Z1529" s="208"/>
      <c r="AA1529" s="208"/>
    </row>
    <row r="1530" spans="24:27" x14ac:dyDescent="0.2">
      <c r="X1530" s="208"/>
      <c r="Z1530" s="208"/>
      <c r="AA1530" s="208"/>
    </row>
    <row r="1531" spans="24:27" x14ac:dyDescent="0.2">
      <c r="X1531" s="208"/>
      <c r="Z1531" s="208"/>
      <c r="AA1531" s="208"/>
    </row>
    <row r="1532" spans="24:27" x14ac:dyDescent="0.2">
      <c r="X1532" s="208"/>
      <c r="Z1532" s="208"/>
      <c r="AA1532" s="208"/>
    </row>
    <row r="1533" spans="24:27" x14ac:dyDescent="0.2">
      <c r="X1533" s="208"/>
      <c r="Z1533" s="208"/>
      <c r="AA1533" s="208"/>
    </row>
    <row r="1534" spans="24:27" x14ac:dyDescent="0.2">
      <c r="X1534" s="208"/>
      <c r="Z1534" s="208"/>
      <c r="AA1534" s="208"/>
    </row>
    <row r="1535" spans="24:27" x14ac:dyDescent="0.2">
      <c r="X1535" s="208"/>
      <c r="Z1535" s="208"/>
      <c r="AA1535" s="208"/>
    </row>
    <row r="1536" spans="24:27" x14ac:dyDescent="0.2">
      <c r="X1536" s="208"/>
      <c r="Z1536" s="208"/>
      <c r="AA1536" s="208"/>
    </row>
    <row r="1537" spans="24:27" x14ac:dyDescent="0.2">
      <c r="X1537" s="208"/>
      <c r="Z1537" s="208"/>
      <c r="AA1537" s="208"/>
    </row>
    <row r="1538" spans="24:27" x14ac:dyDescent="0.2">
      <c r="X1538" s="208"/>
      <c r="Z1538" s="208"/>
      <c r="AA1538" s="208"/>
    </row>
    <row r="1539" spans="24:27" x14ac:dyDescent="0.2">
      <c r="X1539" s="208"/>
      <c r="Z1539" s="208"/>
      <c r="AA1539" s="208"/>
    </row>
    <row r="1540" spans="24:27" x14ac:dyDescent="0.2">
      <c r="X1540" s="208"/>
      <c r="Z1540" s="208"/>
      <c r="AA1540" s="208"/>
    </row>
    <row r="1541" spans="24:27" x14ac:dyDescent="0.2">
      <c r="X1541" s="208"/>
      <c r="Z1541" s="208"/>
      <c r="AA1541" s="208"/>
    </row>
    <row r="1542" spans="24:27" x14ac:dyDescent="0.2">
      <c r="X1542" s="208"/>
      <c r="Z1542" s="208"/>
      <c r="AA1542" s="208"/>
    </row>
    <row r="1543" spans="24:27" x14ac:dyDescent="0.2">
      <c r="X1543" s="208"/>
      <c r="Z1543" s="208"/>
      <c r="AA1543" s="208"/>
    </row>
    <row r="1544" spans="24:27" x14ac:dyDescent="0.2">
      <c r="X1544" s="208"/>
      <c r="Z1544" s="208"/>
      <c r="AA1544" s="208"/>
    </row>
    <row r="1545" spans="24:27" x14ac:dyDescent="0.2">
      <c r="X1545" s="208"/>
      <c r="Z1545" s="208"/>
      <c r="AA1545" s="208"/>
    </row>
    <row r="1546" spans="24:27" x14ac:dyDescent="0.2">
      <c r="X1546" s="208"/>
      <c r="Z1546" s="208"/>
      <c r="AA1546" s="208"/>
    </row>
    <row r="1547" spans="24:27" x14ac:dyDescent="0.2">
      <c r="X1547" s="208"/>
      <c r="Z1547" s="208"/>
      <c r="AA1547" s="208"/>
    </row>
    <row r="1548" spans="24:27" x14ac:dyDescent="0.2">
      <c r="X1548" s="208"/>
      <c r="Z1548" s="208"/>
      <c r="AA1548" s="208"/>
    </row>
    <row r="1549" spans="24:27" x14ac:dyDescent="0.2">
      <c r="X1549" s="208"/>
      <c r="Z1549" s="208"/>
      <c r="AA1549" s="208"/>
    </row>
    <row r="1550" spans="24:27" x14ac:dyDescent="0.2">
      <c r="X1550" s="208"/>
      <c r="Z1550" s="208"/>
      <c r="AA1550" s="208"/>
    </row>
    <row r="1551" spans="24:27" x14ac:dyDescent="0.2">
      <c r="X1551" s="208"/>
      <c r="Z1551" s="208"/>
      <c r="AA1551" s="208"/>
    </row>
    <row r="1552" spans="24:27" x14ac:dyDescent="0.2">
      <c r="X1552" s="208"/>
      <c r="Z1552" s="208"/>
      <c r="AA1552" s="208"/>
    </row>
    <row r="1553" spans="24:27" x14ac:dyDescent="0.2">
      <c r="X1553" s="208"/>
      <c r="Z1553" s="208"/>
      <c r="AA1553" s="208"/>
    </row>
    <row r="1554" spans="24:27" x14ac:dyDescent="0.2">
      <c r="X1554" s="208"/>
      <c r="Z1554" s="208"/>
      <c r="AA1554" s="208"/>
    </row>
    <row r="1555" spans="24:27" x14ac:dyDescent="0.2">
      <c r="X1555" s="208"/>
      <c r="Z1555" s="208"/>
      <c r="AA1555" s="208"/>
    </row>
    <row r="1556" spans="24:27" x14ac:dyDescent="0.2">
      <c r="X1556" s="208"/>
      <c r="Z1556" s="208"/>
      <c r="AA1556" s="208"/>
    </row>
    <row r="1557" spans="24:27" x14ac:dyDescent="0.2">
      <c r="X1557" s="208"/>
      <c r="Z1557" s="208"/>
      <c r="AA1557" s="208"/>
    </row>
    <row r="1558" spans="24:27" x14ac:dyDescent="0.2">
      <c r="X1558" s="208"/>
      <c r="Z1558" s="208"/>
      <c r="AA1558" s="208"/>
    </row>
    <row r="1559" spans="24:27" x14ac:dyDescent="0.2">
      <c r="X1559" s="208"/>
      <c r="Z1559" s="208"/>
      <c r="AA1559" s="208"/>
    </row>
    <row r="1560" spans="24:27" x14ac:dyDescent="0.2">
      <c r="X1560" s="208"/>
      <c r="Z1560" s="208"/>
      <c r="AA1560" s="208"/>
    </row>
    <row r="1561" spans="24:27" x14ac:dyDescent="0.2">
      <c r="X1561" s="208"/>
      <c r="Z1561" s="208"/>
      <c r="AA1561" s="208"/>
    </row>
    <row r="1562" spans="24:27" x14ac:dyDescent="0.2">
      <c r="X1562" s="208"/>
      <c r="Z1562" s="208"/>
      <c r="AA1562" s="208"/>
    </row>
    <row r="1563" spans="24:27" x14ac:dyDescent="0.2">
      <c r="X1563" s="208"/>
      <c r="Z1563" s="208"/>
      <c r="AA1563" s="208"/>
    </row>
    <row r="1564" spans="24:27" x14ac:dyDescent="0.2">
      <c r="X1564" s="208"/>
      <c r="Z1564" s="208"/>
      <c r="AA1564" s="208"/>
    </row>
    <row r="1565" spans="24:27" x14ac:dyDescent="0.2">
      <c r="X1565" s="208"/>
      <c r="Z1565" s="208"/>
      <c r="AA1565" s="208"/>
    </row>
    <row r="1566" spans="24:27" x14ac:dyDescent="0.2">
      <c r="X1566" s="208"/>
      <c r="Z1566" s="208"/>
      <c r="AA1566" s="208"/>
    </row>
    <row r="1567" spans="24:27" x14ac:dyDescent="0.2">
      <c r="X1567" s="208"/>
      <c r="Z1567" s="208"/>
      <c r="AA1567" s="208"/>
    </row>
    <row r="1568" spans="24:27" x14ac:dyDescent="0.2">
      <c r="X1568" s="208"/>
      <c r="Z1568" s="208"/>
      <c r="AA1568" s="208"/>
    </row>
    <row r="1569" spans="24:27" x14ac:dyDescent="0.2">
      <c r="X1569" s="208"/>
      <c r="Z1569" s="208"/>
      <c r="AA1569" s="208"/>
    </row>
    <row r="1570" spans="24:27" x14ac:dyDescent="0.2">
      <c r="X1570" s="208"/>
      <c r="Z1570" s="208"/>
      <c r="AA1570" s="208"/>
    </row>
    <row r="1571" spans="24:27" x14ac:dyDescent="0.2">
      <c r="X1571" s="208"/>
      <c r="Z1571" s="208"/>
      <c r="AA1571" s="208"/>
    </row>
    <row r="1572" spans="24:27" x14ac:dyDescent="0.2">
      <c r="X1572" s="208"/>
      <c r="Z1572" s="208"/>
      <c r="AA1572" s="208"/>
    </row>
    <row r="1573" spans="24:27" x14ac:dyDescent="0.2">
      <c r="X1573" s="208"/>
      <c r="Z1573" s="208"/>
      <c r="AA1573" s="208"/>
    </row>
    <row r="1574" spans="24:27" x14ac:dyDescent="0.2">
      <c r="X1574" s="208"/>
      <c r="Z1574" s="208"/>
      <c r="AA1574" s="208"/>
    </row>
    <row r="1575" spans="24:27" x14ac:dyDescent="0.2">
      <c r="X1575" s="208"/>
      <c r="Z1575" s="208"/>
      <c r="AA1575" s="208"/>
    </row>
    <row r="1576" spans="24:27" x14ac:dyDescent="0.2">
      <c r="X1576" s="208"/>
      <c r="Z1576" s="208"/>
      <c r="AA1576" s="208"/>
    </row>
    <row r="1577" spans="24:27" x14ac:dyDescent="0.2">
      <c r="X1577" s="208"/>
      <c r="Z1577" s="208"/>
      <c r="AA1577" s="208"/>
    </row>
    <row r="1578" spans="24:27" x14ac:dyDescent="0.2">
      <c r="X1578" s="208"/>
      <c r="Z1578" s="208"/>
      <c r="AA1578" s="208"/>
    </row>
    <row r="1579" spans="24:27" x14ac:dyDescent="0.2">
      <c r="X1579" s="208"/>
      <c r="Z1579" s="208"/>
      <c r="AA1579" s="208"/>
    </row>
    <row r="1580" spans="24:27" x14ac:dyDescent="0.2">
      <c r="X1580" s="208"/>
      <c r="Z1580" s="208"/>
      <c r="AA1580" s="208"/>
    </row>
    <row r="1581" spans="24:27" x14ac:dyDescent="0.2">
      <c r="X1581" s="208"/>
      <c r="Z1581" s="208"/>
      <c r="AA1581" s="208"/>
    </row>
    <row r="1582" spans="24:27" x14ac:dyDescent="0.2">
      <c r="X1582" s="208"/>
      <c r="Z1582" s="208"/>
      <c r="AA1582" s="208"/>
    </row>
    <row r="1583" spans="24:27" x14ac:dyDescent="0.2">
      <c r="X1583" s="208"/>
      <c r="Z1583" s="208"/>
      <c r="AA1583" s="208"/>
    </row>
    <row r="1584" spans="24:27" x14ac:dyDescent="0.2">
      <c r="X1584" s="208"/>
      <c r="Z1584" s="208"/>
      <c r="AA1584" s="208"/>
    </row>
    <row r="1585" spans="24:27" x14ac:dyDescent="0.2">
      <c r="X1585" s="208"/>
      <c r="Z1585" s="208"/>
      <c r="AA1585" s="208"/>
    </row>
    <row r="1586" spans="24:27" x14ac:dyDescent="0.2">
      <c r="X1586" s="208"/>
      <c r="Z1586" s="208"/>
      <c r="AA1586" s="208"/>
    </row>
    <row r="1587" spans="24:27" x14ac:dyDescent="0.2">
      <c r="X1587" s="208"/>
      <c r="Z1587" s="208"/>
      <c r="AA1587" s="208"/>
    </row>
    <row r="1588" spans="24:27" x14ac:dyDescent="0.2">
      <c r="X1588" s="208"/>
      <c r="Z1588" s="208"/>
      <c r="AA1588" s="208"/>
    </row>
    <row r="1589" spans="24:27" x14ac:dyDescent="0.2">
      <c r="X1589" s="208"/>
      <c r="Z1589" s="208"/>
      <c r="AA1589" s="208"/>
    </row>
    <row r="1590" spans="24:27" x14ac:dyDescent="0.2">
      <c r="X1590" s="208"/>
      <c r="Z1590" s="208"/>
      <c r="AA1590" s="208"/>
    </row>
    <row r="1591" spans="24:27" x14ac:dyDescent="0.2">
      <c r="X1591" s="208"/>
      <c r="Z1591" s="208"/>
      <c r="AA1591" s="208"/>
    </row>
    <row r="1592" spans="24:27" x14ac:dyDescent="0.2">
      <c r="X1592" s="208"/>
      <c r="Z1592" s="208"/>
      <c r="AA1592" s="208"/>
    </row>
    <row r="1593" spans="24:27" x14ac:dyDescent="0.2">
      <c r="X1593" s="208"/>
      <c r="Z1593" s="208"/>
      <c r="AA1593" s="208"/>
    </row>
    <row r="1594" spans="24:27" x14ac:dyDescent="0.2">
      <c r="X1594" s="208"/>
      <c r="Z1594" s="208"/>
      <c r="AA1594" s="208"/>
    </row>
    <row r="1595" spans="24:27" x14ac:dyDescent="0.2">
      <c r="X1595" s="208"/>
      <c r="Z1595" s="208"/>
      <c r="AA1595" s="208"/>
    </row>
    <row r="1596" spans="24:27" x14ac:dyDescent="0.2">
      <c r="X1596" s="208"/>
      <c r="Z1596" s="208"/>
      <c r="AA1596" s="208"/>
    </row>
    <row r="1597" spans="24:27" x14ac:dyDescent="0.2">
      <c r="X1597" s="208"/>
      <c r="Z1597" s="208"/>
      <c r="AA1597" s="208"/>
    </row>
    <row r="1598" spans="24:27" x14ac:dyDescent="0.2">
      <c r="X1598" s="208"/>
      <c r="Z1598" s="208"/>
      <c r="AA1598" s="208"/>
    </row>
    <row r="1599" spans="24:27" x14ac:dyDescent="0.2">
      <c r="X1599" s="208"/>
      <c r="Z1599" s="208"/>
      <c r="AA1599" s="208"/>
    </row>
    <row r="1600" spans="24:27" x14ac:dyDescent="0.2">
      <c r="X1600" s="208"/>
      <c r="Z1600" s="208"/>
      <c r="AA1600" s="208"/>
    </row>
    <row r="1601" spans="24:27" x14ac:dyDescent="0.2">
      <c r="X1601" s="208"/>
      <c r="Z1601" s="208"/>
      <c r="AA1601" s="208"/>
    </row>
    <row r="1602" spans="24:27" x14ac:dyDescent="0.2">
      <c r="X1602" s="208"/>
      <c r="Z1602" s="208"/>
      <c r="AA1602" s="208"/>
    </row>
    <row r="1603" spans="24:27" x14ac:dyDescent="0.2">
      <c r="X1603" s="208"/>
      <c r="Z1603" s="208"/>
      <c r="AA1603" s="208"/>
    </row>
    <row r="1604" spans="24:27" x14ac:dyDescent="0.2">
      <c r="X1604" s="208"/>
      <c r="Z1604" s="208"/>
      <c r="AA1604" s="208"/>
    </row>
    <row r="1605" spans="24:27" x14ac:dyDescent="0.2">
      <c r="X1605" s="208"/>
      <c r="Z1605" s="208"/>
      <c r="AA1605" s="208"/>
    </row>
    <row r="1606" spans="24:27" x14ac:dyDescent="0.2">
      <c r="X1606" s="208"/>
      <c r="Z1606" s="208"/>
      <c r="AA1606" s="208"/>
    </row>
    <row r="1607" spans="24:27" x14ac:dyDescent="0.2">
      <c r="X1607" s="208"/>
      <c r="Z1607" s="208"/>
      <c r="AA1607" s="208"/>
    </row>
    <row r="1608" spans="24:27" x14ac:dyDescent="0.2">
      <c r="X1608" s="208"/>
      <c r="Z1608" s="208"/>
      <c r="AA1608" s="208"/>
    </row>
    <row r="1609" spans="24:27" x14ac:dyDescent="0.2">
      <c r="X1609" s="208"/>
      <c r="Z1609" s="208"/>
      <c r="AA1609" s="208"/>
    </row>
    <row r="1610" spans="24:27" x14ac:dyDescent="0.2">
      <c r="X1610" s="208"/>
      <c r="Z1610" s="208"/>
      <c r="AA1610" s="208"/>
    </row>
    <row r="1611" spans="24:27" x14ac:dyDescent="0.2">
      <c r="X1611" s="208"/>
      <c r="Z1611" s="208"/>
      <c r="AA1611" s="208"/>
    </row>
    <row r="1612" spans="24:27" x14ac:dyDescent="0.2">
      <c r="X1612" s="208"/>
      <c r="Z1612" s="208"/>
      <c r="AA1612" s="208"/>
    </row>
    <row r="1613" spans="24:27" x14ac:dyDescent="0.2">
      <c r="X1613" s="208"/>
      <c r="Z1613" s="208"/>
      <c r="AA1613" s="208"/>
    </row>
    <row r="1614" spans="24:27" x14ac:dyDescent="0.2">
      <c r="X1614" s="208"/>
      <c r="Z1614" s="208"/>
      <c r="AA1614" s="208"/>
    </row>
    <row r="1615" spans="24:27" x14ac:dyDescent="0.2">
      <c r="X1615" s="208"/>
      <c r="Z1615" s="208"/>
      <c r="AA1615" s="208"/>
    </row>
    <row r="1616" spans="24:27" x14ac:dyDescent="0.2">
      <c r="X1616" s="208"/>
      <c r="Z1616" s="208"/>
      <c r="AA1616" s="208"/>
    </row>
    <row r="1617" spans="24:27" x14ac:dyDescent="0.2">
      <c r="X1617" s="208"/>
      <c r="Z1617" s="208"/>
      <c r="AA1617" s="208"/>
    </row>
    <row r="1618" spans="24:27" x14ac:dyDescent="0.2">
      <c r="X1618" s="208"/>
      <c r="Z1618" s="208"/>
      <c r="AA1618" s="208"/>
    </row>
    <row r="1619" spans="24:27" x14ac:dyDescent="0.2">
      <c r="X1619" s="208"/>
      <c r="Z1619" s="208"/>
      <c r="AA1619" s="208"/>
    </row>
    <row r="1620" spans="24:27" x14ac:dyDescent="0.2">
      <c r="X1620" s="208"/>
      <c r="Z1620" s="208"/>
      <c r="AA1620" s="208"/>
    </row>
    <row r="1621" spans="24:27" x14ac:dyDescent="0.2">
      <c r="X1621" s="208"/>
      <c r="Z1621" s="208"/>
      <c r="AA1621" s="208"/>
    </row>
    <row r="1622" spans="24:27" x14ac:dyDescent="0.2">
      <c r="X1622" s="208"/>
      <c r="Z1622" s="208"/>
      <c r="AA1622" s="208"/>
    </row>
    <row r="1623" spans="24:27" x14ac:dyDescent="0.2">
      <c r="X1623" s="208"/>
      <c r="Z1623" s="208"/>
      <c r="AA1623" s="208"/>
    </row>
    <row r="1624" spans="24:27" x14ac:dyDescent="0.2">
      <c r="X1624" s="208"/>
      <c r="Z1624" s="208"/>
      <c r="AA1624" s="208"/>
    </row>
    <row r="1625" spans="24:27" x14ac:dyDescent="0.2">
      <c r="X1625" s="208"/>
      <c r="Z1625" s="208"/>
      <c r="AA1625" s="208"/>
    </row>
    <row r="1626" spans="24:27" x14ac:dyDescent="0.2">
      <c r="X1626" s="208"/>
      <c r="Z1626" s="208"/>
      <c r="AA1626" s="208"/>
    </row>
    <row r="1627" spans="24:27" x14ac:dyDescent="0.2">
      <c r="X1627" s="208"/>
      <c r="Z1627" s="208"/>
      <c r="AA1627" s="208"/>
    </row>
    <row r="1628" spans="24:27" x14ac:dyDescent="0.2">
      <c r="X1628" s="208"/>
      <c r="Z1628" s="208"/>
      <c r="AA1628" s="208"/>
    </row>
    <row r="1629" spans="24:27" x14ac:dyDescent="0.2">
      <c r="X1629" s="208"/>
      <c r="Z1629" s="208"/>
      <c r="AA1629" s="208"/>
    </row>
    <row r="1630" spans="24:27" x14ac:dyDescent="0.2">
      <c r="X1630" s="208"/>
      <c r="Z1630" s="208"/>
      <c r="AA1630" s="208"/>
    </row>
    <row r="1631" spans="24:27" x14ac:dyDescent="0.2">
      <c r="X1631" s="208"/>
      <c r="Z1631" s="208"/>
      <c r="AA1631" s="208"/>
    </row>
    <row r="1632" spans="24:27" x14ac:dyDescent="0.2">
      <c r="X1632" s="208"/>
      <c r="Z1632" s="208"/>
      <c r="AA1632" s="208"/>
    </row>
    <row r="1633" spans="24:27" x14ac:dyDescent="0.2">
      <c r="X1633" s="208"/>
      <c r="Z1633" s="208"/>
      <c r="AA1633" s="208"/>
    </row>
    <row r="1634" spans="24:27" x14ac:dyDescent="0.2">
      <c r="X1634" s="208"/>
      <c r="Z1634" s="208"/>
      <c r="AA1634" s="208"/>
    </row>
    <row r="1635" spans="24:27" x14ac:dyDescent="0.2">
      <c r="X1635" s="208"/>
      <c r="Z1635" s="208"/>
      <c r="AA1635" s="208"/>
    </row>
    <row r="1636" spans="24:27" x14ac:dyDescent="0.2">
      <c r="X1636" s="208"/>
      <c r="Z1636" s="208"/>
      <c r="AA1636" s="208"/>
    </row>
    <row r="1637" spans="24:27" x14ac:dyDescent="0.2">
      <c r="X1637" s="208"/>
      <c r="Z1637" s="208"/>
      <c r="AA1637" s="208"/>
    </row>
    <row r="1638" spans="24:27" x14ac:dyDescent="0.2">
      <c r="X1638" s="208"/>
      <c r="Z1638" s="208"/>
      <c r="AA1638" s="208"/>
    </row>
    <row r="1639" spans="24:27" x14ac:dyDescent="0.2">
      <c r="X1639" s="208"/>
      <c r="Z1639" s="208"/>
      <c r="AA1639" s="208"/>
    </row>
    <row r="1640" spans="24:27" x14ac:dyDescent="0.2">
      <c r="X1640" s="208"/>
      <c r="Z1640" s="208"/>
      <c r="AA1640" s="208"/>
    </row>
    <row r="1641" spans="24:27" x14ac:dyDescent="0.2">
      <c r="X1641" s="208"/>
      <c r="Z1641" s="208"/>
      <c r="AA1641" s="208"/>
    </row>
    <row r="1642" spans="24:27" x14ac:dyDescent="0.2">
      <c r="X1642" s="208"/>
      <c r="Z1642" s="208"/>
      <c r="AA1642" s="208"/>
    </row>
    <row r="1643" spans="24:27" x14ac:dyDescent="0.2">
      <c r="X1643" s="208"/>
      <c r="Z1643" s="208"/>
      <c r="AA1643" s="208"/>
    </row>
    <row r="1644" spans="24:27" x14ac:dyDescent="0.2">
      <c r="X1644" s="208"/>
      <c r="Z1644" s="208"/>
      <c r="AA1644" s="208"/>
    </row>
    <row r="1645" spans="24:27" x14ac:dyDescent="0.2">
      <c r="X1645" s="208"/>
      <c r="Z1645" s="208"/>
      <c r="AA1645" s="208"/>
    </row>
    <row r="1646" spans="24:27" x14ac:dyDescent="0.2">
      <c r="X1646" s="208"/>
      <c r="Z1646" s="208"/>
      <c r="AA1646" s="208"/>
    </row>
    <row r="1647" spans="24:27" x14ac:dyDescent="0.2">
      <c r="X1647" s="208"/>
      <c r="Z1647" s="208"/>
      <c r="AA1647" s="208"/>
    </row>
    <row r="1648" spans="24:27" x14ac:dyDescent="0.2">
      <c r="X1648" s="208"/>
      <c r="Z1648" s="208"/>
      <c r="AA1648" s="208"/>
    </row>
    <row r="1649" spans="24:27" x14ac:dyDescent="0.2">
      <c r="X1649" s="208"/>
      <c r="Z1649" s="208"/>
      <c r="AA1649" s="208"/>
    </row>
    <row r="1650" spans="24:27" x14ac:dyDescent="0.2">
      <c r="X1650" s="208"/>
      <c r="Z1650" s="208"/>
      <c r="AA1650" s="208"/>
    </row>
    <row r="1651" spans="24:27" x14ac:dyDescent="0.2">
      <c r="X1651" s="208"/>
      <c r="Z1651" s="208"/>
      <c r="AA1651" s="208"/>
    </row>
    <row r="1652" spans="24:27" x14ac:dyDescent="0.2">
      <c r="X1652" s="208"/>
      <c r="Z1652" s="208"/>
      <c r="AA1652" s="208"/>
    </row>
    <row r="1653" spans="24:27" x14ac:dyDescent="0.2">
      <c r="X1653" s="208"/>
      <c r="Z1653" s="208"/>
      <c r="AA1653" s="208"/>
    </row>
    <row r="1654" spans="24:27" x14ac:dyDescent="0.2">
      <c r="X1654" s="208"/>
      <c r="Z1654" s="208"/>
      <c r="AA1654" s="208"/>
    </row>
    <row r="1655" spans="24:27" x14ac:dyDescent="0.2">
      <c r="X1655" s="208"/>
      <c r="Z1655" s="208"/>
      <c r="AA1655" s="208"/>
    </row>
    <row r="1656" spans="24:27" x14ac:dyDescent="0.2">
      <c r="X1656" s="208"/>
      <c r="Z1656" s="208"/>
      <c r="AA1656" s="208"/>
    </row>
    <row r="1657" spans="24:27" x14ac:dyDescent="0.2">
      <c r="X1657" s="208"/>
      <c r="Z1657" s="208"/>
      <c r="AA1657" s="208"/>
    </row>
    <row r="1658" spans="24:27" x14ac:dyDescent="0.2">
      <c r="X1658" s="208"/>
      <c r="Z1658" s="208"/>
      <c r="AA1658" s="208"/>
    </row>
    <row r="1659" spans="24:27" x14ac:dyDescent="0.2">
      <c r="X1659" s="208"/>
      <c r="Z1659" s="208"/>
      <c r="AA1659" s="208"/>
    </row>
    <row r="1660" spans="24:27" x14ac:dyDescent="0.2">
      <c r="X1660" s="208"/>
      <c r="Z1660" s="208"/>
      <c r="AA1660" s="208"/>
    </row>
    <row r="1661" spans="24:27" x14ac:dyDescent="0.2">
      <c r="X1661" s="208"/>
      <c r="Z1661" s="208"/>
      <c r="AA1661" s="208"/>
    </row>
    <row r="1662" spans="24:27" x14ac:dyDescent="0.2">
      <c r="X1662" s="208"/>
      <c r="Z1662" s="208"/>
      <c r="AA1662" s="208"/>
    </row>
    <row r="1663" spans="24:27" x14ac:dyDescent="0.2">
      <c r="X1663" s="208"/>
      <c r="Z1663" s="208"/>
      <c r="AA1663" s="208"/>
    </row>
    <row r="1664" spans="24:27" x14ac:dyDescent="0.2">
      <c r="X1664" s="208"/>
      <c r="Z1664" s="208"/>
      <c r="AA1664" s="208"/>
    </row>
    <row r="1665" spans="24:27" x14ac:dyDescent="0.2">
      <c r="X1665" s="208"/>
      <c r="Z1665" s="208"/>
      <c r="AA1665" s="208"/>
    </row>
    <row r="1666" spans="24:27" x14ac:dyDescent="0.2">
      <c r="X1666" s="208"/>
      <c r="Z1666" s="208"/>
      <c r="AA1666" s="208"/>
    </row>
    <row r="1667" spans="24:27" x14ac:dyDescent="0.2">
      <c r="X1667" s="208"/>
      <c r="Z1667" s="208"/>
      <c r="AA1667" s="208"/>
    </row>
    <row r="1668" spans="24:27" x14ac:dyDescent="0.2">
      <c r="X1668" s="208"/>
      <c r="Z1668" s="208"/>
      <c r="AA1668" s="208"/>
    </row>
    <row r="1669" spans="24:27" x14ac:dyDescent="0.2">
      <c r="X1669" s="208"/>
      <c r="Z1669" s="208"/>
      <c r="AA1669" s="208"/>
    </row>
    <row r="1670" spans="24:27" x14ac:dyDescent="0.2">
      <c r="X1670" s="208"/>
      <c r="Z1670" s="208"/>
      <c r="AA1670" s="208"/>
    </row>
    <row r="1671" spans="24:27" x14ac:dyDescent="0.2">
      <c r="X1671" s="208"/>
      <c r="Z1671" s="208"/>
      <c r="AA1671" s="208"/>
    </row>
    <row r="1672" spans="24:27" x14ac:dyDescent="0.2">
      <c r="X1672" s="208"/>
      <c r="Z1672" s="208"/>
      <c r="AA1672" s="208"/>
    </row>
    <row r="1673" spans="24:27" x14ac:dyDescent="0.2">
      <c r="X1673" s="208"/>
      <c r="Z1673" s="208"/>
      <c r="AA1673" s="208"/>
    </row>
    <row r="1674" spans="24:27" x14ac:dyDescent="0.2">
      <c r="X1674" s="208"/>
      <c r="Z1674" s="208"/>
      <c r="AA1674" s="208"/>
    </row>
    <row r="1675" spans="24:27" x14ac:dyDescent="0.2">
      <c r="X1675" s="208"/>
      <c r="Z1675" s="208"/>
      <c r="AA1675" s="208"/>
    </row>
    <row r="1676" spans="24:27" x14ac:dyDescent="0.2">
      <c r="X1676" s="208"/>
      <c r="Z1676" s="208"/>
      <c r="AA1676" s="208"/>
    </row>
    <row r="1677" spans="24:27" x14ac:dyDescent="0.2">
      <c r="X1677" s="208"/>
      <c r="Z1677" s="208"/>
      <c r="AA1677" s="208"/>
    </row>
    <row r="1678" spans="24:27" x14ac:dyDescent="0.2">
      <c r="X1678" s="208"/>
      <c r="Z1678" s="208"/>
      <c r="AA1678" s="208"/>
    </row>
    <row r="1679" spans="24:27" x14ac:dyDescent="0.2">
      <c r="X1679" s="208"/>
      <c r="Z1679" s="208"/>
      <c r="AA1679" s="208"/>
    </row>
    <row r="1680" spans="24:27" x14ac:dyDescent="0.2">
      <c r="X1680" s="208"/>
      <c r="Z1680" s="208"/>
      <c r="AA1680" s="208"/>
    </row>
    <row r="1681" spans="24:27" x14ac:dyDescent="0.2">
      <c r="X1681" s="208"/>
      <c r="Z1681" s="208"/>
      <c r="AA1681" s="208"/>
    </row>
    <row r="1682" spans="24:27" x14ac:dyDescent="0.2">
      <c r="X1682" s="208"/>
      <c r="Z1682" s="208"/>
      <c r="AA1682" s="208"/>
    </row>
    <row r="1683" spans="24:27" x14ac:dyDescent="0.2">
      <c r="X1683" s="208"/>
      <c r="Z1683" s="208"/>
      <c r="AA1683" s="208"/>
    </row>
    <row r="1684" spans="24:27" x14ac:dyDescent="0.2">
      <c r="X1684" s="208"/>
      <c r="Z1684" s="208"/>
      <c r="AA1684" s="208"/>
    </row>
    <row r="1685" spans="24:27" x14ac:dyDescent="0.2">
      <c r="X1685" s="208"/>
      <c r="Z1685" s="208"/>
      <c r="AA1685" s="208"/>
    </row>
    <row r="1686" spans="24:27" x14ac:dyDescent="0.2">
      <c r="X1686" s="208"/>
      <c r="Z1686" s="208"/>
      <c r="AA1686" s="208"/>
    </row>
    <row r="1687" spans="24:27" x14ac:dyDescent="0.2">
      <c r="X1687" s="208"/>
      <c r="Z1687" s="208"/>
      <c r="AA1687" s="208"/>
    </row>
    <row r="1688" spans="24:27" x14ac:dyDescent="0.2">
      <c r="X1688" s="208"/>
      <c r="Z1688" s="208"/>
      <c r="AA1688" s="208"/>
    </row>
    <row r="1689" spans="24:27" x14ac:dyDescent="0.2">
      <c r="X1689" s="208"/>
      <c r="Z1689" s="208"/>
      <c r="AA1689" s="208"/>
    </row>
    <row r="1690" spans="24:27" x14ac:dyDescent="0.2">
      <c r="X1690" s="208"/>
      <c r="Z1690" s="208"/>
      <c r="AA1690" s="208"/>
    </row>
    <row r="1691" spans="24:27" x14ac:dyDescent="0.2">
      <c r="X1691" s="208"/>
      <c r="Z1691" s="208"/>
      <c r="AA1691" s="208"/>
    </row>
    <row r="1692" spans="24:27" x14ac:dyDescent="0.2">
      <c r="X1692" s="208"/>
      <c r="Z1692" s="208"/>
      <c r="AA1692" s="208"/>
    </row>
    <row r="1693" spans="24:27" x14ac:dyDescent="0.2">
      <c r="X1693" s="208"/>
      <c r="Z1693" s="208"/>
      <c r="AA1693" s="208"/>
    </row>
    <row r="1694" spans="24:27" x14ac:dyDescent="0.2">
      <c r="X1694" s="208"/>
      <c r="Z1694" s="208"/>
      <c r="AA1694" s="208"/>
    </row>
    <row r="1695" spans="24:27" x14ac:dyDescent="0.2">
      <c r="X1695" s="208"/>
      <c r="Z1695" s="208"/>
      <c r="AA1695" s="208"/>
    </row>
    <row r="1696" spans="24:27" x14ac:dyDescent="0.2">
      <c r="X1696" s="208"/>
      <c r="Z1696" s="208"/>
      <c r="AA1696" s="208"/>
    </row>
    <row r="1697" spans="24:27" x14ac:dyDescent="0.2">
      <c r="X1697" s="208"/>
      <c r="Z1697" s="208"/>
      <c r="AA1697" s="208"/>
    </row>
    <row r="1698" spans="24:27" x14ac:dyDescent="0.2">
      <c r="X1698" s="208"/>
      <c r="Z1698" s="208"/>
      <c r="AA1698" s="208"/>
    </row>
    <row r="1699" spans="24:27" x14ac:dyDescent="0.2">
      <c r="X1699" s="208"/>
      <c r="Z1699" s="208"/>
      <c r="AA1699" s="208"/>
    </row>
    <row r="1700" spans="24:27" x14ac:dyDescent="0.2">
      <c r="X1700" s="208"/>
      <c r="Z1700" s="208"/>
      <c r="AA1700" s="208"/>
    </row>
    <row r="1701" spans="24:27" x14ac:dyDescent="0.2">
      <c r="X1701" s="208"/>
      <c r="Z1701" s="208"/>
      <c r="AA1701" s="208"/>
    </row>
    <row r="1702" spans="24:27" x14ac:dyDescent="0.2">
      <c r="X1702" s="208"/>
      <c r="Z1702" s="208"/>
      <c r="AA1702" s="208"/>
    </row>
    <row r="1703" spans="24:27" x14ac:dyDescent="0.2">
      <c r="X1703" s="208"/>
      <c r="Z1703" s="208"/>
      <c r="AA1703" s="208"/>
    </row>
    <row r="1704" spans="24:27" x14ac:dyDescent="0.2">
      <c r="X1704" s="208"/>
      <c r="Z1704" s="208"/>
      <c r="AA1704" s="208"/>
    </row>
    <row r="1705" spans="24:27" x14ac:dyDescent="0.2">
      <c r="X1705" s="208"/>
      <c r="Z1705" s="208"/>
      <c r="AA1705" s="208"/>
    </row>
    <row r="1706" spans="24:27" x14ac:dyDescent="0.2">
      <c r="X1706" s="208"/>
      <c r="Z1706" s="208"/>
      <c r="AA1706" s="208"/>
    </row>
    <row r="1707" spans="24:27" x14ac:dyDescent="0.2">
      <c r="X1707" s="208"/>
      <c r="Z1707" s="208"/>
      <c r="AA1707" s="208"/>
    </row>
    <row r="1708" spans="24:27" x14ac:dyDescent="0.2">
      <c r="X1708" s="208"/>
      <c r="Z1708" s="208"/>
      <c r="AA1708" s="208"/>
    </row>
    <row r="1709" spans="24:27" x14ac:dyDescent="0.2">
      <c r="X1709" s="208"/>
      <c r="Z1709" s="208"/>
      <c r="AA1709" s="208"/>
    </row>
    <row r="1710" spans="24:27" x14ac:dyDescent="0.2">
      <c r="X1710" s="208"/>
      <c r="Z1710" s="208"/>
      <c r="AA1710" s="208"/>
    </row>
    <row r="1711" spans="24:27" x14ac:dyDescent="0.2">
      <c r="X1711" s="208"/>
      <c r="Z1711" s="208"/>
      <c r="AA1711" s="208"/>
    </row>
    <row r="1712" spans="24:27" x14ac:dyDescent="0.2">
      <c r="X1712" s="208"/>
      <c r="Z1712" s="208"/>
      <c r="AA1712" s="208"/>
    </row>
    <row r="1713" spans="24:27" x14ac:dyDescent="0.2">
      <c r="X1713" s="208"/>
      <c r="Z1713" s="208"/>
      <c r="AA1713" s="208"/>
    </row>
    <row r="1714" spans="24:27" x14ac:dyDescent="0.2">
      <c r="X1714" s="208"/>
      <c r="Z1714" s="208"/>
      <c r="AA1714" s="208"/>
    </row>
    <row r="1715" spans="24:27" x14ac:dyDescent="0.2">
      <c r="X1715" s="208"/>
      <c r="Z1715" s="208"/>
      <c r="AA1715" s="208"/>
    </row>
    <row r="1716" spans="24:27" x14ac:dyDescent="0.2">
      <c r="X1716" s="208"/>
      <c r="Z1716" s="208"/>
      <c r="AA1716" s="208"/>
    </row>
    <row r="1717" spans="24:27" x14ac:dyDescent="0.2">
      <c r="X1717" s="208"/>
      <c r="Z1717" s="208"/>
      <c r="AA1717" s="208"/>
    </row>
    <row r="1718" spans="24:27" x14ac:dyDescent="0.2">
      <c r="X1718" s="208"/>
      <c r="Z1718" s="208"/>
      <c r="AA1718" s="208"/>
    </row>
    <row r="1719" spans="24:27" x14ac:dyDescent="0.2">
      <c r="X1719" s="208"/>
      <c r="Z1719" s="208"/>
      <c r="AA1719" s="208"/>
    </row>
    <row r="1720" spans="24:27" x14ac:dyDescent="0.2">
      <c r="X1720" s="208"/>
      <c r="Z1720" s="208"/>
      <c r="AA1720" s="208"/>
    </row>
    <row r="1721" spans="24:27" x14ac:dyDescent="0.2">
      <c r="X1721" s="208"/>
      <c r="Z1721" s="208"/>
      <c r="AA1721" s="208"/>
    </row>
    <row r="1722" spans="24:27" x14ac:dyDescent="0.2">
      <c r="X1722" s="208"/>
      <c r="Z1722" s="208"/>
      <c r="AA1722" s="208"/>
    </row>
    <row r="1723" spans="24:27" x14ac:dyDescent="0.2">
      <c r="X1723" s="208"/>
      <c r="Z1723" s="208"/>
      <c r="AA1723" s="208"/>
    </row>
    <row r="1724" spans="24:27" x14ac:dyDescent="0.2">
      <c r="X1724" s="208"/>
      <c r="Z1724" s="208"/>
      <c r="AA1724" s="208"/>
    </row>
    <row r="1725" spans="24:27" x14ac:dyDescent="0.2">
      <c r="X1725" s="208"/>
      <c r="Z1725" s="208"/>
      <c r="AA1725" s="208"/>
    </row>
    <row r="1726" spans="24:27" x14ac:dyDescent="0.2">
      <c r="X1726" s="208"/>
      <c r="Z1726" s="208"/>
      <c r="AA1726" s="208"/>
    </row>
    <row r="1727" spans="24:27" x14ac:dyDescent="0.2">
      <c r="X1727" s="208"/>
      <c r="Z1727" s="208"/>
      <c r="AA1727" s="208"/>
    </row>
    <row r="1728" spans="24:27" x14ac:dyDescent="0.2">
      <c r="X1728" s="208"/>
      <c r="Z1728" s="208"/>
      <c r="AA1728" s="208"/>
    </row>
    <row r="1729" spans="24:27" x14ac:dyDescent="0.2">
      <c r="X1729" s="208"/>
      <c r="Z1729" s="208"/>
      <c r="AA1729" s="208"/>
    </row>
    <row r="1730" spans="24:27" x14ac:dyDescent="0.2">
      <c r="X1730" s="208"/>
      <c r="Z1730" s="208"/>
      <c r="AA1730" s="208"/>
    </row>
    <row r="1731" spans="24:27" x14ac:dyDescent="0.2">
      <c r="X1731" s="208"/>
      <c r="Z1731" s="208"/>
      <c r="AA1731" s="208"/>
    </row>
    <row r="1732" spans="24:27" x14ac:dyDescent="0.2">
      <c r="X1732" s="208"/>
      <c r="Z1732" s="208"/>
      <c r="AA1732" s="208"/>
    </row>
    <row r="1733" spans="24:27" x14ac:dyDescent="0.2">
      <c r="X1733" s="208"/>
      <c r="Z1733" s="208"/>
      <c r="AA1733" s="208"/>
    </row>
    <row r="1734" spans="24:27" x14ac:dyDescent="0.2">
      <c r="X1734" s="208"/>
      <c r="Z1734" s="208"/>
      <c r="AA1734" s="208"/>
    </row>
    <row r="1735" spans="24:27" x14ac:dyDescent="0.2">
      <c r="X1735" s="208"/>
      <c r="Z1735" s="208"/>
      <c r="AA1735" s="208"/>
    </row>
    <row r="1736" spans="24:27" x14ac:dyDescent="0.2">
      <c r="X1736" s="208"/>
      <c r="Z1736" s="208"/>
      <c r="AA1736" s="208"/>
    </row>
    <row r="1737" spans="24:27" x14ac:dyDescent="0.2">
      <c r="X1737" s="208"/>
      <c r="Z1737" s="208"/>
      <c r="AA1737" s="208"/>
    </row>
    <row r="1738" spans="24:27" x14ac:dyDescent="0.2">
      <c r="X1738" s="208"/>
      <c r="Z1738" s="208"/>
      <c r="AA1738" s="208"/>
    </row>
    <row r="1739" spans="24:27" x14ac:dyDescent="0.2">
      <c r="X1739" s="208"/>
      <c r="Z1739" s="208"/>
      <c r="AA1739" s="208"/>
    </row>
    <row r="1740" spans="24:27" x14ac:dyDescent="0.2">
      <c r="X1740" s="208"/>
      <c r="Z1740" s="208"/>
      <c r="AA1740" s="208"/>
    </row>
    <row r="1741" spans="24:27" x14ac:dyDescent="0.2">
      <c r="X1741" s="208"/>
      <c r="Z1741" s="208"/>
      <c r="AA1741" s="208"/>
    </row>
    <row r="1742" spans="24:27" x14ac:dyDescent="0.2">
      <c r="X1742" s="208"/>
      <c r="Z1742" s="208"/>
      <c r="AA1742" s="208"/>
    </row>
    <row r="1743" spans="24:27" x14ac:dyDescent="0.2">
      <c r="X1743" s="208"/>
      <c r="Z1743" s="208"/>
      <c r="AA1743" s="208"/>
    </row>
    <row r="1744" spans="24:27" x14ac:dyDescent="0.2">
      <c r="X1744" s="208"/>
      <c r="Z1744" s="208"/>
      <c r="AA1744" s="208"/>
    </row>
    <row r="1745" spans="24:27" x14ac:dyDescent="0.2">
      <c r="X1745" s="208"/>
      <c r="Z1745" s="208"/>
      <c r="AA1745" s="208"/>
    </row>
    <row r="1746" spans="24:27" x14ac:dyDescent="0.2">
      <c r="X1746" s="208"/>
      <c r="Z1746" s="208"/>
      <c r="AA1746" s="208"/>
    </row>
    <row r="1747" spans="24:27" x14ac:dyDescent="0.2">
      <c r="X1747" s="208"/>
      <c r="Z1747" s="208"/>
      <c r="AA1747" s="208"/>
    </row>
    <row r="1748" spans="24:27" x14ac:dyDescent="0.2">
      <c r="X1748" s="208"/>
      <c r="Z1748" s="208"/>
      <c r="AA1748" s="208"/>
    </row>
    <row r="1749" spans="24:27" x14ac:dyDescent="0.2">
      <c r="X1749" s="208"/>
      <c r="Z1749" s="208"/>
      <c r="AA1749" s="208"/>
    </row>
    <row r="1750" spans="24:27" x14ac:dyDescent="0.2">
      <c r="X1750" s="208"/>
      <c r="Z1750" s="208"/>
      <c r="AA1750" s="208"/>
    </row>
    <row r="1751" spans="24:27" x14ac:dyDescent="0.2">
      <c r="X1751" s="208"/>
      <c r="Z1751" s="208"/>
      <c r="AA1751" s="208"/>
    </row>
    <row r="1752" spans="24:27" x14ac:dyDescent="0.2">
      <c r="X1752" s="208"/>
      <c r="Z1752" s="208"/>
      <c r="AA1752" s="208"/>
    </row>
    <row r="1753" spans="24:27" x14ac:dyDescent="0.2">
      <c r="X1753" s="208"/>
      <c r="Z1753" s="208"/>
      <c r="AA1753" s="208"/>
    </row>
    <row r="1754" spans="24:27" x14ac:dyDescent="0.2">
      <c r="X1754" s="208"/>
      <c r="Z1754" s="208"/>
      <c r="AA1754" s="208"/>
    </row>
    <row r="1755" spans="24:27" x14ac:dyDescent="0.2">
      <c r="X1755" s="208"/>
      <c r="Z1755" s="208"/>
      <c r="AA1755" s="208"/>
    </row>
    <row r="1756" spans="24:27" x14ac:dyDescent="0.2">
      <c r="X1756" s="208"/>
      <c r="Z1756" s="208"/>
      <c r="AA1756" s="208"/>
    </row>
    <row r="1757" spans="24:27" x14ac:dyDescent="0.2">
      <c r="X1757" s="208"/>
      <c r="Z1757" s="208"/>
      <c r="AA1757" s="208"/>
    </row>
    <row r="1758" spans="24:27" x14ac:dyDescent="0.2">
      <c r="X1758" s="208"/>
      <c r="Z1758" s="208"/>
      <c r="AA1758" s="208"/>
    </row>
    <row r="1759" spans="24:27" x14ac:dyDescent="0.2">
      <c r="X1759" s="208"/>
      <c r="Z1759" s="208"/>
      <c r="AA1759" s="208"/>
    </row>
    <row r="1760" spans="24:27" x14ac:dyDescent="0.2">
      <c r="X1760" s="208"/>
      <c r="Z1760" s="208"/>
      <c r="AA1760" s="208"/>
    </row>
    <row r="1761" spans="24:27" x14ac:dyDescent="0.2">
      <c r="X1761" s="208"/>
      <c r="Z1761" s="208"/>
      <c r="AA1761" s="208"/>
    </row>
    <row r="1762" spans="24:27" x14ac:dyDescent="0.2">
      <c r="X1762" s="208"/>
      <c r="Z1762" s="208"/>
      <c r="AA1762" s="208"/>
    </row>
    <row r="1763" spans="24:27" x14ac:dyDescent="0.2">
      <c r="X1763" s="208"/>
      <c r="Z1763" s="208"/>
      <c r="AA1763" s="208"/>
    </row>
    <row r="1764" spans="24:27" x14ac:dyDescent="0.2">
      <c r="X1764" s="208"/>
      <c r="Z1764" s="208"/>
      <c r="AA1764" s="208"/>
    </row>
    <row r="1765" spans="24:27" x14ac:dyDescent="0.2">
      <c r="X1765" s="208"/>
      <c r="Z1765" s="208"/>
      <c r="AA1765" s="208"/>
    </row>
    <row r="1766" spans="24:27" x14ac:dyDescent="0.2">
      <c r="X1766" s="208"/>
      <c r="Z1766" s="208"/>
      <c r="AA1766" s="208"/>
    </row>
    <row r="1767" spans="24:27" x14ac:dyDescent="0.2">
      <c r="X1767" s="208"/>
      <c r="Z1767" s="208"/>
      <c r="AA1767" s="208"/>
    </row>
    <row r="1768" spans="24:27" x14ac:dyDescent="0.2">
      <c r="X1768" s="208"/>
      <c r="Z1768" s="208"/>
      <c r="AA1768" s="208"/>
    </row>
    <row r="1769" spans="24:27" x14ac:dyDescent="0.2">
      <c r="X1769" s="208"/>
      <c r="Z1769" s="208"/>
      <c r="AA1769" s="208"/>
    </row>
    <row r="1770" spans="24:27" x14ac:dyDescent="0.2">
      <c r="X1770" s="208"/>
      <c r="Z1770" s="208"/>
      <c r="AA1770" s="208"/>
    </row>
    <row r="1771" spans="24:27" x14ac:dyDescent="0.2">
      <c r="X1771" s="208"/>
      <c r="Z1771" s="208"/>
      <c r="AA1771" s="208"/>
    </row>
    <row r="1772" spans="24:27" x14ac:dyDescent="0.2">
      <c r="X1772" s="208"/>
      <c r="Z1772" s="208"/>
      <c r="AA1772" s="208"/>
    </row>
    <row r="1773" spans="24:27" x14ac:dyDescent="0.2">
      <c r="X1773" s="208"/>
      <c r="Z1773" s="208"/>
      <c r="AA1773" s="208"/>
    </row>
    <row r="1774" spans="24:27" x14ac:dyDescent="0.2">
      <c r="X1774" s="208"/>
      <c r="Z1774" s="208"/>
      <c r="AA1774" s="208"/>
    </row>
    <row r="1775" spans="24:27" x14ac:dyDescent="0.2">
      <c r="X1775" s="208"/>
      <c r="Z1775" s="208"/>
      <c r="AA1775" s="208"/>
    </row>
    <row r="1776" spans="24:27" x14ac:dyDescent="0.2">
      <c r="X1776" s="208"/>
      <c r="Z1776" s="208"/>
      <c r="AA1776" s="208"/>
    </row>
    <row r="1777" spans="24:27" x14ac:dyDescent="0.2">
      <c r="X1777" s="208"/>
      <c r="Z1777" s="208"/>
      <c r="AA1777" s="208"/>
    </row>
    <row r="1778" spans="24:27" x14ac:dyDescent="0.2">
      <c r="X1778" s="208"/>
      <c r="Z1778" s="208"/>
      <c r="AA1778" s="208"/>
    </row>
    <row r="1779" spans="24:27" x14ac:dyDescent="0.2">
      <c r="X1779" s="208"/>
      <c r="Z1779" s="208"/>
      <c r="AA1779" s="208"/>
    </row>
    <row r="1780" spans="24:27" x14ac:dyDescent="0.2">
      <c r="X1780" s="208"/>
      <c r="Z1780" s="208"/>
      <c r="AA1780" s="208"/>
    </row>
    <row r="1781" spans="24:27" x14ac:dyDescent="0.2">
      <c r="X1781" s="208"/>
      <c r="Z1781" s="208"/>
      <c r="AA1781" s="208"/>
    </row>
    <row r="1782" spans="24:27" x14ac:dyDescent="0.2">
      <c r="X1782" s="208"/>
      <c r="Z1782" s="208"/>
      <c r="AA1782" s="208"/>
    </row>
    <row r="1783" spans="24:27" x14ac:dyDescent="0.2">
      <c r="X1783" s="208"/>
      <c r="Z1783" s="208"/>
      <c r="AA1783" s="208"/>
    </row>
    <row r="1784" spans="24:27" x14ac:dyDescent="0.2">
      <c r="X1784" s="208"/>
      <c r="Z1784" s="208"/>
      <c r="AA1784" s="208"/>
    </row>
    <row r="1785" spans="24:27" x14ac:dyDescent="0.2">
      <c r="X1785" s="208"/>
      <c r="Z1785" s="208"/>
      <c r="AA1785" s="208"/>
    </row>
    <row r="1786" spans="24:27" x14ac:dyDescent="0.2">
      <c r="X1786" s="208"/>
      <c r="Z1786" s="208"/>
      <c r="AA1786" s="208"/>
    </row>
    <row r="1787" spans="24:27" x14ac:dyDescent="0.2">
      <c r="X1787" s="208"/>
      <c r="Z1787" s="208"/>
      <c r="AA1787" s="208"/>
    </row>
    <row r="1788" spans="24:27" x14ac:dyDescent="0.2">
      <c r="X1788" s="208"/>
      <c r="Z1788" s="208"/>
      <c r="AA1788" s="208"/>
    </row>
    <row r="1789" spans="24:27" x14ac:dyDescent="0.2">
      <c r="X1789" s="208"/>
      <c r="Z1789" s="208"/>
      <c r="AA1789" s="208"/>
    </row>
    <row r="1790" spans="24:27" x14ac:dyDescent="0.2">
      <c r="X1790" s="208"/>
      <c r="Z1790" s="208"/>
      <c r="AA1790" s="208"/>
    </row>
    <row r="1791" spans="24:27" x14ac:dyDescent="0.2">
      <c r="X1791" s="208"/>
      <c r="Z1791" s="208"/>
      <c r="AA1791" s="208"/>
    </row>
    <row r="1792" spans="24:27" x14ac:dyDescent="0.2">
      <c r="X1792" s="208"/>
      <c r="Z1792" s="208"/>
      <c r="AA1792" s="208"/>
    </row>
    <row r="1793" spans="24:27" x14ac:dyDescent="0.2">
      <c r="X1793" s="208"/>
      <c r="Z1793" s="208"/>
      <c r="AA1793" s="208"/>
    </row>
    <row r="1794" spans="24:27" x14ac:dyDescent="0.2">
      <c r="X1794" s="208"/>
      <c r="Z1794" s="208"/>
      <c r="AA1794" s="208"/>
    </row>
    <row r="1795" spans="24:27" x14ac:dyDescent="0.2">
      <c r="X1795" s="208"/>
      <c r="Z1795" s="208"/>
      <c r="AA1795" s="208"/>
    </row>
    <row r="1796" spans="24:27" x14ac:dyDescent="0.2">
      <c r="X1796" s="208"/>
      <c r="Z1796" s="208"/>
      <c r="AA1796" s="208"/>
    </row>
    <row r="1797" spans="24:27" x14ac:dyDescent="0.2">
      <c r="X1797" s="208"/>
      <c r="Z1797" s="208"/>
      <c r="AA1797" s="208"/>
    </row>
    <row r="1798" spans="24:27" x14ac:dyDescent="0.2">
      <c r="X1798" s="208"/>
      <c r="Z1798" s="208"/>
      <c r="AA1798" s="208"/>
    </row>
    <row r="1799" spans="24:27" x14ac:dyDescent="0.2">
      <c r="X1799" s="208"/>
      <c r="Z1799" s="208"/>
      <c r="AA1799" s="208"/>
    </row>
    <row r="1800" spans="24:27" x14ac:dyDescent="0.2">
      <c r="X1800" s="208"/>
      <c r="Z1800" s="208"/>
      <c r="AA1800" s="208"/>
    </row>
    <row r="1801" spans="24:27" x14ac:dyDescent="0.2">
      <c r="X1801" s="208"/>
      <c r="Z1801" s="208"/>
      <c r="AA1801" s="208"/>
    </row>
    <row r="1802" spans="24:27" x14ac:dyDescent="0.2">
      <c r="X1802" s="208"/>
      <c r="Z1802" s="208"/>
      <c r="AA1802" s="208"/>
    </row>
    <row r="1803" spans="24:27" x14ac:dyDescent="0.2">
      <c r="X1803" s="208"/>
      <c r="Z1803" s="208"/>
      <c r="AA1803" s="208"/>
    </row>
    <row r="1804" spans="24:27" x14ac:dyDescent="0.2">
      <c r="X1804" s="208"/>
      <c r="Z1804" s="208"/>
      <c r="AA1804" s="208"/>
    </row>
    <row r="1805" spans="24:27" x14ac:dyDescent="0.2">
      <c r="X1805" s="208"/>
      <c r="Z1805" s="208"/>
      <c r="AA1805" s="208"/>
    </row>
    <row r="1806" spans="24:27" x14ac:dyDescent="0.2">
      <c r="X1806" s="208"/>
      <c r="Z1806" s="208"/>
      <c r="AA1806" s="208"/>
    </row>
    <row r="1807" spans="24:27" x14ac:dyDescent="0.2">
      <c r="X1807" s="208"/>
      <c r="Z1807" s="208"/>
      <c r="AA1807" s="208"/>
    </row>
    <row r="1808" spans="24:27" x14ac:dyDescent="0.2">
      <c r="X1808" s="208"/>
      <c r="Z1808" s="208"/>
      <c r="AA1808" s="208"/>
    </row>
    <row r="1809" spans="24:27" x14ac:dyDescent="0.2">
      <c r="X1809" s="208"/>
      <c r="Z1809" s="208"/>
      <c r="AA1809" s="208"/>
    </row>
    <row r="1810" spans="24:27" x14ac:dyDescent="0.2">
      <c r="X1810" s="208"/>
      <c r="Z1810" s="208"/>
      <c r="AA1810" s="208"/>
    </row>
    <row r="1811" spans="24:27" x14ac:dyDescent="0.2">
      <c r="X1811" s="208"/>
      <c r="Z1811" s="208"/>
      <c r="AA1811" s="208"/>
    </row>
    <row r="1812" spans="24:27" x14ac:dyDescent="0.2">
      <c r="X1812" s="208"/>
      <c r="Z1812" s="208"/>
      <c r="AA1812" s="208"/>
    </row>
    <row r="1813" spans="24:27" x14ac:dyDescent="0.2">
      <c r="X1813" s="208"/>
      <c r="Z1813" s="208"/>
      <c r="AA1813" s="208"/>
    </row>
    <row r="1814" spans="24:27" x14ac:dyDescent="0.2">
      <c r="X1814" s="208"/>
      <c r="Z1814" s="208"/>
      <c r="AA1814" s="208"/>
    </row>
    <row r="1815" spans="24:27" x14ac:dyDescent="0.2">
      <c r="X1815" s="208"/>
      <c r="Z1815" s="208"/>
      <c r="AA1815" s="208"/>
    </row>
    <row r="1816" spans="24:27" x14ac:dyDescent="0.2">
      <c r="X1816" s="208"/>
      <c r="Z1816" s="208"/>
      <c r="AA1816" s="208"/>
    </row>
    <row r="1817" spans="24:27" x14ac:dyDescent="0.2">
      <c r="X1817" s="208"/>
      <c r="Z1817" s="208"/>
      <c r="AA1817" s="208"/>
    </row>
    <row r="1818" spans="24:27" x14ac:dyDescent="0.2">
      <c r="X1818" s="208"/>
      <c r="Z1818" s="208"/>
      <c r="AA1818" s="208"/>
    </row>
    <row r="1819" spans="24:27" x14ac:dyDescent="0.2">
      <c r="X1819" s="208"/>
      <c r="Z1819" s="208"/>
      <c r="AA1819" s="208"/>
    </row>
    <row r="1820" spans="24:27" x14ac:dyDescent="0.2">
      <c r="X1820" s="208"/>
      <c r="Z1820" s="208"/>
      <c r="AA1820" s="208"/>
    </row>
    <row r="1821" spans="24:27" x14ac:dyDescent="0.2">
      <c r="X1821" s="208"/>
      <c r="Z1821" s="208"/>
      <c r="AA1821" s="208"/>
    </row>
    <row r="1822" spans="24:27" x14ac:dyDescent="0.2">
      <c r="X1822" s="208"/>
      <c r="Z1822" s="208"/>
      <c r="AA1822" s="208"/>
    </row>
    <row r="1823" spans="24:27" x14ac:dyDescent="0.2">
      <c r="X1823" s="208"/>
      <c r="Z1823" s="208"/>
      <c r="AA1823" s="208"/>
    </row>
    <row r="1824" spans="24:27" x14ac:dyDescent="0.2">
      <c r="X1824" s="208"/>
      <c r="Z1824" s="208"/>
      <c r="AA1824" s="208"/>
    </row>
    <row r="1825" spans="24:27" x14ac:dyDescent="0.2">
      <c r="X1825" s="208"/>
      <c r="Z1825" s="208"/>
      <c r="AA1825" s="208"/>
    </row>
    <row r="1826" spans="24:27" x14ac:dyDescent="0.2">
      <c r="X1826" s="208"/>
      <c r="Z1826" s="208"/>
      <c r="AA1826" s="208"/>
    </row>
    <row r="1827" spans="24:27" x14ac:dyDescent="0.2">
      <c r="X1827" s="208"/>
      <c r="Z1827" s="208"/>
      <c r="AA1827" s="208"/>
    </row>
    <row r="1828" spans="24:27" x14ac:dyDescent="0.2">
      <c r="X1828" s="208"/>
      <c r="Z1828" s="208"/>
      <c r="AA1828" s="208"/>
    </row>
    <row r="1829" spans="24:27" x14ac:dyDescent="0.2">
      <c r="X1829" s="208"/>
      <c r="Z1829" s="208"/>
      <c r="AA1829" s="208"/>
    </row>
    <row r="1830" spans="24:27" x14ac:dyDescent="0.2">
      <c r="X1830" s="208"/>
      <c r="Z1830" s="208"/>
      <c r="AA1830" s="208"/>
    </row>
    <row r="1831" spans="24:27" x14ac:dyDescent="0.2">
      <c r="X1831" s="208"/>
      <c r="Z1831" s="208"/>
      <c r="AA1831" s="208"/>
    </row>
    <row r="1832" spans="24:27" x14ac:dyDescent="0.2">
      <c r="X1832" s="208"/>
      <c r="Z1832" s="208"/>
      <c r="AA1832" s="208"/>
    </row>
    <row r="1833" spans="24:27" x14ac:dyDescent="0.2">
      <c r="X1833" s="208"/>
      <c r="Z1833" s="208"/>
      <c r="AA1833" s="208"/>
    </row>
    <row r="1834" spans="24:27" x14ac:dyDescent="0.2">
      <c r="X1834" s="208"/>
      <c r="Z1834" s="208"/>
      <c r="AA1834" s="208"/>
    </row>
    <row r="1835" spans="24:27" x14ac:dyDescent="0.2">
      <c r="X1835" s="208"/>
      <c r="Z1835" s="208"/>
      <c r="AA1835" s="208"/>
    </row>
    <row r="1836" spans="24:27" x14ac:dyDescent="0.2">
      <c r="X1836" s="208"/>
      <c r="Z1836" s="208"/>
      <c r="AA1836" s="208"/>
    </row>
    <row r="1837" spans="24:27" x14ac:dyDescent="0.2">
      <c r="X1837" s="208"/>
      <c r="Z1837" s="208"/>
      <c r="AA1837" s="208"/>
    </row>
    <row r="1838" spans="24:27" x14ac:dyDescent="0.2">
      <c r="X1838" s="208"/>
      <c r="Z1838" s="208"/>
      <c r="AA1838" s="208"/>
    </row>
    <row r="1839" spans="24:27" x14ac:dyDescent="0.2">
      <c r="X1839" s="208"/>
      <c r="Z1839" s="208"/>
      <c r="AA1839" s="208"/>
    </row>
    <row r="1840" spans="24:27" x14ac:dyDescent="0.2">
      <c r="X1840" s="208"/>
      <c r="Z1840" s="208"/>
      <c r="AA1840" s="208"/>
    </row>
    <row r="1841" spans="24:27" x14ac:dyDescent="0.2">
      <c r="X1841" s="208"/>
      <c r="Z1841" s="208"/>
      <c r="AA1841" s="208"/>
    </row>
    <row r="1842" spans="24:27" x14ac:dyDescent="0.2">
      <c r="X1842" s="208"/>
      <c r="Z1842" s="208"/>
      <c r="AA1842" s="208"/>
    </row>
    <row r="1843" spans="24:27" x14ac:dyDescent="0.2">
      <c r="X1843" s="208"/>
      <c r="Z1843" s="208"/>
      <c r="AA1843" s="208"/>
    </row>
    <row r="1844" spans="24:27" x14ac:dyDescent="0.2">
      <c r="X1844" s="208"/>
      <c r="Z1844" s="208"/>
      <c r="AA1844" s="208"/>
    </row>
    <row r="1845" spans="24:27" x14ac:dyDescent="0.2">
      <c r="X1845" s="208"/>
      <c r="Z1845" s="208"/>
      <c r="AA1845" s="208"/>
    </row>
    <row r="1846" spans="24:27" x14ac:dyDescent="0.2">
      <c r="X1846" s="208"/>
      <c r="Z1846" s="208"/>
      <c r="AA1846" s="208"/>
    </row>
    <row r="1847" spans="24:27" x14ac:dyDescent="0.2">
      <c r="X1847" s="208"/>
      <c r="Z1847" s="208"/>
      <c r="AA1847" s="208"/>
    </row>
    <row r="1848" spans="24:27" x14ac:dyDescent="0.2">
      <c r="X1848" s="208"/>
      <c r="Z1848" s="208"/>
      <c r="AA1848" s="208"/>
    </row>
    <row r="1849" spans="24:27" x14ac:dyDescent="0.2">
      <c r="X1849" s="208"/>
      <c r="Z1849" s="208"/>
      <c r="AA1849" s="208"/>
    </row>
    <row r="1850" spans="24:27" x14ac:dyDescent="0.2">
      <c r="X1850" s="208"/>
      <c r="Z1850" s="208"/>
      <c r="AA1850" s="208"/>
    </row>
    <row r="1851" spans="24:27" x14ac:dyDescent="0.2">
      <c r="X1851" s="208"/>
      <c r="Z1851" s="208"/>
      <c r="AA1851" s="208"/>
    </row>
    <row r="1852" spans="24:27" x14ac:dyDescent="0.2">
      <c r="X1852" s="208"/>
      <c r="Z1852" s="208"/>
      <c r="AA1852" s="208"/>
    </row>
    <row r="1853" spans="24:27" x14ac:dyDescent="0.2">
      <c r="X1853" s="208"/>
      <c r="Z1853" s="208"/>
      <c r="AA1853" s="208"/>
    </row>
    <row r="1854" spans="24:27" x14ac:dyDescent="0.2">
      <c r="X1854" s="208"/>
      <c r="Z1854" s="208"/>
      <c r="AA1854" s="208"/>
    </row>
    <row r="1855" spans="24:27" x14ac:dyDescent="0.2">
      <c r="X1855" s="208"/>
      <c r="Z1855" s="208"/>
      <c r="AA1855" s="208"/>
    </row>
    <row r="1856" spans="24:27" x14ac:dyDescent="0.2">
      <c r="X1856" s="208"/>
      <c r="Z1856" s="208"/>
      <c r="AA1856" s="208"/>
    </row>
    <row r="1857" spans="24:27" x14ac:dyDescent="0.2">
      <c r="X1857" s="208"/>
      <c r="Z1857" s="208"/>
      <c r="AA1857" s="208"/>
    </row>
    <row r="1858" spans="24:27" x14ac:dyDescent="0.2">
      <c r="X1858" s="208"/>
      <c r="Z1858" s="208"/>
      <c r="AA1858" s="208"/>
    </row>
    <row r="1859" spans="24:27" x14ac:dyDescent="0.2">
      <c r="X1859" s="208"/>
      <c r="Z1859" s="208"/>
      <c r="AA1859" s="208"/>
    </row>
    <row r="1860" spans="24:27" x14ac:dyDescent="0.2">
      <c r="X1860" s="208"/>
      <c r="Z1860" s="208"/>
      <c r="AA1860" s="208"/>
    </row>
    <row r="1861" spans="24:27" x14ac:dyDescent="0.2">
      <c r="X1861" s="208"/>
      <c r="Z1861" s="208"/>
      <c r="AA1861" s="208"/>
    </row>
    <row r="1862" spans="24:27" x14ac:dyDescent="0.2">
      <c r="X1862" s="208"/>
      <c r="Z1862" s="208"/>
      <c r="AA1862" s="208"/>
    </row>
    <row r="1863" spans="24:27" x14ac:dyDescent="0.2">
      <c r="X1863" s="208"/>
      <c r="Z1863" s="208"/>
      <c r="AA1863" s="208"/>
    </row>
    <row r="1864" spans="24:27" x14ac:dyDescent="0.2">
      <c r="X1864" s="208"/>
      <c r="Z1864" s="208"/>
      <c r="AA1864" s="208"/>
    </row>
    <row r="1865" spans="24:27" x14ac:dyDescent="0.2">
      <c r="X1865" s="208"/>
      <c r="Z1865" s="208"/>
      <c r="AA1865" s="208"/>
    </row>
    <row r="1866" spans="24:27" x14ac:dyDescent="0.2">
      <c r="X1866" s="208"/>
      <c r="Z1866" s="208"/>
      <c r="AA1866" s="208"/>
    </row>
    <row r="1867" spans="24:27" x14ac:dyDescent="0.2">
      <c r="X1867" s="208"/>
      <c r="Z1867" s="208"/>
      <c r="AA1867" s="208"/>
    </row>
    <row r="1868" spans="24:27" x14ac:dyDescent="0.2">
      <c r="X1868" s="208"/>
      <c r="Z1868" s="208"/>
      <c r="AA1868" s="208"/>
    </row>
    <row r="1869" spans="24:27" x14ac:dyDescent="0.2">
      <c r="X1869" s="208"/>
      <c r="Z1869" s="208"/>
      <c r="AA1869" s="208"/>
    </row>
    <row r="1870" spans="24:27" x14ac:dyDescent="0.2">
      <c r="X1870" s="208"/>
      <c r="Z1870" s="208"/>
      <c r="AA1870" s="208"/>
    </row>
    <row r="1871" spans="24:27" x14ac:dyDescent="0.2">
      <c r="X1871" s="208"/>
      <c r="Z1871" s="208"/>
      <c r="AA1871" s="208"/>
    </row>
    <row r="1872" spans="24:27" x14ac:dyDescent="0.2">
      <c r="X1872" s="208"/>
      <c r="Z1872" s="208"/>
      <c r="AA1872" s="208"/>
    </row>
    <row r="1873" spans="24:27" x14ac:dyDescent="0.2">
      <c r="X1873" s="208"/>
      <c r="Z1873" s="208"/>
      <c r="AA1873" s="208"/>
    </row>
    <row r="1874" spans="24:27" x14ac:dyDescent="0.2">
      <c r="X1874" s="208"/>
      <c r="Z1874" s="208"/>
      <c r="AA1874" s="208"/>
    </row>
    <row r="1875" spans="24:27" x14ac:dyDescent="0.2">
      <c r="X1875" s="208"/>
      <c r="Z1875" s="208"/>
      <c r="AA1875" s="208"/>
    </row>
    <row r="1876" spans="24:27" x14ac:dyDescent="0.2">
      <c r="X1876" s="208"/>
      <c r="Z1876" s="208"/>
      <c r="AA1876" s="208"/>
    </row>
    <row r="1877" spans="24:27" x14ac:dyDescent="0.2">
      <c r="X1877" s="208"/>
      <c r="Z1877" s="208"/>
      <c r="AA1877" s="208"/>
    </row>
    <row r="1878" spans="24:27" x14ac:dyDescent="0.2">
      <c r="X1878" s="208"/>
      <c r="Z1878" s="208"/>
      <c r="AA1878" s="208"/>
    </row>
    <row r="1879" spans="24:27" x14ac:dyDescent="0.2">
      <c r="X1879" s="208"/>
      <c r="Z1879" s="208"/>
      <c r="AA1879" s="208"/>
    </row>
    <row r="1880" spans="24:27" x14ac:dyDescent="0.2">
      <c r="X1880" s="208"/>
      <c r="Z1880" s="208"/>
      <c r="AA1880" s="208"/>
    </row>
    <row r="1881" spans="24:27" x14ac:dyDescent="0.2">
      <c r="X1881" s="208"/>
      <c r="Z1881" s="208"/>
      <c r="AA1881" s="208"/>
    </row>
    <row r="1882" spans="24:27" x14ac:dyDescent="0.2">
      <c r="X1882" s="208"/>
      <c r="Z1882" s="208"/>
      <c r="AA1882" s="208"/>
    </row>
    <row r="1883" spans="24:27" x14ac:dyDescent="0.2">
      <c r="X1883" s="208"/>
      <c r="Z1883" s="208"/>
      <c r="AA1883" s="208"/>
    </row>
    <row r="1884" spans="24:27" x14ac:dyDescent="0.2">
      <c r="X1884" s="208"/>
      <c r="Z1884" s="208"/>
      <c r="AA1884" s="208"/>
    </row>
    <row r="1885" spans="24:27" x14ac:dyDescent="0.2">
      <c r="X1885" s="208"/>
      <c r="Z1885" s="208"/>
      <c r="AA1885" s="208"/>
    </row>
    <row r="1886" spans="24:27" x14ac:dyDescent="0.2">
      <c r="X1886" s="208"/>
      <c r="Z1886" s="208"/>
      <c r="AA1886" s="208"/>
    </row>
    <row r="1887" spans="24:27" x14ac:dyDescent="0.2">
      <c r="X1887" s="208"/>
      <c r="Z1887" s="208"/>
      <c r="AA1887" s="208"/>
    </row>
    <row r="1888" spans="24:27" x14ac:dyDescent="0.2">
      <c r="X1888" s="208"/>
      <c r="Z1888" s="208"/>
      <c r="AA1888" s="208"/>
    </row>
    <row r="1889" spans="24:27" x14ac:dyDescent="0.2">
      <c r="X1889" s="208"/>
      <c r="Z1889" s="208"/>
      <c r="AA1889" s="208"/>
    </row>
    <row r="1890" spans="24:27" x14ac:dyDescent="0.2">
      <c r="X1890" s="208"/>
      <c r="Z1890" s="208"/>
      <c r="AA1890" s="208"/>
    </row>
    <row r="1891" spans="24:27" x14ac:dyDescent="0.2">
      <c r="X1891" s="208"/>
      <c r="Z1891" s="208"/>
      <c r="AA1891" s="208"/>
    </row>
    <row r="1892" spans="24:27" x14ac:dyDescent="0.2">
      <c r="X1892" s="208"/>
      <c r="Z1892" s="208"/>
      <c r="AA1892" s="208"/>
    </row>
    <row r="1893" spans="24:27" x14ac:dyDescent="0.2">
      <c r="X1893" s="208"/>
      <c r="Z1893" s="208"/>
      <c r="AA1893" s="208"/>
    </row>
    <row r="1894" spans="24:27" x14ac:dyDescent="0.2">
      <c r="X1894" s="208"/>
      <c r="Z1894" s="208"/>
      <c r="AA1894" s="208"/>
    </row>
    <row r="1895" spans="24:27" x14ac:dyDescent="0.2">
      <c r="X1895" s="208"/>
      <c r="Z1895" s="208"/>
      <c r="AA1895" s="208"/>
    </row>
    <row r="1896" spans="24:27" x14ac:dyDescent="0.2">
      <c r="X1896" s="208"/>
      <c r="Z1896" s="208"/>
      <c r="AA1896" s="208"/>
    </row>
    <row r="1897" spans="24:27" x14ac:dyDescent="0.2">
      <c r="X1897" s="208"/>
      <c r="Z1897" s="208"/>
      <c r="AA1897" s="208"/>
    </row>
    <row r="1898" spans="24:27" x14ac:dyDescent="0.2">
      <c r="X1898" s="208"/>
      <c r="Z1898" s="208"/>
      <c r="AA1898" s="208"/>
    </row>
    <row r="1899" spans="24:27" x14ac:dyDescent="0.2">
      <c r="X1899" s="208"/>
      <c r="Z1899" s="208"/>
      <c r="AA1899" s="208"/>
    </row>
    <row r="1900" spans="24:27" x14ac:dyDescent="0.2">
      <c r="X1900" s="208"/>
      <c r="Z1900" s="208"/>
      <c r="AA1900" s="208"/>
    </row>
    <row r="1901" spans="24:27" x14ac:dyDescent="0.2">
      <c r="X1901" s="208"/>
      <c r="Z1901" s="208"/>
      <c r="AA1901" s="208"/>
    </row>
    <row r="1902" spans="24:27" x14ac:dyDescent="0.2">
      <c r="X1902" s="208"/>
      <c r="Z1902" s="208"/>
      <c r="AA1902" s="208"/>
    </row>
    <row r="1903" spans="24:27" x14ac:dyDescent="0.2">
      <c r="X1903" s="208"/>
      <c r="Z1903" s="208"/>
      <c r="AA1903" s="208"/>
    </row>
    <row r="1904" spans="24:27" x14ac:dyDescent="0.2">
      <c r="X1904" s="208"/>
      <c r="Z1904" s="208"/>
      <c r="AA1904" s="208"/>
    </row>
    <row r="1905" spans="24:27" x14ac:dyDescent="0.2">
      <c r="X1905" s="208"/>
      <c r="Z1905" s="208"/>
      <c r="AA1905" s="208"/>
    </row>
    <row r="1906" spans="24:27" x14ac:dyDescent="0.2">
      <c r="X1906" s="208"/>
      <c r="Z1906" s="208"/>
      <c r="AA1906" s="208"/>
    </row>
    <row r="1907" spans="24:27" x14ac:dyDescent="0.2">
      <c r="X1907" s="208"/>
      <c r="Z1907" s="208"/>
      <c r="AA1907" s="208"/>
    </row>
    <row r="1908" spans="24:27" x14ac:dyDescent="0.2">
      <c r="X1908" s="208"/>
      <c r="Z1908" s="208"/>
      <c r="AA1908" s="208"/>
    </row>
    <row r="1909" spans="24:27" x14ac:dyDescent="0.2">
      <c r="X1909" s="208"/>
      <c r="Z1909" s="208"/>
      <c r="AA1909" s="208"/>
    </row>
    <row r="1910" spans="24:27" x14ac:dyDescent="0.2">
      <c r="X1910" s="208"/>
      <c r="Z1910" s="208"/>
      <c r="AA1910" s="208"/>
    </row>
    <row r="1911" spans="24:27" x14ac:dyDescent="0.2">
      <c r="X1911" s="208"/>
      <c r="Z1911" s="208"/>
      <c r="AA1911" s="208"/>
    </row>
    <row r="1912" spans="24:27" x14ac:dyDescent="0.2">
      <c r="X1912" s="208"/>
      <c r="Z1912" s="208"/>
      <c r="AA1912" s="208"/>
    </row>
    <row r="1913" spans="24:27" x14ac:dyDescent="0.2">
      <c r="X1913" s="208"/>
      <c r="Z1913" s="208"/>
      <c r="AA1913" s="208"/>
    </row>
    <row r="1914" spans="24:27" x14ac:dyDescent="0.2">
      <c r="X1914" s="208"/>
      <c r="Z1914" s="208"/>
      <c r="AA1914" s="208"/>
    </row>
    <row r="1915" spans="24:27" x14ac:dyDescent="0.2">
      <c r="X1915" s="208"/>
      <c r="Z1915" s="208"/>
      <c r="AA1915" s="208"/>
    </row>
    <row r="1916" spans="24:27" x14ac:dyDescent="0.2">
      <c r="X1916" s="208"/>
      <c r="Z1916" s="208"/>
      <c r="AA1916" s="208"/>
    </row>
    <row r="1917" spans="24:27" x14ac:dyDescent="0.2">
      <c r="X1917" s="208"/>
      <c r="Z1917" s="208"/>
      <c r="AA1917" s="208"/>
    </row>
    <row r="1918" spans="24:27" x14ac:dyDescent="0.2">
      <c r="X1918" s="208"/>
      <c r="Z1918" s="208"/>
      <c r="AA1918" s="208"/>
    </row>
    <row r="1919" spans="24:27" x14ac:dyDescent="0.2">
      <c r="X1919" s="208"/>
      <c r="Z1919" s="208"/>
      <c r="AA1919" s="208"/>
    </row>
    <row r="1920" spans="24:27" x14ac:dyDescent="0.2">
      <c r="X1920" s="208"/>
      <c r="Z1920" s="208"/>
      <c r="AA1920" s="208"/>
    </row>
    <row r="1921" spans="24:27" x14ac:dyDescent="0.2">
      <c r="X1921" s="208"/>
      <c r="Z1921" s="208"/>
      <c r="AA1921" s="208"/>
    </row>
    <row r="1922" spans="24:27" x14ac:dyDescent="0.2">
      <c r="X1922" s="208"/>
      <c r="Z1922" s="208"/>
      <c r="AA1922" s="208"/>
    </row>
    <row r="1923" spans="24:27" x14ac:dyDescent="0.2">
      <c r="X1923" s="208"/>
      <c r="Z1923" s="208"/>
      <c r="AA1923" s="208"/>
    </row>
    <row r="1924" spans="24:27" x14ac:dyDescent="0.2">
      <c r="X1924" s="208"/>
      <c r="Z1924" s="208"/>
      <c r="AA1924" s="208"/>
    </row>
    <row r="1925" spans="24:27" x14ac:dyDescent="0.2">
      <c r="X1925" s="208"/>
      <c r="Z1925" s="208"/>
      <c r="AA1925" s="208"/>
    </row>
    <row r="1926" spans="24:27" x14ac:dyDescent="0.2">
      <c r="X1926" s="208"/>
      <c r="Z1926" s="208"/>
      <c r="AA1926" s="208"/>
    </row>
    <row r="1927" spans="24:27" x14ac:dyDescent="0.2">
      <c r="X1927" s="208"/>
      <c r="Z1927" s="208"/>
      <c r="AA1927" s="208"/>
    </row>
    <row r="1928" spans="24:27" x14ac:dyDescent="0.2">
      <c r="X1928" s="208"/>
      <c r="Z1928" s="208"/>
      <c r="AA1928" s="208"/>
    </row>
    <row r="1929" spans="24:27" x14ac:dyDescent="0.2">
      <c r="X1929" s="208"/>
      <c r="Z1929" s="208"/>
      <c r="AA1929" s="208"/>
    </row>
    <row r="1930" spans="24:27" x14ac:dyDescent="0.2">
      <c r="X1930" s="208"/>
      <c r="Z1930" s="208"/>
      <c r="AA1930" s="208"/>
    </row>
    <row r="1931" spans="24:27" x14ac:dyDescent="0.2">
      <c r="X1931" s="208"/>
      <c r="Z1931" s="208"/>
      <c r="AA1931" s="208"/>
    </row>
    <row r="1932" spans="24:27" x14ac:dyDescent="0.2">
      <c r="X1932" s="208"/>
      <c r="Z1932" s="208"/>
      <c r="AA1932" s="208"/>
    </row>
    <row r="1933" spans="24:27" x14ac:dyDescent="0.2">
      <c r="X1933" s="208"/>
      <c r="Z1933" s="208"/>
      <c r="AA1933" s="208"/>
    </row>
    <row r="1934" spans="24:27" x14ac:dyDescent="0.2">
      <c r="X1934" s="208"/>
      <c r="Z1934" s="208"/>
      <c r="AA1934" s="208"/>
    </row>
    <row r="1935" spans="24:27" x14ac:dyDescent="0.2">
      <c r="X1935" s="208"/>
      <c r="Z1935" s="208"/>
      <c r="AA1935" s="208"/>
    </row>
    <row r="1936" spans="24:27" x14ac:dyDescent="0.2">
      <c r="X1936" s="208"/>
      <c r="Z1936" s="208"/>
      <c r="AA1936" s="208"/>
    </row>
    <row r="1937" spans="24:27" x14ac:dyDescent="0.2">
      <c r="X1937" s="208"/>
      <c r="Z1937" s="208"/>
      <c r="AA1937" s="208"/>
    </row>
    <row r="1938" spans="24:27" x14ac:dyDescent="0.2">
      <c r="X1938" s="208"/>
      <c r="Z1938" s="208"/>
      <c r="AA1938" s="208"/>
    </row>
    <row r="1939" spans="24:27" x14ac:dyDescent="0.2">
      <c r="X1939" s="208"/>
      <c r="Z1939" s="208"/>
      <c r="AA1939" s="208"/>
    </row>
    <row r="1940" spans="24:27" x14ac:dyDescent="0.2">
      <c r="X1940" s="208"/>
      <c r="Z1940" s="208"/>
      <c r="AA1940" s="208"/>
    </row>
    <row r="1941" spans="24:27" x14ac:dyDescent="0.2">
      <c r="X1941" s="208"/>
      <c r="Z1941" s="208"/>
      <c r="AA1941" s="208"/>
    </row>
    <row r="1942" spans="24:27" x14ac:dyDescent="0.2">
      <c r="X1942" s="208"/>
      <c r="Z1942" s="208"/>
      <c r="AA1942" s="208"/>
    </row>
    <row r="1943" spans="24:27" x14ac:dyDescent="0.2">
      <c r="X1943" s="208"/>
      <c r="Z1943" s="208"/>
      <c r="AA1943" s="208"/>
    </row>
    <row r="1944" spans="24:27" x14ac:dyDescent="0.2">
      <c r="X1944" s="208"/>
      <c r="Z1944" s="208"/>
      <c r="AA1944" s="208"/>
    </row>
    <row r="1945" spans="24:27" x14ac:dyDescent="0.2">
      <c r="X1945" s="208"/>
      <c r="Z1945" s="208"/>
      <c r="AA1945" s="208"/>
    </row>
    <row r="1946" spans="24:27" x14ac:dyDescent="0.2">
      <c r="X1946" s="208"/>
      <c r="Z1946" s="208"/>
      <c r="AA1946" s="208"/>
    </row>
    <row r="1947" spans="24:27" x14ac:dyDescent="0.2">
      <c r="X1947" s="208"/>
      <c r="Z1947" s="208"/>
      <c r="AA1947" s="208"/>
    </row>
    <row r="1948" spans="24:27" x14ac:dyDescent="0.2">
      <c r="X1948" s="208"/>
      <c r="Z1948" s="208"/>
      <c r="AA1948" s="208"/>
    </row>
    <row r="1949" spans="24:27" x14ac:dyDescent="0.2">
      <c r="X1949" s="208"/>
      <c r="Z1949" s="208"/>
      <c r="AA1949" s="208"/>
    </row>
    <row r="1950" spans="24:27" x14ac:dyDescent="0.2">
      <c r="X1950" s="208"/>
      <c r="Z1950" s="208"/>
      <c r="AA1950" s="208"/>
    </row>
    <row r="1951" spans="24:27" x14ac:dyDescent="0.2">
      <c r="X1951" s="208"/>
      <c r="Z1951" s="208"/>
      <c r="AA1951" s="208"/>
    </row>
    <row r="1952" spans="24:27" x14ac:dyDescent="0.2">
      <c r="X1952" s="208"/>
      <c r="Z1952" s="208"/>
      <c r="AA1952" s="208"/>
    </row>
    <row r="1953" spans="24:27" x14ac:dyDescent="0.2">
      <c r="X1953" s="208"/>
      <c r="Z1953" s="208"/>
      <c r="AA1953" s="208"/>
    </row>
    <row r="1954" spans="24:27" x14ac:dyDescent="0.2">
      <c r="X1954" s="208"/>
      <c r="Z1954" s="208"/>
      <c r="AA1954" s="208"/>
    </row>
    <row r="1955" spans="24:27" x14ac:dyDescent="0.2">
      <c r="X1955" s="208"/>
      <c r="Z1955" s="208"/>
      <c r="AA1955" s="208"/>
    </row>
    <row r="1956" spans="24:27" x14ac:dyDescent="0.2">
      <c r="X1956" s="208"/>
      <c r="Z1956" s="208"/>
      <c r="AA1956" s="208"/>
    </row>
    <row r="1957" spans="24:27" x14ac:dyDescent="0.2">
      <c r="X1957" s="208"/>
      <c r="Z1957" s="208"/>
      <c r="AA1957" s="208"/>
    </row>
    <row r="1958" spans="24:27" x14ac:dyDescent="0.2">
      <c r="X1958" s="208"/>
      <c r="Z1958" s="208"/>
      <c r="AA1958" s="208"/>
    </row>
    <row r="1959" spans="24:27" x14ac:dyDescent="0.2">
      <c r="X1959" s="208"/>
      <c r="Z1959" s="208"/>
      <c r="AA1959" s="208"/>
    </row>
    <row r="1960" spans="24:27" x14ac:dyDescent="0.2">
      <c r="X1960" s="208"/>
      <c r="Z1960" s="208"/>
      <c r="AA1960" s="208"/>
    </row>
    <row r="1961" spans="24:27" x14ac:dyDescent="0.2">
      <c r="X1961" s="208"/>
      <c r="Z1961" s="208"/>
      <c r="AA1961" s="208"/>
    </row>
    <row r="1962" spans="24:27" x14ac:dyDescent="0.2">
      <c r="X1962" s="208"/>
      <c r="Z1962" s="208"/>
      <c r="AA1962" s="208"/>
    </row>
    <row r="1963" spans="24:27" x14ac:dyDescent="0.2">
      <c r="X1963" s="208"/>
      <c r="Z1963" s="208"/>
      <c r="AA1963" s="208"/>
    </row>
    <row r="1964" spans="24:27" x14ac:dyDescent="0.2">
      <c r="X1964" s="208"/>
      <c r="Z1964" s="208"/>
      <c r="AA1964" s="208"/>
    </row>
    <row r="1965" spans="24:27" x14ac:dyDescent="0.2">
      <c r="X1965" s="208"/>
      <c r="Z1965" s="208"/>
      <c r="AA1965" s="208"/>
    </row>
    <row r="1966" spans="24:27" x14ac:dyDescent="0.2">
      <c r="X1966" s="208"/>
      <c r="Z1966" s="208"/>
      <c r="AA1966" s="208"/>
    </row>
    <row r="1967" spans="24:27" x14ac:dyDescent="0.2">
      <c r="X1967" s="208"/>
      <c r="Z1967" s="208"/>
      <c r="AA1967" s="208"/>
    </row>
    <row r="1968" spans="24:27" x14ac:dyDescent="0.2">
      <c r="X1968" s="208"/>
      <c r="Z1968" s="208"/>
      <c r="AA1968" s="208"/>
    </row>
    <row r="1969" spans="24:27" x14ac:dyDescent="0.2">
      <c r="X1969" s="208"/>
      <c r="Z1969" s="208"/>
      <c r="AA1969" s="208"/>
    </row>
    <row r="1970" spans="24:27" x14ac:dyDescent="0.2">
      <c r="X1970" s="208"/>
      <c r="Z1970" s="208"/>
      <c r="AA1970" s="208"/>
    </row>
    <row r="1971" spans="24:27" x14ac:dyDescent="0.2">
      <c r="X1971" s="208"/>
      <c r="Z1971" s="208"/>
      <c r="AA1971" s="208"/>
    </row>
    <row r="1972" spans="24:27" x14ac:dyDescent="0.2">
      <c r="X1972" s="208"/>
      <c r="Z1972" s="208"/>
      <c r="AA1972" s="208"/>
    </row>
    <row r="1973" spans="24:27" x14ac:dyDescent="0.2">
      <c r="X1973" s="208"/>
      <c r="Z1973" s="208"/>
      <c r="AA1973" s="208"/>
    </row>
    <row r="1974" spans="24:27" x14ac:dyDescent="0.2">
      <c r="X1974" s="208"/>
      <c r="Z1974" s="208"/>
      <c r="AA1974" s="208"/>
    </row>
    <row r="1975" spans="24:27" x14ac:dyDescent="0.2">
      <c r="X1975" s="208"/>
      <c r="Z1975" s="208"/>
      <c r="AA1975" s="208"/>
    </row>
    <row r="1976" spans="24:27" x14ac:dyDescent="0.2">
      <c r="X1976" s="208"/>
      <c r="Z1976" s="208"/>
      <c r="AA1976" s="208"/>
    </row>
    <row r="1977" spans="24:27" x14ac:dyDescent="0.2">
      <c r="X1977" s="208"/>
      <c r="Z1977" s="208"/>
      <c r="AA1977" s="208"/>
    </row>
    <row r="1978" spans="24:27" x14ac:dyDescent="0.2">
      <c r="X1978" s="208"/>
      <c r="Z1978" s="208"/>
      <c r="AA1978" s="208"/>
    </row>
    <row r="1979" spans="24:27" x14ac:dyDescent="0.2">
      <c r="X1979" s="208"/>
      <c r="Z1979" s="208"/>
      <c r="AA1979" s="208"/>
    </row>
    <row r="1980" spans="24:27" x14ac:dyDescent="0.2">
      <c r="X1980" s="208"/>
      <c r="Z1980" s="208"/>
      <c r="AA1980" s="208"/>
    </row>
    <row r="1981" spans="24:27" x14ac:dyDescent="0.2">
      <c r="X1981" s="208"/>
      <c r="Z1981" s="208"/>
      <c r="AA1981" s="208"/>
    </row>
    <row r="1982" spans="24:27" x14ac:dyDescent="0.2">
      <c r="X1982" s="208"/>
      <c r="Z1982" s="208"/>
      <c r="AA1982" s="208"/>
    </row>
    <row r="1983" spans="24:27" x14ac:dyDescent="0.2">
      <c r="X1983" s="208"/>
      <c r="Z1983" s="208"/>
      <c r="AA1983" s="208"/>
    </row>
    <row r="1984" spans="24:27" x14ac:dyDescent="0.2">
      <c r="X1984" s="208"/>
      <c r="Z1984" s="208"/>
      <c r="AA1984" s="208"/>
    </row>
    <row r="1985" spans="24:27" x14ac:dyDescent="0.2">
      <c r="X1985" s="208"/>
      <c r="Z1985" s="208"/>
      <c r="AA1985" s="208"/>
    </row>
    <row r="1986" spans="24:27" x14ac:dyDescent="0.2">
      <c r="X1986" s="208"/>
      <c r="Z1986" s="208"/>
      <c r="AA1986" s="208"/>
    </row>
    <row r="1987" spans="24:27" x14ac:dyDescent="0.2">
      <c r="X1987" s="208"/>
      <c r="Z1987" s="208"/>
      <c r="AA1987" s="208"/>
    </row>
    <row r="1988" spans="24:27" x14ac:dyDescent="0.2">
      <c r="X1988" s="208"/>
      <c r="Z1988" s="208"/>
      <c r="AA1988" s="208"/>
    </row>
    <row r="1989" spans="24:27" x14ac:dyDescent="0.2">
      <c r="X1989" s="208"/>
      <c r="Z1989" s="208"/>
      <c r="AA1989" s="208"/>
    </row>
    <row r="1990" spans="24:27" x14ac:dyDescent="0.2">
      <c r="X1990" s="208"/>
      <c r="Z1990" s="208"/>
      <c r="AA1990" s="208"/>
    </row>
    <row r="1991" spans="24:27" x14ac:dyDescent="0.2">
      <c r="X1991" s="208"/>
      <c r="Z1991" s="208"/>
      <c r="AA1991" s="208"/>
    </row>
    <row r="1992" spans="24:27" x14ac:dyDescent="0.2">
      <c r="X1992" s="208"/>
      <c r="Z1992" s="208"/>
      <c r="AA1992" s="208"/>
    </row>
    <row r="1993" spans="24:27" x14ac:dyDescent="0.2">
      <c r="X1993" s="208"/>
      <c r="Z1993" s="208"/>
      <c r="AA1993" s="208"/>
    </row>
    <row r="1994" spans="24:27" x14ac:dyDescent="0.2">
      <c r="X1994" s="208"/>
      <c r="Z1994" s="208"/>
      <c r="AA1994" s="208"/>
    </row>
    <row r="1995" spans="24:27" x14ac:dyDescent="0.2">
      <c r="X1995" s="208"/>
      <c r="Z1995" s="208"/>
      <c r="AA1995" s="208"/>
    </row>
    <row r="1996" spans="24:27" x14ac:dyDescent="0.2">
      <c r="X1996" s="208"/>
      <c r="Z1996" s="208"/>
      <c r="AA1996" s="208"/>
    </row>
    <row r="1997" spans="24:27" x14ac:dyDescent="0.2">
      <c r="X1997" s="208"/>
      <c r="Z1997" s="208"/>
      <c r="AA1997" s="208"/>
    </row>
    <row r="1998" spans="24:27" x14ac:dyDescent="0.2">
      <c r="X1998" s="208"/>
      <c r="Z1998" s="208"/>
      <c r="AA1998" s="208"/>
    </row>
    <row r="1999" spans="24:27" x14ac:dyDescent="0.2">
      <c r="X1999" s="208"/>
      <c r="Z1999" s="208"/>
      <c r="AA1999" s="208"/>
    </row>
    <row r="2000" spans="24:27" x14ac:dyDescent="0.2">
      <c r="X2000" s="208"/>
      <c r="Z2000" s="208"/>
      <c r="AA2000" s="208"/>
    </row>
    <row r="2001" spans="24:27" x14ac:dyDescent="0.2">
      <c r="X2001" s="208"/>
      <c r="Z2001" s="208"/>
      <c r="AA2001" s="208"/>
    </row>
    <row r="2002" spans="24:27" x14ac:dyDescent="0.2">
      <c r="X2002" s="208"/>
      <c r="Z2002" s="208"/>
      <c r="AA2002" s="208"/>
    </row>
    <row r="2003" spans="24:27" x14ac:dyDescent="0.2">
      <c r="X2003" s="208"/>
      <c r="Z2003" s="208"/>
      <c r="AA2003" s="208"/>
    </row>
    <row r="2004" spans="24:27" x14ac:dyDescent="0.2">
      <c r="X2004" s="208"/>
      <c r="Z2004" s="208"/>
      <c r="AA2004" s="208"/>
    </row>
    <row r="2005" spans="24:27" x14ac:dyDescent="0.2">
      <c r="X2005" s="208"/>
      <c r="Z2005" s="208"/>
      <c r="AA2005" s="208"/>
    </row>
    <row r="2006" spans="24:27" x14ac:dyDescent="0.2">
      <c r="X2006" s="208"/>
      <c r="Z2006" s="208"/>
      <c r="AA2006" s="208"/>
    </row>
    <row r="2007" spans="24:27" x14ac:dyDescent="0.2">
      <c r="X2007" s="208"/>
      <c r="Z2007" s="208"/>
      <c r="AA2007" s="208"/>
    </row>
    <row r="2008" spans="24:27" x14ac:dyDescent="0.2">
      <c r="X2008" s="208"/>
      <c r="Z2008" s="208"/>
      <c r="AA2008" s="208"/>
    </row>
    <row r="2009" spans="24:27" x14ac:dyDescent="0.2">
      <c r="X2009" s="208"/>
      <c r="Z2009" s="208"/>
      <c r="AA2009" s="208"/>
    </row>
    <row r="2010" spans="24:27" x14ac:dyDescent="0.2">
      <c r="X2010" s="208"/>
      <c r="Z2010" s="208"/>
      <c r="AA2010" s="208"/>
    </row>
    <row r="2011" spans="24:27" x14ac:dyDescent="0.2">
      <c r="X2011" s="208"/>
      <c r="Z2011" s="208"/>
      <c r="AA2011" s="208"/>
    </row>
    <row r="2012" spans="24:27" x14ac:dyDescent="0.2">
      <c r="X2012" s="208"/>
      <c r="Z2012" s="208"/>
      <c r="AA2012" s="208"/>
    </row>
    <row r="2013" spans="24:27" x14ac:dyDescent="0.2">
      <c r="X2013" s="208"/>
      <c r="Z2013" s="208"/>
      <c r="AA2013" s="208"/>
    </row>
    <row r="2014" spans="24:27" x14ac:dyDescent="0.2">
      <c r="X2014" s="208"/>
      <c r="Z2014" s="208"/>
      <c r="AA2014" s="208"/>
    </row>
    <row r="2015" spans="24:27" x14ac:dyDescent="0.2">
      <c r="X2015" s="208"/>
      <c r="Z2015" s="208"/>
      <c r="AA2015" s="208"/>
    </row>
    <row r="2016" spans="24:27" x14ac:dyDescent="0.2">
      <c r="X2016" s="208"/>
      <c r="Z2016" s="208"/>
      <c r="AA2016" s="208"/>
    </row>
    <row r="2017" spans="24:27" x14ac:dyDescent="0.2">
      <c r="X2017" s="208"/>
      <c r="Z2017" s="208"/>
      <c r="AA2017" s="208"/>
    </row>
    <row r="2018" spans="24:27" x14ac:dyDescent="0.2">
      <c r="X2018" s="208"/>
      <c r="Z2018" s="208"/>
      <c r="AA2018" s="208"/>
    </row>
    <row r="2019" spans="24:27" x14ac:dyDescent="0.2">
      <c r="X2019" s="208"/>
      <c r="Z2019" s="208"/>
      <c r="AA2019" s="208"/>
    </row>
    <row r="2020" spans="24:27" x14ac:dyDescent="0.2">
      <c r="X2020" s="208"/>
      <c r="Z2020" s="208"/>
      <c r="AA2020" s="208"/>
    </row>
    <row r="2021" spans="24:27" x14ac:dyDescent="0.2">
      <c r="X2021" s="208"/>
      <c r="Z2021" s="208"/>
      <c r="AA2021" s="208"/>
    </row>
    <row r="2022" spans="24:27" x14ac:dyDescent="0.2">
      <c r="X2022" s="208"/>
      <c r="Z2022" s="208"/>
      <c r="AA2022" s="208"/>
    </row>
    <row r="2023" spans="24:27" x14ac:dyDescent="0.2">
      <c r="X2023" s="208"/>
      <c r="Z2023" s="208"/>
      <c r="AA2023" s="208"/>
    </row>
    <row r="2024" spans="24:27" x14ac:dyDescent="0.2">
      <c r="X2024" s="208"/>
      <c r="Z2024" s="208"/>
      <c r="AA2024" s="208"/>
    </row>
    <row r="2025" spans="24:27" x14ac:dyDescent="0.2">
      <c r="X2025" s="208"/>
      <c r="Z2025" s="208"/>
      <c r="AA2025" s="208"/>
    </row>
    <row r="2026" spans="24:27" x14ac:dyDescent="0.2">
      <c r="X2026" s="208"/>
      <c r="Z2026" s="208"/>
      <c r="AA2026" s="208"/>
    </row>
    <row r="2027" spans="24:27" x14ac:dyDescent="0.2">
      <c r="X2027" s="208"/>
      <c r="Z2027" s="208"/>
      <c r="AA2027" s="208"/>
    </row>
    <row r="2028" spans="24:27" x14ac:dyDescent="0.2">
      <c r="X2028" s="208"/>
      <c r="Z2028" s="208"/>
      <c r="AA2028" s="208"/>
    </row>
    <row r="2029" spans="24:27" x14ac:dyDescent="0.2">
      <c r="X2029" s="208"/>
      <c r="Z2029" s="208"/>
      <c r="AA2029" s="208"/>
    </row>
    <row r="2030" spans="24:27" x14ac:dyDescent="0.2">
      <c r="X2030" s="208"/>
      <c r="Z2030" s="208"/>
      <c r="AA2030" s="208"/>
    </row>
    <row r="2031" spans="24:27" x14ac:dyDescent="0.2">
      <c r="X2031" s="208"/>
      <c r="Z2031" s="208"/>
      <c r="AA2031" s="208"/>
    </row>
    <row r="2032" spans="24:27" x14ac:dyDescent="0.2">
      <c r="X2032" s="208"/>
      <c r="Z2032" s="208"/>
      <c r="AA2032" s="208"/>
    </row>
    <row r="2033" spans="24:27" x14ac:dyDescent="0.2">
      <c r="X2033" s="208"/>
      <c r="Z2033" s="208"/>
      <c r="AA2033" s="208"/>
    </row>
    <row r="2034" spans="24:27" x14ac:dyDescent="0.2">
      <c r="X2034" s="208"/>
      <c r="Z2034" s="208"/>
      <c r="AA2034" s="208"/>
    </row>
    <row r="2035" spans="24:27" x14ac:dyDescent="0.2">
      <c r="X2035" s="208"/>
      <c r="Z2035" s="208"/>
      <c r="AA2035" s="208"/>
    </row>
    <row r="2036" spans="24:27" x14ac:dyDescent="0.2">
      <c r="X2036" s="208"/>
      <c r="Z2036" s="208"/>
      <c r="AA2036" s="208"/>
    </row>
    <row r="2037" spans="24:27" x14ac:dyDescent="0.2">
      <c r="X2037" s="208"/>
      <c r="Z2037" s="208"/>
      <c r="AA2037" s="208"/>
    </row>
    <row r="2038" spans="24:27" x14ac:dyDescent="0.2">
      <c r="X2038" s="208"/>
      <c r="Z2038" s="208"/>
      <c r="AA2038" s="208"/>
    </row>
    <row r="2039" spans="24:27" x14ac:dyDescent="0.2">
      <c r="X2039" s="208"/>
      <c r="Z2039" s="208"/>
      <c r="AA2039" s="208"/>
    </row>
    <row r="2040" spans="24:27" x14ac:dyDescent="0.2">
      <c r="X2040" s="208"/>
      <c r="Z2040" s="208"/>
      <c r="AA2040" s="208"/>
    </row>
    <row r="2041" spans="24:27" x14ac:dyDescent="0.2">
      <c r="X2041" s="208"/>
      <c r="Z2041" s="208"/>
      <c r="AA2041" s="208"/>
    </row>
    <row r="2042" spans="24:27" x14ac:dyDescent="0.2">
      <c r="X2042" s="208"/>
      <c r="Z2042" s="208"/>
      <c r="AA2042" s="208"/>
    </row>
    <row r="2043" spans="24:27" x14ac:dyDescent="0.2">
      <c r="X2043" s="208"/>
      <c r="Z2043" s="208"/>
      <c r="AA2043" s="208"/>
    </row>
    <row r="2044" spans="24:27" x14ac:dyDescent="0.2">
      <c r="X2044" s="208"/>
      <c r="Z2044" s="208"/>
      <c r="AA2044" s="208"/>
    </row>
    <row r="2045" spans="24:27" x14ac:dyDescent="0.2">
      <c r="X2045" s="208"/>
      <c r="Z2045" s="208"/>
      <c r="AA2045" s="208"/>
    </row>
    <row r="2046" spans="24:27" x14ac:dyDescent="0.2">
      <c r="X2046" s="208"/>
      <c r="Z2046" s="208"/>
      <c r="AA2046" s="208"/>
    </row>
    <row r="2047" spans="24:27" x14ac:dyDescent="0.2">
      <c r="X2047" s="208"/>
      <c r="Z2047" s="208"/>
      <c r="AA2047" s="208"/>
    </row>
    <row r="2048" spans="24:27" x14ac:dyDescent="0.2">
      <c r="X2048" s="208"/>
      <c r="Z2048" s="208"/>
      <c r="AA2048" s="208"/>
    </row>
    <row r="2049" spans="24:27" x14ac:dyDescent="0.2">
      <c r="X2049" s="208"/>
      <c r="Z2049" s="208"/>
      <c r="AA2049" s="208"/>
    </row>
    <row r="2050" spans="24:27" x14ac:dyDescent="0.2">
      <c r="X2050" s="208"/>
      <c r="Z2050" s="208"/>
      <c r="AA2050" s="208"/>
    </row>
    <row r="2051" spans="24:27" x14ac:dyDescent="0.2">
      <c r="X2051" s="208"/>
      <c r="Z2051" s="208"/>
      <c r="AA2051" s="208"/>
    </row>
    <row r="2052" spans="24:27" x14ac:dyDescent="0.2">
      <c r="X2052" s="208"/>
      <c r="Z2052" s="208"/>
      <c r="AA2052" s="208"/>
    </row>
    <row r="2053" spans="24:27" x14ac:dyDescent="0.2">
      <c r="X2053" s="208"/>
      <c r="Z2053" s="208"/>
      <c r="AA2053" s="208"/>
    </row>
    <row r="2054" spans="24:27" x14ac:dyDescent="0.2">
      <c r="X2054" s="208"/>
      <c r="Z2054" s="208"/>
      <c r="AA2054" s="208"/>
    </row>
    <row r="2055" spans="24:27" x14ac:dyDescent="0.2">
      <c r="X2055" s="208"/>
      <c r="Z2055" s="208"/>
      <c r="AA2055" s="208"/>
    </row>
    <row r="2056" spans="24:27" x14ac:dyDescent="0.2">
      <c r="X2056" s="208"/>
      <c r="Z2056" s="208"/>
      <c r="AA2056" s="208"/>
    </row>
    <row r="2057" spans="24:27" x14ac:dyDescent="0.2">
      <c r="X2057" s="208"/>
      <c r="Z2057" s="208"/>
      <c r="AA2057" s="208"/>
    </row>
    <row r="2058" spans="24:27" x14ac:dyDescent="0.2">
      <c r="X2058" s="208"/>
      <c r="Z2058" s="208"/>
      <c r="AA2058" s="208"/>
    </row>
    <row r="2059" spans="24:27" x14ac:dyDescent="0.2">
      <c r="X2059" s="208"/>
      <c r="Z2059" s="208"/>
      <c r="AA2059" s="208"/>
    </row>
    <row r="2060" spans="24:27" x14ac:dyDescent="0.2">
      <c r="X2060" s="208"/>
      <c r="Z2060" s="208"/>
      <c r="AA2060" s="208"/>
    </row>
    <row r="2061" spans="24:27" x14ac:dyDescent="0.2">
      <c r="X2061" s="208"/>
      <c r="Z2061" s="208"/>
      <c r="AA2061" s="208"/>
    </row>
    <row r="2062" spans="24:27" x14ac:dyDescent="0.2">
      <c r="X2062" s="208"/>
      <c r="Z2062" s="208"/>
      <c r="AA2062" s="208"/>
    </row>
    <row r="2063" spans="24:27" x14ac:dyDescent="0.2">
      <c r="X2063" s="208"/>
      <c r="Z2063" s="208"/>
      <c r="AA2063" s="208"/>
    </row>
    <row r="2064" spans="24:27" x14ac:dyDescent="0.2">
      <c r="X2064" s="208"/>
      <c r="Z2064" s="208"/>
      <c r="AA2064" s="208"/>
    </row>
    <row r="2065" spans="24:27" x14ac:dyDescent="0.2">
      <c r="X2065" s="208"/>
      <c r="Z2065" s="208"/>
      <c r="AA2065" s="208"/>
    </row>
    <row r="2066" spans="24:27" x14ac:dyDescent="0.2">
      <c r="X2066" s="208"/>
      <c r="Z2066" s="208"/>
      <c r="AA2066" s="208"/>
    </row>
    <row r="2067" spans="24:27" x14ac:dyDescent="0.2">
      <c r="X2067" s="208"/>
      <c r="Z2067" s="208"/>
      <c r="AA2067" s="208"/>
    </row>
    <row r="2068" spans="24:27" x14ac:dyDescent="0.2">
      <c r="X2068" s="208"/>
      <c r="Z2068" s="208"/>
      <c r="AA2068" s="208"/>
    </row>
    <row r="2069" spans="24:27" x14ac:dyDescent="0.2">
      <c r="X2069" s="208"/>
      <c r="Z2069" s="208"/>
      <c r="AA2069" s="208"/>
    </row>
    <row r="2070" spans="24:27" x14ac:dyDescent="0.2">
      <c r="X2070" s="208"/>
      <c r="Z2070" s="208"/>
      <c r="AA2070" s="208"/>
    </row>
    <row r="2071" spans="24:27" x14ac:dyDescent="0.2">
      <c r="X2071" s="208"/>
      <c r="Z2071" s="208"/>
      <c r="AA2071" s="208"/>
    </row>
    <row r="2072" spans="24:27" x14ac:dyDescent="0.2">
      <c r="X2072" s="208"/>
      <c r="Z2072" s="208"/>
      <c r="AA2072" s="208"/>
    </row>
    <row r="2073" spans="24:27" x14ac:dyDescent="0.2">
      <c r="X2073" s="208"/>
      <c r="Z2073" s="208"/>
      <c r="AA2073" s="208"/>
    </row>
    <row r="2074" spans="24:27" x14ac:dyDescent="0.2">
      <c r="X2074" s="208"/>
      <c r="Z2074" s="208"/>
      <c r="AA2074" s="208"/>
    </row>
    <row r="2075" spans="24:27" x14ac:dyDescent="0.2">
      <c r="X2075" s="208"/>
      <c r="Z2075" s="208"/>
      <c r="AA2075" s="208"/>
    </row>
    <row r="2076" spans="24:27" x14ac:dyDescent="0.2">
      <c r="X2076" s="208"/>
      <c r="Z2076" s="208"/>
      <c r="AA2076" s="208"/>
    </row>
    <row r="2077" spans="24:27" x14ac:dyDescent="0.2">
      <c r="X2077" s="208"/>
      <c r="Z2077" s="208"/>
      <c r="AA2077" s="208"/>
    </row>
    <row r="2078" spans="24:27" x14ac:dyDescent="0.2">
      <c r="X2078" s="208"/>
      <c r="Z2078" s="208"/>
      <c r="AA2078" s="208"/>
    </row>
    <row r="2079" spans="24:27" x14ac:dyDescent="0.2">
      <c r="X2079" s="208"/>
      <c r="Z2079" s="208"/>
      <c r="AA2079" s="208"/>
    </row>
    <row r="2080" spans="24:27" x14ac:dyDescent="0.2">
      <c r="X2080" s="208"/>
      <c r="Z2080" s="208"/>
      <c r="AA2080" s="208"/>
    </row>
    <row r="2081" spans="24:27" x14ac:dyDescent="0.2">
      <c r="X2081" s="208"/>
      <c r="Z2081" s="208"/>
      <c r="AA2081" s="208"/>
    </row>
    <row r="2082" spans="24:27" x14ac:dyDescent="0.2">
      <c r="X2082" s="208"/>
      <c r="Z2082" s="208"/>
      <c r="AA2082" s="208"/>
    </row>
    <row r="2083" spans="24:27" x14ac:dyDescent="0.2">
      <c r="X2083" s="208"/>
      <c r="Z2083" s="208"/>
      <c r="AA2083" s="208"/>
    </row>
    <row r="2084" spans="24:27" x14ac:dyDescent="0.2">
      <c r="X2084" s="208"/>
      <c r="Z2084" s="208"/>
      <c r="AA2084" s="208"/>
    </row>
    <row r="2085" spans="24:27" x14ac:dyDescent="0.2">
      <c r="X2085" s="208"/>
      <c r="Z2085" s="208"/>
      <c r="AA2085" s="208"/>
    </row>
    <row r="2086" spans="24:27" x14ac:dyDescent="0.2">
      <c r="X2086" s="208"/>
      <c r="Z2086" s="208"/>
      <c r="AA2086" s="208"/>
    </row>
    <row r="2087" spans="24:27" x14ac:dyDescent="0.2">
      <c r="X2087" s="208"/>
      <c r="Z2087" s="208"/>
      <c r="AA2087" s="208"/>
    </row>
    <row r="2088" spans="24:27" x14ac:dyDescent="0.2">
      <c r="X2088" s="208"/>
      <c r="Z2088" s="208"/>
      <c r="AA2088" s="208"/>
    </row>
    <row r="2089" spans="24:27" x14ac:dyDescent="0.2">
      <c r="X2089" s="208"/>
      <c r="Z2089" s="208"/>
      <c r="AA2089" s="208"/>
    </row>
    <row r="2090" spans="24:27" x14ac:dyDescent="0.2">
      <c r="X2090" s="208"/>
      <c r="Z2090" s="208"/>
      <c r="AA2090" s="208"/>
    </row>
    <row r="2091" spans="24:27" x14ac:dyDescent="0.2">
      <c r="X2091" s="208"/>
      <c r="Z2091" s="208"/>
      <c r="AA2091" s="208"/>
    </row>
    <row r="2092" spans="24:27" x14ac:dyDescent="0.2">
      <c r="X2092" s="208"/>
      <c r="Z2092" s="208"/>
      <c r="AA2092" s="208"/>
    </row>
    <row r="2093" spans="24:27" x14ac:dyDescent="0.2">
      <c r="X2093" s="208"/>
      <c r="Z2093" s="208"/>
      <c r="AA2093" s="208"/>
    </row>
    <row r="2094" spans="24:27" x14ac:dyDescent="0.2">
      <c r="X2094" s="208"/>
      <c r="Z2094" s="208"/>
      <c r="AA2094" s="208"/>
    </row>
    <row r="2095" spans="24:27" x14ac:dyDescent="0.2">
      <c r="X2095" s="208"/>
      <c r="Z2095" s="208"/>
      <c r="AA2095" s="208"/>
    </row>
    <row r="2096" spans="24:27" x14ac:dyDescent="0.2">
      <c r="X2096" s="208"/>
      <c r="Z2096" s="208"/>
      <c r="AA2096" s="208"/>
    </row>
    <row r="2097" spans="24:27" x14ac:dyDescent="0.2">
      <c r="X2097" s="208"/>
      <c r="Z2097" s="208"/>
      <c r="AA2097" s="208"/>
    </row>
    <row r="2098" spans="24:27" x14ac:dyDescent="0.2">
      <c r="X2098" s="208"/>
      <c r="Z2098" s="208"/>
      <c r="AA2098" s="208"/>
    </row>
    <row r="2099" spans="24:27" x14ac:dyDescent="0.2">
      <c r="X2099" s="208"/>
      <c r="Z2099" s="208"/>
      <c r="AA2099" s="208"/>
    </row>
    <row r="2100" spans="24:27" x14ac:dyDescent="0.2">
      <c r="X2100" s="208"/>
      <c r="Z2100" s="208"/>
      <c r="AA2100" s="208"/>
    </row>
    <row r="2101" spans="24:27" x14ac:dyDescent="0.2">
      <c r="X2101" s="208"/>
      <c r="Z2101" s="208"/>
      <c r="AA2101" s="208"/>
    </row>
    <row r="2102" spans="24:27" x14ac:dyDescent="0.2">
      <c r="X2102" s="208"/>
      <c r="Z2102" s="208"/>
      <c r="AA2102" s="208"/>
    </row>
    <row r="2103" spans="24:27" x14ac:dyDescent="0.2">
      <c r="X2103" s="208"/>
      <c r="Z2103" s="208"/>
      <c r="AA2103" s="208"/>
    </row>
    <row r="2104" spans="24:27" x14ac:dyDescent="0.2">
      <c r="X2104" s="208"/>
      <c r="Z2104" s="208"/>
      <c r="AA2104" s="208"/>
    </row>
    <row r="2105" spans="24:27" x14ac:dyDescent="0.2">
      <c r="X2105" s="208"/>
      <c r="Z2105" s="208"/>
      <c r="AA2105" s="208"/>
    </row>
    <row r="2106" spans="24:27" x14ac:dyDescent="0.2">
      <c r="X2106" s="208"/>
      <c r="Z2106" s="208"/>
      <c r="AA2106" s="208"/>
    </row>
    <row r="2107" spans="24:27" x14ac:dyDescent="0.2">
      <c r="X2107" s="208"/>
      <c r="Z2107" s="208"/>
      <c r="AA2107" s="208"/>
    </row>
    <row r="2108" spans="24:27" x14ac:dyDescent="0.2">
      <c r="X2108" s="208"/>
      <c r="Z2108" s="208"/>
      <c r="AA2108" s="208"/>
    </row>
    <row r="2109" spans="24:27" x14ac:dyDescent="0.2">
      <c r="X2109" s="208"/>
      <c r="Z2109" s="208"/>
      <c r="AA2109" s="208"/>
    </row>
    <row r="2110" spans="24:27" x14ac:dyDescent="0.2">
      <c r="X2110" s="208"/>
      <c r="Z2110" s="208"/>
      <c r="AA2110" s="208"/>
    </row>
    <row r="2111" spans="24:27" x14ac:dyDescent="0.2">
      <c r="X2111" s="208"/>
      <c r="Z2111" s="208"/>
      <c r="AA2111" s="208"/>
    </row>
    <row r="2112" spans="24:27" x14ac:dyDescent="0.2">
      <c r="X2112" s="208"/>
      <c r="Z2112" s="208"/>
      <c r="AA2112" s="208"/>
    </row>
    <row r="2113" spans="24:27" x14ac:dyDescent="0.2">
      <c r="X2113" s="208"/>
      <c r="Z2113" s="208"/>
      <c r="AA2113" s="208"/>
    </row>
    <row r="2114" spans="24:27" x14ac:dyDescent="0.2">
      <c r="X2114" s="208"/>
      <c r="Z2114" s="208"/>
      <c r="AA2114" s="208"/>
    </row>
    <row r="2115" spans="24:27" x14ac:dyDescent="0.2">
      <c r="X2115" s="208"/>
      <c r="Z2115" s="208"/>
      <c r="AA2115" s="208"/>
    </row>
    <row r="2116" spans="24:27" x14ac:dyDescent="0.2">
      <c r="X2116" s="208"/>
      <c r="Z2116" s="208"/>
      <c r="AA2116" s="208"/>
    </row>
    <row r="2117" spans="24:27" x14ac:dyDescent="0.2">
      <c r="X2117" s="208"/>
      <c r="Z2117" s="208"/>
      <c r="AA2117" s="208"/>
    </row>
    <row r="2118" spans="24:27" x14ac:dyDescent="0.2">
      <c r="X2118" s="208"/>
      <c r="Z2118" s="208"/>
      <c r="AA2118" s="208"/>
    </row>
    <row r="2119" spans="24:27" x14ac:dyDescent="0.2">
      <c r="X2119" s="208"/>
      <c r="Z2119" s="208"/>
      <c r="AA2119" s="208"/>
    </row>
    <row r="2120" spans="24:27" x14ac:dyDescent="0.2">
      <c r="X2120" s="208"/>
      <c r="Z2120" s="208"/>
      <c r="AA2120" s="208"/>
    </row>
    <row r="2121" spans="24:27" x14ac:dyDescent="0.2">
      <c r="X2121" s="208"/>
      <c r="Z2121" s="208"/>
      <c r="AA2121" s="208"/>
    </row>
    <row r="2122" spans="24:27" x14ac:dyDescent="0.2">
      <c r="X2122" s="208"/>
      <c r="Z2122" s="208"/>
      <c r="AA2122" s="208"/>
    </row>
    <row r="2123" spans="24:27" x14ac:dyDescent="0.2">
      <c r="X2123" s="208"/>
      <c r="Z2123" s="208"/>
      <c r="AA2123" s="208"/>
    </row>
    <row r="2124" spans="24:27" x14ac:dyDescent="0.2">
      <c r="X2124" s="208"/>
      <c r="Z2124" s="208"/>
      <c r="AA2124" s="208"/>
    </row>
    <row r="2125" spans="24:27" x14ac:dyDescent="0.2">
      <c r="X2125" s="208"/>
      <c r="Z2125" s="208"/>
      <c r="AA2125" s="208"/>
    </row>
    <row r="2126" spans="24:27" x14ac:dyDescent="0.2">
      <c r="X2126" s="208"/>
      <c r="Z2126" s="208"/>
      <c r="AA2126" s="208"/>
    </row>
    <row r="2127" spans="24:27" x14ac:dyDescent="0.2">
      <c r="X2127" s="208"/>
      <c r="Z2127" s="208"/>
      <c r="AA2127" s="208"/>
    </row>
    <row r="2128" spans="24:27" x14ac:dyDescent="0.2">
      <c r="X2128" s="208"/>
      <c r="Z2128" s="208"/>
      <c r="AA2128" s="208"/>
    </row>
    <row r="2129" spans="24:27" x14ac:dyDescent="0.2">
      <c r="X2129" s="208"/>
      <c r="Z2129" s="208"/>
      <c r="AA2129" s="208"/>
    </row>
    <row r="2130" spans="24:27" x14ac:dyDescent="0.2">
      <c r="X2130" s="208"/>
      <c r="Z2130" s="208"/>
      <c r="AA2130" s="208"/>
    </row>
    <row r="2131" spans="24:27" x14ac:dyDescent="0.2">
      <c r="X2131" s="208"/>
      <c r="Z2131" s="208"/>
      <c r="AA2131" s="208"/>
    </row>
    <row r="2132" spans="24:27" x14ac:dyDescent="0.2">
      <c r="X2132" s="208"/>
      <c r="Z2132" s="208"/>
      <c r="AA2132" s="208"/>
    </row>
    <row r="2133" spans="24:27" x14ac:dyDescent="0.2">
      <c r="X2133" s="208"/>
      <c r="Z2133" s="208"/>
      <c r="AA2133" s="208"/>
    </row>
    <row r="2134" spans="24:27" x14ac:dyDescent="0.2">
      <c r="X2134" s="208"/>
      <c r="Z2134" s="208"/>
      <c r="AA2134" s="208"/>
    </row>
    <row r="2135" spans="24:27" x14ac:dyDescent="0.2">
      <c r="X2135" s="208"/>
      <c r="Z2135" s="208"/>
      <c r="AA2135" s="208"/>
    </row>
    <row r="2136" spans="24:27" x14ac:dyDescent="0.2">
      <c r="X2136" s="208"/>
      <c r="Z2136" s="208"/>
      <c r="AA2136" s="208"/>
    </row>
    <row r="2137" spans="24:27" x14ac:dyDescent="0.2">
      <c r="X2137" s="208"/>
      <c r="Z2137" s="208"/>
      <c r="AA2137" s="208"/>
    </row>
    <row r="2138" spans="24:27" x14ac:dyDescent="0.2">
      <c r="X2138" s="208"/>
      <c r="Z2138" s="208"/>
      <c r="AA2138" s="208"/>
    </row>
    <row r="2139" spans="24:27" x14ac:dyDescent="0.2">
      <c r="X2139" s="208"/>
      <c r="Z2139" s="208"/>
      <c r="AA2139" s="208"/>
    </row>
    <row r="2140" spans="24:27" x14ac:dyDescent="0.2">
      <c r="X2140" s="208"/>
      <c r="Z2140" s="208"/>
      <c r="AA2140" s="208"/>
    </row>
    <row r="2141" spans="24:27" x14ac:dyDescent="0.2">
      <c r="X2141" s="208"/>
      <c r="Z2141" s="208"/>
      <c r="AA2141" s="208"/>
    </row>
    <row r="2142" spans="24:27" x14ac:dyDescent="0.2">
      <c r="X2142" s="208"/>
      <c r="Z2142" s="208"/>
      <c r="AA2142" s="208"/>
    </row>
    <row r="2143" spans="24:27" x14ac:dyDescent="0.2">
      <c r="X2143" s="208"/>
      <c r="Z2143" s="208"/>
      <c r="AA2143" s="208"/>
    </row>
    <row r="2144" spans="24:27" x14ac:dyDescent="0.2">
      <c r="X2144" s="208"/>
      <c r="Z2144" s="208"/>
      <c r="AA2144" s="208"/>
    </row>
    <row r="2145" spans="24:27" x14ac:dyDescent="0.2">
      <c r="X2145" s="208"/>
      <c r="Z2145" s="208"/>
      <c r="AA2145" s="208"/>
    </row>
    <row r="2146" spans="24:27" x14ac:dyDescent="0.2">
      <c r="X2146" s="208"/>
      <c r="Z2146" s="208"/>
      <c r="AA2146" s="208"/>
    </row>
    <row r="2147" spans="24:27" x14ac:dyDescent="0.2">
      <c r="X2147" s="208"/>
      <c r="Z2147" s="208"/>
      <c r="AA2147" s="208"/>
    </row>
    <row r="2148" spans="24:27" x14ac:dyDescent="0.2">
      <c r="X2148" s="208"/>
      <c r="Z2148" s="208"/>
      <c r="AA2148" s="208"/>
    </row>
    <row r="2149" spans="24:27" x14ac:dyDescent="0.2">
      <c r="X2149" s="208"/>
      <c r="Z2149" s="208"/>
      <c r="AA2149" s="208"/>
    </row>
    <row r="2150" spans="24:27" x14ac:dyDescent="0.2">
      <c r="X2150" s="208"/>
      <c r="Z2150" s="208"/>
      <c r="AA2150" s="208"/>
    </row>
    <row r="2151" spans="24:27" x14ac:dyDescent="0.2">
      <c r="X2151" s="208"/>
      <c r="Z2151" s="208"/>
      <c r="AA2151" s="208"/>
    </row>
    <row r="2152" spans="24:27" x14ac:dyDescent="0.2">
      <c r="X2152" s="208"/>
      <c r="Z2152" s="208"/>
      <c r="AA2152" s="208"/>
    </row>
    <row r="2153" spans="24:27" x14ac:dyDescent="0.2">
      <c r="X2153" s="208"/>
      <c r="Z2153" s="208"/>
      <c r="AA2153" s="208"/>
    </row>
    <row r="2154" spans="24:27" x14ac:dyDescent="0.2">
      <c r="X2154" s="208"/>
      <c r="Z2154" s="208"/>
      <c r="AA2154" s="208"/>
    </row>
    <row r="2155" spans="24:27" x14ac:dyDescent="0.2">
      <c r="X2155" s="208"/>
      <c r="Z2155" s="208"/>
      <c r="AA2155" s="208"/>
    </row>
    <row r="2156" spans="24:27" x14ac:dyDescent="0.2">
      <c r="X2156" s="208"/>
      <c r="Z2156" s="208"/>
      <c r="AA2156" s="208"/>
    </row>
    <row r="2157" spans="24:27" x14ac:dyDescent="0.2">
      <c r="X2157" s="208"/>
      <c r="Z2157" s="208"/>
      <c r="AA2157" s="208"/>
    </row>
    <row r="2158" spans="24:27" x14ac:dyDescent="0.2">
      <c r="X2158" s="208"/>
      <c r="Z2158" s="208"/>
      <c r="AA2158" s="208"/>
    </row>
    <row r="2159" spans="24:27" x14ac:dyDescent="0.2">
      <c r="X2159" s="208"/>
      <c r="Z2159" s="208"/>
      <c r="AA2159" s="208"/>
    </row>
    <row r="2160" spans="24:27" x14ac:dyDescent="0.2">
      <c r="X2160" s="208"/>
      <c r="Z2160" s="208"/>
      <c r="AA2160" s="208"/>
    </row>
    <row r="2161" spans="24:27" x14ac:dyDescent="0.2">
      <c r="X2161" s="208"/>
      <c r="Z2161" s="208"/>
      <c r="AA2161" s="208"/>
    </row>
    <row r="2162" spans="24:27" x14ac:dyDescent="0.2">
      <c r="X2162" s="208"/>
      <c r="Z2162" s="208"/>
      <c r="AA2162" s="208"/>
    </row>
    <row r="2163" spans="24:27" x14ac:dyDescent="0.2">
      <c r="X2163" s="208"/>
      <c r="Z2163" s="208"/>
      <c r="AA2163" s="208"/>
    </row>
    <row r="2164" spans="24:27" x14ac:dyDescent="0.2">
      <c r="X2164" s="208"/>
      <c r="Z2164" s="208"/>
      <c r="AA2164" s="208"/>
    </row>
    <row r="2165" spans="24:27" x14ac:dyDescent="0.2">
      <c r="X2165" s="208"/>
      <c r="Z2165" s="208"/>
      <c r="AA2165" s="208"/>
    </row>
    <row r="2166" spans="24:27" x14ac:dyDescent="0.2">
      <c r="X2166" s="208"/>
      <c r="Z2166" s="208"/>
      <c r="AA2166" s="208"/>
    </row>
    <row r="2167" spans="24:27" x14ac:dyDescent="0.2">
      <c r="X2167" s="208"/>
      <c r="Z2167" s="208"/>
      <c r="AA2167" s="208"/>
    </row>
    <row r="2168" spans="24:27" x14ac:dyDescent="0.2">
      <c r="X2168" s="208"/>
      <c r="Z2168" s="208"/>
      <c r="AA2168" s="208"/>
    </row>
    <row r="2169" spans="24:27" x14ac:dyDescent="0.2">
      <c r="X2169" s="208"/>
      <c r="Z2169" s="208"/>
      <c r="AA2169" s="208"/>
    </row>
    <row r="2170" spans="24:27" x14ac:dyDescent="0.2">
      <c r="X2170" s="208"/>
      <c r="Z2170" s="208"/>
      <c r="AA2170" s="208"/>
    </row>
    <row r="2171" spans="24:27" x14ac:dyDescent="0.2">
      <c r="X2171" s="208"/>
      <c r="Z2171" s="208"/>
      <c r="AA2171" s="208"/>
    </row>
    <row r="2172" spans="24:27" x14ac:dyDescent="0.2">
      <c r="X2172" s="208"/>
      <c r="Z2172" s="208"/>
      <c r="AA2172" s="208"/>
    </row>
    <row r="2173" spans="24:27" x14ac:dyDescent="0.2">
      <c r="X2173" s="208"/>
      <c r="Z2173" s="208"/>
      <c r="AA2173" s="208"/>
    </row>
    <row r="2174" spans="24:27" x14ac:dyDescent="0.2">
      <c r="X2174" s="208"/>
      <c r="Z2174" s="208"/>
      <c r="AA2174" s="208"/>
    </row>
    <row r="2175" spans="24:27" x14ac:dyDescent="0.2">
      <c r="X2175" s="208"/>
      <c r="Z2175" s="208"/>
      <c r="AA2175" s="208"/>
    </row>
    <row r="2176" spans="24:27" x14ac:dyDescent="0.2">
      <c r="X2176" s="208"/>
      <c r="Z2176" s="208"/>
      <c r="AA2176" s="208"/>
    </row>
    <row r="2177" spans="24:27" x14ac:dyDescent="0.2">
      <c r="X2177" s="208"/>
      <c r="Z2177" s="208"/>
      <c r="AA2177" s="208"/>
    </row>
    <row r="2178" spans="24:27" x14ac:dyDescent="0.2">
      <c r="X2178" s="208"/>
      <c r="Z2178" s="208"/>
      <c r="AA2178" s="208"/>
    </row>
    <row r="2179" spans="24:27" x14ac:dyDescent="0.2">
      <c r="X2179" s="208"/>
      <c r="Z2179" s="208"/>
      <c r="AA2179" s="208"/>
    </row>
    <row r="2180" spans="24:27" x14ac:dyDescent="0.2">
      <c r="X2180" s="208"/>
      <c r="Z2180" s="208"/>
      <c r="AA2180" s="208"/>
    </row>
    <row r="2181" spans="24:27" x14ac:dyDescent="0.2">
      <c r="X2181" s="208"/>
      <c r="Z2181" s="208"/>
      <c r="AA2181" s="208"/>
    </row>
    <row r="2182" spans="24:27" x14ac:dyDescent="0.2">
      <c r="X2182" s="208"/>
      <c r="Z2182" s="208"/>
      <c r="AA2182" s="208"/>
    </row>
    <row r="2183" spans="24:27" x14ac:dyDescent="0.2">
      <c r="X2183" s="208"/>
      <c r="Z2183" s="208"/>
      <c r="AA2183" s="208"/>
    </row>
    <row r="2184" spans="24:27" x14ac:dyDescent="0.2">
      <c r="X2184" s="208"/>
      <c r="Z2184" s="208"/>
      <c r="AA2184" s="208"/>
    </row>
    <row r="2185" spans="24:27" x14ac:dyDescent="0.2">
      <c r="X2185" s="208"/>
      <c r="Z2185" s="208"/>
      <c r="AA2185" s="208"/>
    </row>
    <row r="2186" spans="24:27" x14ac:dyDescent="0.2">
      <c r="X2186" s="208"/>
      <c r="Z2186" s="208"/>
      <c r="AA2186" s="208"/>
    </row>
    <row r="2187" spans="24:27" x14ac:dyDescent="0.2">
      <c r="X2187" s="208"/>
      <c r="Z2187" s="208"/>
      <c r="AA2187" s="208"/>
    </row>
    <row r="2188" spans="24:27" x14ac:dyDescent="0.2">
      <c r="X2188" s="208"/>
      <c r="Z2188" s="208"/>
      <c r="AA2188" s="208"/>
    </row>
    <row r="2189" spans="24:27" x14ac:dyDescent="0.2">
      <c r="X2189" s="208"/>
      <c r="Z2189" s="208"/>
      <c r="AA2189" s="208"/>
    </row>
    <row r="2190" spans="24:27" x14ac:dyDescent="0.2">
      <c r="X2190" s="208"/>
      <c r="Z2190" s="208"/>
      <c r="AA2190" s="208"/>
    </row>
    <row r="2191" spans="24:27" x14ac:dyDescent="0.2">
      <c r="X2191" s="208"/>
      <c r="Z2191" s="208"/>
      <c r="AA2191" s="208"/>
    </row>
    <row r="2192" spans="24:27" x14ac:dyDescent="0.2">
      <c r="X2192" s="208"/>
      <c r="Z2192" s="208"/>
      <c r="AA2192" s="208"/>
    </row>
    <row r="2193" spans="24:27" x14ac:dyDescent="0.2">
      <c r="X2193" s="208"/>
      <c r="Z2193" s="208"/>
      <c r="AA2193" s="208"/>
    </row>
    <row r="2194" spans="24:27" x14ac:dyDescent="0.2">
      <c r="X2194" s="208"/>
      <c r="Z2194" s="208"/>
      <c r="AA2194" s="208"/>
    </row>
    <row r="2195" spans="24:27" x14ac:dyDescent="0.2">
      <c r="X2195" s="208"/>
      <c r="Z2195" s="208"/>
      <c r="AA2195" s="208"/>
    </row>
    <row r="2196" spans="24:27" x14ac:dyDescent="0.2">
      <c r="X2196" s="208"/>
      <c r="Z2196" s="208"/>
      <c r="AA2196" s="208"/>
    </row>
    <row r="2197" spans="24:27" x14ac:dyDescent="0.2">
      <c r="X2197" s="208"/>
      <c r="Z2197" s="208"/>
      <c r="AA2197" s="208"/>
    </row>
    <row r="2198" spans="24:27" x14ac:dyDescent="0.2">
      <c r="X2198" s="208"/>
      <c r="Z2198" s="208"/>
      <c r="AA2198" s="208"/>
    </row>
    <row r="2199" spans="24:27" x14ac:dyDescent="0.2">
      <c r="X2199" s="208"/>
      <c r="Z2199" s="208"/>
      <c r="AA2199" s="208"/>
    </row>
    <row r="2200" spans="24:27" x14ac:dyDescent="0.2">
      <c r="X2200" s="208"/>
      <c r="Z2200" s="208"/>
      <c r="AA2200" s="208"/>
    </row>
    <row r="2201" spans="24:27" x14ac:dyDescent="0.2">
      <c r="X2201" s="208"/>
      <c r="Z2201" s="208"/>
      <c r="AA2201" s="208"/>
    </row>
    <row r="2202" spans="24:27" x14ac:dyDescent="0.2">
      <c r="X2202" s="208"/>
      <c r="Z2202" s="208"/>
      <c r="AA2202" s="208"/>
    </row>
    <row r="2203" spans="24:27" x14ac:dyDescent="0.2">
      <c r="X2203" s="208"/>
      <c r="Z2203" s="208"/>
      <c r="AA2203" s="208"/>
    </row>
    <row r="2204" spans="24:27" x14ac:dyDescent="0.2">
      <c r="X2204" s="208"/>
      <c r="Z2204" s="208"/>
      <c r="AA2204" s="208"/>
    </row>
    <row r="2205" spans="24:27" x14ac:dyDescent="0.2">
      <c r="X2205" s="208"/>
      <c r="Z2205" s="208"/>
      <c r="AA2205" s="208"/>
    </row>
    <row r="2206" spans="24:27" x14ac:dyDescent="0.2">
      <c r="X2206" s="208"/>
      <c r="Z2206" s="208"/>
      <c r="AA2206" s="208"/>
    </row>
    <row r="2207" spans="24:27" x14ac:dyDescent="0.2">
      <c r="X2207" s="208"/>
      <c r="Z2207" s="208"/>
      <c r="AA2207" s="208"/>
    </row>
    <row r="2208" spans="24:27" x14ac:dyDescent="0.2">
      <c r="X2208" s="208"/>
      <c r="Z2208" s="208"/>
      <c r="AA2208" s="208"/>
    </row>
    <row r="2209" spans="24:27" x14ac:dyDescent="0.2">
      <c r="X2209" s="208"/>
      <c r="Z2209" s="208"/>
      <c r="AA2209" s="208"/>
    </row>
    <row r="2210" spans="24:27" x14ac:dyDescent="0.2">
      <c r="X2210" s="208"/>
      <c r="Z2210" s="208"/>
      <c r="AA2210" s="208"/>
    </row>
    <row r="2211" spans="24:27" x14ac:dyDescent="0.2">
      <c r="X2211" s="208"/>
      <c r="Z2211" s="208"/>
      <c r="AA2211" s="208"/>
    </row>
    <row r="2212" spans="24:27" x14ac:dyDescent="0.2">
      <c r="X2212" s="208"/>
      <c r="Z2212" s="208"/>
      <c r="AA2212" s="208"/>
    </row>
    <row r="2213" spans="24:27" x14ac:dyDescent="0.2">
      <c r="X2213" s="208"/>
      <c r="Z2213" s="208"/>
      <c r="AA2213" s="208"/>
    </row>
    <row r="2214" spans="24:27" x14ac:dyDescent="0.2">
      <c r="X2214" s="208"/>
      <c r="Z2214" s="208"/>
      <c r="AA2214" s="208"/>
    </row>
    <row r="2215" spans="24:27" x14ac:dyDescent="0.2">
      <c r="X2215" s="208"/>
      <c r="Z2215" s="208"/>
      <c r="AA2215" s="208"/>
    </row>
    <row r="2216" spans="24:27" x14ac:dyDescent="0.2">
      <c r="X2216" s="208"/>
      <c r="Z2216" s="208"/>
      <c r="AA2216" s="208"/>
    </row>
    <row r="2217" spans="24:27" x14ac:dyDescent="0.2">
      <c r="X2217" s="208"/>
      <c r="Z2217" s="208"/>
      <c r="AA2217" s="208"/>
    </row>
    <row r="2218" spans="24:27" x14ac:dyDescent="0.2">
      <c r="X2218" s="208"/>
      <c r="Z2218" s="208"/>
      <c r="AA2218" s="208"/>
    </row>
    <row r="2219" spans="24:27" x14ac:dyDescent="0.2">
      <c r="X2219" s="208"/>
      <c r="Z2219" s="208"/>
      <c r="AA2219" s="208"/>
    </row>
    <row r="2220" spans="24:27" x14ac:dyDescent="0.2">
      <c r="X2220" s="208"/>
      <c r="Z2220" s="208"/>
      <c r="AA2220" s="208"/>
    </row>
    <row r="2221" spans="24:27" x14ac:dyDescent="0.2">
      <c r="X2221" s="208"/>
      <c r="Z2221" s="208"/>
      <c r="AA2221" s="208"/>
    </row>
    <row r="2222" spans="24:27" x14ac:dyDescent="0.2">
      <c r="X2222" s="208"/>
      <c r="Z2222" s="208"/>
      <c r="AA2222" s="208"/>
    </row>
    <row r="2223" spans="24:27" x14ac:dyDescent="0.2">
      <c r="X2223" s="208"/>
      <c r="Z2223" s="208"/>
      <c r="AA2223" s="208"/>
    </row>
    <row r="2224" spans="24:27" x14ac:dyDescent="0.2">
      <c r="X2224" s="208"/>
      <c r="Z2224" s="208"/>
      <c r="AA2224" s="208"/>
    </row>
    <row r="2225" spans="24:27" x14ac:dyDescent="0.2">
      <c r="X2225" s="208"/>
      <c r="Z2225" s="208"/>
      <c r="AA2225" s="208"/>
    </row>
    <row r="2226" spans="24:27" x14ac:dyDescent="0.2">
      <c r="X2226" s="208"/>
      <c r="Z2226" s="208"/>
      <c r="AA2226" s="208"/>
    </row>
    <row r="2227" spans="24:27" x14ac:dyDescent="0.2">
      <c r="X2227" s="208"/>
      <c r="Z2227" s="208"/>
      <c r="AA2227" s="208"/>
    </row>
    <row r="2228" spans="24:27" x14ac:dyDescent="0.2">
      <c r="X2228" s="208"/>
      <c r="Z2228" s="208"/>
      <c r="AA2228" s="208"/>
    </row>
    <row r="2229" spans="24:27" x14ac:dyDescent="0.2">
      <c r="X2229" s="208"/>
      <c r="Z2229" s="208"/>
      <c r="AA2229" s="208"/>
    </row>
    <row r="2230" spans="24:27" x14ac:dyDescent="0.2">
      <c r="X2230" s="208"/>
      <c r="Z2230" s="208"/>
      <c r="AA2230" s="208"/>
    </row>
    <row r="2231" spans="24:27" x14ac:dyDescent="0.2">
      <c r="X2231" s="208"/>
      <c r="Z2231" s="208"/>
      <c r="AA2231" s="208"/>
    </row>
    <row r="2232" spans="24:27" x14ac:dyDescent="0.2">
      <c r="X2232" s="208"/>
      <c r="Z2232" s="208"/>
      <c r="AA2232" s="208"/>
    </row>
    <row r="2233" spans="24:27" x14ac:dyDescent="0.2">
      <c r="X2233" s="208"/>
      <c r="Z2233" s="208"/>
      <c r="AA2233" s="208"/>
    </row>
    <row r="2234" spans="24:27" x14ac:dyDescent="0.2">
      <c r="X2234" s="208"/>
      <c r="Z2234" s="208"/>
      <c r="AA2234" s="208"/>
    </row>
    <row r="2235" spans="24:27" x14ac:dyDescent="0.2">
      <c r="X2235" s="208"/>
      <c r="Z2235" s="208"/>
      <c r="AA2235" s="208"/>
    </row>
    <row r="2236" spans="24:27" x14ac:dyDescent="0.2">
      <c r="X2236" s="208"/>
      <c r="Z2236" s="208"/>
      <c r="AA2236" s="208"/>
    </row>
    <row r="2237" spans="24:27" x14ac:dyDescent="0.2">
      <c r="X2237" s="208"/>
      <c r="Z2237" s="208"/>
      <c r="AA2237" s="208"/>
    </row>
    <row r="2238" spans="24:27" x14ac:dyDescent="0.2">
      <c r="X2238" s="208"/>
      <c r="Z2238" s="208"/>
      <c r="AA2238" s="208"/>
    </row>
    <row r="2239" spans="24:27" x14ac:dyDescent="0.2">
      <c r="X2239" s="208"/>
      <c r="Z2239" s="208"/>
      <c r="AA2239" s="208"/>
    </row>
    <row r="2240" spans="24:27" x14ac:dyDescent="0.2">
      <c r="X2240" s="208"/>
      <c r="Z2240" s="208"/>
      <c r="AA2240" s="208"/>
    </row>
    <row r="2241" spans="24:27" x14ac:dyDescent="0.2">
      <c r="X2241" s="208"/>
      <c r="Z2241" s="208"/>
      <c r="AA2241" s="208"/>
    </row>
    <row r="2242" spans="24:27" x14ac:dyDescent="0.2">
      <c r="X2242" s="208"/>
      <c r="Z2242" s="208"/>
      <c r="AA2242" s="208"/>
    </row>
    <row r="2243" spans="24:27" x14ac:dyDescent="0.2">
      <c r="X2243" s="208"/>
      <c r="Z2243" s="208"/>
      <c r="AA2243" s="208"/>
    </row>
    <row r="2244" spans="24:27" x14ac:dyDescent="0.2">
      <c r="X2244" s="208"/>
      <c r="Z2244" s="208"/>
      <c r="AA2244" s="208"/>
    </row>
    <row r="2245" spans="24:27" x14ac:dyDescent="0.2">
      <c r="X2245" s="208"/>
      <c r="Z2245" s="208"/>
      <c r="AA2245" s="208"/>
    </row>
    <row r="2246" spans="24:27" x14ac:dyDescent="0.2">
      <c r="X2246" s="208"/>
      <c r="Z2246" s="208"/>
      <c r="AA2246" s="208"/>
    </row>
    <row r="2247" spans="24:27" x14ac:dyDescent="0.2">
      <c r="X2247" s="208"/>
      <c r="Z2247" s="208"/>
      <c r="AA2247" s="208"/>
    </row>
    <row r="2248" spans="24:27" x14ac:dyDescent="0.2">
      <c r="X2248" s="208"/>
      <c r="Z2248" s="208"/>
      <c r="AA2248" s="208"/>
    </row>
    <row r="2249" spans="24:27" x14ac:dyDescent="0.2">
      <c r="X2249" s="208"/>
      <c r="Z2249" s="208"/>
      <c r="AA2249" s="208"/>
    </row>
    <row r="2250" spans="24:27" x14ac:dyDescent="0.2">
      <c r="X2250" s="208"/>
      <c r="Z2250" s="208"/>
      <c r="AA2250" s="208"/>
    </row>
    <row r="2251" spans="24:27" x14ac:dyDescent="0.2">
      <c r="X2251" s="208"/>
      <c r="Z2251" s="208"/>
      <c r="AA2251" s="208"/>
    </row>
    <row r="2252" spans="24:27" x14ac:dyDescent="0.2">
      <c r="X2252" s="208"/>
      <c r="Z2252" s="208"/>
      <c r="AA2252" s="208"/>
    </row>
    <row r="2253" spans="24:27" x14ac:dyDescent="0.2">
      <c r="X2253" s="208"/>
      <c r="Z2253" s="208"/>
      <c r="AA2253" s="208"/>
    </row>
    <row r="2254" spans="24:27" x14ac:dyDescent="0.2">
      <c r="X2254" s="208"/>
      <c r="Z2254" s="208"/>
      <c r="AA2254" s="208"/>
    </row>
    <row r="2255" spans="24:27" x14ac:dyDescent="0.2">
      <c r="X2255" s="208"/>
      <c r="Z2255" s="208"/>
      <c r="AA2255" s="208"/>
    </row>
    <row r="2256" spans="24:27" x14ac:dyDescent="0.2">
      <c r="X2256" s="208"/>
      <c r="Z2256" s="208"/>
      <c r="AA2256" s="208"/>
    </row>
    <row r="2257" spans="24:27" x14ac:dyDescent="0.2">
      <c r="X2257" s="208"/>
      <c r="Z2257" s="208"/>
      <c r="AA2257" s="208"/>
    </row>
    <row r="2258" spans="24:27" x14ac:dyDescent="0.2">
      <c r="X2258" s="208"/>
      <c r="Z2258" s="208"/>
      <c r="AA2258" s="208"/>
    </row>
    <row r="2259" spans="24:27" x14ac:dyDescent="0.2">
      <c r="X2259" s="208"/>
      <c r="Z2259" s="208"/>
      <c r="AA2259" s="208"/>
    </row>
    <row r="2260" spans="24:27" x14ac:dyDescent="0.2">
      <c r="X2260" s="208"/>
      <c r="Z2260" s="208"/>
      <c r="AA2260" s="208"/>
    </row>
    <row r="2261" spans="24:27" x14ac:dyDescent="0.2">
      <c r="X2261" s="208"/>
      <c r="Z2261" s="208"/>
      <c r="AA2261" s="208"/>
    </row>
    <row r="2262" spans="24:27" x14ac:dyDescent="0.2">
      <c r="X2262" s="208"/>
      <c r="Z2262" s="208"/>
      <c r="AA2262" s="208"/>
    </row>
    <row r="2263" spans="24:27" x14ac:dyDescent="0.2">
      <c r="X2263" s="208"/>
      <c r="Z2263" s="208"/>
      <c r="AA2263" s="208"/>
    </row>
    <row r="2264" spans="24:27" x14ac:dyDescent="0.2">
      <c r="X2264" s="208"/>
      <c r="Z2264" s="208"/>
      <c r="AA2264" s="208"/>
    </row>
    <row r="2265" spans="24:27" x14ac:dyDescent="0.2">
      <c r="X2265" s="208"/>
      <c r="Z2265" s="208"/>
      <c r="AA2265" s="208"/>
    </row>
    <row r="2266" spans="24:27" x14ac:dyDescent="0.2">
      <c r="X2266" s="208"/>
      <c r="Z2266" s="208"/>
      <c r="AA2266" s="208"/>
    </row>
    <row r="2267" spans="24:27" x14ac:dyDescent="0.2">
      <c r="X2267" s="208"/>
      <c r="Z2267" s="208"/>
      <c r="AA2267" s="208"/>
    </row>
    <row r="2268" spans="24:27" x14ac:dyDescent="0.2">
      <c r="X2268" s="208"/>
      <c r="Z2268" s="208"/>
      <c r="AA2268" s="208"/>
    </row>
    <row r="2269" spans="24:27" x14ac:dyDescent="0.2">
      <c r="X2269" s="208"/>
      <c r="Z2269" s="208"/>
      <c r="AA2269" s="208"/>
    </row>
    <row r="2270" spans="24:27" x14ac:dyDescent="0.2">
      <c r="X2270" s="208"/>
      <c r="Z2270" s="208"/>
      <c r="AA2270" s="208"/>
    </row>
    <row r="2271" spans="24:27" x14ac:dyDescent="0.2">
      <c r="X2271" s="208"/>
      <c r="Z2271" s="208"/>
      <c r="AA2271" s="208"/>
    </row>
    <row r="2272" spans="24:27" x14ac:dyDescent="0.2">
      <c r="X2272" s="208"/>
      <c r="Z2272" s="208"/>
      <c r="AA2272" s="208"/>
    </row>
    <row r="2273" spans="24:27" x14ac:dyDescent="0.2">
      <c r="X2273" s="208"/>
      <c r="Z2273" s="208"/>
      <c r="AA2273" s="208"/>
    </row>
    <row r="2274" spans="24:27" x14ac:dyDescent="0.2">
      <c r="X2274" s="208"/>
      <c r="Z2274" s="208"/>
      <c r="AA2274" s="208"/>
    </row>
    <row r="2275" spans="24:27" x14ac:dyDescent="0.2">
      <c r="X2275" s="208"/>
      <c r="Z2275" s="208"/>
      <c r="AA2275" s="208"/>
    </row>
    <row r="2276" spans="24:27" x14ac:dyDescent="0.2">
      <c r="X2276" s="208"/>
      <c r="Z2276" s="208"/>
      <c r="AA2276" s="208"/>
    </row>
    <row r="2277" spans="24:27" x14ac:dyDescent="0.2">
      <c r="X2277" s="208"/>
      <c r="Z2277" s="208"/>
      <c r="AA2277" s="208"/>
    </row>
    <row r="2278" spans="24:27" x14ac:dyDescent="0.2">
      <c r="X2278" s="208"/>
      <c r="Z2278" s="208"/>
      <c r="AA2278" s="208"/>
    </row>
    <row r="2279" spans="24:27" x14ac:dyDescent="0.2">
      <c r="X2279" s="208"/>
      <c r="Z2279" s="208"/>
      <c r="AA2279" s="208"/>
    </row>
    <row r="2280" spans="24:27" x14ac:dyDescent="0.2">
      <c r="X2280" s="208"/>
      <c r="Z2280" s="208"/>
      <c r="AA2280" s="208"/>
    </row>
    <row r="2281" spans="24:27" x14ac:dyDescent="0.2">
      <c r="X2281" s="208"/>
      <c r="Z2281" s="208"/>
      <c r="AA2281" s="208"/>
    </row>
    <row r="2282" spans="24:27" x14ac:dyDescent="0.2">
      <c r="X2282" s="208"/>
      <c r="Z2282" s="208"/>
      <c r="AA2282" s="208"/>
    </row>
    <row r="2283" spans="24:27" x14ac:dyDescent="0.2">
      <c r="X2283" s="208"/>
      <c r="Z2283" s="208"/>
      <c r="AA2283" s="208"/>
    </row>
    <row r="2284" spans="24:27" x14ac:dyDescent="0.2">
      <c r="X2284" s="208"/>
      <c r="Z2284" s="208"/>
      <c r="AA2284" s="208"/>
    </row>
    <row r="2285" spans="24:27" x14ac:dyDescent="0.2">
      <c r="X2285" s="208"/>
      <c r="Z2285" s="208"/>
      <c r="AA2285" s="208"/>
    </row>
    <row r="2286" spans="24:27" x14ac:dyDescent="0.2">
      <c r="X2286" s="208"/>
      <c r="Z2286" s="208"/>
      <c r="AA2286" s="208"/>
    </row>
    <row r="2287" spans="24:27" x14ac:dyDescent="0.2">
      <c r="X2287" s="208"/>
      <c r="Z2287" s="208"/>
      <c r="AA2287" s="208"/>
    </row>
    <row r="2288" spans="24:27" x14ac:dyDescent="0.2">
      <c r="X2288" s="208"/>
      <c r="Z2288" s="208"/>
      <c r="AA2288" s="208"/>
    </row>
    <row r="2289" spans="24:27" x14ac:dyDescent="0.2">
      <c r="X2289" s="208"/>
      <c r="Z2289" s="208"/>
      <c r="AA2289" s="208"/>
    </row>
    <row r="2290" spans="24:27" x14ac:dyDescent="0.2">
      <c r="X2290" s="208"/>
      <c r="Z2290" s="208"/>
      <c r="AA2290" s="208"/>
    </row>
    <row r="2291" spans="24:27" x14ac:dyDescent="0.2">
      <c r="X2291" s="208"/>
      <c r="Z2291" s="208"/>
      <c r="AA2291" s="208"/>
    </row>
    <row r="2292" spans="24:27" x14ac:dyDescent="0.2">
      <c r="X2292" s="208"/>
      <c r="Z2292" s="208"/>
      <c r="AA2292" s="208"/>
    </row>
    <row r="2293" spans="24:27" x14ac:dyDescent="0.2">
      <c r="X2293" s="208"/>
      <c r="Z2293" s="208"/>
      <c r="AA2293" s="208"/>
    </row>
    <row r="2294" spans="24:27" x14ac:dyDescent="0.2">
      <c r="X2294" s="208"/>
      <c r="Z2294" s="208"/>
      <c r="AA2294" s="208"/>
    </row>
    <row r="2295" spans="24:27" x14ac:dyDescent="0.2">
      <c r="X2295" s="208"/>
      <c r="Z2295" s="208"/>
      <c r="AA2295" s="208"/>
    </row>
    <row r="2296" spans="24:27" x14ac:dyDescent="0.2">
      <c r="X2296" s="208"/>
      <c r="Z2296" s="208"/>
      <c r="AA2296" s="208"/>
    </row>
    <row r="2297" spans="24:27" x14ac:dyDescent="0.2">
      <c r="X2297" s="208"/>
      <c r="Z2297" s="208"/>
      <c r="AA2297" s="208"/>
    </row>
    <row r="2298" spans="24:27" x14ac:dyDescent="0.2">
      <c r="X2298" s="208"/>
      <c r="Z2298" s="208"/>
      <c r="AA2298" s="208"/>
    </row>
    <row r="2299" spans="24:27" x14ac:dyDescent="0.2">
      <c r="X2299" s="208"/>
      <c r="Z2299" s="208"/>
      <c r="AA2299" s="208"/>
    </row>
    <row r="2300" spans="24:27" x14ac:dyDescent="0.2">
      <c r="X2300" s="208"/>
      <c r="Z2300" s="208"/>
      <c r="AA2300" s="208"/>
    </row>
    <row r="2301" spans="24:27" x14ac:dyDescent="0.2">
      <c r="X2301" s="208"/>
      <c r="Z2301" s="208"/>
      <c r="AA2301" s="208"/>
    </row>
    <row r="2302" spans="24:27" x14ac:dyDescent="0.2">
      <c r="X2302" s="208"/>
      <c r="Z2302" s="208"/>
      <c r="AA2302" s="208"/>
    </row>
    <row r="2303" spans="24:27" x14ac:dyDescent="0.2">
      <c r="X2303" s="208"/>
      <c r="Z2303" s="208"/>
      <c r="AA2303" s="208"/>
    </row>
    <row r="2304" spans="24:27" x14ac:dyDescent="0.2">
      <c r="X2304" s="208"/>
      <c r="Z2304" s="208"/>
      <c r="AA2304" s="208"/>
    </row>
    <row r="2305" spans="24:27" x14ac:dyDescent="0.2">
      <c r="X2305" s="208"/>
      <c r="Z2305" s="208"/>
      <c r="AA2305" s="208"/>
    </row>
    <row r="2306" spans="24:27" x14ac:dyDescent="0.2">
      <c r="X2306" s="208"/>
      <c r="Z2306" s="208"/>
      <c r="AA2306" s="208"/>
    </row>
    <row r="2307" spans="24:27" x14ac:dyDescent="0.2">
      <c r="X2307" s="208"/>
      <c r="Z2307" s="208"/>
      <c r="AA2307" s="208"/>
    </row>
    <row r="2308" spans="24:27" x14ac:dyDescent="0.2">
      <c r="X2308" s="208"/>
      <c r="Z2308" s="208"/>
      <c r="AA2308" s="208"/>
    </row>
    <row r="2309" spans="24:27" x14ac:dyDescent="0.2">
      <c r="X2309" s="208"/>
      <c r="Z2309" s="208"/>
      <c r="AA2309" s="208"/>
    </row>
    <row r="2310" spans="24:27" x14ac:dyDescent="0.2">
      <c r="X2310" s="208"/>
      <c r="Z2310" s="208"/>
      <c r="AA2310" s="208"/>
    </row>
    <row r="2311" spans="24:27" x14ac:dyDescent="0.2">
      <c r="X2311" s="208"/>
      <c r="Z2311" s="208"/>
      <c r="AA2311" s="208"/>
    </row>
    <row r="2312" spans="24:27" x14ac:dyDescent="0.2">
      <c r="X2312" s="208"/>
      <c r="Z2312" s="208"/>
      <c r="AA2312" s="208"/>
    </row>
    <row r="2313" spans="24:27" x14ac:dyDescent="0.2">
      <c r="X2313" s="208"/>
      <c r="Z2313" s="208"/>
      <c r="AA2313" s="208"/>
    </row>
    <row r="2314" spans="24:27" x14ac:dyDescent="0.2">
      <c r="X2314" s="208"/>
      <c r="Z2314" s="208"/>
      <c r="AA2314" s="208"/>
    </row>
    <row r="2315" spans="24:27" x14ac:dyDescent="0.2">
      <c r="X2315" s="208"/>
      <c r="Z2315" s="208"/>
      <c r="AA2315" s="208"/>
    </row>
    <row r="2316" spans="24:27" x14ac:dyDescent="0.2">
      <c r="X2316" s="208"/>
      <c r="Z2316" s="208"/>
      <c r="AA2316" s="208"/>
    </row>
    <row r="2317" spans="24:27" x14ac:dyDescent="0.2">
      <c r="X2317" s="208"/>
      <c r="Z2317" s="208"/>
      <c r="AA2317" s="208"/>
    </row>
    <row r="2318" spans="24:27" x14ac:dyDescent="0.2">
      <c r="X2318" s="208"/>
      <c r="Z2318" s="208"/>
      <c r="AA2318" s="208"/>
    </row>
    <row r="2319" spans="24:27" x14ac:dyDescent="0.2">
      <c r="X2319" s="208"/>
      <c r="Z2319" s="208"/>
      <c r="AA2319" s="208"/>
    </row>
    <row r="2320" spans="24:27" x14ac:dyDescent="0.2">
      <c r="X2320" s="208"/>
      <c r="Z2320" s="208"/>
      <c r="AA2320" s="208"/>
    </row>
    <row r="2321" spans="24:27" x14ac:dyDescent="0.2">
      <c r="X2321" s="208"/>
      <c r="Z2321" s="208"/>
      <c r="AA2321" s="208"/>
    </row>
    <row r="2322" spans="24:27" x14ac:dyDescent="0.2">
      <c r="X2322" s="208"/>
      <c r="Z2322" s="208"/>
      <c r="AA2322" s="208"/>
    </row>
    <row r="2323" spans="24:27" x14ac:dyDescent="0.2">
      <c r="X2323" s="208"/>
      <c r="Z2323" s="208"/>
      <c r="AA2323" s="208"/>
    </row>
    <row r="2324" spans="24:27" x14ac:dyDescent="0.2">
      <c r="X2324" s="208"/>
      <c r="Z2324" s="208"/>
      <c r="AA2324" s="208"/>
    </row>
    <row r="2325" spans="24:27" x14ac:dyDescent="0.2">
      <c r="X2325" s="208"/>
      <c r="Z2325" s="208"/>
      <c r="AA2325" s="208"/>
    </row>
    <row r="2326" spans="24:27" x14ac:dyDescent="0.2">
      <c r="X2326" s="208"/>
      <c r="Z2326" s="208"/>
      <c r="AA2326" s="208"/>
    </row>
    <row r="2327" spans="24:27" x14ac:dyDescent="0.2">
      <c r="X2327" s="208"/>
      <c r="Z2327" s="208"/>
      <c r="AA2327" s="208"/>
    </row>
    <row r="2328" spans="24:27" x14ac:dyDescent="0.2">
      <c r="X2328" s="208"/>
      <c r="Z2328" s="208"/>
      <c r="AA2328" s="208"/>
    </row>
    <row r="2329" spans="24:27" x14ac:dyDescent="0.2">
      <c r="X2329" s="208"/>
      <c r="Z2329" s="208"/>
      <c r="AA2329" s="208"/>
    </row>
    <row r="2330" spans="24:27" x14ac:dyDescent="0.2">
      <c r="X2330" s="208"/>
      <c r="Z2330" s="208"/>
      <c r="AA2330" s="208"/>
    </row>
    <row r="2331" spans="24:27" x14ac:dyDescent="0.2">
      <c r="X2331" s="208"/>
      <c r="Z2331" s="208"/>
      <c r="AA2331" s="208"/>
    </row>
    <row r="2332" spans="24:27" x14ac:dyDescent="0.2">
      <c r="X2332" s="208"/>
      <c r="Z2332" s="208"/>
      <c r="AA2332" s="208"/>
    </row>
    <row r="2333" spans="24:27" x14ac:dyDescent="0.2">
      <c r="X2333" s="208"/>
      <c r="Z2333" s="208"/>
      <c r="AA2333" s="208"/>
    </row>
    <row r="2334" spans="24:27" x14ac:dyDescent="0.2">
      <c r="X2334" s="208"/>
      <c r="Z2334" s="208"/>
      <c r="AA2334" s="208"/>
    </row>
    <row r="2335" spans="24:27" x14ac:dyDescent="0.2">
      <c r="X2335" s="208"/>
      <c r="Z2335" s="208"/>
      <c r="AA2335" s="208"/>
    </row>
    <row r="2336" spans="24:27" x14ac:dyDescent="0.2">
      <c r="X2336" s="208"/>
      <c r="Z2336" s="208"/>
      <c r="AA2336" s="208"/>
    </row>
    <row r="2337" spans="24:27" x14ac:dyDescent="0.2">
      <c r="X2337" s="208"/>
      <c r="Z2337" s="208"/>
      <c r="AA2337" s="208"/>
    </row>
    <row r="2338" spans="24:27" x14ac:dyDescent="0.2">
      <c r="X2338" s="208"/>
      <c r="Z2338" s="208"/>
      <c r="AA2338" s="208"/>
    </row>
    <row r="2339" spans="24:27" x14ac:dyDescent="0.2">
      <c r="X2339" s="208"/>
      <c r="Z2339" s="208"/>
      <c r="AA2339" s="208"/>
    </row>
    <row r="2340" spans="24:27" x14ac:dyDescent="0.2">
      <c r="X2340" s="208"/>
      <c r="Z2340" s="208"/>
      <c r="AA2340" s="208"/>
    </row>
    <row r="2341" spans="24:27" x14ac:dyDescent="0.2">
      <c r="X2341" s="208"/>
      <c r="Z2341" s="208"/>
      <c r="AA2341" s="208"/>
    </row>
    <row r="2342" spans="24:27" x14ac:dyDescent="0.2">
      <c r="X2342" s="208"/>
      <c r="Z2342" s="208"/>
      <c r="AA2342" s="208"/>
    </row>
    <row r="2343" spans="24:27" x14ac:dyDescent="0.2">
      <c r="X2343" s="208"/>
      <c r="Z2343" s="208"/>
      <c r="AA2343" s="208"/>
    </row>
    <row r="2344" spans="24:27" x14ac:dyDescent="0.2">
      <c r="X2344" s="208"/>
      <c r="Z2344" s="208"/>
      <c r="AA2344" s="208"/>
    </row>
    <row r="2345" spans="24:27" x14ac:dyDescent="0.2">
      <c r="X2345" s="208"/>
      <c r="Z2345" s="208"/>
      <c r="AA2345" s="208"/>
    </row>
    <row r="2346" spans="24:27" x14ac:dyDescent="0.2">
      <c r="X2346" s="208"/>
      <c r="Z2346" s="208"/>
      <c r="AA2346" s="208"/>
    </row>
    <row r="2347" spans="24:27" x14ac:dyDescent="0.2">
      <c r="X2347" s="208"/>
      <c r="Z2347" s="208"/>
      <c r="AA2347" s="208"/>
    </row>
    <row r="2348" spans="24:27" x14ac:dyDescent="0.2">
      <c r="X2348" s="208"/>
      <c r="Z2348" s="208"/>
      <c r="AA2348" s="208"/>
    </row>
    <row r="2349" spans="24:27" x14ac:dyDescent="0.2">
      <c r="X2349" s="208"/>
      <c r="Z2349" s="208"/>
      <c r="AA2349" s="208"/>
    </row>
    <row r="2350" spans="24:27" x14ac:dyDescent="0.2">
      <c r="X2350" s="208"/>
      <c r="Z2350" s="208"/>
      <c r="AA2350" s="208"/>
    </row>
    <row r="2351" spans="24:27" x14ac:dyDescent="0.2">
      <c r="X2351" s="208"/>
      <c r="Z2351" s="208"/>
      <c r="AA2351" s="208"/>
    </row>
    <row r="2352" spans="24:27" x14ac:dyDescent="0.2">
      <c r="X2352" s="208"/>
      <c r="Z2352" s="208"/>
      <c r="AA2352" s="208"/>
    </row>
    <row r="2353" spans="24:27" x14ac:dyDescent="0.2">
      <c r="X2353" s="208"/>
      <c r="Z2353" s="208"/>
      <c r="AA2353" s="208"/>
    </row>
    <row r="2354" spans="24:27" x14ac:dyDescent="0.2">
      <c r="X2354" s="208"/>
      <c r="Z2354" s="208"/>
      <c r="AA2354" s="208"/>
    </row>
    <row r="2355" spans="24:27" x14ac:dyDescent="0.2">
      <c r="X2355" s="208"/>
      <c r="Z2355" s="208"/>
      <c r="AA2355" s="208"/>
    </row>
    <row r="2356" spans="24:27" x14ac:dyDescent="0.2">
      <c r="X2356" s="208"/>
      <c r="Z2356" s="208"/>
      <c r="AA2356" s="208"/>
    </row>
    <row r="2357" spans="24:27" x14ac:dyDescent="0.2">
      <c r="X2357" s="208"/>
      <c r="Z2357" s="208"/>
      <c r="AA2357" s="208"/>
    </row>
    <row r="2358" spans="24:27" x14ac:dyDescent="0.2">
      <c r="X2358" s="208"/>
      <c r="Z2358" s="208"/>
      <c r="AA2358" s="208"/>
    </row>
    <row r="2359" spans="24:27" x14ac:dyDescent="0.2">
      <c r="X2359" s="208"/>
      <c r="Z2359" s="208"/>
      <c r="AA2359" s="208"/>
    </row>
    <row r="2360" spans="24:27" x14ac:dyDescent="0.2">
      <c r="X2360" s="208"/>
      <c r="Z2360" s="208"/>
      <c r="AA2360" s="208"/>
    </row>
    <row r="2361" spans="24:27" x14ac:dyDescent="0.2">
      <c r="X2361" s="208"/>
      <c r="Z2361" s="208"/>
      <c r="AA2361" s="208"/>
    </row>
    <row r="2362" spans="24:27" x14ac:dyDescent="0.2">
      <c r="X2362" s="208"/>
      <c r="Z2362" s="208"/>
      <c r="AA2362" s="208"/>
    </row>
    <row r="2363" spans="24:27" x14ac:dyDescent="0.2">
      <c r="X2363" s="208"/>
      <c r="Z2363" s="208"/>
      <c r="AA2363" s="208"/>
    </row>
    <row r="2364" spans="24:27" x14ac:dyDescent="0.2">
      <c r="X2364" s="208"/>
      <c r="Z2364" s="208"/>
      <c r="AA2364" s="208"/>
    </row>
    <row r="2365" spans="24:27" x14ac:dyDescent="0.2">
      <c r="X2365" s="208"/>
      <c r="Z2365" s="208"/>
      <c r="AA2365" s="208"/>
    </row>
    <row r="2366" spans="24:27" x14ac:dyDescent="0.2">
      <c r="X2366" s="208"/>
      <c r="Z2366" s="208"/>
      <c r="AA2366" s="208"/>
    </row>
    <row r="2367" spans="24:27" x14ac:dyDescent="0.2">
      <c r="X2367" s="208"/>
      <c r="Z2367" s="208"/>
      <c r="AA2367" s="208"/>
    </row>
    <row r="2368" spans="24:27" x14ac:dyDescent="0.2">
      <c r="X2368" s="208"/>
      <c r="Z2368" s="208"/>
      <c r="AA2368" s="208"/>
    </row>
    <row r="2369" spans="24:27" x14ac:dyDescent="0.2">
      <c r="X2369" s="208"/>
      <c r="Z2369" s="208"/>
      <c r="AA2369" s="208"/>
    </row>
    <row r="2370" spans="24:27" x14ac:dyDescent="0.2">
      <c r="X2370" s="208"/>
      <c r="Z2370" s="208"/>
      <c r="AA2370" s="208"/>
    </row>
    <row r="2371" spans="24:27" x14ac:dyDescent="0.2">
      <c r="X2371" s="208"/>
      <c r="Z2371" s="208"/>
      <c r="AA2371" s="208"/>
    </row>
    <row r="2372" spans="24:27" x14ac:dyDescent="0.2">
      <c r="X2372" s="208"/>
      <c r="Z2372" s="208"/>
      <c r="AA2372" s="208"/>
    </row>
    <row r="2373" spans="24:27" x14ac:dyDescent="0.2">
      <c r="X2373" s="208"/>
      <c r="Z2373" s="208"/>
      <c r="AA2373" s="208"/>
    </row>
    <row r="2374" spans="24:27" x14ac:dyDescent="0.2">
      <c r="X2374" s="208"/>
      <c r="Z2374" s="208"/>
      <c r="AA2374" s="208"/>
    </row>
    <row r="2375" spans="24:27" x14ac:dyDescent="0.2">
      <c r="X2375" s="208"/>
      <c r="Z2375" s="208"/>
      <c r="AA2375" s="208"/>
    </row>
    <row r="2376" spans="24:27" x14ac:dyDescent="0.2">
      <c r="X2376" s="208"/>
      <c r="Z2376" s="208"/>
      <c r="AA2376" s="208"/>
    </row>
    <row r="2377" spans="24:27" x14ac:dyDescent="0.2">
      <c r="X2377" s="208"/>
      <c r="Z2377" s="208"/>
      <c r="AA2377" s="208"/>
    </row>
    <row r="2378" spans="24:27" x14ac:dyDescent="0.2">
      <c r="X2378" s="208"/>
      <c r="Z2378" s="208"/>
      <c r="AA2378" s="208"/>
    </row>
    <row r="2379" spans="24:27" x14ac:dyDescent="0.2">
      <c r="X2379" s="208"/>
      <c r="Z2379" s="208"/>
      <c r="AA2379" s="208"/>
    </row>
    <row r="2380" spans="24:27" x14ac:dyDescent="0.2">
      <c r="X2380" s="208"/>
      <c r="Z2380" s="208"/>
      <c r="AA2380" s="208"/>
    </row>
    <row r="2381" spans="24:27" x14ac:dyDescent="0.2">
      <c r="X2381" s="208"/>
      <c r="Z2381" s="208"/>
      <c r="AA2381" s="208"/>
    </row>
    <row r="2382" spans="24:27" x14ac:dyDescent="0.2">
      <c r="X2382" s="208"/>
      <c r="Z2382" s="208"/>
      <c r="AA2382" s="208"/>
    </row>
    <row r="2383" spans="24:27" x14ac:dyDescent="0.2">
      <c r="X2383" s="208"/>
      <c r="Z2383" s="208"/>
      <c r="AA2383" s="208"/>
    </row>
    <row r="2384" spans="24:27" x14ac:dyDescent="0.2">
      <c r="X2384" s="208"/>
      <c r="Z2384" s="208"/>
      <c r="AA2384" s="208"/>
    </row>
    <row r="2385" spans="24:27" x14ac:dyDescent="0.2">
      <c r="X2385" s="208"/>
      <c r="Z2385" s="208"/>
      <c r="AA2385" s="208"/>
    </row>
    <row r="2386" spans="24:27" x14ac:dyDescent="0.2">
      <c r="X2386" s="208"/>
      <c r="Z2386" s="208"/>
      <c r="AA2386" s="208"/>
    </row>
    <row r="2387" spans="24:27" x14ac:dyDescent="0.2">
      <c r="X2387" s="208"/>
      <c r="Z2387" s="208"/>
      <c r="AA2387" s="208"/>
    </row>
    <row r="2388" spans="24:27" x14ac:dyDescent="0.2">
      <c r="X2388" s="208"/>
      <c r="Z2388" s="208"/>
      <c r="AA2388" s="208"/>
    </row>
    <row r="2389" spans="24:27" x14ac:dyDescent="0.2">
      <c r="X2389" s="208"/>
      <c r="Z2389" s="208"/>
      <c r="AA2389" s="208"/>
    </row>
    <row r="2390" spans="24:27" x14ac:dyDescent="0.2">
      <c r="X2390" s="208"/>
      <c r="Z2390" s="208"/>
      <c r="AA2390" s="208"/>
    </row>
    <row r="2391" spans="24:27" x14ac:dyDescent="0.2">
      <c r="X2391" s="208"/>
      <c r="Z2391" s="208"/>
      <c r="AA2391" s="208"/>
    </row>
    <row r="2392" spans="24:27" x14ac:dyDescent="0.2">
      <c r="X2392" s="208"/>
      <c r="Z2392" s="208"/>
      <c r="AA2392" s="208"/>
    </row>
    <row r="2393" spans="24:27" x14ac:dyDescent="0.2">
      <c r="X2393" s="208"/>
      <c r="Z2393" s="208"/>
      <c r="AA2393" s="208"/>
    </row>
    <row r="2394" spans="24:27" x14ac:dyDescent="0.2">
      <c r="X2394" s="208"/>
      <c r="Z2394" s="208"/>
      <c r="AA2394" s="208"/>
    </row>
    <row r="2395" spans="24:27" x14ac:dyDescent="0.2">
      <c r="X2395" s="208"/>
      <c r="Z2395" s="208"/>
      <c r="AA2395" s="208"/>
    </row>
    <row r="2396" spans="24:27" x14ac:dyDescent="0.2">
      <c r="X2396" s="208"/>
      <c r="Z2396" s="208"/>
      <c r="AA2396" s="208"/>
    </row>
    <row r="2397" spans="24:27" x14ac:dyDescent="0.2">
      <c r="X2397" s="208"/>
      <c r="Z2397" s="208"/>
      <c r="AA2397" s="208"/>
    </row>
    <row r="2398" spans="24:27" x14ac:dyDescent="0.2">
      <c r="X2398" s="208"/>
      <c r="Z2398" s="208"/>
      <c r="AA2398" s="208"/>
    </row>
    <row r="2399" spans="24:27" x14ac:dyDescent="0.2">
      <c r="X2399" s="208"/>
      <c r="Z2399" s="208"/>
      <c r="AA2399" s="208"/>
    </row>
    <row r="2400" spans="24:27" x14ac:dyDescent="0.2">
      <c r="X2400" s="208"/>
      <c r="Z2400" s="208"/>
      <c r="AA2400" s="208"/>
    </row>
    <row r="2401" spans="24:27" x14ac:dyDescent="0.2">
      <c r="X2401" s="208"/>
      <c r="Z2401" s="208"/>
      <c r="AA2401" s="208"/>
    </row>
    <row r="2402" spans="24:27" x14ac:dyDescent="0.2">
      <c r="X2402" s="208"/>
      <c r="Z2402" s="208"/>
      <c r="AA2402" s="208"/>
    </row>
    <row r="2403" spans="24:27" x14ac:dyDescent="0.2">
      <c r="X2403" s="208"/>
      <c r="Z2403" s="208"/>
      <c r="AA2403" s="208"/>
    </row>
    <row r="2404" spans="24:27" x14ac:dyDescent="0.2">
      <c r="X2404" s="208"/>
      <c r="Z2404" s="208"/>
      <c r="AA2404" s="208"/>
    </row>
    <row r="2405" spans="24:27" x14ac:dyDescent="0.2">
      <c r="X2405" s="208"/>
      <c r="Z2405" s="208"/>
      <c r="AA2405" s="208"/>
    </row>
    <row r="2406" spans="24:27" x14ac:dyDescent="0.2">
      <c r="X2406" s="208"/>
      <c r="Z2406" s="208"/>
      <c r="AA2406" s="208"/>
    </row>
    <row r="2407" spans="24:27" x14ac:dyDescent="0.2">
      <c r="X2407" s="208"/>
      <c r="Z2407" s="208"/>
      <c r="AA2407" s="208"/>
    </row>
    <row r="2408" spans="24:27" x14ac:dyDescent="0.2">
      <c r="X2408" s="208"/>
      <c r="Z2408" s="208"/>
      <c r="AA2408" s="208"/>
    </row>
    <row r="2409" spans="24:27" x14ac:dyDescent="0.2">
      <c r="X2409" s="208"/>
      <c r="Z2409" s="208"/>
      <c r="AA2409" s="208"/>
    </row>
    <row r="2410" spans="24:27" x14ac:dyDescent="0.2">
      <c r="X2410" s="208"/>
      <c r="Z2410" s="208"/>
      <c r="AA2410" s="208"/>
    </row>
    <row r="2411" spans="24:27" x14ac:dyDescent="0.2">
      <c r="X2411" s="208"/>
      <c r="Z2411" s="208"/>
      <c r="AA2411" s="208"/>
    </row>
    <row r="2412" spans="24:27" x14ac:dyDescent="0.2">
      <c r="X2412" s="208"/>
      <c r="Z2412" s="208"/>
      <c r="AA2412" s="208"/>
    </row>
    <row r="2413" spans="24:27" x14ac:dyDescent="0.2">
      <c r="X2413" s="208"/>
      <c r="Z2413" s="208"/>
      <c r="AA2413" s="208"/>
    </row>
    <row r="2414" spans="24:27" x14ac:dyDescent="0.2">
      <c r="X2414" s="208"/>
      <c r="Z2414" s="208"/>
      <c r="AA2414" s="208"/>
    </row>
    <row r="2415" spans="24:27" x14ac:dyDescent="0.2">
      <c r="X2415" s="208"/>
      <c r="Z2415" s="208"/>
      <c r="AA2415" s="208"/>
    </row>
    <row r="2416" spans="24:27" x14ac:dyDescent="0.2">
      <c r="X2416" s="208"/>
      <c r="Z2416" s="208"/>
      <c r="AA2416" s="208"/>
    </row>
    <row r="2417" spans="24:27" x14ac:dyDescent="0.2">
      <c r="X2417" s="208"/>
      <c r="Z2417" s="208"/>
      <c r="AA2417" s="208"/>
    </row>
    <row r="2418" spans="24:27" x14ac:dyDescent="0.2">
      <c r="X2418" s="208"/>
      <c r="Z2418" s="208"/>
      <c r="AA2418" s="208"/>
    </row>
    <row r="2419" spans="24:27" x14ac:dyDescent="0.2">
      <c r="X2419" s="208"/>
      <c r="Z2419" s="208"/>
      <c r="AA2419" s="208"/>
    </row>
    <row r="2420" spans="24:27" x14ac:dyDescent="0.2">
      <c r="X2420" s="208"/>
      <c r="Z2420" s="208"/>
      <c r="AA2420" s="208"/>
    </row>
    <row r="2421" spans="24:27" x14ac:dyDescent="0.2">
      <c r="X2421" s="208"/>
      <c r="Z2421" s="208"/>
      <c r="AA2421" s="208"/>
    </row>
    <row r="2422" spans="24:27" x14ac:dyDescent="0.2">
      <c r="X2422" s="208"/>
      <c r="Z2422" s="208"/>
      <c r="AA2422" s="208"/>
    </row>
    <row r="2423" spans="24:27" x14ac:dyDescent="0.2">
      <c r="X2423" s="208"/>
      <c r="Z2423" s="208"/>
      <c r="AA2423" s="208"/>
    </row>
    <row r="2424" spans="24:27" x14ac:dyDescent="0.2">
      <c r="X2424" s="208"/>
      <c r="Z2424" s="208"/>
      <c r="AA2424" s="208"/>
    </row>
    <row r="2425" spans="24:27" x14ac:dyDescent="0.2">
      <c r="X2425" s="208"/>
      <c r="Z2425" s="208"/>
      <c r="AA2425" s="208"/>
    </row>
    <row r="2426" spans="24:27" x14ac:dyDescent="0.2">
      <c r="X2426" s="208"/>
      <c r="Z2426" s="208"/>
      <c r="AA2426" s="208"/>
    </row>
    <row r="2427" spans="24:27" x14ac:dyDescent="0.2">
      <c r="X2427" s="208"/>
      <c r="Z2427" s="208"/>
      <c r="AA2427" s="208"/>
    </row>
    <row r="2428" spans="24:27" x14ac:dyDescent="0.2">
      <c r="X2428" s="208"/>
      <c r="Z2428" s="208"/>
      <c r="AA2428" s="208"/>
    </row>
    <row r="2429" spans="24:27" x14ac:dyDescent="0.2">
      <c r="X2429" s="208"/>
      <c r="Z2429" s="208"/>
      <c r="AA2429" s="208"/>
    </row>
    <row r="2430" spans="24:27" x14ac:dyDescent="0.2">
      <c r="X2430" s="208"/>
      <c r="Z2430" s="208"/>
      <c r="AA2430" s="208"/>
    </row>
    <row r="2431" spans="24:27" x14ac:dyDescent="0.2">
      <c r="X2431" s="208"/>
      <c r="Z2431" s="208"/>
      <c r="AA2431" s="208"/>
    </row>
    <row r="2432" spans="24:27" x14ac:dyDescent="0.2">
      <c r="X2432" s="208"/>
      <c r="Z2432" s="208"/>
      <c r="AA2432" s="208"/>
    </row>
    <row r="2433" spans="24:27" x14ac:dyDescent="0.2">
      <c r="X2433" s="208"/>
      <c r="Z2433" s="208"/>
      <c r="AA2433" s="208"/>
    </row>
    <row r="2434" spans="24:27" x14ac:dyDescent="0.2">
      <c r="X2434" s="208"/>
      <c r="Z2434" s="208"/>
      <c r="AA2434" s="208"/>
    </row>
    <row r="2435" spans="24:27" x14ac:dyDescent="0.2">
      <c r="X2435" s="208"/>
      <c r="Z2435" s="208"/>
      <c r="AA2435" s="208"/>
    </row>
    <row r="2436" spans="24:27" x14ac:dyDescent="0.2">
      <c r="X2436" s="208"/>
      <c r="Z2436" s="208"/>
      <c r="AA2436" s="208"/>
    </row>
    <row r="2437" spans="24:27" x14ac:dyDescent="0.2">
      <c r="X2437" s="208"/>
      <c r="Z2437" s="208"/>
      <c r="AA2437" s="208"/>
    </row>
    <row r="2438" spans="24:27" x14ac:dyDescent="0.2">
      <c r="X2438" s="208"/>
      <c r="Z2438" s="208"/>
      <c r="AA2438" s="208"/>
    </row>
    <row r="2439" spans="24:27" x14ac:dyDescent="0.2">
      <c r="X2439" s="208"/>
      <c r="Z2439" s="208"/>
      <c r="AA2439" s="208"/>
    </row>
    <row r="2440" spans="24:27" x14ac:dyDescent="0.2">
      <c r="X2440" s="208"/>
      <c r="Z2440" s="208"/>
      <c r="AA2440" s="208"/>
    </row>
    <row r="2441" spans="24:27" x14ac:dyDescent="0.2">
      <c r="X2441" s="208"/>
      <c r="Z2441" s="208"/>
      <c r="AA2441" s="208"/>
    </row>
    <row r="2442" spans="24:27" x14ac:dyDescent="0.2">
      <c r="X2442" s="208"/>
      <c r="Z2442" s="208"/>
      <c r="AA2442" s="208"/>
    </row>
    <row r="2443" spans="24:27" x14ac:dyDescent="0.2">
      <c r="X2443" s="208"/>
      <c r="Z2443" s="208"/>
      <c r="AA2443" s="208"/>
    </row>
    <row r="2444" spans="24:27" x14ac:dyDescent="0.2">
      <c r="X2444" s="208"/>
      <c r="Z2444" s="208"/>
      <c r="AA2444" s="208"/>
    </row>
    <row r="2445" spans="24:27" x14ac:dyDescent="0.2">
      <c r="X2445" s="208"/>
      <c r="Z2445" s="208"/>
      <c r="AA2445" s="208"/>
    </row>
    <row r="2446" spans="24:27" x14ac:dyDescent="0.2">
      <c r="X2446" s="208"/>
      <c r="Z2446" s="208"/>
      <c r="AA2446" s="208"/>
    </row>
    <row r="2447" spans="24:27" x14ac:dyDescent="0.2">
      <c r="X2447" s="208"/>
      <c r="Z2447" s="208"/>
      <c r="AA2447" s="208"/>
    </row>
    <row r="2448" spans="24:27" x14ac:dyDescent="0.2">
      <c r="X2448" s="208"/>
      <c r="Z2448" s="208"/>
      <c r="AA2448" s="208"/>
    </row>
    <row r="2449" spans="24:27" x14ac:dyDescent="0.2">
      <c r="X2449" s="208"/>
      <c r="Z2449" s="208"/>
      <c r="AA2449" s="208"/>
    </row>
    <row r="2450" spans="24:27" x14ac:dyDescent="0.2">
      <c r="X2450" s="208"/>
      <c r="Z2450" s="208"/>
      <c r="AA2450" s="208"/>
    </row>
    <row r="2451" spans="24:27" x14ac:dyDescent="0.2">
      <c r="X2451" s="208"/>
      <c r="Z2451" s="208"/>
      <c r="AA2451" s="208"/>
    </row>
    <row r="2452" spans="24:27" x14ac:dyDescent="0.2">
      <c r="X2452" s="208"/>
      <c r="Z2452" s="208"/>
      <c r="AA2452" s="208"/>
    </row>
    <row r="2453" spans="24:27" x14ac:dyDescent="0.2">
      <c r="X2453" s="208"/>
      <c r="Z2453" s="208"/>
      <c r="AA2453" s="208"/>
    </row>
    <row r="2454" spans="24:27" x14ac:dyDescent="0.2">
      <c r="X2454" s="208"/>
      <c r="Z2454" s="208"/>
      <c r="AA2454" s="208"/>
    </row>
    <row r="2455" spans="24:27" x14ac:dyDescent="0.2">
      <c r="X2455" s="208"/>
      <c r="Z2455" s="208"/>
      <c r="AA2455" s="208"/>
    </row>
    <row r="2456" spans="24:27" x14ac:dyDescent="0.2">
      <c r="X2456" s="208"/>
      <c r="Z2456" s="208"/>
      <c r="AA2456" s="208"/>
    </row>
    <row r="2457" spans="24:27" x14ac:dyDescent="0.2">
      <c r="X2457" s="208"/>
      <c r="Z2457" s="208"/>
      <c r="AA2457" s="208"/>
    </row>
    <row r="2458" spans="24:27" x14ac:dyDescent="0.2">
      <c r="X2458" s="208"/>
      <c r="Z2458" s="208"/>
      <c r="AA2458" s="208"/>
    </row>
    <row r="2459" spans="24:27" x14ac:dyDescent="0.2">
      <c r="X2459" s="208"/>
      <c r="Z2459" s="208"/>
      <c r="AA2459" s="208"/>
    </row>
    <row r="2460" spans="24:27" x14ac:dyDescent="0.2">
      <c r="X2460" s="208"/>
      <c r="Z2460" s="208"/>
      <c r="AA2460" s="208"/>
    </row>
    <row r="2461" spans="24:27" x14ac:dyDescent="0.2">
      <c r="X2461" s="208"/>
      <c r="Z2461" s="208"/>
      <c r="AA2461" s="208"/>
    </row>
    <row r="2462" spans="24:27" x14ac:dyDescent="0.2">
      <c r="X2462" s="208"/>
      <c r="Z2462" s="208"/>
      <c r="AA2462" s="208"/>
    </row>
    <row r="2463" spans="24:27" x14ac:dyDescent="0.2">
      <c r="X2463" s="208"/>
      <c r="Z2463" s="208"/>
      <c r="AA2463" s="208"/>
    </row>
    <row r="2464" spans="24:27" x14ac:dyDescent="0.2">
      <c r="X2464" s="208"/>
      <c r="Z2464" s="208"/>
      <c r="AA2464" s="208"/>
    </row>
    <row r="2465" spans="24:27" x14ac:dyDescent="0.2">
      <c r="X2465" s="208"/>
      <c r="Z2465" s="208"/>
      <c r="AA2465" s="208"/>
    </row>
    <row r="2466" spans="24:27" x14ac:dyDescent="0.2">
      <c r="X2466" s="208"/>
      <c r="Z2466" s="208"/>
      <c r="AA2466" s="208"/>
    </row>
    <row r="2467" spans="24:27" x14ac:dyDescent="0.2">
      <c r="X2467" s="208"/>
      <c r="Z2467" s="208"/>
      <c r="AA2467" s="208"/>
    </row>
    <row r="2468" spans="24:27" x14ac:dyDescent="0.2">
      <c r="X2468" s="208"/>
      <c r="Z2468" s="208"/>
      <c r="AA2468" s="208"/>
    </row>
    <row r="2469" spans="24:27" x14ac:dyDescent="0.2">
      <c r="X2469" s="208"/>
      <c r="Z2469" s="208"/>
      <c r="AA2469" s="208"/>
    </row>
    <row r="2470" spans="24:27" x14ac:dyDescent="0.2">
      <c r="X2470" s="208"/>
      <c r="Z2470" s="208"/>
      <c r="AA2470" s="208"/>
    </row>
    <row r="2471" spans="24:27" x14ac:dyDescent="0.2">
      <c r="X2471" s="208"/>
      <c r="Z2471" s="208"/>
      <c r="AA2471" s="208"/>
    </row>
    <row r="2472" spans="24:27" x14ac:dyDescent="0.2">
      <c r="X2472" s="208"/>
      <c r="Z2472" s="208"/>
      <c r="AA2472" s="208"/>
    </row>
    <row r="2473" spans="24:27" x14ac:dyDescent="0.2">
      <c r="X2473" s="208"/>
      <c r="Z2473" s="208"/>
      <c r="AA2473" s="208"/>
    </row>
    <row r="2474" spans="24:27" x14ac:dyDescent="0.2">
      <c r="X2474" s="208"/>
      <c r="Z2474" s="208"/>
      <c r="AA2474" s="208"/>
    </row>
    <row r="2475" spans="24:27" x14ac:dyDescent="0.2">
      <c r="X2475" s="208"/>
      <c r="Z2475" s="208"/>
      <c r="AA2475" s="208"/>
    </row>
    <row r="2476" spans="24:27" x14ac:dyDescent="0.2">
      <c r="X2476" s="208"/>
      <c r="Z2476" s="208"/>
      <c r="AA2476" s="208"/>
    </row>
    <row r="2477" spans="24:27" x14ac:dyDescent="0.2">
      <c r="X2477" s="208"/>
      <c r="Z2477" s="208"/>
      <c r="AA2477" s="208"/>
    </row>
    <row r="2478" spans="24:27" x14ac:dyDescent="0.2">
      <c r="X2478" s="208"/>
      <c r="Z2478" s="208"/>
      <c r="AA2478" s="208"/>
    </row>
    <row r="2479" spans="24:27" x14ac:dyDescent="0.2">
      <c r="X2479" s="208"/>
      <c r="Z2479" s="208"/>
      <c r="AA2479" s="208"/>
    </row>
    <row r="2480" spans="24:27" x14ac:dyDescent="0.2">
      <c r="X2480" s="208"/>
      <c r="Z2480" s="208"/>
      <c r="AA2480" s="208"/>
    </row>
    <row r="2481" spans="24:27" x14ac:dyDescent="0.2">
      <c r="X2481" s="208"/>
      <c r="Z2481" s="208"/>
      <c r="AA2481" s="208"/>
    </row>
    <row r="2482" spans="24:27" x14ac:dyDescent="0.2">
      <c r="X2482" s="208"/>
      <c r="Z2482" s="208"/>
      <c r="AA2482" s="208"/>
    </row>
    <row r="2483" spans="24:27" x14ac:dyDescent="0.2">
      <c r="X2483" s="208"/>
      <c r="Z2483" s="208"/>
      <c r="AA2483" s="208"/>
    </row>
    <row r="2484" spans="24:27" x14ac:dyDescent="0.2">
      <c r="X2484" s="208"/>
      <c r="Z2484" s="208"/>
      <c r="AA2484" s="208"/>
    </row>
    <row r="2485" spans="24:27" x14ac:dyDescent="0.2">
      <c r="X2485" s="208"/>
      <c r="Z2485" s="208"/>
      <c r="AA2485" s="208"/>
    </row>
    <row r="2486" spans="24:27" x14ac:dyDescent="0.2">
      <c r="X2486" s="208"/>
      <c r="Z2486" s="208"/>
      <c r="AA2486" s="208"/>
    </row>
    <row r="2487" spans="24:27" x14ac:dyDescent="0.2">
      <c r="X2487" s="208"/>
      <c r="Z2487" s="208"/>
      <c r="AA2487" s="208"/>
    </row>
    <row r="2488" spans="24:27" x14ac:dyDescent="0.2">
      <c r="X2488" s="208"/>
      <c r="Z2488" s="208"/>
      <c r="AA2488" s="208"/>
    </row>
    <row r="2489" spans="24:27" x14ac:dyDescent="0.2">
      <c r="X2489" s="208"/>
      <c r="Z2489" s="208"/>
      <c r="AA2489" s="208"/>
    </row>
    <row r="2490" spans="24:27" x14ac:dyDescent="0.2">
      <c r="X2490" s="208"/>
      <c r="Z2490" s="208"/>
      <c r="AA2490" s="208"/>
    </row>
    <row r="2491" spans="24:27" x14ac:dyDescent="0.2">
      <c r="X2491" s="208"/>
      <c r="Z2491" s="208"/>
      <c r="AA2491" s="208"/>
    </row>
    <row r="2492" spans="24:27" x14ac:dyDescent="0.2">
      <c r="X2492" s="208"/>
      <c r="Z2492" s="208"/>
      <c r="AA2492" s="208"/>
    </row>
    <row r="2493" spans="24:27" x14ac:dyDescent="0.2">
      <c r="X2493" s="208"/>
      <c r="Z2493" s="208"/>
      <c r="AA2493" s="208"/>
    </row>
    <row r="2494" spans="24:27" x14ac:dyDescent="0.2">
      <c r="X2494" s="208"/>
      <c r="Z2494" s="208"/>
      <c r="AA2494" s="208"/>
    </row>
    <row r="2495" spans="24:27" x14ac:dyDescent="0.2">
      <c r="X2495" s="208"/>
      <c r="Z2495" s="208"/>
      <c r="AA2495" s="208"/>
    </row>
    <row r="2496" spans="24:27" x14ac:dyDescent="0.2">
      <c r="X2496" s="208"/>
      <c r="Z2496" s="208"/>
      <c r="AA2496" s="208"/>
    </row>
    <row r="2497" spans="24:27" x14ac:dyDescent="0.2">
      <c r="X2497" s="208"/>
      <c r="Z2497" s="208"/>
      <c r="AA2497" s="208"/>
    </row>
    <row r="2498" spans="24:27" x14ac:dyDescent="0.2">
      <c r="X2498" s="208"/>
      <c r="Z2498" s="208"/>
      <c r="AA2498" s="208"/>
    </row>
    <row r="2499" spans="24:27" x14ac:dyDescent="0.2">
      <c r="X2499" s="208"/>
      <c r="Z2499" s="208"/>
      <c r="AA2499" s="208"/>
    </row>
    <row r="2500" spans="24:27" x14ac:dyDescent="0.2">
      <c r="X2500" s="208"/>
      <c r="Z2500" s="208"/>
      <c r="AA2500" s="208"/>
    </row>
    <row r="2501" spans="24:27" x14ac:dyDescent="0.2">
      <c r="X2501" s="208"/>
      <c r="Z2501" s="208"/>
      <c r="AA2501" s="208"/>
    </row>
    <row r="2502" spans="24:27" x14ac:dyDescent="0.2">
      <c r="X2502" s="208"/>
      <c r="Z2502" s="208"/>
      <c r="AA2502" s="208"/>
    </row>
    <row r="2503" spans="24:27" x14ac:dyDescent="0.2">
      <c r="X2503" s="208"/>
      <c r="Z2503" s="208"/>
      <c r="AA2503" s="208"/>
    </row>
    <row r="2504" spans="24:27" x14ac:dyDescent="0.2">
      <c r="X2504" s="208"/>
      <c r="Z2504" s="208"/>
      <c r="AA2504" s="208"/>
    </row>
    <row r="2505" spans="24:27" x14ac:dyDescent="0.2">
      <c r="X2505" s="208"/>
      <c r="Z2505" s="208"/>
      <c r="AA2505" s="208"/>
    </row>
    <row r="2506" spans="24:27" x14ac:dyDescent="0.2">
      <c r="X2506" s="208"/>
      <c r="Z2506" s="208"/>
      <c r="AA2506" s="208"/>
    </row>
    <row r="2507" spans="24:27" x14ac:dyDescent="0.2">
      <c r="X2507" s="208"/>
      <c r="Z2507" s="208"/>
      <c r="AA2507" s="208"/>
    </row>
    <row r="2508" spans="24:27" x14ac:dyDescent="0.2">
      <c r="X2508" s="208"/>
      <c r="Z2508" s="208"/>
      <c r="AA2508" s="208"/>
    </row>
    <row r="2509" spans="24:27" x14ac:dyDescent="0.2">
      <c r="X2509" s="208"/>
      <c r="Z2509" s="208"/>
      <c r="AA2509" s="208"/>
    </row>
    <row r="2510" spans="24:27" x14ac:dyDescent="0.2">
      <c r="X2510" s="208"/>
      <c r="Z2510" s="208"/>
      <c r="AA2510" s="208"/>
    </row>
    <row r="2511" spans="24:27" x14ac:dyDescent="0.2">
      <c r="X2511" s="208"/>
      <c r="Z2511" s="208"/>
      <c r="AA2511" s="208"/>
    </row>
    <row r="2512" spans="24:27" x14ac:dyDescent="0.2">
      <c r="X2512" s="208"/>
      <c r="Z2512" s="208"/>
      <c r="AA2512" s="208"/>
    </row>
    <row r="2513" spans="24:27" x14ac:dyDescent="0.2">
      <c r="X2513" s="208"/>
      <c r="Z2513" s="208"/>
      <c r="AA2513" s="208"/>
    </row>
    <row r="2514" spans="24:27" x14ac:dyDescent="0.2">
      <c r="X2514" s="208"/>
      <c r="Z2514" s="208"/>
      <c r="AA2514" s="208"/>
    </row>
    <row r="2515" spans="24:27" x14ac:dyDescent="0.2">
      <c r="X2515" s="208"/>
      <c r="Z2515" s="208"/>
      <c r="AA2515" s="208"/>
    </row>
    <row r="2516" spans="24:27" x14ac:dyDescent="0.2">
      <c r="X2516" s="208"/>
      <c r="Z2516" s="208"/>
      <c r="AA2516" s="208"/>
    </row>
    <row r="2517" spans="24:27" x14ac:dyDescent="0.2">
      <c r="X2517" s="208"/>
      <c r="Z2517" s="208"/>
      <c r="AA2517" s="208"/>
    </row>
    <row r="2518" spans="24:27" x14ac:dyDescent="0.2">
      <c r="X2518" s="208"/>
      <c r="Z2518" s="208"/>
      <c r="AA2518" s="208"/>
    </row>
    <row r="2519" spans="24:27" x14ac:dyDescent="0.2">
      <c r="X2519" s="208"/>
      <c r="Z2519" s="208"/>
      <c r="AA2519" s="208"/>
    </row>
    <row r="2520" spans="24:27" x14ac:dyDescent="0.2">
      <c r="X2520" s="208"/>
      <c r="Z2520" s="208"/>
      <c r="AA2520" s="208"/>
    </row>
    <row r="2521" spans="24:27" x14ac:dyDescent="0.2">
      <c r="X2521" s="208"/>
      <c r="Z2521" s="208"/>
      <c r="AA2521" s="208"/>
    </row>
    <row r="2522" spans="24:27" x14ac:dyDescent="0.2">
      <c r="X2522" s="208"/>
      <c r="Z2522" s="208"/>
      <c r="AA2522" s="208"/>
    </row>
    <row r="2523" spans="24:27" x14ac:dyDescent="0.2">
      <c r="X2523" s="208"/>
      <c r="Z2523" s="208"/>
      <c r="AA2523" s="208"/>
    </row>
    <row r="2524" spans="24:27" x14ac:dyDescent="0.2">
      <c r="X2524" s="208"/>
      <c r="Z2524" s="208"/>
      <c r="AA2524" s="208"/>
    </row>
    <row r="2525" spans="24:27" x14ac:dyDescent="0.2">
      <c r="X2525" s="208"/>
      <c r="Z2525" s="208"/>
      <c r="AA2525" s="208"/>
    </row>
    <row r="2526" spans="24:27" x14ac:dyDescent="0.2">
      <c r="X2526" s="208"/>
      <c r="Z2526" s="208"/>
      <c r="AA2526" s="208"/>
    </row>
    <row r="2527" spans="24:27" x14ac:dyDescent="0.2">
      <c r="X2527" s="208"/>
      <c r="Z2527" s="208"/>
      <c r="AA2527" s="208"/>
    </row>
    <row r="2528" spans="24:27" x14ac:dyDescent="0.2">
      <c r="X2528" s="208"/>
      <c r="Z2528" s="208"/>
      <c r="AA2528" s="208"/>
    </row>
    <row r="2529" spans="24:27" x14ac:dyDescent="0.2">
      <c r="X2529" s="208"/>
      <c r="Z2529" s="208"/>
      <c r="AA2529" s="208"/>
    </row>
    <row r="2530" spans="24:27" x14ac:dyDescent="0.2">
      <c r="X2530" s="208"/>
      <c r="Z2530" s="208"/>
      <c r="AA2530" s="208"/>
    </row>
    <row r="2531" spans="24:27" x14ac:dyDescent="0.2">
      <c r="X2531" s="208"/>
      <c r="Z2531" s="208"/>
      <c r="AA2531" s="208"/>
    </row>
    <row r="2532" spans="24:27" x14ac:dyDescent="0.2">
      <c r="X2532" s="208"/>
      <c r="Z2532" s="208"/>
      <c r="AA2532" s="208"/>
    </row>
    <row r="2533" spans="24:27" x14ac:dyDescent="0.2">
      <c r="X2533" s="208"/>
      <c r="Z2533" s="208"/>
      <c r="AA2533" s="208"/>
    </row>
    <row r="2534" spans="24:27" x14ac:dyDescent="0.2">
      <c r="X2534" s="208"/>
      <c r="Z2534" s="208"/>
      <c r="AA2534" s="208"/>
    </row>
    <row r="2535" spans="24:27" x14ac:dyDescent="0.2">
      <c r="X2535" s="208"/>
      <c r="Z2535" s="208"/>
      <c r="AA2535" s="208"/>
    </row>
    <row r="2536" spans="24:27" x14ac:dyDescent="0.2">
      <c r="X2536" s="208"/>
      <c r="Z2536" s="208"/>
      <c r="AA2536" s="208"/>
    </row>
    <row r="2537" spans="24:27" x14ac:dyDescent="0.2">
      <c r="X2537" s="208"/>
      <c r="Z2537" s="208"/>
      <c r="AA2537" s="208"/>
    </row>
    <row r="2538" spans="24:27" x14ac:dyDescent="0.2">
      <c r="X2538" s="208"/>
      <c r="Z2538" s="208"/>
      <c r="AA2538" s="208"/>
    </row>
    <row r="2539" spans="24:27" x14ac:dyDescent="0.2">
      <c r="X2539" s="208"/>
      <c r="Z2539" s="208"/>
      <c r="AA2539" s="208"/>
    </row>
    <row r="2540" spans="24:27" x14ac:dyDescent="0.2">
      <c r="X2540" s="208"/>
      <c r="Z2540" s="208"/>
      <c r="AA2540" s="208"/>
    </row>
    <row r="2541" spans="24:27" x14ac:dyDescent="0.2">
      <c r="X2541" s="208"/>
      <c r="Z2541" s="208"/>
      <c r="AA2541" s="208"/>
    </row>
    <row r="2542" spans="24:27" x14ac:dyDescent="0.2">
      <c r="X2542" s="208"/>
      <c r="Z2542" s="208"/>
      <c r="AA2542" s="208"/>
    </row>
    <row r="2543" spans="24:27" x14ac:dyDescent="0.2">
      <c r="X2543" s="208"/>
      <c r="Z2543" s="208"/>
      <c r="AA2543" s="208"/>
    </row>
    <row r="2544" spans="24:27" x14ac:dyDescent="0.2">
      <c r="X2544" s="208"/>
      <c r="Z2544" s="208"/>
      <c r="AA2544" s="208"/>
    </row>
    <row r="2545" spans="24:27" x14ac:dyDescent="0.2">
      <c r="X2545" s="208"/>
      <c r="Z2545" s="208"/>
      <c r="AA2545" s="208"/>
    </row>
    <row r="2546" spans="24:27" x14ac:dyDescent="0.2">
      <c r="X2546" s="208"/>
      <c r="Z2546" s="208"/>
      <c r="AA2546" s="208"/>
    </row>
    <row r="2547" spans="24:27" x14ac:dyDescent="0.2">
      <c r="X2547" s="208"/>
      <c r="Z2547" s="208"/>
      <c r="AA2547" s="208"/>
    </row>
    <row r="2548" spans="24:27" x14ac:dyDescent="0.2">
      <c r="X2548" s="208"/>
      <c r="Z2548" s="208"/>
      <c r="AA2548" s="208"/>
    </row>
    <row r="2549" spans="24:27" x14ac:dyDescent="0.2">
      <c r="X2549" s="208"/>
      <c r="Z2549" s="208"/>
      <c r="AA2549" s="208"/>
    </row>
    <row r="2550" spans="24:27" x14ac:dyDescent="0.2">
      <c r="X2550" s="208"/>
      <c r="Z2550" s="208"/>
      <c r="AA2550" s="208"/>
    </row>
    <row r="2551" spans="24:27" x14ac:dyDescent="0.2">
      <c r="X2551" s="208"/>
      <c r="Z2551" s="208"/>
      <c r="AA2551" s="208"/>
    </row>
    <row r="2552" spans="24:27" x14ac:dyDescent="0.2">
      <c r="X2552" s="208"/>
      <c r="Z2552" s="208"/>
      <c r="AA2552" s="208"/>
    </row>
    <row r="2553" spans="24:27" x14ac:dyDescent="0.2">
      <c r="X2553" s="208"/>
      <c r="Z2553" s="208"/>
      <c r="AA2553" s="208"/>
    </row>
    <row r="2554" spans="24:27" x14ac:dyDescent="0.2">
      <c r="X2554" s="208"/>
      <c r="Z2554" s="208"/>
      <c r="AA2554" s="208"/>
    </row>
    <row r="2555" spans="24:27" x14ac:dyDescent="0.2">
      <c r="X2555" s="208"/>
      <c r="Z2555" s="208"/>
      <c r="AA2555" s="208"/>
    </row>
    <row r="2556" spans="24:27" x14ac:dyDescent="0.2">
      <c r="X2556" s="208"/>
      <c r="Z2556" s="208"/>
      <c r="AA2556" s="208"/>
    </row>
    <row r="2557" spans="24:27" x14ac:dyDescent="0.2">
      <c r="X2557" s="208"/>
      <c r="Z2557" s="208"/>
      <c r="AA2557" s="208"/>
    </row>
    <row r="2558" spans="24:27" x14ac:dyDescent="0.2">
      <c r="X2558" s="208"/>
      <c r="Z2558" s="208"/>
      <c r="AA2558" s="208"/>
    </row>
    <row r="2559" spans="24:27" x14ac:dyDescent="0.2">
      <c r="X2559" s="208"/>
      <c r="Z2559" s="208"/>
      <c r="AA2559" s="208"/>
    </row>
    <row r="2560" spans="24:27" x14ac:dyDescent="0.2">
      <c r="X2560" s="208"/>
      <c r="Z2560" s="208"/>
      <c r="AA2560" s="208"/>
    </row>
    <row r="2561" spans="24:27" x14ac:dyDescent="0.2">
      <c r="X2561" s="208"/>
      <c r="Z2561" s="208"/>
      <c r="AA2561" s="208"/>
    </row>
    <row r="2562" spans="24:27" x14ac:dyDescent="0.2">
      <c r="X2562" s="208"/>
      <c r="Z2562" s="208"/>
      <c r="AA2562" s="208"/>
    </row>
    <row r="2563" spans="24:27" x14ac:dyDescent="0.2">
      <c r="X2563" s="208"/>
      <c r="Z2563" s="208"/>
      <c r="AA2563" s="208"/>
    </row>
    <row r="2564" spans="24:27" x14ac:dyDescent="0.2">
      <c r="X2564" s="208"/>
      <c r="Z2564" s="208"/>
      <c r="AA2564" s="208"/>
    </row>
    <row r="2565" spans="24:27" x14ac:dyDescent="0.2">
      <c r="X2565" s="208"/>
      <c r="Z2565" s="208"/>
      <c r="AA2565" s="208"/>
    </row>
    <row r="2566" spans="24:27" x14ac:dyDescent="0.2">
      <c r="X2566" s="208"/>
      <c r="Z2566" s="208"/>
      <c r="AA2566" s="208"/>
    </row>
    <row r="2567" spans="24:27" x14ac:dyDescent="0.2">
      <c r="X2567" s="208"/>
      <c r="Z2567" s="208"/>
      <c r="AA2567" s="208"/>
    </row>
    <row r="2568" spans="24:27" x14ac:dyDescent="0.2">
      <c r="X2568" s="208"/>
      <c r="Z2568" s="208"/>
      <c r="AA2568" s="208"/>
    </row>
    <row r="2569" spans="24:27" x14ac:dyDescent="0.2">
      <c r="X2569" s="208"/>
      <c r="Z2569" s="208"/>
      <c r="AA2569" s="208"/>
    </row>
    <row r="2570" spans="24:27" x14ac:dyDescent="0.2">
      <c r="X2570" s="208"/>
      <c r="Z2570" s="208"/>
      <c r="AA2570" s="208"/>
    </row>
    <row r="2571" spans="24:27" x14ac:dyDescent="0.2">
      <c r="X2571" s="208"/>
      <c r="Z2571" s="208"/>
      <c r="AA2571" s="208"/>
    </row>
    <row r="2572" spans="24:27" x14ac:dyDescent="0.2">
      <c r="X2572" s="208"/>
      <c r="Z2572" s="208"/>
      <c r="AA2572" s="208"/>
    </row>
    <row r="2573" spans="24:27" x14ac:dyDescent="0.2">
      <c r="X2573" s="208"/>
      <c r="Z2573" s="208"/>
      <c r="AA2573" s="208"/>
    </row>
    <row r="2574" spans="24:27" x14ac:dyDescent="0.2">
      <c r="X2574" s="208"/>
      <c r="Z2574" s="208"/>
      <c r="AA2574" s="208"/>
    </row>
    <row r="2575" spans="24:27" x14ac:dyDescent="0.2">
      <c r="X2575" s="208"/>
      <c r="Z2575" s="208"/>
      <c r="AA2575" s="208"/>
    </row>
    <row r="2576" spans="24:27" x14ac:dyDescent="0.2">
      <c r="X2576" s="208"/>
      <c r="Z2576" s="208"/>
      <c r="AA2576" s="208"/>
    </row>
    <row r="2577" spans="24:27" x14ac:dyDescent="0.2">
      <c r="X2577" s="208"/>
      <c r="Z2577" s="208"/>
      <c r="AA2577" s="208"/>
    </row>
    <row r="2578" spans="24:27" x14ac:dyDescent="0.2">
      <c r="X2578" s="208"/>
      <c r="Z2578" s="208"/>
      <c r="AA2578" s="208"/>
    </row>
    <row r="2579" spans="24:27" x14ac:dyDescent="0.2">
      <c r="X2579" s="208"/>
      <c r="Z2579" s="208"/>
      <c r="AA2579" s="208"/>
    </row>
    <row r="2580" spans="24:27" x14ac:dyDescent="0.2">
      <c r="X2580" s="208"/>
      <c r="Z2580" s="208"/>
      <c r="AA2580" s="208"/>
    </row>
    <row r="2581" spans="24:27" x14ac:dyDescent="0.2">
      <c r="X2581" s="208"/>
      <c r="Z2581" s="208"/>
      <c r="AA2581" s="208"/>
    </row>
    <row r="2582" spans="24:27" x14ac:dyDescent="0.2">
      <c r="X2582" s="208"/>
      <c r="Z2582" s="208"/>
      <c r="AA2582" s="208"/>
    </row>
    <row r="2583" spans="24:27" x14ac:dyDescent="0.2">
      <c r="X2583" s="208"/>
      <c r="Z2583" s="208"/>
      <c r="AA2583" s="208"/>
    </row>
    <row r="2584" spans="24:27" x14ac:dyDescent="0.2">
      <c r="X2584" s="208"/>
      <c r="Z2584" s="208"/>
      <c r="AA2584" s="208"/>
    </row>
    <row r="2585" spans="24:27" x14ac:dyDescent="0.2">
      <c r="X2585" s="208"/>
      <c r="Z2585" s="208"/>
      <c r="AA2585" s="208"/>
    </row>
    <row r="2586" spans="24:27" x14ac:dyDescent="0.2">
      <c r="X2586" s="208"/>
      <c r="Z2586" s="208"/>
      <c r="AA2586" s="208"/>
    </row>
    <row r="2587" spans="24:27" x14ac:dyDescent="0.2">
      <c r="X2587" s="208"/>
      <c r="Z2587" s="208"/>
      <c r="AA2587" s="208"/>
    </row>
    <row r="2588" spans="24:27" x14ac:dyDescent="0.2">
      <c r="X2588" s="208"/>
      <c r="Z2588" s="208"/>
      <c r="AA2588" s="208"/>
    </row>
    <row r="2589" spans="24:27" x14ac:dyDescent="0.2">
      <c r="X2589" s="208"/>
      <c r="Z2589" s="208"/>
      <c r="AA2589" s="208"/>
    </row>
    <row r="2590" spans="24:27" x14ac:dyDescent="0.2">
      <c r="X2590" s="208"/>
      <c r="Z2590" s="208"/>
      <c r="AA2590" s="208"/>
    </row>
    <row r="2591" spans="24:27" x14ac:dyDescent="0.2">
      <c r="X2591" s="208"/>
      <c r="Z2591" s="208"/>
      <c r="AA2591" s="208"/>
    </row>
    <row r="2592" spans="24:27" x14ac:dyDescent="0.2">
      <c r="X2592" s="208"/>
      <c r="Z2592" s="208"/>
      <c r="AA2592" s="208"/>
    </row>
    <row r="2593" spans="24:27" x14ac:dyDescent="0.2">
      <c r="X2593" s="208"/>
      <c r="Z2593" s="208"/>
      <c r="AA2593" s="208"/>
    </row>
    <row r="2594" spans="24:27" x14ac:dyDescent="0.2">
      <c r="X2594" s="208"/>
      <c r="Z2594" s="208"/>
      <c r="AA2594" s="208"/>
    </row>
    <row r="2595" spans="24:27" x14ac:dyDescent="0.2">
      <c r="X2595" s="208"/>
      <c r="Z2595" s="208"/>
      <c r="AA2595" s="208"/>
    </row>
    <row r="2596" spans="24:27" x14ac:dyDescent="0.2">
      <c r="X2596" s="208"/>
      <c r="Z2596" s="208"/>
      <c r="AA2596" s="208"/>
    </row>
    <row r="2597" spans="24:27" x14ac:dyDescent="0.2">
      <c r="X2597" s="208"/>
      <c r="Z2597" s="208"/>
      <c r="AA2597" s="208"/>
    </row>
    <row r="2598" spans="24:27" x14ac:dyDescent="0.2">
      <c r="X2598" s="208"/>
      <c r="Z2598" s="208"/>
      <c r="AA2598" s="208"/>
    </row>
    <row r="2599" spans="24:27" x14ac:dyDescent="0.2">
      <c r="X2599" s="208"/>
      <c r="Z2599" s="208"/>
      <c r="AA2599" s="208"/>
    </row>
    <row r="2600" spans="24:27" x14ac:dyDescent="0.2">
      <c r="X2600" s="208"/>
      <c r="Z2600" s="208"/>
      <c r="AA2600" s="208"/>
    </row>
    <row r="2601" spans="24:27" x14ac:dyDescent="0.2">
      <c r="X2601" s="208"/>
      <c r="Z2601" s="208"/>
      <c r="AA2601" s="208"/>
    </row>
    <row r="2602" spans="24:27" x14ac:dyDescent="0.2">
      <c r="X2602" s="208"/>
      <c r="Z2602" s="208"/>
      <c r="AA2602" s="208"/>
    </row>
    <row r="2603" spans="24:27" x14ac:dyDescent="0.2">
      <c r="X2603" s="208"/>
      <c r="Z2603" s="208"/>
      <c r="AA2603" s="208"/>
    </row>
    <row r="2604" spans="24:27" x14ac:dyDescent="0.2">
      <c r="X2604" s="208"/>
      <c r="Z2604" s="208"/>
      <c r="AA2604" s="208"/>
    </row>
    <row r="2605" spans="24:27" x14ac:dyDescent="0.2">
      <c r="X2605" s="208"/>
      <c r="Z2605" s="208"/>
      <c r="AA2605" s="208"/>
    </row>
    <row r="2606" spans="24:27" x14ac:dyDescent="0.2">
      <c r="X2606" s="208"/>
      <c r="Z2606" s="208"/>
      <c r="AA2606" s="208"/>
    </row>
    <row r="2607" spans="24:27" x14ac:dyDescent="0.2">
      <c r="X2607" s="208"/>
      <c r="Z2607" s="208"/>
      <c r="AA2607" s="208"/>
    </row>
    <row r="2608" spans="24:27" x14ac:dyDescent="0.2">
      <c r="X2608" s="208"/>
      <c r="Z2608" s="208"/>
      <c r="AA2608" s="208"/>
    </row>
    <row r="2609" spans="24:27" x14ac:dyDescent="0.2">
      <c r="X2609" s="208"/>
      <c r="Z2609" s="208"/>
      <c r="AA2609" s="208"/>
    </row>
    <row r="2610" spans="24:27" x14ac:dyDescent="0.2">
      <c r="X2610" s="208"/>
      <c r="Z2610" s="208"/>
      <c r="AA2610" s="208"/>
    </row>
    <row r="2611" spans="24:27" x14ac:dyDescent="0.2">
      <c r="X2611" s="208"/>
      <c r="Z2611" s="208"/>
      <c r="AA2611" s="208"/>
    </row>
    <row r="2612" spans="24:27" x14ac:dyDescent="0.2">
      <c r="X2612" s="208"/>
      <c r="Z2612" s="208"/>
      <c r="AA2612" s="208"/>
    </row>
    <row r="2613" spans="24:27" x14ac:dyDescent="0.2">
      <c r="X2613" s="208"/>
      <c r="Z2613" s="208"/>
      <c r="AA2613" s="208"/>
    </row>
    <row r="2614" spans="24:27" x14ac:dyDescent="0.2">
      <c r="X2614" s="208"/>
      <c r="Z2614" s="208"/>
      <c r="AA2614" s="208"/>
    </row>
    <row r="2615" spans="24:27" x14ac:dyDescent="0.2">
      <c r="X2615" s="208"/>
      <c r="Z2615" s="208"/>
      <c r="AA2615" s="208"/>
    </row>
    <row r="2616" spans="24:27" x14ac:dyDescent="0.2">
      <c r="X2616" s="208"/>
      <c r="Z2616" s="208"/>
      <c r="AA2616" s="208"/>
    </row>
    <row r="2617" spans="24:27" x14ac:dyDescent="0.2">
      <c r="X2617" s="208"/>
      <c r="Z2617" s="208"/>
      <c r="AA2617" s="208"/>
    </row>
    <row r="2618" spans="24:27" x14ac:dyDescent="0.2">
      <c r="X2618" s="208"/>
      <c r="Z2618" s="208"/>
      <c r="AA2618" s="208"/>
    </row>
    <row r="2619" spans="24:27" x14ac:dyDescent="0.2">
      <c r="X2619" s="208"/>
      <c r="Z2619" s="208"/>
      <c r="AA2619" s="208"/>
    </row>
    <row r="2620" spans="24:27" x14ac:dyDescent="0.2">
      <c r="X2620" s="208"/>
      <c r="Z2620" s="208"/>
      <c r="AA2620" s="208"/>
    </row>
    <row r="2621" spans="24:27" x14ac:dyDescent="0.2">
      <c r="X2621" s="208"/>
      <c r="Z2621" s="208"/>
      <c r="AA2621" s="208"/>
    </row>
    <row r="2622" spans="24:27" x14ac:dyDescent="0.2">
      <c r="X2622" s="208"/>
      <c r="Z2622" s="208"/>
      <c r="AA2622" s="208"/>
    </row>
    <row r="2623" spans="24:27" x14ac:dyDescent="0.2">
      <c r="X2623" s="208"/>
      <c r="Z2623" s="208"/>
      <c r="AA2623" s="208"/>
    </row>
    <row r="2624" spans="24:27" x14ac:dyDescent="0.2">
      <c r="X2624" s="208"/>
      <c r="Z2624" s="208"/>
      <c r="AA2624" s="208"/>
    </row>
    <row r="2625" spans="24:27" x14ac:dyDescent="0.2">
      <c r="X2625" s="208"/>
      <c r="Z2625" s="208"/>
      <c r="AA2625" s="208"/>
    </row>
    <row r="2626" spans="24:27" x14ac:dyDescent="0.2">
      <c r="X2626" s="208"/>
      <c r="Z2626" s="208"/>
      <c r="AA2626" s="208"/>
    </row>
    <row r="2627" spans="24:27" x14ac:dyDescent="0.2">
      <c r="X2627" s="208"/>
      <c r="Z2627" s="208"/>
      <c r="AA2627" s="208"/>
    </row>
    <row r="2628" spans="24:27" x14ac:dyDescent="0.2">
      <c r="X2628" s="208"/>
      <c r="Z2628" s="208"/>
      <c r="AA2628" s="208"/>
    </row>
    <row r="2629" spans="24:27" x14ac:dyDescent="0.2">
      <c r="X2629" s="208"/>
      <c r="Z2629" s="208"/>
      <c r="AA2629" s="208"/>
    </row>
    <row r="2630" spans="24:27" x14ac:dyDescent="0.2">
      <c r="X2630" s="208"/>
      <c r="Z2630" s="208"/>
      <c r="AA2630" s="208"/>
    </row>
    <row r="2631" spans="24:27" x14ac:dyDescent="0.2">
      <c r="X2631" s="208"/>
      <c r="Z2631" s="208"/>
      <c r="AA2631" s="208"/>
    </row>
    <row r="2632" spans="24:27" x14ac:dyDescent="0.2">
      <c r="X2632" s="208"/>
      <c r="Z2632" s="208"/>
      <c r="AA2632" s="208"/>
    </row>
    <row r="2633" spans="24:27" x14ac:dyDescent="0.2">
      <c r="X2633" s="208"/>
      <c r="Z2633" s="208"/>
      <c r="AA2633" s="208"/>
    </row>
    <row r="2634" spans="24:27" x14ac:dyDescent="0.2">
      <c r="X2634" s="208"/>
      <c r="Z2634" s="208"/>
      <c r="AA2634" s="208"/>
    </row>
    <row r="2635" spans="24:27" x14ac:dyDescent="0.2">
      <c r="X2635" s="208"/>
      <c r="Z2635" s="208"/>
      <c r="AA2635" s="208"/>
    </row>
    <row r="2636" spans="24:27" x14ac:dyDescent="0.2">
      <c r="X2636" s="208"/>
      <c r="Z2636" s="208"/>
      <c r="AA2636" s="208"/>
    </row>
    <row r="2637" spans="24:27" x14ac:dyDescent="0.2">
      <c r="X2637" s="208"/>
      <c r="Z2637" s="208"/>
      <c r="AA2637" s="208"/>
    </row>
    <row r="2638" spans="24:27" x14ac:dyDescent="0.2">
      <c r="X2638" s="208"/>
      <c r="Z2638" s="208"/>
      <c r="AA2638" s="208"/>
    </row>
    <row r="2639" spans="24:27" x14ac:dyDescent="0.2">
      <c r="X2639" s="208"/>
      <c r="Z2639" s="208"/>
      <c r="AA2639" s="208"/>
    </row>
    <row r="2640" spans="24:27" x14ac:dyDescent="0.2">
      <c r="X2640" s="208"/>
      <c r="Z2640" s="208"/>
      <c r="AA2640" s="208"/>
    </row>
    <row r="2641" spans="24:27" x14ac:dyDescent="0.2">
      <c r="X2641" s="208"/>
      <c r="Z2641" s="208"/>
      <c r="AA2641" s="208"/>
    </row>
    <row r="2642" spans="24:27" x14ac:dyDescent="0.2">
      <c r="X2642" s="208"/>
      <c r="Z2642" s="208"/>
      <c r="AA2642" s="208"/>
    </row>
    <row r="2643" spans="24:27" x14ac:dyDescent="0.2">
      <c r="X2643" s="208"/>
      <c r="Z2643" s="208"/>
      <c r="AA2643" s="208"/>
    </row>
    <row r="2644" spans="24:27" x14ac:dyDescent="0.2">
      <c r="X2644" s="208"/>
      <c r="Z2644" s="208"/>
      <c r="AA2644" s="208"/>
    </row>
    <row r="2645" spans="24:27" x14ac:dyDescent="0.2">
      <c r="X2645" s="208"/>
      <c r="Z2645" s="208"/>
      <c r="AA2645" s="208"/>
    </row>
    <row r="2646" spans="24:27" x14ac:dyDescent="0.2">
      <c r="X2646" s="208"/>
      <c r="Z2646" s="208"/>
      <c r="AA2646" s="208"/>
    </row>
    <row r="2647" spans="24:27" x14ac:dyDescent="0.2">
      <c r="X2647" s="208"/>
      <c r="Z2647" s="208"/>
      <c r="AA2647" s="208"/>
    </row>
    <row r="2648" spans="24:27" x14ac:dyDescent="0.2">
      <c r="X2648" s="208"/>
      <c r="Z2648" s="208"/>
      <c r="AA2648" s="208"/>
    </row>
    <row r="2649" spans="24:27" x14ac:dyDescent="0.2">
      <c r="X2649" s="208"/>
      <c r="Z2649" s="208"/>
      <c r="AA2649" s="208"/>
    </row>
    <row r="2650" spans="24:27" x14ac:dyDescent="0.2">
      <c r="X2650" s="208"/>
      <c r="Z2650" s="208"/>
      <c r="AA2650" s="208"/>
    </row>
    <row r="2651" spans="24:27" x14ac:dyDescent="0.2">
      <c r="X2651" s="208"/>
      <c r="Z2651" s="208"/>
      <c r="AA2651" s="208"/>
    </row>
    <row r="2652" spans="24:27" x14ac:dyDescent="0.2">
      <c r="X2652" s="208"/>
      <c r="Z2652" s="208"/>
      <c r="AA2652" s="208"/>
    </row>
    <row r="2653" spans="24:27" x14ac:dyDescent="0.2">
      <c r="X2653" s="208"/>
      <c r="Z2653" s="208"/>
      <c r="AA2653" s="208"/>
    </row>
    <row r="2654" spans="24:27" x14ac:dyDescent="0.2">
      <c r="X2654" s="208"/>
      <c r="Z2654" s="208"/>
      <c r="AA2654" s="208"/>
    </row>
    <row r="2655" spans="24:27" x14ac:dyDescent="0.2">
      <c r="X2655" s="208"/>
      <c r="Z2655" s="208"/>
      <c r="AA2655" s="208"/>
    </row>
    <row r="2656" spans="24:27" x14ac:dyDescent="0.2">
      <c r="X2656" s="208"/>
      <c r="Z2656" s="208"/>
      <c r="AA2656" s="208"/>
    </row>
    <row r="2657" spans="24:27" x14ac:dyDescent="0.2">
      <c r="X2657" s="208"/>
      <c r="Z2657" s="208"/>
      <c r="AA2657" s="208"/>
    </row>
    <row r="2658" spans="24:27" x14ac:dyDescent="0.2">
      <c r="X2658" s="208"/>
      <c r="Z2658" s="208"/>
      <c r="AA2658" s="208"/>
    </row>
    <row r="2659" spans="24:27" x14ac:dyDescent="0.2">
      <c r="X2659" s="208"/>
      <c r="Z2659" s="208"/>
      <c r="AA2659" s="208"/>
    </row>
    <row r="2660" spans="24:27" x14ac:dyDescent="0.2">
      <c r="X2660" s="208"/>
      <c r="Z2660" s="208"/>
      <c r="AA2660" s="208"/>
    </row>
    <row r="2661" spans="24:27" x14ac:dyDescent="0.2">
      <c r="X2661" s="208"/>
      <c r="Z2661" s="208"/>
      <c r="AA2661" s="208"/>
    </row>
    <row r="2662" spans="24:27" x14ac:dyDescent="0.2">
      <c r="X2662" s="208"/>
      <c r="Z2662" s="208"/>
      <c r="AA2662" s="208"/>
    </row>
    <row r="2663" spans="24:27" x14ac:dyDescent="0.2">
      <c r="X2663" s="208"/>
      <c r="Z2663" s="208"/>
      <c r="AA2663" s="208"/>
    </row>
    <row r="2664" spans="24:27" x14ac:dyDescent="0.2">
      <c r="X2664" s="208"/>
      <c r="Z2664" s="208"/>
      <c r="AA2664" s="208"/>
    </row>
    <row r="2665" spans="24:27" x14ac:dyDescent="0.2">
      <c r="X2665" s="208"/>
      <c r="Z2665" s="208"/>
      <c r="AA2665" s="208"/>
    </row>
    <row r="2666" spans="24:27" x14ac:dyDescent="0.2">
      <c r="X2666" s="208"/>
      <c r="Z2666" s="208"/>
      <c r="AA2666" s="208"/>
    </row>
    <row r="2667" spans="24:27" x14ac:dyDescent="0.2">
      <c r="X2667" s="208"/>
      <c r="Z2667" s="208"/>
      <c r="AA2667" s="208"/>
    </row>
    <row r="2668" spans="24:27" x14ac:dyDescent="0.2">
      <c r="X2668" s="208"/>
      <c r="Z2668" s="208"/>
      <c r="AA2668" s="208"/>
    </row>
    <row r="2669" spans="24:27" x14ac:dyDescent="0.2">
      <c r="X2669" s="208"/>
      <c r="Z2669" s="208"/>
      <c r="AA2669" s="208"/>
    </row>
    <row r="2670" spans="24:27" x14ac:dyDescent="0.2">
      <c r="X2670" s="208"/>
      <c r="Z2670" s="208"/>
      <c r="AA2670" s="208"/>
    </row>
    <row r="2671" spans="24:27" x14ac:dyDescent="0.2">
      <c r="X2671" s="208"/>
      <c r="Z2671" s="208"/>
      <c r="AA2671" s="208"/>
    </row>
    <row r="2672" spans="24:27" x14ac:dyDescent="0.2">
      <c r="X2672" s="208"/>
      <c r="Z2672" s="208"/>
      <c r="AA2672" s="208"/>
    </row>
    <row r="2673" spans="24:27" x14ac:dyDescent="0.2">
      <c r="X2673" s="208"/>
      <c r="Z2673" s="208"/>
      <c r="AA2673" s="208"/>
    </row>
    <row r="2674" spans="24:27" x14ac:dyDescent="0.2">
      <c r="X2674" s="208"/>
      <c r="Z2674" s="208"/>
      <c r="AA2674" s="208"/>
    </row>
    <row r="2675" spans="24:27" x14ac:dyDescent="0.2">
      <c r="X2675" s="208"/>
      <c r="Z2675" s="208"/>
      <c r="AA2675" s="208"/>
    </row>
    <row r="2676" spans="24:27" x14ac:dyDescent="0.2">
      <c r="X2676" s="208"/>
      <c r="Z2676" s="208"/>
      <c r="AA2676" s="208"/>
    </row>
    <row r="2677" spans="24:27" x14ac:dyDescent="0.2">
      <c r="X2677" s="208"/>
      <c r="Z2677" s="208"/>
      <c r="AA2677" s="208"/>
    </row>
    <row r="2678" spans="24:27" x14ac:dyDescent="0.2">
      <c r="X2678" s="208"/>
      <c r="Z2678" s="208"/>
      <c r="AA2678" s="208"/>
    </row>
    <row r="2679" spans="24:27" x14ac:dyDescent="0.2">
      <c r="X2679" s="208"/>
      <c r="Z2679" s="208"/>
      <c r="AA2679" s="208"/>
    </row>
    <row r="2680" spans="24:27" x14ac:dyDescent="0.2">
      <c r="X2680" s="208"/>
      <c r="Z2680" s="208"/>
      <c r="AA2680" s="208"/>
    </row>
    <row r="2681" spans="24:27" x14ac:dyDescent="0.2">
      <c r="X2681" s="208"/>
      <c r="Z2681" s="208"/>
      <c r="AA2681" s="208"/>
    </row>
    <row r="2682" spans="24:27" x14ac:dyDescent="0.2">
      <c r="X2682" s="208"/>
      <c r="Z2682" s="208"/>
      <c r="AA2682" s="208"/>
    </row>
    <row r="2683" spans="24:27" x14ac:dyDescent="0.2">
      <c r="X2683" s="208"/>
      <c r="Z2683" s="208"/>
      <c r="AA2683" s="208"/>
    </row>
    <row r="2684" spans="24:27" x14ac:dyDescent="0.2">
      <c r="X2684" s="208"/>
      <c r="Z2684" s="208"/>
      <c r="AA2684" s="208"/>
    </row>
    <row r="2685" spans="24:27" x14ac:dyDescent="0.2">
      <c r="X2685" s="208"/>
      <c r="Z2685" s="208"/>
      <c r="AA2685" s="208"/>
    </row>
    <row r="2686" spans="24:27" x14ac:dyDescent="0.2">
      <c r="X2686" s="208"/>
      <c r="Z2686" s="208"/>
      <c r="AA2686" s="208"/>
    </row>
    <row r="2687" spans="24:27" x14ac:dyDescent="0.2">
      <c r="X2687" s="208"/>
      <c r="Z2687" s="208"/>
      <c r="AA2687" s="208"/>
    </row>
    <row r="2688" spans="24:27" x14ac:dyDescent="0.2">
      <c r="X2688" s="208"/>
      <c r="Z2688" s="208"/>
      <c r="AA2688" s="208"/>
    </row>
    <row r="2689" spans="24:27" x14ac:dyDescent="0.2">
      <c r="X2689" s="208"/>
      <c r="Z2689" s="208"/>
      <c r="AA2689" s="208"/>
    </row>
    <row r="2690" spans="24:27" x14ac:dyDescent="0.2">
      <c r="X2690" s="208"/>
      <c r="Z2690" s="208"/>
      <c r="AA2690" s="208"/>
    </row>
    <row r="2691" spans="24:27" x14ac:dyDescent="0.2">
      <c r="X2691" s="208"/>
      <c r="Z2691" s="208"/>
      <c r="AA2691" s="208"/>
    </row>
    <row r="2692" spans="24:27" x14ac:dyDescent="0.2">
      <c r="X2692" s="208"/>
      <c r="Z2692" s="208"/>
      <c r="AA2692" s="208"/>
    </row>
    <row r="2693" spans="24:27" x14ac:dyDescent="0.2">
      <c r="X2693" s="208"/>
      <c r="Z2693" s="208"/>
      <c r="AA2693" s="208"/>
    </row>
    <row r="2694" spans="24:27" x14ac:dyDescent="0.2">
      <c r="X2694" s="208"/>
      <c r="Z2694" s="208"/>
      <c r="AA2694" s="208"/>
    </row>
    <row r="2695" spans="24:27" x14ac:dyDescent="0.2">
      <c r="X2695" s="208"/>
      <c r="Z2695" s="208"/>
      <c r="AA2695" s="208"/>
    </row>
    <row r="2696" spans="24:27" x14ac:dyDescent="0.2">
      <c r="X2696" s="208"/>
      <c r="Z2696" s="208"/>
      <c r="AA2696" s="208"/>
    </row>
    <row r="2697" spans="24:27" x14ac:dyDescent="0.2">
      <c r="X2697" s="208"/>
      <c r="Z2697" s="208"/>
      <c r="AA2697" s="208"/>
    </row>
    <row r="2698" spans="24:27" x14ac:dyDescent="0.2">
      <c r="X2698" s="208"/>
      <c r="Z2698" s="208"/>
      <c r="AA2698" s="208"/>
    </row>
    <row r="2699" spans="24:27" x14ac:dyDescent="0.2">
      <c r="X2699" s="208"/>
      <c r="Z2699" s="208"/>
      <c r="AA2699" s="208"/>
    </row>
    <row r="2700" spans="24:27" x14ac:dyDescent="0.2">
      <c r="X2700" s="208"/>
      <c r="Z2700" s="208"/>
      <c r="AA2700" s="208"/>
    </row>
    <row r="2701" spans="24:27" x14ac:dyDescent="0.2">
      <c r="X2701" s="208"/>
      <c r="Z2701" s="208"/>
      <c r="AA2701" s="208"/>
    </row>
    <row r="2702" spans="24:27" x14ac:dyDescent="0.2">
      <c r="X2702" s="208"/>
      <c r="Z2702" s="208"/>
      <c r="AA2702" s="208"/>
    </row>
    <row r="2703" spans="24:27" x14ac:dyDescent="0.2">
      <c r="X2703" s="208"/>
      <c r="Z2703" s="208"/>
      <c r="AA2703" s="208"/>
    </row>
    <row r="2704" spans="24:27" x14ac:dyDescent="0.2">
      <c r="X2704" s="208"/>
      <c r="Z2704" s="208"/>
      <c r="AA2704" s="208"/>
    </row>
    <row r="2705" spans="24:27" x14ac:dyDescent="0.2">
      <c r="X2705" s="208"/>
      <c r="Z2705" s="208"/>
      <c r="AA2705" s="208"/>
    </row>
    <row r="2706" spans="24:27" x14ac:dyDescent="0.2">
      <c r="X2706" s="208"/>
      <c r="Z2706" s="208"/>
      <c r="AA2706" s="208"/>
    </row>
    <row r="2707" spans="24:27" x14ac:dyDescent="0.2">
      <c r="X2707" s="208"/>
      <c r="Z2707" s="208"/>
      <c r="AA2707" s="208"/>
    </row>
    <row r="2708" spans="24:27" x14ac:dyDescent="0.2">
      <c r="X2708" s="208"/>
      <c r="Z2708" s="208"/>
      <c r="AA2708" s="208"/>
    </row>
    <row r="2709" spans="24:27" x14ac:dyDescent="0.2">
      <c r="X2709" s="208"/>
      <c r="Z2709" s="208"/>
      <c r="AA2709" s="208"/>
    </row>
    <row r="2710" spans="24:27" x14ac:dyDescent="0.2">
      <c r="X2710" s="208"/>
      <c r="Z2710" s="208"/>
      <c r="AA2710" s="208"/>
    </row>
    <row r="2711" spans="24:27" x14ac:dyDescent="0.2">
      <c r="X2711" s="208"/>
      <c r="Z2711" s="208"/>
      <c r="AA2711" s="208"/>
    </row>
    <row r="2712" spans="24:27" x14ac:dyDescent="0.2">
      <c r="X2712" s="208"/>
      <c r="Z2712" s="208"/>
      <c r="AA2712" s="208"/>
    </row>
    <row r="2713" spans="24:27" x14ac:dyDescent="0.2">
      <c r="X2713" s="208"/>
      <c r="Z2713" s="208"/>
      <c r="AA2713" s="208"/>
    </row>
    <row r="2714" spans="24:27" x14ac:dyDescent="0.2">
      <c r="X2714" s="208"/>
      <c r="Z2714" s="208"/>
      <c r="AA2714" s="208"/>
    </row>
    <row r="2715" spans="24:27" x14ac:dyDescent="0.2">
      <c r="X2715" s="208"/>
      <c r="Z2715" s="208"/>
      <c r="AA2715" s="208"/>
    </row>
    <row r="2716" spans="24:27" x14ac:dyDescent="0.2">
      <c r="X2716" s="208"/>
      <c r="Z2716" s="208"/>
      <c r="AA2716" s="208"/>
    </row>
    <row r="2717" spans="24:27" x14ac:dyDescent="0.2">
      <c r="X2717" s="208"/>
      <c r="Z2717" s="208"/>
      <c r="AA2717" s="208"/>
    </row>
    <row r="2718" spans="24:27" x14ac:dyDescent="0.2">
      <c r="X2718" s="208"/>
      <c r="Z2718" s="208"/>
      <c r="AA2718" s="208"/>
    </row>
    <row r="2719" spans="24:27" x14ac:dyDescent="0.2">
      <c r="X2719" s="208"/>
      <c r="Z2719" s="208"/>
      <c r="AA2719" s="208"/>
    </row>
    <row r="2720" spans="24:27" x14ac:dyDescent="0.2">
      <c r="X2720" s="208"/>
      <c r="Z2720" s="208"/>
      <c r="AA2720" s="208"/>
    </row>
    <row r="2721" spans="24:27" x14ac:dyDescent="0.2">
      <c r="X2721" s="208"/>
      <c r="Z2721" s="208"/>
      <c r="AA2721" s="208"/>
    </row>
    <row r="2722" spans="24:27" x14ac:dyDescent="0.2">
      <c r="X2722" s="208"/>
      <c r="Z2722" s="208"/>
      <c r="AA2722" s="208"/>
    </row>
    <row r="2723" spans="24:27" x14ac:dyDescent="0.2">
      <c r="X2723" s="208"/>
      <c r="Z2723" s="208"/>
      <c r="AA2723" s="208"/>
    </row>
    <row r="2724" spans="24:27" x14ac:dyDescent="0.2">
      <c r="X2724" s="208"/>
      <c r="Z2724" s="208"/>
      <c r="AA2724" s="208"/>
    </row>
    <row r="2725" spans="24:27" x14ac:dyDescent="0.2">
      <c r="X2725" s="208"/>
      <c r="Z2725" s="208"/>
      <c r="AA2725" s="208"/>
    </row>
    <row r="2726" spans="24:27" x14ac:dyDescent="0.2">
      <c r="X2726" s="208"/>
      <c r="Z2726" s="208"/>
      <c r="AA2726" s="208"/>
    </row>
    <row r="2727" spans="24:27" x14ac:dyDescent="0.2">
      <c r="X2727" s="208"/>
      <c r="Z2727" s="208"/>
      <c r="AA2727" s="208"/>
    </row>
    <row r="2728" spans="24:27" x14ac:dyDescent="0.2">
      <c r="X2728" s="208"/>
      <c r="Z2728" s="208"/>
      <c r="AA2728" s="208"/>
    </row>
    <row r="2729" spans="24:27" x14ac:dyDescent="0.2">
      <c r="X2729" s="208"/>
      <c r="Z2729" s="208"/>
      <c r="AA2729" s="208"/>
    </row>
    <row r="2730" spans="24:27" x14ac:dyDescent="0.2">
      <c r="X2730" s="208"/>
      <c r="Z2730" s="208"/>
      <c r="AA2730" s="208"/>
    </row>
    <row r="2731" spans="24:27" x14ac:dyDescent="0.2">
      <c r="X2731" s="208"/>
      <c r="Z2731" s="208"/>
      <c r="AA2731" s="208"/>
    </row>
    <row r="2732" spans="24:27" x14ac:dyDescent="0.2">
      <c r="X2732" s="208"/>
      <c r="Z2732" s="208"/>
      <c r="AA2732" s="208"/>
    </row>
    <row r="2733" spans="24:27" x14ac:dyDescent="0.2">
      <c r="X2733" s="208"/>
      <c r="Z2733" s="208"/>
      <c r="AA2733" s="208"/>
    </row>
    <row r="2734" spans="24:27" x14ac:dyDescent="0.2">
      <c r="X2734" s="208"/>
      <c r="Z2734" s="208"/>
      <c r="AA2734" s="208"/>
    </row>
    <row r="2735" spans="24:27" x14ac:dyDescent="0.2">
      <c r="X2735" s="208"/>
      <c r="Z2735" s="208"/>
      <c r="AA2735" s="208"/>
    </row>
    <row r="2736" spans="24:27" x14ac:dyDescent="0.2">
      <c r="X2736" s="208"/>
      <c r="Z2736" s="208"/>
      <c r="AA2736" s="208"/>
    </row>
    <row r="2737" spans="24:27" x14ac:dyDescent="0.2">
      <c r="X2737" s="208"/>
      <c r="Z2737" s="208"/>
      <c r="AA2737" s="208"/>
    </row>
    <row r="2738" spans="24:27" x14ac:dyDescent="0.2">
      <c r="X2738" s="208"/>
      <c r="Z2738" s="208"/>
      <c r="AA2738" s="208"/>
    </row>
    <row r="2739" spans="24:27" x14ac:dyDescent="0.2">
      <c r="X2739" s="208"/>
      <c r="Z2739" s="208"/>
      <c r="AA2739" s="208"/>
    </row>
    <row r="2740" spans="24:27" x14ac:dyDescent="0.2">
      <c r="X2740" s="208"/>
      <c r="Z2740" s="208"/>
      <c r="AA2740" s="208"/>
    </row>
    <row r="2741" spans="24:27" x14ac:dyDescent="0.2">
      <c r="X2741" s="208"/>
      <c r="Z2741" s="208"/>
      <c r="AA2741" s="208"/>
    </row>
    <row r="2742" spans="24:27" x14ac:dyDescent="0.2">
      <c r="X2742" s="208"/>
      <c r="Z2742" s="208"/>
      <c r="AA2742" s="208"/>
    </row>
    <row r="2743" spans="24:27" x14ac:dyDescent="0.2">
      <c r="X2743" s="208"/>
      <c r="Z2743" s="208"/>
      <c r="AA2743" s="208"/>
    </row>
    <row r="2744" spans="24:27" x14ac:dyDescent="0.2">
      <c r="X2744" s="208"/>
      <c r="Z2744" s="208"/>
      <c r="AA2744" s="208"/>
    </row>
    <row r="2745" spans="24:27" x14ac:dyDescent="0.2">
      <c r="X2745" s="208"/>
      <c r="Z2745" s="208"/>
      <c r="AA2745" s="208"/>
    </row>
    <row r="2746" spans="24:27" x14ac:dyDescent="0.2">
      <c r="X2746" s="208"/>
      <c r="Z2746" s="208"/>
      <c r="AA2746" s="208"/>
    </row>
    <row r="2747" spans="24:27" x14ac:dyDescent="0.2">
      <c r="X2747" s="208"/>
      <c r="Z2747" s="208"/>
      <c r="AA2747" s="208"/>
    </row>
    <row r="2748" spans="24:27" x14ac:dyDescent="0.2">
      <c r="X2748" s="208"/>
      <c r="Z2748" s="208"/>
      <c r="AA2748" s="208"/>
    </row>
    <row r="2749" spans="24:27" x14ac:dyDescent="0.2">
      <c r="X2749" s="208"/>
      <c r="Z2749" s="208"/>
      <c r="AA2749" s="208"/>
    </row>
    <row r="2750" spans="24:27" x14ac:dyDescent="0.2">
      <c r="X2750" s="208"/>
      <c r="Z2750" s="208"/>
      <c r="AA2750" s="208"/>
    </row>
    <row r="2751" spans="24:27" x14ac:dyDescent="0.2">
      <c r="X2751" s="208"/>
      <c r="Z2751" s="208"/>
      <c r="AA2751" s="208"/>
    </row>
    <row r="2752" spans="24:27" x14ac:dyDescent="0.2">
      <c r="X2752" s="208"/>
      <c r="Z2752" s="208"/>
      <c r="AA2752" s="208"/>
    </row>
    <row r="2753" spans="24:27" x14ac:dyDescent="0.2">
      <c r="X2753" s="208"/>
      <c r="Z2753" s="208"/>
      <c r="AA2753" s="208"/>
    </row>
    <row r="2754" spans="24:27" x14ac:dyDescent="0.2">
      <c r="X2754" s="208"/>
      <c r="Z2754" s="208"/>
      <c r="AA2754" s="208"/>
    </row>
    <row r="2755" spans="24:27" x14ac:dyDescent="0.2">
      <c r="X2755" s="208"/>
      <c r="Z2755" s="208"/>
      <c r="AA2755" s="208"/>
    </row>
    <row r="2756" spans="24:27" x14ac:dyDescent="0.2">
      <c r="X2756" s="208"/>
      <c r="Z2756" s="208"/>
      <c r="AA2756" s="208"/>
    </row>
    <row r="2757" spans="24:27" x14ac:dyDescent="0.2">
      <c r="X2757" s="208"/>
      <c r="Z2757" s="208"/>
      <c r="AA2757" s="208"/>
    </row>
    <row r="2758" spans="24:27" x14ac:dyDescent="0.2">
      <c r="X2758" s="208"/>
      <c r="Z2758" s="208"/>
      <c r="AA2758" s="208"/>
    </row>
    <row r="2759" spans="24:27" x14ac:dyDescent="0.2">
      <c r="X2759" s="208"/>
      <c r="Z2759" s="208"/>
      <c r="AA2759" s="208"/>
    </row>
    <row r="2760" spans="24:27" x14ac:dyDescent="0.2">
      <c r="X2760" s="208"/>
      <c r="Z2760" s="208"/>
      <c r="AA2760" s="208"/>
    </row>
    <row r="2761" spans="24:27" x14ac:dyDescent="0.2">
      <c r="X2761" s="208"/>
      <c r="Z2761" s="208"/>
      <c r="AA2761" s="208"/>
    </row>
    <row r="2762" spans="24:27" x14ac:dyDescent="0.2">
      <c r="X2762" s="208"/>
      <c r="Z2762" s="208"/>
      <c r="AA2762" s="208"/>
    </row>
    <row r="2763" spans="24:27" x14ac:dyDescent="0.2">
      <c r="X2763" s="208"/>
      <c r="Z2763" s="208"/>
      <c r="AA2763" s="208"/>
    </row>
    <row r="2764" spans="24:27" x14ac:dyDescent="0.2">
      <c r="X2764" s="208"/>
      <c r="Z2764" s="208"/>
      <c r="AA2764" s="208"/>
    </row>
    <row r="2765" spans="24:27" x14ac:dyDescent="0.2">
      <c r="X2765" s="208"/>
      <c r="Z2765" s="208"/>
      <c r="AA2765" s="208"/>
    </row>
    <row r="2766" spans="24:27" x14ac:dyDescent="0.2">
      <c r="X2766" s="208"/>
      <c r="Z2766" s="208"/>
      <c r="AA2766" s="208"/>
    </row>
    <row r="2767" spans="24:27" x14ac:dyDescent="0.2">
      <c r="X2767" s="208"/>
      <c r="Z2767" s="208"/>
      <c r="AA2767" s="208"/>
    </row>
    <row r="2768" spans="24:27" x14ac:dyDescent="0.2">
      <c r="X2768" s="208"/>
      <c r="Z2768" s="208"/>
      <c r="AA2768" s="208"/>
    </row>
    <row r="2769" spans="24:27" x14ac:dyDescent="0.2">
      <c r="X2769" s="208"/>
      <c r="Z2769" s="208"/>
      <c r="AA2769" s="208"/>
    </row>
    <row r="2770" spans="24:27" x14ac:dyDescent="0.2">
      <c r="X2770" s="208"/>
      <c r="Z2770" s="208"/>
      <c r="AA2770" s="208"/>
    </row>
    <row r="2771" spans="24:27" x14ac:dyDescent="0.2">
      <c r="X2771" s="208"/>
      <c r="Z2771" s="208"/>
      <c r="AA2771" s="208"/>
    </row>
    <row r="2772" spans="24:27" x14ac:dyDescent="0.2">
      <c r="X2772" s="208"/>
      <c r="Z2772" s="208"/>
      <c r="AA2772" s="208"/>
    </row>
    <row r="2773" spans="24:27" x14ac:dyDescent="0.2">
      <c r="X2773" s="208"/>
      <c r="Z2773" s="208"/>
      <c r="AA2773" s="208"/>
    </row>
    <row r="2774" spans="24:27" x14ac:dyDescent="0.2">
      <c r="X2774" s="208"/>
      <c r="Z2774" s="208"/>
      <c r="AA2774" s="208"/>
    </row>
    <row r="2775" spans="24:27" x14ac:dyDescent="0.2">
      <c r="X2775" s="208"/>
      <c r="Z2775" s="208"/>
      <c r="AA2775" s="208"/>
    </row>
    <row r="2776" spans="24:27" x14ac:dyDescent="0.2">
      <c r="X2776" s="208"/>
      <c r="Z2776" s="208"/>
      <c r="AA2776" s="208"/>
    </row>
    <row r="2777" spans="24:27" x14ac:dyDescent="0.2">
      <c r="X2777" s="208"/>
      <c r="Z2777" s="208"/>
      <c r="AA2777" s="208"/>
    </row>
    <row r="2778" spans="24:27" x14ac:dyDescent="0.2">
      <c r="X2778" s="208"/>
      <c r="Z2778" s="208"/>
      <c r="AA2778" s="208"/>
    </row>
    <row r="2779" spans="24:27" x14ac:dyDescent="0.2">
      <c r="X2779" s="208"/>
      <c r="Z2779" s="208"/>
      <c r="AA2779" s="208"/>
    </row>
    <row r="2780" spans="24:27" x14ac:dyDescent="0.2">
      <c r="X2780" s="208"/>
      <c r="Z2780" s="208"/>
      <c r="AA2780" s="208"/>
    </row>
    <row r="2781" spans="24:27" x14ac:dyDescent="0.2">
      <c r="X2781" s="208"/>
      <c r="Z2781" s="208"/>
      <c r="AA2781" s="208"/>
    </row>
    <row r="2782" spans="24:27" x14ac:dyDescent="0.2">
      <c r="X2782" s="208"/>
      <c r="Z2782" s="208"/>
      <c r="AA2782" s="208"/>
    </row>
    <row r="2783" spans="24:27" x14ac:dyDescent="0.2">
      <c r="X2783" s="208"/>
      <c r="Z2783" s="208"/>
      <c r="AA2783" s="208"/>
    </row>
    <row r="2784" spans="24:27" x14ac:dyDescent="0.2">
      <c r="X2784" s="208"/>
      <c r="Z2784" s="208"/>
      <c r="AA2784" s="208"/>
    </row>
    <row r="2785" spans="24:27" x14ac:dyDescent="0.2">
      <c r="X2785" s="208"/>
      <c r="Z2785" s="208"/>
      <c r="AA2785" s="208"/>
    </row>
    <row r="2786" spans="24:27" x14ac:dyDescent="0.2">
      <c r="X2786" s="208"/>
      <c r="Z2786" s="208"/>
      <c r="AA2786" s="208"/>
    </row>
    <row r="2787" spans="24:27" x14ac:dyDescent="0.2">
      <c r="X2787" s="208"/>
      <c r="Z2787" s="208"/>
      <c r="AA2787" s="208"/>
    </row>
    <row r="2788" spans="24:27" x14ac:dyDescent="0.2">
      <c r="X2788" s="208"/>
      <c r="Z2788" s="208"/>
      <c r="AA2788" s="208"/>
    </row>
    <row r="2789" spans="24:27" x14ac:dyDescent="0.2">
      <c r="X2789" s="208"/>
      <c r="Z2789" s="208"/>
      <c r="AA2789" s="208"/>
    </row>
    <row r="2790" spans="24:27" x14ac:dyDescent="0.2">
      <c r="X2790" s="208"/>
      <c r="Z2790" s="208"/>
      <c r="AA2790" s="208"/>
    </row>
    <row r="2791" spans="24:27" x14ac:dyDescent="0.2">
      <c r="X2791" s="208"/>
      <c r="Z2791" s="208"/>
      <c r="AA2791" s="208"/>
    </row>
    <row r="2792" spans="24:27" x14ac:dyDescent="0.2">
      <c r="X2792" s="208"/>
      <c r="Z2792" s="208"/>
      <c r="AA2792" s="208"/>
    </row>
    <row r="2793" spans="24:27" x14ac:dyDescent="0.2">
      <c r="X2793" s="208"/>
      <c r="Z2793" s="208"/>
      <c r="AA2793" s="208"/>
    </row>
    <row r="2794" spans="24:27" x14ac:dyDescent="0.2">
      <c r="X2794" s="208"/>
      <c r="Z2794" s="208"/>
      <c r="AA2794" s="208"/>
    </row>
    <row r="2795" spans="24:27" x14ac:dyDescent="0.2">
      <c r="X2795" s="208"/>
      <c r="Z2795" s="208"/>
      <c r="AA2795" s="208"/>
    </row>
    <row r="2796" spans="24:27" x14ac:dyDescent="0.2">
      <c r="X2796" s="208"/>
      <c r="Z2796" s="208"/>
      <c r="AA2796" s="208"/>
    </row>
    <row r="2797" spans="24:27" x14ac:dyDescent="0.2">
      <c r="X2797" s="208"/>
      <c r="Z2797" s="208"/>
      <c r="AA2797" s="208"/>
    </row>
    <row r="2798" spans="24:27" x14ac:dyDescent="0.2">
      <c r="X2798" s="208"/>
      <c r="Z2798" s="208"/>
      <c r="AA2798" s="208"/>
    </row>
    <row r="2799" spans="24:27" x14ac:dyDescent="0.2">
      <c r="X2799" s="208"/>
      <c r="Z2799" s="208"/>
      <c r="AA2799" s="208"/>
    </row>
    <row r="2800" spans="24:27" x14ac:dyDescent="0.2">
      <c r="X2800" s="208"/>
      <c r="Z2800" s="208"/>
      <c r="AA2800" s="208"/>
    </row>
    <row r="2801" spans="24:27" x14ac:dyDescent="0.2">
      <c r="X2801" s="208"/>
      <c r="Z2801" s="208"/>
      <c r="AA2801" s="208"/>
    </row>
    <row r="2802" spans="24:27" x14ac:dyDescent="0.2">
      <c r="X2802" s="208"/>
      <c r="Z2802" s="208"/>
      <c r="AA2802" s="208"/>
    </row>
    <row r="2803" spans="24:27" x14ac:dyDescent="0.2">
      <c r="X2803" s="208"/>
      <c r="Z2803" s="208"/>
      <c r="AA2803" s="208"/>
    </row>
    <row r="2804" spans="24:27" x14ac:dyDescent="0.2">
      <c r="X2804" s="208"/>
      <c r="Z2804" s="208"/>
      <c r="AA2804" s="208"/>
    </row>
    <row r="2805" spans="24:27" x14ac:dyDescent="0.2">
      <c r="X2805" s="208"/>
      <c r="Z2805" s="208"/>
      <c r="AA2805" s="208"/>
    </row>
    <row r="2806" spans="24:27" x14ac:dyDescent="0.2">
      <c r="X2806" s="208"/>
      <c r="Z2806" s="208"/>
      <c r="AA2806" s="208"/>
    </row>
    <row r="2807" spans="24:27" x14ac:dyDescent="0.2">
      <c r="X2807" s="208"/>
      <c r="Z2807" s="208"/>
      <c r="AA2807" s="208"/>
    </row>
    <row r="2808" spans="24:27" x14ac:dyDescent="0.2">
      <c r="X2808" s="208"/>
      <c r="Z2808" s="208"/>
      <c r="AA2808" s="208"/>
    </row>
    <row r="2809" spans="24:27" x14ac:dyDescent="0.2">
      <c r="X2809" s="208"/>
      <c r="Z2809" s="208"/>
      <c r="AA2809" s="208"/>
    </row>
    <row r="2810" spans="24:27" x14ac:dyDescent="0.2">
      <c r="X2810" s="208"/>
      <c r="Z2810" s="208"/>
      <c r="AA2810" s="208"/>
    </row>
    <row r="2811" spans="24:27" x14ac:dyDescent="0.2">
      <c r="X2811" s="208"/>
      <c r="Z2811" s="208"/>
      <c r="AA2811" s="208"/>
    </row>
    <row r="2812" spans="24:27" x14ac:dyDescent="0.2">
      <c r="X2812" s="208"/>
      <c r="Z2812" s="208"/>
      <c r="AA2812" s="208"/>
    </row>
    <row r="2813" spans="24:27" x14ac:dyDescent="0.2">
      <c r="X2813" s="208"/>
      <c r="Z2813" s="208"/>
      <c r="AA2813" s="208"/>
    </row>
    <row r="2814" spans="24:27" x14ac:dyDescent="0.2">
      <c r="X2814" s="208"/>
      <c r="Z2814" s="208"/>
      <c r="AA2814" s="208"/>
    </row>
    <row r="2815" spans="24:27" x14ac:dyDescent="0.2">
      <c r="X2815" s="208"/>
      <c r="Z2815" s="208"/>
      <c r="AA2815" s="208"/>
    </row>
    <row r="2816" spans="24:27" x14ac:dyDescent="0.2">
      <c r="X2816" s="208"/>
      <c r="Z2816" s="208"/>
      <c r="AA2816" s="208"/>
    </row>
    <row r="2817" spans="24:27" x14ac:dyDescent="0.2">
      <c r="X2817" s="208"/>
      <c r="Z2817" s="208"/>
      <c r="AA2817" s="208"/>
    </row>
    <row r="2818" spans="24:27" x14ac:dyDescent="0.2">
      <c r="X2818" s="208"/>
      <c r="Z2818" s="208"/>
      <c r="AA2818" s="208"/>
    </row>
    <row r="2819" spans="24:27" x14ac:dyDescent="0.2">
      <c r="X2819" s="208"/>
      <c r="Z2819" s="208"/>
      <c r="AA2819" s="208"/>
    </row>
    <row r="2820" spans="24:27" x14ac:dyDescent="0.2">
      <c r="X2820" s="208"/>
      <c r="Z2820" s="208"/>
      <c r="AA2820" s="208"/>
    </row>
    <row r="2821" spans="24:27" x14ac:dyDescent="0.2">
      <c r="X2821" s="208"/>
      <c r="Z2821" s="208"/>
      <c r="AA2821" s="208"/>
    </row>
    <row r="2822" spans="24:27" x14ac:dyDescent="0.2">
      <c r="X2822" s="208"/>
      <c r="Z2822" s="208"/>
      <c r="AA2822" s="208"/>
    </row>
    <row r="2823" spans="24:27" x14ac:dyDescent="0.2">
      <c r="X2823" s="208"/>
      <c r="Z2823" s="208"/>
      <c r="AA2823" s="208"/>
    </row>
    <row r="2824" spans="24:27" x14ac:dyDescent="0.2">
      <c r="X2824" s="208"/>
      <c r="Z2824" s="208"/>
      <c r="AA2824" s="208"/>
    </row>
    <row r="2825" spans="24:27" x14ac:dyDescent="0.2">
      <c r="X2825" s="208"/>
      <c r="Z2825" s="208"/>
      <c r="AA2825" s="208"/>
    </row>
    <row r="2826" spans="24:27" x14ac:dyDescent="0.2">
      <c r="X2826" s="208"/>
      <c r="Z2826" s="208"/>
      <c r="AA2826" s="208"/>
    </row>
    <row r="2827" spans="24:27" x14ac:dyDescent="0.2">
      <c r="X2827" s="208"/>
      <c r="Z2827" s="208"/>
      <c r="AA2827" s="208"/>
    </row>
    <row r="2828" spans="24:27" x14ac:dyDescent="0.2">
      <c r="X2828" s="208"/>
      <c r="Z2828" s="208"/>
      <c r="AA2828" s="208"/>
    </row>
    <row r="2829" spans="24:27" x14ac:dyDescent="0.2">
      <c r="X2829" s="208"/>
      <c r="Z2829" s="208"/>
      <c r="AA2829" s="208"/>
    </row>
    <row r="2830" spans="24:27" x14ac:dyDescent="0.2">
      <c r="X2830" s="208"/>
      <c r="Z2830" s="208"/>
      <c r="AA2830" s="208"/>
    </row>
    <row r="2831" spans="24:27" x14ac:dyDescent="0.2">
      <c r="X2831" s="208"/>
      <c r="Z2831" s="208"/>
      <c r="AA2831" s="208"/>
    </row>
    <row r="2832" spans="24:27" x14ac:dyDescent="0.2">
      <c r="X2832" s="208"/>
      <c r="Z2832" s="208"/>
      <c r="AA2832" s="208"/>
    </row>
    <row r="2833" spans="24:27" x14ac:dyDescent="0.2">
      <c r="X2833" s="208"/>
      <c r="Z2833" s="208"/>
      <c r="AA2833" s="208"/>
    </row>
    <row r="2834" spans="24:27" x14ac:dyDescent="0.2">
      <c r="X2834" s="208"/>
      <c r="Z2834" s="208"/>
      <c r="AA2834" s="208"/>
    </row>
    <row r="2835" spans="24:27" x14ac:dyDescent="0.2">
      <c r="X2835" s="208"/>
      <c r="Z2835" s="208"/>
      <c r="AA2835" s="208"/>
    </row>
    <row r="2836" spans="24:27" x14ac:dyDescent="0.2">
      <c r="X2836" s="208"/>
      <c r="Z2836" s="208"/>
      <c r="AA2836" s="208"/>
    </row>
    <row r="2837" spans="24:27" x14ac:dyDescent="0.2">
      <c r="X2837" s="208"/>
      <c r="Z2837" s="208"/>
      <c r="AA2837" s="208"/>
    </row>
    <row r="2838" spans="24:27" x14ac:dyDescent="0.2">
      <c r="X2838" s="208"/>
      <c r="Z2838" s="208"/>
      <c r="AA2838" s="208"/>
    </row>
    <row r="2839" spans="24:27" x14ac:dyDescent="0.2">
      <c r="X2839" s="208"/>
      <c r="Z2839" s="208"/>
      <c r="AA2839" s="208"/>
    </row>
    <row r="2840" spans="24:27" x14ac:dyDescent="0.2">
      <c r="X2840" s="208"/>
      <c r="Z2840" s="208"/>
      <c r="AA2840" s="208"/>
    </row>
    <row r="2841" spans="24:27" x14ac:dyDescent="0.2">
      <c r="X2841" s="208"/>
      <c r="Z2841" s="208"/>
      <c r="AA2841" s="208"/>
    </row>
    <row r="2842" spans="24:27" x14ac:dyDescent="0.2">
      <c r="X2842" s="208"/>
      <c r="Z2842" s="208"/>
      <c r="AA2842" s="208"/>
    </row>
    <row r="2843" spans="24:27" x14ac:dyDescent="0.2">
      <c r="X2843" s="208"/>
      <c r="Z2843" s="208"/>
      <c r="AA2843" s="208"/>
    </row>
    <row r="2844" spans="24:27" x14ac:dyDescent="0.2">
      <c r="X2844" s="208"/>
      <c r="Z2844" s="208"/>
      <c r="AA2844" s="208"/>
    </row>
    <row r="2845" spans="24:27" x14ac:dyDescent="0.2">
      <c r="X2845" s="208"/>
      <c r="Z2845" s="208"/>
      <c r="AA2845" s="208"/>
    </row>
    <row r="2846" spans="24:27" x14ac:dyDescent="0.2">
      <c r="X2846" s="208"/>
      <c r="Z2846" s="208"/>
      <c r="AA2846" s="208"/>
    </row>
    <row r="2847" spans="24:27" x14ac:dyDescent="0.2">
      <c r="X2847" s="208"/>
      <c r="Z2847" s="208"/>
      <c r="AA2847" s="208"/>
    </row>
    <row r="2848" spans="24:27" x14ac:dyDescent="0.2">
      <c r="X2848" s="208"/>
      <c r="Z2848" s="208"/>
      <c r="AA2848" s="208"/>
    </row>
    <row r="2849" spans="24:27" x14ac:dyDescent="0.2">
      <c r="X2849" s="208"/>
      <c r="Z2849" s="208"/>
      <c r="AA2849" s="208"/>
    </row>
    <row r="2850" spans="24:27" x14ac:dyDescent="0.2">
      <c r="X2850" s="208"/>
      <c r="Z2850" s="208"/>
      <c r="AA2850" s="208"/>
    </row>
    <row r="2851" spans="24:27" x14ac:dyDescent="0.2">
      <c r="X2851" s="208"/>
      <c r="Z2851" s="208"/>
      <c r="AA2851" s="208"/>
    </row>
    <row r="2852" spans="24:27" x14ac:dyDescent="0.2">
      <c r="X2852" s="208"/>
      <c r="Z2852" s="208"/>
      <c r="AA2852" s="208"/>
    </row>
    <row r="2853" spans="24:27" x14ac:dyDescent="0.2">
      <c r="X2853" s="208"/>
      <c r="Z2853" s="208"/>
      <c r="AA2853" s="208"/>
    </row>
    <row r="2854" spans="24:27" x14ac:dyDescent="0.2">
      <c r="X2854" s="208"/>
      <c r="Z2854" s="208"/>
      <c r="AA2854" s="208"/>
    </row>
    <row r="2855" spans="24:27" x14ac:dyDescent="0.2">
      <c r="X2855" s="208"/>
      <c r="Z2855" s="208"/>
      <c r="AA2855" s="208"/>
    </row>
    <row r="2856" spans="24:27" x14ac:dyDescent="0.2">
      <c r="X2856" s="208"/>
      <c r="Z2856" s="208"/>
      <c r="AA2856" s="208"/>
    </row>
    <row r="2857" spans="24:27" x14ac:dyDescent="0.2">
      <c r="X2857" s="208"/>
      <c r="Z2857" s="208"/>
      <c r="AA2857" s="208"/>
    </row>
    <row r="2858" spans="24:27" x14ac:dyDescent="0.2">
      <c r="X2858" s="208"/>
      <c r="Z2858" s="208"/>
      <c r="AA2858" s="208"/>
    </row>
    <row r="2859" spans="24:27" x14ac:dyDescent="0.2">
      <c r="X2859" s="208"/>
      <c r="Z2859" s="208"/>
      <c r="AA2859" s="208"/>
    </row>
    <row r="2860" spans="24:27" x14ac:dyDescent="0.2">
      <c r="X2860" s="208"/>
      <c r="Z2860" s="208"/>
      <c r="AA2860" s="208"/>
    </row>
    <row r="2861" spans="24:27" x14ac:dyDescent="0.2">
      <c r="X2861" s="208"/>
      <c r="Z2861" s="208"/>
      <c r="AA2861" s="208"/>
    </row>
    <row r="2862" spans="24:27" x14ac:dyDescent="0.2">
      <c r="X2862" s="208"/>
      <c r="Z2862" s="208"/>
      <c r="AA2862" s="208"/>
    </row>
    <row r="2863" spans="24:27" x14ac:dyDescent="0.2">
      <c r="X2863" s="208"/>
      <c r="Z2863" s="208"/>
      <c r="AA2863" s="208"/>
    </row>
    <row r="2864" spans="24:27" x14ac:dyDescent="0.2">
      <c r="X2864" s="208"/>
      <c r="Z2864" s="208"/>
      <c r="AA2864" s="208"/>
    </row>
    <row r="2865" spans="24:27" x14ac:dyDescent="0.2">
      <c r="X2865" s="208"/>
      <c r="Z2865" s="208"/>
      <c r="AA2865" s="208"/>
    </row>
    <row r="2866" spans="24:27" x14ac:dyDescent="0.2">
      <c r="X2866" s="208"/>
      <c r="Z2866" s="208"/>
      <c r="AA2866" s="208"/>
    </row>
    <row r="2867" spans="24:27" x14ac:dyDescent="0.2">
      <c r="X2867" s="208"/>
      <c r="Z2867" s="208"/>
      <c r="AA2867" s="208"/>
    </row>
    <row r="2868" spans="24:27" x14ac:dyDescent="0.2">
      <c r="X2868" s="208"/>
      <c r="Z2868" s="208"/>
      <c r="AA2868" s="208"/>
    </row>
    <row r="2869" spans="24:27" x14ac:dyDescent="0.2">
      <c r="X2869" s="208"/>
      <c r="Z2869" s="208"/>
      <c r="AA2869" s="208"/>
    </row>
    <row r="2870" spans="24:27" x14ac:dyDescent="0.2">
      <c r="X2870" s="208"/>
      <c r="Z2870" s="208"/>
      <c r="AA2870" s="208"/>
    </row>
    <row r="2871" spans="24:27" x14ac:dyDescent="0.2">
      <c r="X2871" s="208"/>
      <c r="Z2871" s="208"/>
      <c r="AA2871" s="208"/>
    </row>
    <row r="2872" spans="24:27" x14ac:dyDescent="0.2">
      <c r="X2872" s="208"/>
      <c r="Z2872" s="208"/>
      <c r="AA2872" s="208"/>
    </row>
    <row r="2873" spans="24:27" x14ac:dyDescent="0.2">
      <c r="X2873" s="208"/>
      <c r="Z2873" s="208"/>
      <c r="AA2873" s="208"/>
    </row>
    <row r="2874" spans="24:27" x14ac:dyDescent="0.2">
      <c r="X2874" s="208"/>
      <c r="Z2874" s="208"/>
      <c r="AA2874" s="208"/>
    </row>
    <row r="2875" spans="24:27" x14ac:dyDescent="0.2">
      <c r="X2875" s="208"/>
      <c r="Z2875" s="208"/>
      <c r="AA2875" s="208"/>
    </row>
    <row r="2876" spans="24:27" x14ac:dyDescent="0.2">
      <c r="X2876" s="208"/>
      <c r="Z2876" s="208"/>
      <c r="AA2876" s="208"/>
    </row>
    <row r="2877" spans="24:27" x14ac:dyDescent="0.2">
      <c r="X2877" s="208"/>
      <c r="Z2877" s="208"/>
      <c r="AA2877" s="208"/>
    </row>
    <row r="2878" spans="24:27" x14ac:dyDescent="0.2">
      <c r="X2878" s="208"/>
      <c r="Z2878" s="208"/>
      <c r="AA2878" s="208"/>
    </row>
    <row r="2879" spans="24:27" x14ac:dyDescent="0.2">
      <c r="X2879" s="208"/>
      <c r="Z2879" s="208"/>
      <c r="AA2879" s="208"/>
    </row>
    <row r="2880" spans="24:27" x14ac:dyDescent="0.2">
      <c r="X2880" s="208"/>
      <c r="Z2880" s="208"/>
      <c r="AA2880" s="208"/>
    </row>
    <row r="2881" spans="24:27" x14ac:dyDescent="0.2">
      <c r="X2881" s="208"/>
      <c r="Z2881" s="208"/>
      <c r="AA2881" s="208"/>
    </row>
    <row r="2882" spans="24:27" x14ac:dyDescent="0.2">
      <c r="X2882" s="208"/>
      <c r="Z2882" s="208"/>
      <c r="AA2882" s="208"/>
    </row>
    <row r="2883" spans="24:27" x14ac:dyDescent="0.2">
      <c r="X2883" s="208"/>
      <c r="Z2883" s="208"/>
      <c r="AA2883" s="208"/>
    </row>
    <row r="2884" spans="24:27" x14ac:dyDescent="0.2">
      <c r="X2884" s="208"/>
      <c r="Z2884" s="208"/>
      <c r="AA2884" s="208"/>
    </row>
    <row r="2885" spans="24:27" x14ac:dyDescent="0.2">
      <c r="X2885" s="208"/>
      <c r="Z2885" s="208"/>
      <c r="AA2885" s="208"/>
    </row>
    <row r="2886" spans="24:27" x14ac:dyDescent="0.2">
      <c r="X2886" s="208"/>
      <c r="Z2886" s="208"/>
      <c r="AA2886" s="208"/>
    </row>
    <row r="2887" spans="24:27" x14ac:dyDescent="0.2">
      <c r="X2887" s="208"/>
      <c r="Z2887" s="208"/>
      <c r="AA2887" s="208"/>
    </row>
    <row r="2888" spans="24:27" x14ac:dyDescent="0.2">
      <c r="X2888" s="208"/>
      <c r="Z2888" s="208"/>
      <c r="AA2888" s="208"/>
    </row>
    <row r="2889" spans="24:27" x14ac:dyDescent="0.2">
      <c r="X2889" s="208"/>
      <c r="Z2889" s="208"/>
      <c r="AA2889" s="208"/>
    </row>
    <row r="2890" spans="24:27" x14ac:dyDescent="0.2">
      <c r="X2890" s="208"/>
      <c r="Z2890" s="208"/>
      <c r="AA2890" s="208"/>
    </row>
    <row r="2891" spans="24:27" x14ac:dyDescent="0.2">
      <c r="X2891" s="208"/>
      <c r="Z2891" s="208"/>
      <c r="AA2891" s="208"/>
    </row>
    <row r="2892" spans="24:27" x14ac:dyDescent="0.2">
      <c r="X2892" s="208"/>
      <c r="Z2892" s="208"/>
      <c r="AA2892" s="208"/>
    </row>
    <row r="2893" spans="24:27" x14ac:dyDescent="0.2">
      <c r="X2893" s="208"/>
      <c r="Z2893" s="208"/>
      <c r="AA2893" s="208"/>
    </row>
    <row r="2894" spans="24:27" x14ac:dyDescent="0.2">
      <c r="X2894" s="208"/>
      <c r="Z2894" s="208"/>
      <c r="AA2894" s="208"/>
    </row>
    <row r="2895" spans="24:27" x14ac:dyDescent="0.2">
      <c r="X2895" s="208"/>
      <c r="Z2895" s="208"/>
      <c r="AA2895" s="208"/>
    </row>
    <row r="2896" spans="24:27" x14ac:dyDescent="0.2">
      <c r="X2896" s="208"/>
      <c r="Z2896" s="208"/>
      <c r="AA2896" s="208"/>
    </row>
    <row r="2897" spans="24:27" x14ac:dyDescent="0.2">
      <c r="X2897" s="208"/>
      <c r="Z2897" s="208"/>
      <c r="AA2897" s="208"/>
    </row>
    <row r="2898" spans="24:27" x14ac:dyDescent="0.2">
      <c r="X2898" s="208"/>
      <c r="Z2898" s="208"/>
      <c r="AA2898" s="208"/>
    </row>
    <row r="2899" spans="24:27" x14ac:dyDescent="0.2">
      <c r="X2899" s="208"/>
      <c r="Z2899" s="208"/>
      <c r="AA2899" s="208"/>
    </row>
    <row r="2900" spans="24:27" x14ac:dyDescent="0.2">
      <c r="X2900" s="208"/>
      <c r="Z2900" s="208"/>
      <c r="AA2900" s="208"/>
    </row>
    <row r="2901" spans="24:27" x14ac:dyDescent="0.2">
      <c r="X2901" s="208"/>
      <c r="Z2901" s="208"/>
      <c r="AA2901" s="208"/>
    </row>
    <row r="2902" spans="24:27" x14ac:dyDescent="0.2">
      <c r="X2902" s="208"/>
      <c r="Z2902" s="208"/>
      <c r="AA2902" s="208"/>
    </row>
    <row r="2903" spans="24:27" x14ac:dyDescent="0.2">
      <c r="X2903" s="208"/>
      <c r="Z2903" s="208"/>
      <c r="AA2903" s="208"/>
    </row>
    <row r="2904" spans="24:27" x14ac:dyDescent="0.2">
      <c r="X2904" s="208"/>
      <c r="Z2904" s="208"/>
      <c r="AA2904" s="208"/>
    </row>
    <row r="2905" spans="24:27" x14ac:dyDescent="0.2">
      <c r="X2905" s="208"/>
      <c r="Z2905" s="208"/>
      <c r="AA2905" s="208"/>
    </row>
    <row r="2906" spans="24:27" x14ac:dyDescent="0.2">
      <c r="X2906" s="208"/>
      <c r="Z2906" s="208"/>
      <c r="AA2906" s="208"/>
    </row>
    <row r="2907" spans="24:27" x14ac:dyDescent="0.2">
      <c r="X2907" s="208"/>
      <c r="Z2907" s="208"/>
      <c r="AA2907" s="208"/>
    </row>
    <row r="2908" spans="24:27" x14ac:dyDescent="0.2">
      <c r="X2908" s="208"/>
      <c r="Z2908" s="208"/>
      <c r="AA2908" s="208"/>
    </row>
    <row r="2909" spans="24:27" x14ac:dyDescent="0.2">
      <c r="X2909" s="208"/>
      <c r="Z2909" s="208"/>
      <c r="AA2909" s="208"/>
    </row>
    <row r="2910" spans="24:27" x14ac:dyDescent="0.2">
      <c r="X2910" s="208"/>
      <c r="Z2910" s="208"/>
      <c r="AA2910" s="208"/>
    </row>
    <row r="2911" spans="24:27" x14ac:dyDescent="0.2">
      <c r="X2911" s="208"/>
      <c r="Z2911" s="208"/>
      <c r="AA2911" s="208"/>
    </row>
    <row r="2912" spans="24:27" x14ac:dyDescent="0.2">
      <c r="X2912" s="208"/>
      <c r="Z2912" s="208"/>
      <c r="AA2912" s="208"/>
    </row>
    <row r="2913" spans="24:27" x14ac:dyDescent="0.2">
      <c r="X2913" s="208"/>
      <c r="Z2913" s="208"/>
      <c r="AA2913" s="208"/>
    </row>
    <row r="2914" spans="24:27" x14ac:dyDescent="0.2">
      <c r="X2914" s="208"/>
      <c r="Z2914" s="208"/>
      <c r="AA2914" s="208"/>
    </row>
    <row r="2915" spans="24:27" x14ac:dyDescent="0.2">
      <c r="X2915" s="208"/>
      <c r="Z2915" s="208"/>
      <c r="AA2915" s="208"/>
    </row>
    <row r="2916" spans="24:27" x14ac:dyDescent="0.2">
      <c r="X2916" s="208"/>
      <c r="Z2916" s="208"/>
      <c r="AA2916" s="208"/>
    </row>
    <row r="2917" spans="24:27" x14ac:dyDescent="0.2">
      <c r="X2917" s="208"/>
      <c r="Z2917" s="208"/>
      <c r="AA2917" s="208"/>
    </row>
    <row r="2918" spans="24:27" x14ac:dyDescent="0.2">
      <c r="X2918" s="208"/>
      <c r="Z2918" s="208"/>
      <c r="AA2918" s="208"/>
    </row>
    <row r="2919" spans="24:27" x14ac:dyDescent="0.2">
      <c r="X2919" s="208"/>
      <c r="Z2919" s="208"/>
      <c r="AA2919" s="208"/>
    </row>
    <row r="2920" spans="24:27" x14ac:dyDescent="0.2">
      <c r="X2920" s="208"/>
      <c r="Z2920" s="208"/>
      <c r="AA2920" s="208"/>
    </row>
    <row r="2921" spans="24:27" x14ac:dyDescent="0.2">
      <c r="X2921" s="208"/>
      <c r="Z2921" s="208"/>
      <c r="AA2921" s="208"/>
    </row>
    <row r="2922" spans="24:27" x14ac:dyDescent="0.2">
      <c r="X2922" s="208"/>
      <c r="Z2922" s="208"/>
      <c r="AA2922" s="208"/>
    </row>
    <row r="2923" spans="24:27" x14ac:dyDescent="0.2">
      <c r="X2923" s="208"/>
      <c r="Z2923" s="208"/>
      <c r="AA2923" s="208"/>
    </row>
    <row r="2924" spans="24:27" x14ac:dyDescent="0.2">
      <c r="X2924" s="208"/>
      <c r="Z2924" s="208"/>
      <c r="AA2924" s="208"/>
    </row>
    <row r="2925" spans="24:27" x14ac:dyDescent="0.2">
      <c r="X2925" s="208"/>
      <c r="Z2925" s="208"/>
      <c r="AA2925" s="208"/>
    </row>
    <row r="2926" spans="24:27" x14ac:dyDescent="0.2">
      <c r="X2926" s="208"/>
      <c r="Z2926" s="208"/>
      <c r="AA2926" s="208"/>
    </row>
    <row r="2927" spans="24:27" x14ac:dyDescent="0.2">
      <c r="X2927" s="208"/>
      <c r="Z2927" s="208"/>
      <c r="AA2927" s="208"/>
    </row>
    <row r="2928" spans="24:27" x14ac:dyDescent="0.2">
      <c r="X2928" s="208"/>
      <c r="Z2928" s="208"/>
      <c r="AA2928" s="208"/>
    </row>
    <row r="2929" spans="24:27" x14ac:dyDescent="0.2">
      <c r="X2929" s="208"/>
      <c r="Z2929" s="208"/>
      <c r="AA2929" s="208"/>
    </row>
    <row r="2930" spans="24:27" x14ac:dyDescent="0.2">
      <c r="X2930" s="208"/>
      <c r="Z2930" s="208"/>
      <c r="AA2930" s="208"/>
    </row>
    <row r="2931" spans="24:27" x14ac:dyDescent="0.2">
      <c r="X2931" s="208"/>
      <c r="Z2931" s="208"/>
      <c r="AA2931" s="208"/>
    </row>
    <row r="2932" spans="24:27" x14ac:dyDescent="0.2">
      <c r="X2932" s="208"/>
      <c r="Z2932" s="208"/>
      <c r="AA2932" s="208"/>
    </row>
    <row r="2933" spans="24:27" x14ac:dyDescent="0.2">
      <c r="X2933" s="208"/>
      <c r="Z2933" s="208"/>
      <c r="AA2933" s="208"/>
    </row>
    <row r="2934" spans="24:27" x14ac:dyDescent="0.2">
      <c r="X2934" s="208"/>
      <c r="Z2934" s="208"/>
      <c r="AA2934" s="208"/>
    </row>
    <row r="2935" spans="24:27" x14ac:dyDescent="0.2">
      <c r="X2935" s="208"/>
      <c r="Z2935" s="208"/>
      <c r="AA2935" s="208"/>
    </row>
    <row r="2936" spans="24:27" x14ac:dyDescent="0.2">
      <c r="X2936" s="208"/>
      <c r="Z2936" s="208"/>
      <c r="AA2936" s="208"/>
    </row>
    <row r="2937" spans="24:27" x14ac:dyDescent="0.2">
      <c r="X2937" s="208"/>
      <c r="Z2937" s="208"/>
      <c r="AA2937" s="208"/>
    </row>
    <row r="2938" spans="24:27" x14ac:dyDescent="0.2">
      <c r="X2938" s="208"/>
      <c r="Z2938" s="208"/>
      <c r="AA2938" s="208"/>
    </row>
    <row r="2939" spans="24:27" x14ac:dyDescent="0.2">
      <c r="X2939" s="208"/>
      <c r="Z2939" s="208"/>
      <c r="AA2939" s="208"/>
    </row>
    <row r="2940" spans="24:27" x14ac:dyDescent="0.2">
      <c r="X2940" s="208"/>
      <c r="Z2940" s="208"/>
      <c r="AA2940" s="208"/>
    </row>
    <row r="2941" spans="24:27" x14ac:dyDescent="0.2">
      <c r="X2941" s="208"/>
      <c r="Z2941" s="208"/>
      <c r="AA2941" s="208"/>
    </row>
    <row r="2942" spans="24:27" x14ac:dyDescent="0.2">
      <c r="X2942" s="208"/>
      <c r="Z2942" s="208"/>
      <c r="AA2942" s="208"/>
    </row>
    <row r="2943" spans="24:27" x14ac:dyDescent="0.2">
      <c r="X2943" s="208"/>
      <c r="Z2943" s="208"/>
      <c r="AA2943" s="208"/>
    </row>
    <row r="2944" spans="24:27" x14ac:dyDescent="0.2">
      <c r="X2944" s="208"/>
      <c r="Z2944" s="208"/>
      <c r="AA2944" s="208"/>
    </row>
    <row r="2945" spans="24:27" x14ac:dyDescent="0.2">
      <c r="X2945" s="208"/>
      <c r="Z2945" s="208"/>
      <c r="AA2945" s="208"/>
    </row>
    <row r="2946" spans="24:27" x14ac:dyDescent="0.2">
      <c r="X2946" s="208"/>
      <c r="Z2946" s="208"/>
      <c r="AA2946" s="208"/>
    </row>
    <row r="2947" spans="24:27" x14ac:dyDescent="0.2">
      <c r="X2947" s="208"/>
      <c r="Z2947" s="208"/>
      <c r="AA2947" s="208"/>
    </row>
    <row r="2948" spans="24:27" x14ac:dyDescent="0.2">
      <c r="X2948" s="208"/>
      <c r="Z2948" s="208"/>
      <c r="AA2948" s="208"/>
    </row>
    <row r="2949" spans="24:27" x14ac:dyDescent="0.2">
      <c r="X2949" s="208"/>
      <c r="Z2949" s="208"/>
      <c r="AA2949" s="208"/>
    </row>
    <row r="2950" spans="24:27" x14ac:dyDescent="0.2">
      <c r="X2950" s="208"/>
      <c r="Z2950" s="208"/>
      <c r="AA2950" s="208"/>
    </row>
    <row r="2951" spans="24:27" x14ac:dyDescent="0.2">
      <c r="X2951" s="208"/>
      <c r="Z2951" s="208"/>
      <c r="AA2951" s="208"/>
    </row>
    <row r="2952" spans="24:27" x14ac:dyDescent="0.2">
      <c r="X2952" s="208"/>
      <c r="Z2952" s="208"/>
      <c r="AA2952" s="208"/>
    </row>
    <row r="2953" spans="24:27" x14ac:dyDescent="0.2">
      <c r="X2953" s="208"/>
      <c r="Z2953" s="208"/>
      <c r="AA2953" s="208"/>
    </row>
    <row r="2954" spans="24:27" x14ac:dyDescent="0.2">
      <c r="X2954" s="208"/>
      <c r="Z2954" s="208"/>
      <c r="AA2954" s="208"/>
    </row>
    <row r="2955" spans="24:27" x14ac:dyDescent="0.2">
      <c r="X2955" s="208"/>
      <c r="Z2955" s="208"/>
      <c r="AA2955" s="208"/>
    </row>
    <row r="2956" spans="24:27" x14ac:dyDescent="0.2">
      <c r="X2956" s="208"/>
      <c r="Z2956" s="208"/>
      <c r="AA2956" s="208"/>
    </row>
    <row r="2957" spans="24:27" x14ac:dyDescent="0.2">
      <c r="X2957" s="208"/>
      <c r="Z2957" s="208"/>
      <c r="AA2957" s="208"/>
    </row>
    <row r="2958" spans="24:27" x14ac:dyDescent="0.2">
      <c r="X2958" s="208"/>
      <c r="Z2958" s="208"/>
      <c r="AA2958" s="208"/>
    </row>
    <row r="2959" spans="24:27" x14ac:dyDescent="0.2">
      <c r="X2959" s="208"/>
      <c r="Z2959" s="208"/>
      <c r="AA2959" s="208"/>
    </row>
    <row r="2960" spans="24:27" x14ac:dyDescent="0.2">
      <c r="X2960" s="208"/>
      <c r="Z2960" s="208"/>
      <c r="AA2960" s="208"/>
    </row>
    <row r="2961" spans="24:27" x14ac:dyDescent="0.2">
      <c r="X2961" s="208"/>
      <c r="Z2961" s="208"/>
      <c r="AA2961" s="208"/>
    </row>
    <row r="2962" spans="24:27" x14ac:dyDescent="0.2">
      <c r="X2962" s="208"/>
      <c r="Z2962" s="208"/>
      <c r="AA2962" s="208"/>
    </row>
    <row r="2963" spans="24:27" x14ac:dyDescent="0.2">
      <c r="X2963" s="208"/>
      <c r="Z2963" s="208"/>
      <c r="AA2963" s="208"/>
    </row>
    <row r="2964" spans="24:27" x14ac:dyDescent="0.2">
      <c r="X2964" s="208"/>
      <c r="Z2964" s="208"/>
      <c r="AA2964" s="208"/>
    </row>
    <row r="2965" spans="24:27" x14ac:dyDescent="0.2">
      <c r="X2965" s="208"/>
      <c r="Z2965" s="208"/>
      <c r="AA2965" s="208"/>
    </row>
    <row r="2966" spans="24:27" x14ac:dyDescent="0.2">
      <c r="X2966" s="208"/>
      <c r="Z2966" s="208"/>
      <c r="AA2966" s="208"/>
    </row>
    <row r="2967" spans="24:27" x14ac:dyDescent="0.2">
      <c r="X2967" s="208"/>
      <c r="Z2967" s="208"/>
      <c r="AA2967" s="208"/>
    </row>
    <row r="2968" spans="24:27" x14ac:dyDescent="0.2">
      <c r="X2968" s="208"/>
      <c r="Z2968" s="208"/>
      <c r="AA2968" s="208"/>
    </row>
    <row r="2969" spans="24:27" x14ac:dyDescent="0.2">
      <c r="X2969" s="208"/>
      <c r="Z2969" s="208"/>
      <c r="AA2969" s="208"/>
    </row>
    <row r="2970" spans="24:27" x14ac:dyDescent="0.2">
      <c r="X2970" s="208"/>
      <c r="Z2970" s="208"/>
      <c r="AA2970" s="208"/>
    </row>
    <row r="2971" spans="24:27" x14ac:dyDescent="0.2">
      <c r="X2971" s="208"/>
      <c r="Z2971" s="208"/>
      <c r="AA2971" s="208"/>
    </row>
    <row r="2972" spans="24:27" x14ac:dyDescent="0.2">
      <c r="X2972" s="208"/>
      <c r="Z2972" s="208"/>
      <c r="AA2972" s="208"/>
    </row>
    <row r="2973" spans="24:27" x14ac:dyDescent="0.2">
      <c r="X2973" s="208"/>
      <c r="Z2973" s="208"/>
      <c r="AA2973" s="208"/>
    </row>
    <row r="2974" spans="24:27" x14ac:dyDescent="0.2">
      <c r="X2974" s="208"/>
      <c r="Z2974" s="208"/>
      <c r="AA2974" s="208"/>
    </row>
    <row r="2975" spans="24:27" x14ac:dyDescent="0.2">
      <c r="X2975" s="208"/>
      <c r="Z2975" s="208"/>
      <c r="AA2975" s="208"/>
    </row>
    <row r="2976" spans="24:27" x14ac:dyDescent="0.2">
      <c r="X2976" s="208"/>
      <c r="Z2976" s="208"/>
      <c r="AA2976" s="208"/>
    </row>
    <row r="2977" spans="24:27" x14ac:dyDescent="0.2">
      <c r="X2977" s="208"/>
      <c r="Z2977" s="208"/>
      <c r="AA2977" s="208"/>
    </row>
    <row r="2978" spans="24:27" x14ac:dyDescent="0.2">
      <c r="X2978" s="208"/>
      <c r="Z2978" s="208"/>
      <c r="AA2978" s="208"/>
    </row>
    <row r="2979" spans="24:27" x14ac:dyDescent="0.2">
      <c r="X2979" s="208"/>
      <c r="Z2979" s="208"/>
      <c r="AA2979" s="208"/>
    </row>
    <row r="2980" spans="24:27" x14ac:dyDescent="0.2">
      <c r="X2980" s="208"/>
      <c r="Z2980" s="208"/>
      <c r="AA2980" s="208"/>
    </row>
    <row r="2981" spans="24:27" x14ac:dyDescent="0.2">
      <c r="X2981" s="208"/>
      <c r="Z2981" s="208"/>
      <c r="AA2981" s="208"/>
    </row>
    <row r="2982" spans="24:27" x14ac:dyDescent="0.2">
      <c r="X2982" s="208"/>
      <c r="Z2982" s="208"/>
      <c r="AA2982" s="208"/>
    </row>
    <row r="2983" spans="24:27" x14ac:dyDescent="0.2">
      <c r="X2983" s="208"/>
      <c r="Z2983" s="208"/>
      <c r="AA2983" s="208"/>
    </row>
    <row r="2984" spans="24:27" x14ac:dyDescent="0.2">
      <c r="X2984" s="208"/>
      <c r="Z2984" s="208"/>
      <c r="AA2984" s="208"/>
    </row>
    <row r="2985" spans="24:27" x14ac:dyDescent="0.2">
      <c r="X2985" s="208"/>
      <c r="Z2985" s="208"/>
      <c r="AA2985" s="208"/>
    </row>
    <row r="2986" spans="24:27" x14ac:dyDescent="0.2">
      <c r="X2986" s="208"/>
      <c r="Z2986" s="208"/>
      <c r="AA2986" s="208"/>
    </row>
    <row r="2987" spans="24:27" x14ac:dyDescent="0.2">
      <c r="X2987" s="208"/>
      <c r="Z2987" s="208"/>
      <c r="AA2987" s="208"/>
    </row>
    <row r="2988" spans="24:27" x14ac:dyDescent="0.2">
      <c r="X2988" s="208"/>
      <c r="Z2988" s="208"/>
      <c r="AA2988" s="208"/>
    </row>
    <row r="2989" spans="24:27" x14ac:dyDescent="0.2">
      <c r="X2989" s="208"/>
      <c r="Z2989" s="208"/>
      <c r="AA2989" s="208"/>
    </row>
    <row r="2990" spans="24:27" x14ac:dyDescent="0.2">
      <c r="X2990" s="208"/>
      <c r="Z2990" s="208"/>
      <c r="AA2990" s="208"/>
    </row>
    <row r="2991" spans="24:27" x14ac:dyDescent="0.2">
      <c r="X2991" s="208"/>
      <c r="Z2991" s="208"/>
      <c r="AA2991" s="208"/>
    </row>
    <row r="2992" spans="24:27" x14ac:dyDescent="0.2">
      <c r="X2992" s="208"/>
      <c r="Z2992" s="208"/>
      <c r="AA2992" s="208"/>
    </row>
    <row r="2993" spans="24:27" x14ac:dyDescent="0.2">
      <c r="X2993" s="208"/>
      <c r="Z2993" s="208"/>
      <c r="AA2993" s="208"/>
    </row>
    <row r="2994" spans="24:27" x14ac:dyDescent="0.2">
      <c r="X2994" s="208"/>
      <c r="Z2994" s="208"/>
      <c r="AA2994" s="208"/>
    </row>
    <row r="2995" spans="24:27" x14ac:dyDescent="0.2">
      <c r="X2995" s="208"/>
      <c r="Z2995" s="208"/>
      <c r="AA2995" s="208"/>
    </row>
    <row r="2996" spans="24:27" x14ac:dyDescent="0.2">
      <c r="X2996" s="208"/>
      <c r="Z2996" s="208"/>
      <c r="AA2996" s="208"/>
    </row>
    <row r="2997" spans="24:27" x14ac:dyDescent="0.2">
      <c r="X2997" s="208"/>
      <c r="Z2997" s="208"/>
      <c r="AA2997" s="208"/>
    </row>
    <row r="2998" spans="24:27" x14ac:dyDescent="0.2">
      <c r="X2998" s="208"/>
      <c r="Z2998" s="208"/>
      <c r="AA2998" s="208"/>
    </row>
    <row r="2999" spans="24:27" x14ac:dyDescent="0.2">
      <c r="X2999" s="208"/>
      <c r="Z2999" s="208"/>
      <c r="AA2999" s="208"/>
    </row>
    <row r="3000" spans="24:27" x14ac:dyDescent="0.2">
      <c r="X3000" s="208"/>
      <c r="Z3000" s="208"/>
      <c r="AA3000" s="208"/>
    </row>
    <row r="3001" spans="24:27" x14ac:dyDescent="0.2">
      <c r="X3001" s="208"/>
      <c r="Z3001" s="208"/>
      <c r="AA3001" s="208"/>
    </row>
    <row r="3002" spans="24:27" x14ac:dyDescent="0.2">
      <c r="X3002" s="208"/>
      <c r="Z3002" s="208"/>
      <c r="AA3002" s="208"/>
    </row>
    <row r="3003" spans="24:27" x14ac:dyDescent="0.2">
      <c r="X3003" s="208"/>
      <c r="Z3003" s="208"/>
      <c r="AA3003" s="208"/>
    </row>
    <row r="3004" spans="24:27" x14ac:dyDescent="0.2">
      <c r="X3004" s="208"/>
      <c r="Z3004" s="208"/>
      <c r="AA3004" s="208"/>
    </row>
    <row r="3005" spans="24:27" x14ac:dyDescent="0.2">
      <c r="X3005" s="208"/>
      <c r="Z3005" s="208"/>
      <c r="AA3005" s="208"/>
    </row>
    <row r="3006" spans="24:27" x14ac:dyDescent="0.2">
      <c r="X3006" s="208"/>
      <c r="Z3006" s="208"/>
      <c r="AA3006" s="208"/>
    </row>
    <row r="3007" spans="24:27" x14ac:dyDescent="0.2">
      <c r="X3007" s="208"/>
      <c r="Z3007" s="208"/>
      <c r="AA3007" s="208"/>
    </row>
    <row r="3008" spans="24:27" x14ac:dyDescent="0.2">
      <c r="X3008" s="208"/>
      <c r="Z3008" s="208"/>
      <c r="AA3008" s="208"/>
    </row>
    <row r="3009" spans="24:27" x14ac:dyDescent="0.2">
      <c r="X3009" s="208"/>
      <c r="Z3009" s="208"/>
      <c r="AA3009" s="208"/>
    </row>
    <row r="3010" spans="24:27" x14ac:dyDescent="0.2">
      <c r="X3010" s="208"/>
      <c r="Z3010" s="208"/>
      <c r="AA3010" s="208"/>
    </row>
    <row r="3011" spans="24:27" x14ac:dyDescent="0.2">
      <c r="X3011" s="208"/>
      <c r="Z3011" s="208"/>
      <c r="AA3011" s="208"/>
    </row>
    <row r="3012" spans="24:27" x14ac:dyDescent="0.2">
      <c r="X3012" s="208"/>
      <c r="Z3012" s="208"/>
      <c r="AA3012" s="208"/>
    </row>
    <row r="3013" spans="24:27" x14ac:dyDescent="0.2">
      <c r="X3013" s="208"/>
      <c r="Z3013" s="208"/>
      <c r="AA3013" s="208"/>
    </row>
    <row r="3014" spans="24:27" x14ac:dyDescent="0.2">
      <c r="X3014" s="208"/>
      <c r="Z3014" s="208"/>
      <c r="AA3014" s="208"/>
    </row>
    <row r="3015" spans="24:27" x14ac:dyDescent="0.2">
      <c r="X3015" s="208"/>
      <c r="Z3015" s="208"/>
      <c r="AA3015" s="208"/>
    </row>
    <row r="3016" spans="24:27" x14ac:dyDescent="0.2">
      <c r="X3016" s="208"/>
      <c r="Z3016" s="208"/>
      <c r="AA3016" s="208"/>
    </row>
    <row r="3017" spans="24:27" x14ac:dyDescent="0.2">
      <c r="X3017" s="208"/>
      <c r="Z3017" s="208"/>
      <c r="AA3017" s="208"/>
    </row>
    <row r="3018" spans="24:27" x14ac:dyDescent="0.2">
      <c r="X3018" s="208"/>
      <c r="Z3018" s="208"/>
      <c r="AA3018" s="208"/>
    </row>
    <row r="3019" spans="24:27" x14ac:dyDescent="0.2">
      <c r="X3019" s="208"/>
      <c r="Z3019" s="208"/>
      <c r="AA3019" s="208"/>
    </row>
    <row r="3020" spans="24:27" x14ac:dyDescent="0.2">
      <c r="X3020" s="208"/>
      <c r="Z3020" s="208"/>
      <c r="AA3020" s="208"/>
    </row>
    <row r="3021" spans="24:27" x14ac:dyDescent="0.2">
      <c r="X3021" s="208"/>
      <c r="Z3021" s="208"/>
      <c r="AA3021" s="208"/>
    </row>
    <row r="3022" spans="24:27" x14ac:dyDescent="0.2">
      <c r="X3022" s="208"/>
      <c r="Z3022" s="208"/>
      <c r="AA3022" s="208"/>
    </row>
    <row r="3023" spans="24:27" x14ac:dyDescent="0.2">
      <c r="X3023" s="208"/>
      <c r="Z3023" s="208"/>
      <c r="AA3023" s="208"/>
    </row>
    <row r="3024" spans="24:27" x14ac:dyDescent="0.2">
      <c r="X3024" s="208"/>
      <c r="Z3024" s="208"/>
      <c r="AA3024" s="208"/>
    </row>
    <row r="3025" spans="24:27" x14ac:dyDescent="0.2">
      <c r="X3025" s="208"/>
      <c r="Z3025" s="208"/>
      <c r="AA3025" s="208"/>
    </row>
    <row r="3026" spans="24:27" x14ac:dyDescent="0.2">
      <c r="X3026" s="208"/>
      <c r="Z3026" s="208"/>
      <c r="AA3026" s="208"/>
    </row>
    <row r="3027" spans="24:27" x14ac:dyDescent="0.2">
      <c r="X3027" s="208"/>
      <c r="Z3027" s="208"/>
      <c r="AA3027" s="208"/>
    </row>
    <row r="3028" spans="24:27" x14ac:dyDescent="0.2">
      <c r="X3028" s="208"/>
      <c r="Z3028" s="208"/>
      <c r="AA3028" s="208"/>
    </row>
    <row r="3029" spans="24:27" x14ac:dyDescent="0.2">
      <c r="X3029" s="208"/>
      <c r="Z3029" s="208"/>
      <c r="AA3029" s="208"/>
    </row>
    <row r="3030" spans="24:27" x14ac:dyDescent="0.2">
      <c r="X3030" s="208"/>
      <c r="Z3030" s="208"/>
      <c r="AA3030" s="208"/>
    </row>
    <row r="3031" spans="24:27" x14ac:dyDescent="0.2">
      <c r="X3031" s="208"/>
      <c r="Z3031" s="208"/>
      <c r="AA3031" s="208"/>
    </row>
    <row r="3032" spans="24:27" x14ac:dyDescent="0.2">
      <c r="X3032" s="208"/>
      <c r="Z3032" s="208"/>
      <c r="AA3032" s="208"/>
    </row>
    <row r="3033" spans="24:27" x14ac:dyDescent="0.2">
      <c r="X3033" s="208"/>
      <c r="Z3033" s="208"/>
      <c r="AA3033" s="208"/>
    </row>
    <row r="3034" spans="24:27" x14ac:dyDescent="0.2">
      <c r="X3034" s="208"/>
      <c r="Z3034" s="208"/>
      <c r="AA3034" s="208"/>
    </row>
    <row r="3035" spans="24:27" x14ac:dyDescent="0.2">
      <c r="X3035" s="208"/>
      <c r="Z3035" s="208"/>
      <c r="AA3035" s="208"/>
    </row>
    <row r="3036" spans="24:27" x14ac:dyDescent="0.2">
      <c r="X3036" s="208"/>
      <c r="Z3036" s="208"/>
      <c r="AA3036" s="208"/>
    </row>
    <row r="3037" spans="24:27" x14ac:dyDescent="0.2">
      <c r="X3037" s="208"/>
      <c r="Z3037" s="208"/>
      <c r="AA3037" s="208"/>
    </row>
    <row r="3038" spans="24:27" x14ac:dyDescent="0.2">
      <c r="X3038" s="208"/>
      <c r="Z3038" s="208"/>
      <c r="AA3038" s="208"/>
    </row>
    <row r="3039" spans="24:27" x14ac:dyDescent="0.2">
      <c r="X3039" s="208"/>
      <c r="Z3039" s="208"/>
      <c r="AA3039" s="208"/>
    </row>
    <row r="3040" spans="24:27" x14ac:dyDescent="0.2">
      <c r="X3040" s="208"/>
      <c r="Z3040" s="208"/>
      <c r="AA3040" s="208"/>
    </row>
    <row r="3041" spans="24:27" x14ac:dyDescent="0.2">
      <c r="X3041" s="208"/>
      <c r="Z3041" s="208"/>
      <c r="AA3041" s="208"/>
    </row>
    <row r="3042" spans="24:27" x14ac:dyDescent="0.2">
      <c r="X3042" s="208"/>
      <c r="Z3042" s="208"/>
      <c r="AA3042" s="208"/>
    </row>
    <row r="3043" spans="24:27" x14ac:dyDescent="0.2">
      <c r="X3043" s="208"/>
      <c r="Z3043" s="208"/>
      <c r="AA3043" s="208"/>
    </row>
    <row r="3044" spans="24:27" x14ac:dyDescent="0.2">
      <c r="X3044" s="208"/>
      <c r="Z3044" s="208"/>
      <c r="AA3044" s="208"/>
    </row>
    <row r="3045" spans="24:27" x14ac:dyDescent="0.2">
      <c r="X3045" s="208"/>
      <c r="Z3045" s="208"/>
      <c r="AA3045" s="208"/>
    </row>
    <row r="3046" spans="24:27" x14ac:dyDescent="0.2">
      <c r="X3046" s="208"/>
      <c r="Z3046" s="208"/>
      <c r="AA3046" s="208"/>
    </row>
    <row r="3047" spans="24:27" x14ac:dyDescent="0.2">
      <c r="X3047" s="208"/>
      <c r="Z3047" s="208"/>
      <c r="AA3047" s="208"/>
    </row>
    <row r="3048" spans="24:27" x14ac:dyDescent="0.2">
      <c r="X3048" s="208"/>
      <c r="Z3048" s="208"/>
      <c r="AA3048" s="208"/>
    </row>
    <row r="3049" spans="24:27" x14ac:dyDescent="0.2">
      <c r="X3049" s="208"/>
      <c r="Z3049" s="208"/>
      <c r="AA3049" s="208"/>
    </row>
    <row r="3050" spans="24:27" x14ac:dyDescent="0.2">
      <c r="X3050" s="208"/>
      <c r="Z3050" s="208"/>
      <c r="AA3050" s="208"/>
    </row>
    <row r="3051" spans="24:27" x14ac:dyDescent="0.2">
      <c r="X3051" s="208"/>
      <c r="Z3051" s="208"/>
      <c r="AA3051" s="208"/>
    </row>
    <row r="3052" spans="24:27" x14ac:dyDescent="0.2">
      <c r="X3052" s="208"/>
      <c r="Z3052" s="208"/>
      <c r="AA3052" s="208"/>
    </row>
    <row r="3053" spans="24:27" x14ac:dyDescent="0.2">
      <c r="X3053" s="208"/>
      <c r="Z3053" s="208"/>
      <c r="AA3053" s="208"/>
    </row>
    <row r="3054" spans="24:27" x14ac:dyDescent="0.2">
      <c r="X3054" s="208"/>
      <c r="Z3054" s="208"/>
      <c r="AA3054" s="208"/>
    </row>
    <row r="3055" spans="24:27" x14ac:dyDescent="0.2">
      <c r="X3055" s="208"/>
      <c r="Z3055" s="208"/>
      <c r="AA3055" s="208"/>
    </row>
    <row r="3056" spans="24:27" x14ac:dyDescent="0.2">
      <c r="X3056" s="208"/>
      <c r="Z3056" s="208"/>
      <c r="AA3056" s="208"/>
    </row>
    <row r="3057" spans="24:27" x14ac:dyDescent="0.2">
      <c r="X3057" s="208"/>
      <c r="Z3057" s="208"/>
      <c r="AA3057" s="208"/>
    </row>
    <row r="3058" spans="24:27" x14ac:dyDescent="0.2">
      <c r="X3058" s="208"/>
      <c r="Z3058" s="208"/>
      <c r="AA3058" s="208"/>
    </row>
    <row r="3059" spans="24:27" x14ac:dyDescent="0.2">
      <c r="X3059" s="208"/>
      <c r="Z3059" s="208"/>
      <c r="AA3059" s="208"/>
    </row>
    <row r="3060" spans="24:27" x14ac:dyDescent="0.2">
      <c r="X3060" s="208"/>
      <c r="Z3060" s="208"/>
      <c r="AA3060" s="208"/>
    </row>
    <row r="3061" spans="24:27" x14ac:dyDescent="0.2">
      <c r="X3061" s="208"/>
      <c r="Z3061" s="208"/>
      <c r="AA3061" s="208"/>
    </row>
    <row r="3062" spans="24:27" x14ac:dyDescent="0.2">
      <c r="X3062" s="208"/>
      <c r="Z3062" s="208"/>
      <c r="AA3062" s="208"/>
    </row>
    <row r="3063" spans="24:27" x14ac:dyDescent="0.2">
      <c r="X3063" s="208"/>
      <c r="Z3063" s="208"/>
      <c r="AA3063" s="208"/>
    </row>
    <row r="3064" spans="24:27" x14ac:dyDescent="0.2">
      <c r="X3064" s="208"/>
      <c r="Z3064" s="208"/>
      <c r="AA3064" s="208"/>
    </row>
    <row r="3065" spans="24:27" x14ac:dyDescent="0.2">
      <c r="X3065" s="208"/>
      <c r="Z3065" s="208"/>
      <c r="AA3065" s="208"/>
    </row>
    <row r="3066" spans="24:27" x14ac:dyDescent="0.2">
      <c r="X3066" s="208"/>
      <c r="Z3066" s="208"/>
      <c r="AA3066" s="208"/>
    </row>
    <row r="3067" spans="24:27" x14ac:dyDescent="0.2">
      <c r="X3067" s="208"/>
      <c r="Z3067" s="208"/>
      <c r="AA3067" s="208"/>
    </row>
    <row r="3068" spans="24:27" x14ac:dyDescent="0.2">
      <c r="X3068" s="208"/>
      <c r="Z3068" s="208"/>
      <c r="AA3068" s="208"/>
    </row>
    <row r="3069" spans="24:27" x14ac:dyDescent="0.2">
      <c r="X3069" s="208"/>
      <c r="Z3069" s="208"/>
      <c r="AA3069" s="208"/>
    </row>
    <row r="3070" spans="24:27" x14ac:dyDescent="0.2">
      <c r="X3070" s="208"/>
      <c r="Z3070" s="208"/>
      <c r="AA3070" s="208"/>
    </row>
    <row r="3071" spans="24:27" x14ac:dyDescent="0.2">
      <c r="X3071" s="208"/>
      <c r="Z3071" s="208"/>
      <c r="AA3071" s="208"/>
    </row>
    <row r="3072" spans="24:27" x14ac:dyDescent="0.2">
      <c r="X3072" s="208"/>
      <c r="Z3072" s="208"/>
      <c r="AA3072" s="208"/>
    </row>
    <row r="3073" spans="24:27" x14ac:dyDescent="0.2">
      <c r="X3073" s="208"/>
      <c r="Z3073" s="208"/>
      <c r="AA3073" s="208"/>
    </row>
    <row r="3074" spans="24:27" x14ac:dyDescent="0.2">
      <c r="X3074" s="208"/>
      <c r="Z3074" s="208"/>
      <c r="AA3074" s="208"/>
    </row>
    <row r="3075" spans="24:27" x14ac:dyDescent="0.2">
      <c r="X3075" s="208"/>
      <c r="Z3075" s="208"/>
      <c r="AA3075" s="208"/>
    </row>
    <row r="3076" spans="24:27" x14ac:dyDescent="0.2">
      <c r="X3076" s="208"/>
      <c r="Z3076" s="208"/>
      <c r="AA3076" s="208"/>
    </row>
    <row r="3077" spans="24:27" x14ac:dyDescent="0.2">
      <c r="X3077" s="208"/>
      <c r="Z3077" s="208"/>
      <c r="AA3077" s="208"/>
    </row>
    <row r="3078" spans="24:27" x14ac:dyDescent="0.2">
      <c r="X3078" s="208"/>
      <c r="Z3078" s="208"/>
      <c r="AA3078" s="208"/>
    </row>
    <row r="3079" spans="24:27" x14ac:dyDescent="0.2">
      <c r="X3079" s="208"/>
      <c r="Z3079" s="208"/>
      <c r="AA3079" s="208"/>
    </row>
    <row r="3080" spans="24:27" x14ac:dyDescent="0.2">
      <c r="X3080" s="208"/>
      <c r="Z3080" s="208"/>
      <c r="AA3080" s="208"/>
    </row>
    <row r="3081" spans="24:27" x14ac:dyDescent="0.2">
      <c r="X3081" s="208"/>
      <c r="Z3081" s="208"/>
      <c r="AA3081" s="208"/>
    </row>
    <row r="3082" spans="24:27" x14ac:dyDescent="0.2">
      <c r="X3082" s="208"/>
      <c r="Z3082" s="208"/>
      <c r="AA3082" s="208"/>
    </row>
    <row r="3083" spans="24:27" x14ac:dyDescent="0.2">
      <c r="X3083" s="208"/>
      <c r="Z3083" s="208"/>
      <c r="AA3083" s="208"/>
    </row>
    <row r="3084" spans="24:27" x14ac:dyDescent="0.2">
      <c r="X3084" s="208"/>
      <c r="Z3084" s="208"/>
      <c r="AA3084" s="208"/>
    </row>
    <row r="3085" spans="24:27" x14ac:dyDescent="0.2">
      <c r="X3085" s="208"/>
      <c r="Z3085" s="208"/>
      <c r="AA3085" s="208"/>
    </row>
    <row r="3086" spans="24:27" x14ac:dyDescent="0.2">
      <c r="X3086" s="208"/>
      <c r="Z3086" s="208"/>
      <c r="AA3086" s="208"/>
    </row>
    <row r="3087" spans="24:27" x14ac:dyDescent="0.2">
      <c r="X3087" s="208"/>
      <c r="Z3087" s="208"/>
      <c r="AA3087" s="208"/>
    </row>
    <row r="3088" spans="24:27" x14ac:dyDescent="0.2">
      <c r="X3088" s="208"/>
      <c r="Z3088" s="208"/>
      <c r="AA3088" s="208"/>
    </row>
    <row r="3089" spans="24:27" x14ac:dyDescent="0.2">
      <c r="X3089" s="208"/>
      <c r="Z3089" s="208"/>
      <c r="AA3089" s="208"/>
    </row>
    <row r="3090" spans="24:27" x14ac:dyDescent="0.2">
      <c r="X3090" s="208"/>
      <c r="Z3090" s="208"/>
      <c r="AA3090" s="208"/>
    </row>
    <row r="3091" spans="24:27" x14ac:dyDescent="0.2">
      <c r="X3091" s="208"/>
      <c r="Z3091" s="208"/>
      <c r="AA3091" s="208"/>
    </row>
    <row r="3092" spans="24:27" x14ac:dyDescent="0.2">
      <c r="X3092" s="208"/>
      <c r="Z3092" s="208"/>
      <c r="AA3092" s="208"/>
    </row>
    <row r="3093" spans="24:27" x14ac:dyDescent="0.2">
      <c r="X3093" s="208"/>
      <c r="Z3093" s="208"/>
      <c r="AA3093" s="208"/>
    </row>
    <row r="3094" spans="24:27" x14ac:dyDescent="0.2">
      <c r="X3094" s="208"/>
      <c r="Z3094" s="208"/>
      <c r="AA3094" s="208"/>
    </row>
    <row r="3095" spans="24:27" x14ac:dyDescent="0.2">
      <c r="X3095" s="208"/>
      <c r="Z3095" s="208"/>
      <c r="AA3095" s="208"/>
    </row>
    <row r="3096" spans="24:27" x14ac:dyDescent="0.2">
      <c r="X3096" s="208"/>
      <c r="Z3096" s="208"/>
      <c r="AA3096" s="208"/>
    </row>
    <row r="3097" spans="24:27" x14ac:dyDescent="0.2">
      <c r="X3097" s="208"/>
      <c r="Z3097" s="208"/>
      <c r="AA3097" s="208"/>
    </row>
    <row r="3098" spans="24:27" x14ac:dyDescent="0.2">
      <c r="X3098" s="208"/>
      <c r="Z3098" s="208"/>
      <c r="AA3098" s="208"/>
    </row>
    <row r="3099" spans="24:27" x14ac:dyDescent="0.2">
      <c r="X3099" s="208"/>
      <c r="Z3099" s="208"/>
      <c r="AA3099" s="208"/>
    </row>
    <row r="3100" spans="24:27" x14ac:dyDescent="0.2">
      <c r="X3100" s="208"/>
      <c r="Z3100" s="208"/>
      <c r="AA3100" s="208"/>
    </row>
    <row r="3101" spans="24:27" x14ac:dyDescent="0.2">
      <c r="X3101" s="208"/>
      <c r="Z3101" s="208"/>
      <c r="AA3101" s="208"/>
    </row>
    <row r="3102" spans="24:27" x14ac:dyDescent="0.2">
      <c r="X3102" s="208"/>
      <c r="Z3102" s="208"/>
      <c r="AA3102" s="208"/>
    </row>
    <row r="3103" spans="24:27" x14ac:dyDescent="0.2">
      <c r="X3103" s="208"/>
      <c r="Z3103" s="208"/>
      <c r="AA3103" s="208"/>
    </row>
    <row r="3104" spans="24:27" x14ac:dyDescent="0.2">
      <c r="X3104" s="208"/>
      <c r="Z3104" s="208"/>
      <c r="AA3104" s="208"/>
    </row>
    <row r="3105" spans="24:27" x14ac:dyDescent="0.2">
      <c r="X3105" s="208"/>
      <c r="Z3105" s="208"/>
      <c r="AA3105" s="208"/>
    </row>
    <row r="3106" spans="24:27" x14ac:dyDescent="0.2">
      <c r="X3106" s="208"/>
      <c r="Z3106" s="208"/>
      <c r="AA3106" s="208"/>
    </row>
    <row r="3107" spans="24:27" x14ac:dyDescent="0.2">
      <c r="X3107" s="208"/>
      <c r="Z3107" s="208"/>
      <c r="AA3107" s="208"/>
    </row>
    <row r="3108" spans="24:27" x14ac:dyDescent="0.2">
      <c r="X3108" s="208"/>
      <c r="Z3108" s="208"/>
      <c r="AA3108" s="208"/>
    </row>
    <row r="3109" spans="24:27" x14ac:dyDescent="0.2">
      <c r="X3109" s="208"/>
      <c r="Z3109" s="208"/>
      <c r="AA3109" s="208"/>
    </row>
    <row r="3110" spans="24:27" x14ac:dyDescent="0.2">
      <c r="X3110" s="208"/>
      <c r="Z3110" s="208"/>
      <c r="AA3110" s="208"/>
    </row>
    <row r="3111" spans="24:27" x14ac:dyDescent="0.2">
      <c r="X3111" s="208"/>
      <c r="Z3111" s="208"/>
      <c r="AA3111" s="208"/>
    </row>
    <row r="3112" spans="24:27" x14ac:dyDescent="0.2">
      <c r="X3112" s="208"/>
      <c r="Z3112" s="208"/>
      <c r="AA3112" s="208"/>
    </row>
    <row r="3113" spans="24:27" x14ac:dyDescent="0.2">
      <c r="X3113" s="208"/>
      <c r="Z3113" s="208"/>
      <c r="AA3113" s="208"/>
    </row>
    <row r="3114" spans="24:27" x14ac:dyDescent="0.2">
      <c r="X3114" s="208"/>
      <c r="Z3114" s="208"/>
      <c r="AA3114" s="208"/>
    </row>
    <row r="3115" spans="24:27" x14ac:dyDescent="0.2">
      <c r="X3115" s="208"/>
      <c r="Z3115" s="208"/>
      <c r="AA3115" s="208"/>
    </row>
    <row r="3116" spans="24:27" x14ac:dyDescent="0.2">
      <c r="X3116" s="208"/>
      <c r="Z3116" s="208"/>
      <c r="AA3116" s="208"/>
    </row>
    <row r="3117" spans="24:27" x14ac:dyDescent="0.2">
      <c r="X3117" s="208"/>
      <c r="Z3117" s="208"/>
      <c r="AA3117" s="208"/>
    </row>
    <row r="3118" spans="24:27" x14ac:dyDescent="0.2">
      <c r="X3118" s="208"/>
      <c r="Z3118" s="208"/>
      <c r="AA3118" s="208"/>
    </row>
    <row r="3119" spans="24:27" x14ac:dyDescent="0.2">
      <c r="X3119" s="208"/>
      <c r="Z3119" s="208"/>
      <c r="AA3119" s="208"/>
    </row>
    <row r="3120" spans="24:27" x14ac:dyDescent="0.2">
      <c r="X3120" s="208"/>
      <c r="Z3120" s="208"/>
      <c r="AA3120" s="208"/>
    </row>
    <row r="3121" spans="24:27" x14ac:dyDescent="0.2">
      <c r="X3121" s="208"/>
      <c r="Z3121" s="208"/>
      <c r="AA3121" s="208"/>
    </row>
    <row r="3122" spans="24:27" x14ac:dyDescent="0.2">
      <c r="X3122" s="208"/>
      <c r="Z3122" s="208"/>
      <c r="AA3122" s="208"/>
    </row>
    <row r="3123" spans="24:27" x14ac:dyDescent="0.2">
      <c r="X3123" s="208"/>
      <c r="Z3123" s="208"/>
      <c r="AA3123" s="208"/>
    </row>
    <row r="3124" spans="24:27" x14ac:dyDescent="0.2">
      <c r="X3124" s="208"/>
      <c r="Z3124" s="208"/>
      <c r="AA3124" s="208"/>
    </row>
    <row r="3125" spans="24:27" x14ac:dyDescent="0.2">
      <c r="X3125" s="208"/>
      <c r="Z3125" s="208"/>
      <c r="AA3125" s="208"/>
    </row>
    <row r="3126" spans="24:27" x14ac:dyDescent="0.2">
      <c r="X3126" s="208"/>
      <c r="Z3126" s="208"/>
      <c r="AA3126" s="208"/>
    </row>
    <row r="3127" spans="24:27" x14ac:dyDescent="0.2">
      <c r="X3127" s="208"/>
      <c r="Z3127" s="208"/>
      <c r="AA3127" s="208"/>
    </row>
    <row r="3128" spans="24:27" x14ac:dyDescent="0.2">
      <c r="X3128" s="208"/>
      <c r="Z3128" s="208"/>
      <c r="AA3128" s="208"/>
    </row>
    <row r="3129" spans="24:27" x14ac:dyDescent="0.2">
      <c r="X3129" s="208"/>
      <c r="Z3129" s="208"/>
      <c r="AA3129" s="208"/>
    </row>
    <row r="3130" spans="24:27" x14ac:dyDescent="0.2">
      <c r="X3130" s="208"/>
      <c r="Z3130" s="208"/>
      <c r="AA3130" s="208"/>
    </row>
    <row r="3131" spans="24:27" x14ac:dyDescent="0.2">
      <c r="X3131" s="208"/>
      <c r="Z3131" s="208"/>
      <c r="AA3131" s="208"/>
    </row>
    <row r="3132" spans="24:27" x14ac:dyDescent="0.2">
      <c r="X3132" s="208"/>
      <c r="Z3132" s="208"/>
      <c r="AA3132" s="208"/>
    </row>
    <row r="3133" spans="24:27" x14ac:dyDescent="0.2">
      <c r="X3133" s="208"/>
      <c r="Z3133" s="208"/>
      <c r="AA3133" s="208"/>
    </row>
    <row r="3134" spans="24:27" x14ac:dyDescent="0.2">
      <c r="X3134" s="208"/>
      <c r="Z3134" s="208"/>
      <c r="AA3134" s="208"/>
    </row>
    <row r="3135" spans="24:27" x14ac:dyDescent="0.2">
      <c r="X3135" s="208"/>
      <c r="Z3135" s="208"/>
      <c r="AA3135" s="208"/>
    </row>
    <row r="3136" spans="24:27" x14ac:dyDescent="0.2">
      <c r="X3136" s="208"/>
      <c r="Z3136" s="208"/>
      <c r="AA3136" s="208"/>
    </row>
    <row r="3137" spans="24:27" x14ac:dyDescent="0.2">
      <c r="X3137" s="208"/>
      <c r="Z3137" s="208"/>
      <c r="AA3137" s="208"/>
    </row>
    <row r="3138" spans="24:27" x14ac:dyDescent="0.2">
      <c r="X3138" s="208"/>
      <c r="Z3138" s="208"/>
      <c r="AA3138" s="208"/>
    </row>
    <row r="3139" spans="24:27" x14ac:dyDescent="0.2">
      <c r="X3139" s="208"/>
      <c r="Z3139" s="208"/>
      <c r="AA3139" s="208"/>
    </row>
    <row r="3140" spans="24:27" x14ac:dyDescent="0.2">
      <c r="X3140" s="208"/>
      <c r="Z3140" s="208"/>
      <c r="AA3140" s="208"/>
    </row>
    <row r="3141" spans="24:27" x14ac:dyDescent="0.2">
      <c r="X3141" s="208"/>
      <c r="Z3141" s="208"/>
      <c r="AA3141" s="208"/>
    </row>
    <row r="3142" spans="24:27" x14ac:dyDescent="0.2">
      <c r="X3142" s="208"/>
      <c r="Z3142" s="208"/>
      <c r="AA3142" s="208"/>
    </row>
    <row r="3143" spans="24:27" x14ac:dyDescent="0.2">
      <c r="X3143" s="208"/>
      <c r="Z3143" s="208"/>
      <c r="AA3143" s="208"/>
    </row>
    <row r="3144" spans="24:27" x14ac:dyDescent="0.2">
      <c r="X3144" s="208"/>
      <c r="Z3144" s="208"/>
      <c r="AA3144" s="208"/>
    </row>
    <row r="3145" spans="24:27" x14ac:dyDescent="0.2">
      <c r="X3145" s="208"/>
      <c r="Z3145" s="208"/>
      <c r="AA3145" s="208"/>
    </row>
    <row r="3146" spans="24:27" x14ac:dyDescent="0.2">
      <c r="X3146" s="208"/>
      <c r="Z3146" s="208"/>
      <c r="AA3146" s="208"/>
    </row>
    <row r="3147" spans="24:27" x14ac:dyDescent="0.2">
      <c r="X3147" s="208"/>
      <c r="Z3147" s="208"/>
      <c r="AA3147" s="208"/>
    </row>
    <row r="3148" spans="24:27" x14ac:dyDescent="0.2">
      <c r="X3148" s="208"/>
      <c r="Z3148" s="208"/>
      <c r="AA3148" s="208"/>
    </row>
    <row r="3149" spans="24:27" x14ac:dyDescent="0.2">
      <c r="X3149" s="208"/>
      <c r="Z3149" s="208"/>
      <c r="AA3149" s="208"/>
    </row>
    <row r="3150" spans="24:27" x14ac:dyDescent="0.2">
      <c r="X3150" s="208"/>
      <c r="Z3150" s="208"/>
      <c r="AA3150" s="208"/>
    </row>
    <row r="3151" spans="24:27" x14ac:dyDescent="0.2">
      <c r="X3151" s="208"/>
      <c r="Z3151" s="208"/>
      <c r="AA3151" s="208"/>
    </row>
    <row r="3152" spans="24:27" x14ac:dyDescent="0.2">
      <c r="X3152" s="208"/>
      <c r="Z3152" s="208"/>
      <c r="AA3152" s="208"/>
    </row>
    <row r="3153" spans="24:27" x14ac:dyDescent="0.2">
      <c r="X3153" s="208"/>
      <c r="Z3153" s="208"/>
      <c r="AA3153" s="208"/>
    </row>
    <row r="3154" spans="24:27" x14ac:dyDescent="0.2">
      <c r="X3154" s="208"/>
      <c r="Z3154" s="208"/>
      <c r="AA3154" s="208"/>
    </row>
    <row r="3155" spans="24:27" x14ac:dyDescent="0.2">
      <c r="X3155" s="208"/>
      <c r="Z3155" s="208"/>
      <c r="AA3155" s="208"/>
    </row>
    <row r="3156" spans="24:27" x14ac:dyDescent="0.2">
      <c r="X3156" s="208"/>
      <c r="Z3156" s="208"/>
      <c r="AA3156" s="208"/>
    </row>
    <row r="3157" spans="24:27" x14ac:dyDescent="0.2">
      <c r="X3157" s="208"/>
      <c r="Z3157" s="208"/>
      <c r="AA3157" s="208"/>
    </row>
    <row r="3158" spans="24:27" x14ac:dyDescent="0.2">
      <c r="X3158" s="208"/>
      <c r="Z3158" s="208"/>
      <c r="AA3158" s="208"/>
    </row>
    <row r="3159" spans="24:27" x14ac:dyDescent="0.2">
      <c r="X3159" s="208"/>
      <c r="Z3159" s="208"/>
      <c r="AA3159" s="208"/>
    </row>
    <row r="3160" spans="24:27" x14ac:dyDescent="0.2">
      <c r="X3160" s="208"/>
      <c r="Z3160" s="208"/>
      <c r="AA3160" s="208"/>
    </row>
    <row r="3161" spans="24:27" x14ac:dyDescent="0.2">
      <c r="X3161" s="208"/>
      <c r="Z3161" s="208"/>
      <c r="AA3161" s="208"/>
    </row>
    <row r="3162" spans="24:27" x14ac:dyDescent="0.2">
      <c r="X3162" s="208"/>
      <c r="Z3162" s="208"/>
      <c r="AA3162" s="208"/>
    </row>
    <row r="3163" spans="24:27" x14ac:dyDescent="0.2">
      <c r="X3163" s="208"/>
      <c r="Z3163" s="208"/>
      <c r="AA3163" s="208"/>
    </row>
    <row r="3164" spans="24:27" x14ac:dyDescent="0.2">
      <c r="X3164" s="208"/>
      <c r="Z3164" s="208"/>
      <c r="AA3164" s="208"/>
    </row>
    <row r="3165" spans="24:27" x14ac:dyDescent="0.2">
      <c r="X3165" s="208"/>
      <c r="Z3165" s="208"/>
      <c r="AA3165" s="208"/>
    </row>
    <row r="3166" spans="24:27" x14ac:dyDescent="0.2">
      <c r="X3166" s="208"/>
      <c r="Z3166" s="208"/>
      <c r="AA3166" s="208"/>
    </row>
    <row r="3167" spans="24:27" x14ac:dyDescent="0.2">
      <c r="X3167" s="208"/>
      <c r="Z3167" s="208"/>
      <c r="AA3167" s="208"/>
    </row>
    <row r="3168" spans="24:27" x14ac:dyDescent="0.2">
      <c r="X3168" s="208"/>
      <c r="Z3168" s="208"/>
      <c r="AA3168" s="208"/>
    </row>
    <row r="3169" spans="24:27" x14ac:dyDescent="0.2">
      <c r="X3169" s="208"/>
      <c r="Z3169" s="208"/>
      <c r="AA3169" s="208"/>
    </row>
    <row r="3170" spans="24:27" x14ac:dyDescent="0.2">
      <c r="X3170" s="208"/>
      <c r="Z3170" s="208"/>
      <c r="AA3170" s="208"/>
    </row>
    <row r="3171" spans="24:27" x14ac:dyDescent="0.2">
      <c r="X3171" s="208"/>
      <c r="Z3171" s="208"/>
      <c r="AA3171" s="208"/>
    </row>
    <row r="3172" spans="24:27" x14ac:dyDescent="0.2">
      <c r="X3172" s="208"/>
      <c r="Z3172" s="208"/>
      <c r="AA3172" s="208"/>
    </row>
    <row r="3173" spans="24:27" x14ac:dyDescent="0.2">
      <c r="X3173" s="208"/>
      <c r="Z3173" s="208"/>
      <c r="AA3173" s="208"/>
    </row>
    <row r="3174" spans="24:27" x14ac:dyDescent="0.2">
      <c r="X3174" s="208"/>
      <c r="Z3174" s="208"/>
      <c r="AA3174" s="208"/>
    </row>
    <row r="3175" spans="24:27" x14ac:dyDescent="0.2">
      <c r="X3175" s="208"/>
      <c r="Z3175" s="208"/>
      <c r="AA3175" s="208"/>
    </row>
    <row r="3176" spans="24:27" x14ac:dyDescent="0.2">
      <c r="X3176" s="208"/>
      <c r="Z3176" s="208"/>
      <c r="AA3176" s="208"/>
    </row>
    <row r="3177" spans="24:27" x14ac:dyDescent="0.2">
      <c r="X3177" s="208"/>
      <c r="Z3177" s="208"/>
      <c r="AA3177" s="208"/>
    </row>
    <row r="3178" spans="24:27" x14ac:dyDescent="0.2">
      <c r="X3178" s="208"/>
      <c r="Z3178" s="208"/>
      <c r="AA3178" s="208"/>
    </row>
    <row r="3179" spans="24:27" x14ac:dyDescent="0.2">
      <c r="X3179" s="208"/>
      <c r="Z3179" s="208"/>
      <c r="AA3179" s="208"/>
    </row>
    <row r="3180" spans="24:27" x14ac:dyDescent="0.2">
      <c r="X3180" s="208"/>
      <c r="Z3180" s="208"/>
      <c r="AA3180" s="208"/>
    </row>
    <row r="3181" spans="24:27" x14ac:dyDescent="0.2">
      <c r="X3181" s="208"/>
      <c r="Z3181" s="208"/>
      <c r="AA3181" s="208"/>
    </row>
    <row r="3182" spans="24:27" x14ac:dyDescent="0.2">
      <c r="X3182" s="208"/>
      <c r="Z3182" s="208"/>
      <c r="AA3182" s="208"/>
    </row>
    <row r="3183" spans="24:27" x14ac:dyDescent="0.2">
      <c r="X3183" s="208"/>
      <c r="Z3183" s="208"/>
      <c r="AA3183" s="208"/>
    </row>
    <row r="3184" spans="24:27" x14ac:dyDescent="0.2">
      <c r="X3184" s="208"/>
      <c r="Z3184" s="208"/>
      <c r="AA3184" s="208"/>
    </row>
    <row r="3185" spans="24:27" x14ac:dyDescent="0.2">
      <c r="X3185" s="208"/>
      <c r="Z3185" s="208"/>
      <c r="AA3185" s="208"/>
    </row>
    <row r="3186" spans="24:27" x14ac:dyDescent="0.2">
      <c r="X3186" s="208"/>
      <c r="Z3186" s="208"/>
      <c r="AA3186" s="208"/>
    </row>
    <row r="3187" spans="24:27" x14ac:dyDescent="0.2">
      <c r="X3187" s="208"/>
      <c r="Z3187" s="208"/>
      <c r="AA3187" s="208"/>
    </row>
    <row r="3188" spans="24:27" x14ac:dyDescent="0.2">
      <c r="X3188" s="208"/>
      <c r="Z3188" s="208"/>
      <c r="AA3188" s="208"/>
    </row>
    <row r="3189" spans="24:27" x14ac:dyDescent="0.2">
      <c r="X3189" s="208"/>
      <c r="Z3189" s="208"/>
      <c r="AA3189" s="208"/>
    </row>
    <row r="3190" spans="24:27" x14ac:dyDescent="0.2">
      <c r="X3190" s="208"/>
      <c r="Z3190" s="208"/>
      <c r="AA3190" s="208"/>
    </row>
    <row r="3191" spans="24:27" x14ac:dyDescent="0.2">
      <c r="X3191" s="208"/>
      <c r="Z3191" s="208"/>
      <c r="AA3191" s="208"/>
    </row>
    <row r="3192" spans="24:27" x14ac:dyDescent="0.2">
      <c r="X3192" s="208"/>
      <c r="Z3192" s="208"/>
      <c r="AA3192" s="208"/>
    </row>
    <row r="3193" spans="24:27" x14ac:dyDescent="0.2">
      <c r="X3193" s="208"/>
      <c r="Z3193" s="208"/>
      <c r="AA3193" s="208"/>
    </row>
    <row r="3194" spans="24:27" x14ac:dyDescent="0.2">
      <c r="X3194" s="208"/>
      <c r="Z3194" s="208"/>
      <c r="AA3194" s="208"/>
    </row>
    <row r="3195" spans="24:27" x14ac:dyDescent="0.2">
      <c r="X3195" s="208"/>
      <c r="Z3195" s="208"/>
      <c r="AA3195" s="208"/>
    </row>
    <row r="3196" spans="24:27" x14ac:dyDescent="0.2">
      <c r="X3196" s="208"/>
      <c r="Z3196" s="208"/>
      <c r="AA3196" s="208"/>
    </row>
    <row r="3197" spans="24:27" x14ac:dyDescent="0.2">
      <c r="X3197" s="208"/>
      <c r="Z3197" s="208"/>
      <c r="AA3197" s="208"/>
    </row>
    <row r="3198" spans="24:27" x14ac:dyDescent="0.2">
      <c r="X3198" s="208"/>
      <c r="Z3198" s="208"/>
      <c r="AA3198" s="208"/>
    </row>
    <row r="3199" spans="24:27" x14ac:dyDescent="0.2">
      <c r="X3199" s="208"/>
      <c r="Z3199" s="208"/>
      <c r="AA3199" s="208"/>
    </row>
    <row r="3200" spans="24:27" x14ac:dyDescent="0.2">
      <c r="X3200" s="208"/>
      <c r="Z3200" s="208"/>
      <c r="AA3200" s="208"/>
    </row>
    <row r="3201" spans="24:27" x14ac:dyDescent="0.2">
      <c r="X3201" s="208"/>
      <c r="Z3201" s="208"/>
      <c r="AA3201" s="208"/>
    </row>
    <row r="3202" spans="24:27" x14ac:dyDescent="0.2">
      <c r="X3202" s="208"/>
      <c r="Z3202" s="208"/>
      <c r="AA3202" s="208"/>
    </row>
    <row r="3203" spans="24:27" x14ac:dyDescent="0.2">
      <c r="X3203" s="208"/>
      <c r="Z3203" s="208"/>
      <c r="AA3203" s="208"/>
    </row>
    <row r="3204" spans="24:27" x14ac:dyDescent="0.2">
      <c r="X3204" s="208"/>
      <c r="Z3204" s="208"/>
      <c r="AA3204" s="208"/>
    </row>
    <row r="3205" spans="24:27" x14ac:dyDescent="0.2">
      <c r="X3205" s="208"/>
      <c r="Z3205" s="208"/>
      <c r="AA3205" s="208"/>
    </row>
    <row r="3206" spans="24:27" x14ac:dyDescent="0.2">
      <c r="X3206" s="208"/>
      <c r="Z3206" s="208"/>
      <c r="AA3206" s="208"/>
    </row>
    <row r="3207" spans="24:27" x14ac:dyDescent="0.2">
      <c r="X3207" s="208"/>
      <c r="Z3207" s="208"/>
      <c r="AA3207" s="208"/>
    </row>
    <row r="3208" spans="24:27" x14ac:dyDescent="0.2">
      <c r="X3208" s="208"/>
      <c r="Z3208" s="208"/>
      <c r="AA3208" s="208"/>
    </row>
    <row r="3209" spans="24:27" x14ac:dyDescent="0.2">
      <c r="X3209" s="208"/>
      <c r="Z3209" s="208"/>
      <c r="AA3209" s="208"/>
    </row>
    <row r="3210" spans="24:27" x14ac:dyDescent="0.2">
      <c r="X3210" s="208"/>
      <c r="Z3210" s="208"/>
      <c r="AA3210" s="208"/>
    </row>
    <row r="3211" spans="24:27" x14ac:dyDescent="0.2">
      <c r="X3211" s="208"/>
      <c r="Z3211" s="208"/>
      <c r="AA3211" s="208"/>
    </row>
    <row r="3212" spans="24:27" x14ac:dyDescent="0.2">
      <c r="X3212" s="208"/>
      <c r="Z3212" s="208"/>
      <c r="AA3212" s="208"/>
    </row>
    <row r="3213" spans="24:27" x14ac:dyDescent="0.2">
      <c r="X3213" s="208"/>
      <c r="Z3213" s="208"/>
      <c r="AA3213" s="208"/>
    </row>
    <row r="3214" spans="24:27" x14ac:dyDescent="0.2">
      <c r="X3214" s="208"/>
      <c r="Z3214" s="208"/>
      <c r="AA3214" s="208"/>
    </row>
    <row r="3215" spans="24:27" x14ac:dyDescent="0.2">
      <c r="X3215" s="208"/>
      <c r="Z3215" s="208"/>
      <c r="AA3215" s="208"/>
    </row>
    <row r="3216" spans="24:27" x14ac:dyDescent="0.2">
      <c r="X3216" s="208"/>
      <c r="Z3216" s="208"/>
      <c r="AA3216" s="208"/>
    </row>
    <row r="3217" spans="24:27" x14ac:dyDescent="0.2">
      <c r="X3217" s="208"/>
      <c r="Z3217" s="208"/>
      <c r="AA3217" s="208"/>
    </row>
    <row r="3218" spans="24:27" x14ac:dyDescent="0.2">
      <c r="X3218" s="208"/>
      <c r="Z3218" s="208"/>
      <c r="AA3218" s="208"/>
    </row>
    <row r="3219" spans="24:27" x14ac:dyDescent="0.2">
      <c r="X3219" s="208"/>
      <c r="Z3219" s="208"/>
      <c r="AA3219" s="208"/>
    </row>
    <row r="3220" spans="24:27" x14ac:dyDescent="0.2">
      <c r="X3220" s="208"/>
      <c r="Z3220" s="208"/>
      <c r="AA3220" s="208"/>
    </row>
    <row r="3221" spans="24:27" x14ac:dyDescent="0.2">
      <c r="X3221" s="208"/>
      <c r="Z3221" s="208"/>
      <c r="AA3221" s="208"/>
    </row>
    <row r="3222" spans="24:27" x14ac:dyDescent="0.2">
      <c r="X3222" s="208"/>
      <c r="Z3222" s="208"/>
      <c r="AA3222" s="208"/>
    </row>
    <row r="3223" spans="24:27" x14ac:dyDescent="0.2">
      <c r="X3223" s="208"/>
      <c r="Z3223" s="208"/>
      <c r="AA3223" s="208"/>
    </row>
    <row r="3224" spans="24:27" x14ac:dyDescent="0.2">
      <c r="X3224" s="208"/>
      <c r="Z3224" s="208"/>
      <c r="AA3224" s="208"/>
    </row>
    <row r="3225" spans="24:27" x14ac:dyDescent="0.2">
      <c r="X3225" s="208"/>
      <c r="Z3225" s="208"/>
      <c r="AA3225" s="208"/>
    </row>
    <row r="3226" spans="24:27" x14ac:dyDescent="0.2">
      <c r="X3226" s="208"/>
      <c r="Z3226" s="208"/>
      <c r="AA3226" s="208"/>
    </row>
    <row r="3227" spans="24:27" x14ac:dyDescent="0.2">
      <c r="X3227" s="208"/>
      <c r="Z3227" s="208"/>
      <c r="AA3227" s="208"/>
    </row>
    <row r="3228" spans="24:27" x14ac:dyDescent="0.2">
      <c r="X3228" s="208"/>
      <c r="Z3228" s="208"/>
      <c r="AA3228" s="208"/>
    </row>
    <row r="3229" spans="24:27" x14ac:dyDescent="0.2">
      <c r="X3229" s="208"/>
      <c r="Z3229" s="208"/>
      <c r="AA3229" s="208"/>
    </row>
    <row r="3230" spans="24:27" x14ac:dyDescent="0.2">
      <c r="X3230" s="208"/>
      <c r="Z3230" s="208"/>
      <c r="AA3230" s="208"/>
    </row>
    <row r="3231" spans="24:27" x14ac:dyDescent="0.2">
      <c r="X3231" s="208"/>
      <c r="Z3231" s="208"/>
      <c r="AA3231" s="208"/>
    </row>
    <row r="3232" spans="24:27" x14ac:dyDescent="0.2">
      <c r="X3232" s="208"/>
      <c r="Z3232" s="208"/>
      <c r="AA3232" s="208"/>
    </row>
    <row r="3233" spans="24:27" x14ac:dyDescent="0.2">
      <c r="X3233" s="208"/>
      <c r="Z3233" s="208"/>
      <c r="AA3233" s="208"/>
    </row>
    <row r="3234" spans="24:27" x14ac:dyDescent="0.2">
      <c r="X3234" s="208"/>
      <c r="Z3234" s="208"/>
      <c r="AA3234" s="208"/>
    </row>
    <row r="3235" spans="24:27" x14ac:dyDescent="0.2">
      <c r="X3235" s="208"/>
      <c r="Z3235" s="208"/>
      <c r="AA3235" s="208"/>
    </row>
    <row r="3236" spans="24:27" x14ac:dyDescent="0.2">
      <c r="X3236" s="208"/>
      <c r="Z3236" s="208"/>
      <c r="AA3236" s="208"/>
    </row>
    <row r="3237" spans="24:27" x14ac:dyDescent="0.2">
      <c r="X3237" s="208"/>
      <c r="Z3237" s="208"/>
      <c r="AA3237" s="208"/>
    </row>
    <row r="3238" spans="24:27" x14ac:dyDescent="0.2">
      <c r="X3238" s="208"/>
      <c r="Z3238" s="208"/>
      <c r="AA3238" s="208"/>
    </row>
    <row r="3239" spans="24:27" x14ac:dyDescent="0.2">
      <c r="X3239" s="208"/>
      <c r="Z3239" s="208"/>
      <c r="AA3239" s="208"/>
    </row>
    <row r="3240" spans="24:27" x14ac:dyDescent="0.2">
      <c r="X3240" s="208"/>
      <c r="Z3240" s="208"/>
      <c r="AA3240" s="208"/>
    </row>
    <row r="3241" spans="24:27" x14ac:dyDescent="0.2">
      <c r="X3241" s="208"/>
      <c r="Z3241" s="208"/>
      <c r="AA3241" s="208"/>
    </row>
    <row r="3242" spans="24:27" x14ac:dyDescent="0.2">
      <c r="X3242" s="208"/>
      <c r="Z3242" s="208"/>
      <c r="AA3242" s="208"/>
    </row>
    <row r="3243" spans="24:27" x14ac:dyDescent="0.2">
      <c r="X3243" s="208"/>
      <c r="Z3243" s="208"/>
      <c r="AA3243" s="208"/>
    </row>
    <row r="3244" spans="24:27" x14ac:dyDescent="0.2">
      <c r="X3244" s="208"/>
      <c r="Z3244" s="208"/>
      <c r="AA3244" s="208"/>
    </row>
    <row r="3245" spans="24:27" x14ac:dyDescent="0.2">
      <c r="X3245" s="208"/>
      <c r="Z3245" s="208"/>
      <c r="AA3245" s="208"/>
    </row>
    <row r="3246" spans="24:27" x14ac:dyDescent="0.2">
      <c r="X3246" s="208"/>
      <c r="Z3246" s="208"/>
      <c r="AA3246" s="208"/>
    </row>
    <row r="3247" spans="24:27" x14ac:dyDescent="0.2">
      <c r="X3247" s="208"/>
      <c r="Z3247" s="208"/>
      <c r="AA3247" s="208"/>
    </row>
    <row r="3248" spans="24:27" x14ac:dyDescent="0.2">
      <c r="X3248" s="208"/>
      <c r="Z3248" s="208"/>
      <c r="AA3248" s="208"/>
    </row>
    <row r="3249" spans="24:27" x14ac:dyDescent="0.2">
      <c r="X3249" s="208"/>
      <c r="Z3249" s="208"/>
      <c r="AA3249" s="208"/>
    </row>
    <row r="3250" spans="24:27" x14ac:dyDescent="0.2">
      <c r="X3250" s="208"/>
      <c r="Z3250" s="208"/>
      <c r="AA3250" s="208"/>
    </row>
    <row r="3251" spans="24:27" x14ac:dyDescent="0.2">
      <c r="X3251" s="208"/>
      <c r="Z3251" s="208"/>
      <c r="AA3251" s="208"/>
    </row>
    <row r="3252" spans="24:27" x14ac:dyDescent="0.2">
      <c r="X3252" s="208"/>
      <c r="Z3252" s="208"/>
      <c r="AA3252" s="208"/>
    </row>
    <row r="3253" spans="24:27" x14ac:dyDescent="0.2">
      <c r="X3253" s="208"/>
      <c r="Z3253" s="208"/>
      <c r="AA3253" s="208"/>
    </row>
    <row r="3254" spans="24:27" x14ac:dyDescent="0.2">
      <c r="X3254" s="208"/>
      <c r="Z3254" s="208"/>
      <c r="AA3254" s="208"/>
    </row>
    <row r="3255" spans="24:27" x14ac:dyDescent="0.2">
      <c r="X3255" s="208"/>
      <c r="Z3255" s="208"/>
      <c r="AA3255" s="208"/>
    </row>
    <row r="3256" spans="24:27" x14ac:dyDescent="0.2">
      <c r="X3256" s="208"/>
      <c r="Z3256" s="208"/>
      <c r="AA3256" s="208"/>
    </row>
    <row r="3257" spans="24:27" x14ac:dyDescent="0.2">
      <c r="X3257" s="208"/>
      <c r="Z3257" s="208"/>
      <c r="AA3257" s="208"/>
    </row>
    <row r="3258" spans="24:27" x14ac:dyDescent="0.2">
      <c r="X3258" s="208"/>
      <c r="Z3258" s="208"/>
      <c r="AA3258" s="208"/>
    </row>
    <row r="3259" spans="24:27" x14ac:dyDescent="0.2">
      <c r="X3259" s="208"/>
      <c r="Z3259" s="208"/>
      <c r="AA3259" s="208"/>
    </row>
    <row r="3260" spans="24:27" x14ac:dyDescent="0.2">
      <c r="X3260" s="208"/>
      <c r="Z3260" s="208"/>
      <c r="AA3260" s="208"/>
    </row>
    <row r="3261" spans="24:27" x14ac:dyDescent="0.2">
      <c r="X3261" s="208"/>
      <c r="Z3261" s="208"/>
      <c r="AA3261" s="208"/>
    </row>
    <row r="3262" spans="24:27" x14ac:dyDescent="0.2">
      <c r="X3262" s="208"/>
      <c r="Z3262" s="208"/>
      <c r="AA3262" s="208"/>
    </row>
    <row r="3263" spans="24:27" x14ac:dyDescent="0.2">
      <c r="X3263" s="208"/>
      <c r="Z3263" s="208"/>
      <c r="AA3263" s="208"/>
    </row>
    <row r="3264" spans="24:27" x14ac:dyDescent="0.2">
      <c r="X3264" s="208"/>
      <c r="Z3264" s="208"/>
      <c r="AA3264" s="208"/>
    </row>
    <row r="3265" spans="24:27" x14ac:dyDescent="0.2">
      <c r="X3265" s="208"/>
      <c r="Z3265" s="208"/>
      <c r="AA3265" s="208"/>
    </row>
    <row r="3266" spans="24:27" x14ac:dyDescent="0.2">
      <c r="X3266" s="208"/>
      <c r="Z3266" s="208"/>
      <c r="AA3266" s="208"/>
    </row>
    <row r="3267" spans="24:27" x14ac:dyDescent="0.2">
      <c r="X3267" s="208"/>
      <c r="Z3267" s="208"/>
      <c r="AA3267" s="208"/>
    </row>
    <row r="3268" spans="24:27" x14ac:dyDescent="0.2">
      <c r="X3268" s="208"/>
      <c r="Z3268" s="208"/>
      <c r="AA3268" s="208"/>
    </row>
    <row r="3269" spans="24:27" x14ac:dyDescent="0.2">
      <c r="X3269" s="208"/>
      <c r="Z3269" s="208"/>
      <c r="AA3269" s="208"/>
    </row>
    <row r="3270" spans="24:27" x14ac:dyDescent="0.2">
      <c r="X3270" s="208"/>
      <c r="Z3270" s="208"/>
      <c r="AA3270" s="208"/>
    </row>
    <row r="3271" spans="24:27" x14ac:dyDescent="0.2">
      <c r="X3271" s="208"/>
      <c r="Z3271" s="208"/>
      <c r="AA3271" s="208"/>
    </row>
    <row r="3272" spans="24:27" x14ac:dyDescent="0.2">
      <c r="X3272" s="208"/>
      <c r="Z3272" s="208"/>
      <c r="AA3272" s="208"/>
    </row>
    <row r="3273" spans="24:27" x14ac:dyDescent="0.2">
      <c r="X3273" s="208"/>
      <c r="Z3273" s="208"/>
      <c r="AA3273" s="208"/>
    </row>
    <row r="3274" spans="24:27" x14ac:dyDescent="0.2">
      <c r="X3274" s="208"/>
      <c r="Z3274" s="208"/>
      <c r="AA3274" s="208"/>
    </row>
    <row r="3275" spans="24:27" x14ac:dyDescent="0.2">
      <c r="X3275" s="208"/>
      <c r="Z3275" s="208"/>
      <c r="AA3275" s="208"/>
    </row>
    <row r="3276" spans="24:27" x14ac:dyDescent="0.2">
      <c r="X3276" s="208"/>
      <c r="Z3276" s="208"/>
      <c r="AA3276" s="208"/>
    </row>
    <row r="3277" spans="24:27" x14ac:dyDescent="0.2">
      <c r="X3277" s="208"/>
      <c r="Z3277" s="208"/>
      <c r="AA3277" s="208"/>
    </row>
    <row r="3278" spans="24:27" x14ac:dyDescent="0.2">
      <c r="X3278" s="208"/>
      <c r="Z3278" s="208"/>
      <c r="AA3278" s="208"/>
    </row>
    <row r="3279" spans="24:27" x14ac:dyDescent="0.2">
      <c r="X3279" s="208"/>
      <c r="Z3279" s="208"/>
      <c r="AA3279" s="208"/>
    </row>
    <row r="3280" spans="24:27" x14ac:dyDescent="0.2">
      <c r="X3280" s="208"/>
      <c r="Z3280" s="208"/>
      <c r="AA3280" s="208"/>
    </row>
    <row r="3281" spans="24:27" x14ac:dyDescent="0.2">
      <c r="X3281" s="208"/>
      <c r="Z3281" s="208"/>
      <c r="AA3281" s="208"/>
    </row>
    <row r="3282" spans="24:27" x14ac:dyDescent="0.2">
      <c r="X3282" s="208"/>
      <c r="Z3282" s="208"/>
      <c r="AA3282" s="208"/>
    </row>
    <row r="3283" spans="24:27" x14ac:dyDescent="0.2">
      <c r="X3283" s="208"/>
      <c r="Z3283" s="208"/>
      <c r="AA3283" s="208"/>
    </row>
    <row r="3284" spans="24:27" x14ac:dyDescent="0.2">
      <c r="X3284" s="208"/>
      <c r="Z3284" s="208"/>
      <c r="AA3284" s="208"/>
    </row>
    <row r="3285" spans="24:27" x14ac:dyDescent="0.2">
      <c r="X3285" s="208"/>
      <c r="Z3285" s="208"/>
      <c r="AA3285" s="208"/>
    </row>
    <row r="3286" spans="24:27" x14ac:dyDescent="0.2">
      <c r="X3286" s="208"/>
      <c r="Z3286" s="208"/>
      <c r="AA3286" s="208"/>
    </row>
    <row r="3287" spans="24:27" x14ac:dyDescent="0.2">
      <c r="X3287" s="208"/>
      <c r="Z3287" s="208"/>
      <c r="AA3287" s="208"/>
    </row>
    <row r="3288" spans="24:27" x14ac:dyDescent="0.2">
      <c r="X3288" s="208"/>
      <c r="Z3288" s="208"/>
      <c r="AA3288" s="208"/>
    </row>
    <row r="3289" spans="24:27" x14ac:dyDescent="0.2">
      <c r="X3289" s="208"/>
      <c r="Z3289" s="208"/>
      <c r="AA3289" s="208"/>
    </row>
    <row r="3290" spans="24:27" x14ac:dyDescent="0.2">
      <c r="X3290" s="208"/>
      <c r="Z3290" s="208"/>
      <c r="AA3290" s="208"/>
    </row>
    <row r="3291" spans="24:27" x14ac:dyDescent="0.2">
      <c r="X3291" s="208"/>
      <c r="Z3291" s="208"/>
      <c r="AA3291" s="208"/>
    </row>
    <row r="3292" spans="24:27" x14ac:dyDescent="0.2">
      <c r="X3292" s="208"/>
      <c r="Z3292" s="208"/>
      <c r="AA3292" s="208"/>
    </row>
    <row r="3293" spans="24:27" x14ac:dyDescent="0.2">
      <c r="X3293" s="208"/>
      <c r="Z3293" s="208"/>
      <c r="AA3293" s="208"/>
    </row>
    <row r="3294" spans="24:27" x14ac:dyDescent="0.2">
      <c r="X3294" s="208"/>
      <c r="Z3294" s="208"/>
      <c r="AA3294" s="208"/>
    </row>
    <row r="3295" spans="24:27" x14ac:dyDescent="0.2">
      <c r="X3295" s="208"/>
      <c r="Z3295" s="208"/>
      <c r="AA3295" s="208"/>
    </row>
    <row r="3296" spans="24:27" x14ac:dyDescent="0.2">
      <c r="X3296" s="208"/>
      <c r="Z3296" s="208"/>
      <c r="AA3296" s="208"/>
    </row>
    <row r="3297" spans="24:27" x14ac:dyDescent="0.2">
      <c r="X3297" s="208"/>
      <c r="Z3297" s="208"/>
      <c r="AA3297" s="208"/>
    </row>
    <row r="3298" spans="24:27" x14ac:dyDescent="0.2">
      <c r="X3298" s="208"/>
      <c r="Z3298" s="208"/>
      <c r="AA3298" s="208"/>
    </row>
    <row r="3299" spans="24:27" x14ac:dyDescent="0.2">
      <c r="X3299" s="208"/>
      <c r="Z3299" s="208"/>
      <c r="AA3299" s="208"/>
    </row>
    <row r="3300" spans="24:27" x14ac:dyDescent="0.2">
      <c r="X3300" s="208"/>
      <c r="Z3300" s="208"/>
      <c r="AA3300" s="208"/>
    </row>
    <row r="3301" spans="24:27" x14ac:dyDescent="0.2">
      <c r="X3301" s="208"/>
      <c r="Z3301" s="208"/>
      <c r="AA3301" s="208"/>
    </row>
    <row r="3302" spans="24:27" x14ac:dyDescent="0.2">
      <c r="X3302" s="208"/>
      <c r="Z3302" s="208"/>
      <c r="AA3302" s="208"/>
    </row>
    <row r="3303" spans="24:27" x14ac:dyDescent="0.2">
      <c r="X3303" s="208"/>
      <c r="Z3303" s="208"/>
      <c r="AA3303" s="208"/>
    </row>
    <row r="3304" spans="24:27" x14ac:dyDescent="0.2">
      <c r="X3304" s="208"/>
      <c r="Z3304" s="208"/>
      <c r="AA3304" s="208"/>
    </row>
    <row r="3305" spans="24:27" x14ac:dyDescent="0.2">
      <c r="X3305" s="208"/>
      <c r="Z3305" s="208"/>
      <c r="AA3305" s="208"/>
    </row>
    <row r="3306" spans="24:27" x14ac:dyDescent="0.2">
      <c r="X3306" s="208"/>
      <c r="Z3306" s="208"/>
      <c r="AA3306" s="208"/>
    </row>
    <row r="3307" spans="24:27" x14ac:dyDescent="0.2">
      <c r="X3307" s="208"/>
      <c r="Z3307" s="208"/>
      <c r="AA3307" s="208"/>
    </row>
    <row r="3308" spans="24:27" x14ac:dyDescent="0.2">
      <c r="X3308" s="208"/>
      <c r="Z3308" s="208"/>
      <c r="AA3308" s="208"/>
    </row>
    <row r="3309" spans="24:27" x14ac:dyDescent="0.2">
      <c r="X3309" s="208"/>
      <c r="Z3309" s="208"/>
      <c r="AA3309" s="208"/>
    </row>
    <row r="3310" spans="24:27" x14ac:dyDescent="0.2">
      <c r="X3310" s="208"/>
      <c r="Z3310" s="208"/>
      <c r="AA3310" s="208"/>
    </row>
    <row r="3311" spans="24:27" x14ac:dyDescent="0.2">
      <c r="X3311" s="208"/>
      <c r="Z3311" s="208"/>
      <c r="AA3311" s="208"/>
    </row>
    <row r="3312" spans="24:27" x14ac:dyDescent="0.2">
      <c r="X3312" s="208"/>
      <c r="Z3312" s="208"/>
      <c r="AA3312" s="208"/>
    </row>
    <row r="3313" spans="24:27" x14ac:dyDescent="0.2">
      <c r="X3313" s="208"/>
      <c r="Z3313" s="208"/>
      <c r="AA3313" s="208"/>
    </row>
    <row r="3314" spans="24:27" x14ac:dyDescent="0.2">
      <c r="X3314" s="208"/>
      <c r="Z3314" s="208"/>
      <c r="AA3314" s="208"/>
    </row>
    <row r="3315" spans="24:27" x14ac:dyDescent="0.2">
      <c r="X3315" s="208"/>
      <c r="Z3315" s="208"/>
      <c r="AA3315" s="208"/>
    </row>
    <row r="3316" spans="24:27" x14ac:dyDescent="0.2">
      <c r="X3316" s="208"/>
      <c r="Z3316" s="208"/>
      <c r="AA3316" s="208"/>
    </row>
    <row r="3317" spans="24:27" x14ac:dyDescent="0.2">
      <c r="X3317" s="208"/>
      <c r="Z3317" s="208"/>
      <c r="AA3317" s="208"/>
    </row>
    <row r="3318" spans="24:27" x14ac:dyDescent="0.2">
      <c r="X3318" s="208"/>
      <c r="Z3318" s="208"/>
      <c r="AA3318" s="208"/>
    </row>
    <row r="3319" spans="24:27" x14ac:dyDescent="0.2">
      <c r="X3319" s="208"/>
      <c r="Z3319" s="208"/>
      <c r="AA3319" s="208"/>
    </row>
    <row r="3320" spans="24:27" x14ac:dyDescent="0.2">
      <c r="X3320" s="208"/>
      <c r="Z3320" s="208"/>
      <c r="AA3320" s="208"/>
    </row>
    <row r="3321" spans="24:27" x14ac:dyDescent="0.2">
      <c r="X3321" s="208"/>
      <c r="Z3321" s="208"/>
      <c r="AA3321" s="208"/>
    </row>
    <row r="3322" spans="24:27" x14ac:dyDescent="0.2">
      <c r="X3322" s="208"/>
      <c r="Z3322" s="208"/>
      <c r="AA3322" s="208"/>
    </row>
    <row r="3323" spans="24:27" x14ac:dyDescent="0.2">
      <c r="X3323" s="208"/>
      <c r="Z3323" s="208"/>
      <c r="AA3323" s="208"/>
    </row>
    <row r="3324" spans="24:27" x14ac:dyDescent="0.2">
      <c r="X3324" s="208"/>
      <c r="Z3324" s="208"/>
      <c r="AA3324" s="208"/>
    </row>
    <row r="3325" spans="24:27" x14ac:dyDescent="0.2">
      <c r="X3325" s="208"/>
      <c r="Z3325" s="208"/>
      <c r="AA3325" s="208"/>
    </row>
    <row r="3326" spans="24:27" x14ac:dyDescent="0.2">
      <c r="X3326" s="208"/>
      <c r="Z3326" s="208"/>
      <c r="AA3326" s="208"/>
    </row>
    <row r="3327" spans="24:27" x14ac:dyDescent="0.2">
      <c r="X3327" s="208"/>
      <c r="Z3327" s="208"/>
      <c r="AA3327" s="208"/>
    </row>
    <row r="3328" spans="24:27" x14ac:dyDescent="0.2">
      <c r="X3328" s="208"/>
      <c r="Z3328" s="208"/>
      <c r="AA3328" s="208"/>
    </row>
    <row r="3329" spans="24:27" x14ac:dyDescent="0.2">
      <c r="X3329" s="208"/>
      <c r="Z3329" s="208"/>
      <c r="AA3329" s="208"/>
    </row>
    <row r="3330" spans="24:27" x14ac:dyDescent="0.2">
      <c r="X3330" s="208"/>
      <c r="Z3330" s="208"/>
      <c r="AA3330" s="208"/>
    </row>
    <row r="3331" spans="24:27" x14ac:dyDescent="0.2">
      <c r="X3331" s="208"/>
      <c r="Z3331" s="208"/>
      <c r="AA3331" s="208"/>
    </row>
    <row r="3332" spans="24:27" x14ac:dyDescent="0.2">
      <c r="X3332" s="208"/>
      <c r="Z3332" s="208"/>
      <c r="AA3332" s="208"/>
    </row>
    <row r="3333" spans="24:27" x14ac:dyDescent="0.2">
      <c r="X3333" s="208"/>
      <c r="Z3333" s="208"/>
      <c r="AA3333" s="208"/>
    </row>
    <row r="3334" spans="24:27" x14ac:dyDescent="0.2">
      <c r="X3334" s="208"/>
      <c r="Z3334" s="208"/>
      <c r="AA3334" s="208"/>
    </row>
    <row r="3335" spans="24:27" x14ac:dyDescent="0.2">
      <c r="X3335" s="208"/>
      <c r="Z3335" s="208"/>
      <c r="AA3335" s="208"/>
    </row>
    <row r="3336" spans="24:27" x14ac:dyDescent="0.2">
      <c r="X3336" s="208"/>
      <c r="Z3336" s="208"/>
      <c r="AA3336" s="208"/>
    </row>
    <row r="3337" spans="24:27" x14ac:dyDescent="0.2">
      <c r="X3337" s="208"/>
      <c r="Z3337" s="208"/>
      <c r="AA3337" s="208"/>
    </row>
    <row r="3338" spans="24:27" x14ac:dyDescent="0.2">
      <c r="X3338" s="208"/>
      <c r="Z3338" s="208"/>
      <c r="AA3338" s="208"/>
    </row>
    <row r="3339" spans="24:27" x14ac:dyDescent="0.2">
      <c r="X3339" s="208"/>
      <c r="Z3339" s="208"/>
      <c r="AA3339" s="208"/>
    </row>
    <row r="3340" spans="24:27" x14ac:dyDescent="0.2">
      <c r="X3340" s="208"/>
      <c r="Z3340" s="208"/>
      <c r="AA3340" s="208"/>
    </row>
    <row r="3341" spans="24:27" x14ac:dyDescent="0.2">
      <c r="X3341" s="208"/>
      <c r="Z3341" s="208"/>
      <c r="AA3341" s="208"/>
    </row>
    <row r="3342" spans="24:27" x14ac:dyDescent="0.2">
      <c r="X3342" s="208"/>
      <c r="Z3342" s="208"/>
      <c r="AA3342" s="208"/>
    </row>
    <row r="3343" spans="24:27" x14ac:dyDescent="0.2">
      <c r="X3343" s="208"/>
      <c r="Z3343" s="208"/>
      <c r="AA3343" s="208"/>
    </row>
    <row r="3344" spans="24:27" x14ac:dyDescent="0.2">
      <c r="X3344" s="208"/>
      <c r="Z3344" s="208"/>
      <c r="AA3344" s="208"/>
    </row>
    <row r="3345" spans="24:27" x14ac:dyDescent="0.2">
      <c r="X3345" s="208"/>
      <c r="Z3345" s="208"/>
      <c r="AA3345" s="208"/>
    </row>
    <row r="3346" spans="24:27" x14ac:dyDescent="0.2">
      <c r="X3346" s="208"/>
      <c r="Z3346" s="208"/>
      <c r="AA3346" s="208"/>
    </row>
    <row r="3347" spans="24:27" x14ac:dyDescent="0.2">
      <c r="X3347" s="208"/>
      <c r="Z3347" s="208"/>
      <c r="AA3347" s="208"/>
    </row>
    <row r="3348" spans="24:27" x14ac:dyDescent="0.2">
      <c r="X3348" s="208"/>
      <c r="Z3348" s="208"/>
      <c r="AA3348" s="208"/>
    </row>
    <row r="3349" spans="24:27" x14ac:dyDescent="0.2">
      <c r="X3349" s="208"/>
      <c r="Z3349" s="208"/>
      <c r="AA3349" s="208"/>
    </row>
    <row r="3350" spans="24:27" x14ac:dyDescent="0.2">
      <c r="X3350" s="208"/>
      <c r="Z3350" s="208"/>
      <c r="AA3350" s="208"/>
    </row>
    <row r="3351" spans="24:27" x14ac:dyDescent="0.2">
      <c r="X3351" s="208"/>
      <c r="Z3351" s="208"/>
      <c r="AA3351" s="208"/>
    </row>
    <row r="3352" spans="24:27" x14ac:dyDescent="0.2">
      <c r="X3352" s="208"/>
      <c r="Z3352" s="208"/>
      <c r="AA3352" s="208"/>
    </row>
    <row r="3353" spans="24:27" x14ac:dyDescent="0.2">
      <c r="X3353" s="208"/>
      <c r="Z3353" s="208"/>
      <c r="AA3353" s="208"/>
    </row>
    <row r="3354" spans="24:27" x14ac:dyDescent="0.2">
      <c r="X3354" s="208"/>
      <c r="Z3354" s="208"/>
      <c r="AA3354" s="208"/>
    </row>
    <row r="3355" spans="24:27" x14ac:dyDescent="0.2">
      <c r="X3355" s="208"/>
      <c r="Z3355" s="208"/>
      <c r="AA3355" s="208"/>
    </row>
    <row r="3356" spans="24:27" x14ac:dyDescent="0.2">
      <c r="X3356" s="208"/>
      <c r="Z3356" s="208"/>
      <c r="AA3356" s="208"/>
    </row>
    <row r="3357" spans="24:27" x14ac:dyDescent="0.2">
      <c r="X3357" s="208"/>
      <c r="Z3357" s="208"/>
      <c r="AA3357" s="208"/>
    </row>
    <row r="3358" spans="24:27" x14ac:dyDescent="0.2">
      <c r="X3358" s="208"/>
      <c r="Z3358" s="208"/>
      <c r="AA3358" s="208"/>
    </row>
    <row r="3359" spans="24:27" x14ac:dyDescent="0.2">
      <c r="X3359" s="208"/>
      <c r="Z3359" s="208"/>
      <c r="AA3359" s="208"/>
    </row>
    <row r="3360" spans="24:27" x14ac:dyDescent="0.2">
      <c r="X3360" s="208"/>
      <c r="Z3360" s="208"/>
      <c r="AA3360" s="208"/>
    </row>
    <row r="3361" spans="24:27" x14ac:dyDescent="0.2">
      <c r="X3361" s="208"/>
      <c r="Z3361" s="208"/>
      <c r="AA3361" s="208"/>
    </row>
    <row r="3362" spans="24:27" x14ac:dyDescent="0.2">
      <c r="X3362" s="208"/>
      <c r="Z3362" s="208"/>
      <c r="AA3362" s="208"/>
    </row>
    <row r="3363" spans="24:27" x14ac:dyDescent="0.2">
      <c r="X3363" s="208"/>
      <c r="Z3363" s="208"/>
      <c r="AA3363" s="208"/>
    </row>
    <row r="3364" spans="24:27" x14ac:dyDescent="0.2">
      <c r="X3364" s="208"/>
      <c r="Z3364" s="208"/>
      <c r="AA3364" s="208"/>
    </row>
    <row r="3365" spans="24:27" x14ac:dyDescent="0.2">
      <c r="X3365" s="208"/>
      <c r="Z3365" s="208"/>
      <c r="AA3365" s="208"/>
    </row>
    <row r="3366" spans="24:27" x14ac:dyDescent="0.2">
      <c r="X3366" s="208"/>
      <c r="Z3366" s="208"/>
      <c r="AA3366" s="208"/>
    </row>
    <row r="3367" spans="24:27" x14ac:dyDescent="0.2">
      <c r="X3367" s="208"/>
      <c r="Z3367" s="208"/>
      <c r="AA3367" s="208"/>
    </row>
    <row r="3368" spans="24:27" x14ac:dyDescent="0.2">
      <c r="X3368" s="208"/>
      <c r="Z3368" s="208"/>
      <c r="AA3368" s="208"/>
    </row>
    <row r="3369" spans="24:27" x14ac:dyDescent="0.2">
      <c r="X3369" s="208"/>
      <c r="Z3369" s="208"/>
      <c r="AA3369" s="208"/>
    </row>
    <row r="3370" spans="24:27" x14ac:dyDescent="0.2">
      <c r="X3370" s="208"/>
      <c r="Z3370" s="208"/>
      <c r="AA3370" s="208"/>
    </row>
    <row r="3371" spans="24:27" x14ac:dyDescent="0.2">
      <c r="X3371" s="208"/>
      <c r="Z3371" s="208"/>
      <c r="AA3371" s="208"/>
    </row>
    <row r="3372" spans="24:27" x14ac:dyDescent="0.2">
      <c r="X3372" s="208"/>
      <c r="Z3372" s="208"/>
      <c r="AA3372" s="208"/>
    </row>
    <row r="3373" spans="24:27" x14ac:dyDescent="0.2">
      <c r="X3373" s="208"/>
      <c r="Z3373" s="208"/>
      <c r="AA3373" s="208"/>
    </row>
    <row r="3374" spans="24:27" x14ac:dyDescent="0.2">
      <c r="X3374" s="208"/>
      <c r="Z3374" s="208"/>
      <c r="AA3374" s="208"/>
    </row>
    <row r="3375" spans="24:27" x14ac:dyDescent="0.2">
      <c r="X3375" s="208"/>
      <c r="Z3375" s="208"/>
      <c r="AA3375" s="208"/>
    </row>
    <row r="3376" spans="24:27" x14ac:dyDescent="0.2">
      <c r="X3376" s="208"/>
      <c r="Z3376" s="208"/>
      <c r="AA3376" s="208"/>
    </row>
    <row r="3377" spans="24:27" x14ac:dyDescent="0.2">
      <c r="X3377" s="208"/>
      <c r="Z3377" s="208"/>
      <c r="AA3377" s="208"/>
    </row>
    <row r="3378" spans="24:27" x14ac:dyDescent="0.2">
      <c r="X3378" s="208"/>
      <c r="Z3378" s="208"/>
      <c r="AA3378" s="208"/>
    </row>
    <row r="3379" spans="24:27" x14ac:dyDescent="0.2">
      <c r="X3379" s="208"/>
      <c r="Z3379" s="208"/>
      <c r="AA3379" s="208"/>
    </row>
    <row r="3380" spans="24:27" x14ac:dyDescent="0.2">
      <c r="X3380" s="208"/>
      <c r="Z3380" s="208"/>
      <c r="AA3380" s="208"/>
    </row>
    <row r="3381" spans="24:27" x14ac:dyDescent="0.2">
      <c r="X3381" s="208"/>
      <c r="Z3381" s="208"/>
      <c r="AA3381" s="208"/>
    </row>
    <row r="3382" spans="24:27" x14ac:dyDescent="0.2">
      <c r="X3382" s="208"/>
      <c r="Z3382" s="208"/>
      <c r="AA3382" s="208"/>
    </row>
    <row r="3383" spans="24:27" x14ac:dyDescent="0.2">
      <c r="X3383" s="208"/>
      <c r="Z3383" s="208"/>
      <c r="AA3383" s="208"/>
    </row>
    <row r="3384" spans="24:27" x14ac:dyDescent="0.2">
      <c r="X3384" s="208"/>
      <c r="Z3384" s="208"/>
      <c r="AA3384" s="208"/>
    </row>
    <row r="3385" spans="24:27" x14ac:dyDescent="0.2">
      <c r="X3385" s="208"/>
      <c r="Z3385" s="208"/>
      <c r="AA3385" s="208"/>
    </row>
    <row r="3386" spans="24:27" x14ac:dyDescent="0.2">
      <c r="X3386" s="208"/>
      <c r="Z3386" s="208"/>
      <c r="AA3386" s="208"/>
    </row>
    <row r="3387" spans="24:27" x14ac:dyDescent="0.2">
      <c r="X3387" s="208"/>
      <c r="Z3387" s="208"/>
      <c r="AA3387" s="208"/>
    </row>
    <row r="3388" spans="24:27" x14ac:dyDescent="0.2">
      <c r="X3388" s="208"/>
      <c r="Z3388" s="208"/>
      <c r="AA3388" s="208"/>
    </row>
    <row r="3389" spans="24:27" x14ac:dyDescent="0.2">
      <c r="X3389" s="208"/>
      <c r="Z3389" s="208"/>
      <c r="AA3389" s="208"/>
    </row>
    <row r="3390" spans="24:27" x14ac:dyDescent="0.2">
      <c r="X3390" s="208"/>
      <c r="Z3390" s="208"/>
      <c r="AA3390" s="208"/>
    </row>
    <row r="3391" spans="24:27" x14ac:dyDescent="0.2">
      <c r="X3391" s="208"/>
      <c r="Z3391" s="208"/>
      <c r="AA3391" s="208"/>
    </row>
    <row r="3392" spans="24:27" x14ac:dyDescent="0.2">
      <c r="X3392" s="208"/>
      <c r="Z3392" s="208"/>
      <c r="AA3392" s="208"/>
    </row>
    <row r="3393" spans="24:27" x14ac:dyDescent="0.2">
      <c r="X3393" s="208"/>
      <c r="Z3393" s="208"/>
      <c r="AA3393" s="208"/>
    </row>
    <row r="3394" spans="24:27" x14ac:dyDescent="0.2">
      <c r="X3394" s="208"/>
      <c r="Z3394" s="208"/>
      <c r="AA3394" s="208"/>
    </row>
    <row r="3395" spans="24:27" x14ac:dyDescent="0.2">
      <c r="X3395" s="208"/>
      <c r="Z3395" s="208"/>
      <c r="AA3395" s="208"/>
    </row>
    <row r="3396" spans="24:27" x14ac:dyDescent="0.2">
      <c r="X3396" s="208"/>
      <c r="Z3396" s="208"/>
      <c r="AA3396" s="208"/>
    </row>
    <row r="3397" spans="24:27" x14ac:dyDescent="0.2">
      <c r="X3397" s="208"/>
      <c r="Z3397" s="208"/>
      <c r="AA3397" s="208"/>
    </row>
    <row r="3398" spans="24:27" x14ac:dyDescent="0.2">
      <c r="X3398" s="208"/>
      <c r="Z3398" s="208"/>
      <c r="AA3398" s="208"/>
    </row>
    <row r="3399" spans="24:27" x14ac:dyDescent="0.2">
      <c r="X3399" s="208"/>
      <c r="Z3399" s="208"/>
      <c r="AA3399" s="208"/>
    </row>
    <row r="3400" spans="24:27" x14ac:dyDescent="0.2">
      <c r="X3400" s="208"/>
      <c r="Z3400" s="208"/>
      <c r="AA3400" s="208"/>
    </row>
    <row r="3401" spans="24:27" x14ac:dyDescent="0.2">
      <c r="X3401" s="208"/>
      <c r="Z3401" s="208"/>
      <c r="AA3401" s="208"/>
    </row>
    <row r="3402" spans="24:27" x14ac:dyDescent="0.2">
      <c r="X3402" s="208"/>
      <c r="Z3402" s="208"/>
      <c r="AA3402" s="208"/>
    </row>
    <row r="3403" spans="24:27" x14ac:dyDescent="0.2">
      <c r="X3403" s="208"/>
      <c r="Z3403" s="208"/>
      <c r="AA3403" s="208"/>
    </row>
    <row r="3404" spans="24:27" x14ac:dyDescent="0.2">
      <c r="X3404" s="208"/>
      <c r="Z3404" s="208"/>
      <c r="AA3404" s="208"/>
    </row>
    <row r="3405" spans="24:27" x14ac:dyDescent="0.2">
      <c r="X3405" s="208"/>
      <c r="Z3405" s="208"/>
      <c r="AA3405" s="208"/>
    </row>
    <row r="3406" spans="24:27" x14ac:dyDescent="0.2">
      <c r="X3406" s="208"/>
      <c r="Z3406" s="208"/>
      <c r="AA3406" s="208"/>
    </row>
    <row r="3407" spans="24:27" x14ac:dyDescent="0.2">
      <c r="X3407" s="208"/>
      <c r="Z3407" s="208"/>
      <c r="AA3407" s="208"/>
    </row>
    <row r="3408" spans="24:27" x14ac:dyDescent="0.2">
      <c r="X3408" s="208"/>
      <c r="Z3408" s="208"/>
      <c r="AA3408" s="208"/>
    </row>
    <row r="3409" spans="24:27" x14ac:dyDescent="0.2">
      <c r="X3409" s="208"/>
      <c r="Z3409" s="208"/>
      <c r="AA3409" s="208"/>
    </row>
    <row r="3410" spans="24:27" x14ac:dyDescent="0.2">
      <c r="X3410" s="208"/>
      <c r="Z3410" s="208"/>
      <c r="AA3410" s="208"/>
    </row>
    <row r="3411" spans="24:27" x14ac:dyDescent="0.2">
      <c r="X3411" s="208"/>
      <c r="Z3411" s="208"/>
      <c r="AA3411" s="208"/>
    </row>
    <row r="3412" spans="24:27" x14ac:dyDescent="0.2">
      <c r="X3412" s="208"/>
      <c r="Z3412" s="208"/>
      <c r="AA3412" s="208"/>
    </row>
    <row r="3413" spans="24:27" x14ac:dyDescent="0.2">
      <c r="X3413" s="208"/>
      <c r="Z3413" s="208"/>
      <c r="AA3413" s="208"/>
    </row>
    <row r="3414" spans="24:27" x14ac:dyDescent="0.2">
      <c r="X3414" s="208"/>
      <c r="Z3414" s="208"/>
      <c r="AA3414" s="208"/>
    </row>
    <row r="3415" spans="24:27" x14ac:dyDescent="0.2">
      <c r="X3415" s="208"/>
      <c r="Z3415" s="208"/>
      <c r="AA3415" s="208"/>
    </row>
    <row r="3416" spans="24:27" x14ac:dyDescent="0.2">
      <c r="X3416" s="208"/>
      <c r="Z3416" s="208"/>
      <c r="AA3416" s="208"/>
    </row>
    <row r="3417" spans="24:27" x14ac:dyDescent="0.2">
      <c r="X3417" s="208"/>
      <c r="Z3417" s="208"/>
      <c r="AA3417" s="208"/>
    </row>
    <row r="3418" spans="24:27" x14ac:dyDescent="0.2">
      <c r="X3418" s="208"/>
      <c r="Z3418" s="208"/>
      <c r="AA3418" s="208"/>
    </row>
    <row r="3419" spans="24:27" x14ac:dyDescent="0.2">
      <c r="X3419" s="208"/>
      <c r="Z3419" s="208"/>
      <c r="AA3419" s="208"/>
    </row>
    <row r="3420" spans="24:27" x14ac:dyDescent="0.2">
      <c r="X3420" s="208"/>
      <c r="Z3420" s="208"/>
      <c r="AA3420" s="208"/>
    </row>
    <row r="3421" spans="24:27" x14ac:dyDescent="0.2">
      <c r="X3421" s="208"/>
      <c r="Z3421" s="208"/>
      <c r="AA3421" s="208"/>
    </row>
    <row r="3422" spans="24:27" x14ac:dyDescent="0.2">
      <c r="X3422" s="208"/>
      <c r="Z3422" s="208"/>
      <c r="AA3422" s="208"/>
    </row>
    <row r="3423" spans="24:27" x14ac:dyDescent="0.2">
      <c r="X3423" s="208"/>
      <c r="Z3423" s="208"/>
      <c r="AA3423" s="208"/>
    </row>
    <row r="3424" spans="24:27" x14ac:dyDescent="0.2">
      <c r="X3424" s="208"/>
      <c r="Z3424" s="208"/>
      <c r="AA3424" s="208"/>
    </row>
    <row r="3425" spans="24:27" x14ac:dyDescent="0.2">
      <c r="X3425" s="208"/>
      <c r="Z3425" s="208"/>
      <c r="AA3425" s="208"/>
    </row>
    <row r="3426" spans="24:27" x14ac:dyDescent="0.2">
      <c r="X3426" s="208"/>
      <c r="Z3426" s="208"/>
      <c r="AA3426" s="208"/>
    </row>
    <row r="3427" spans="24:27" x14ac:dyDescent="0.2">
      <c r="X3427" s="208"/>
      <c r="Z3427" s="208"/>
      <c r="AA3427" s="208"/>
    </row>
    <row r="3428" spans="24:27" x14ac:dyDescent="0.2">
      <c r="X3428" s="208"/>
      <c r="Z3428" s="208"/>
      <c r="AA3428" s="208"/>
    </row>
    <row r="3429" spans="24:27" x14ac:dyDescent="0.2">
      <c r="X3429" s="208"/>
      <c r="Z3429" s="208"/>
      <c r="AA3429" s="208"/>
    </row>
    <row r="3430" spans="24:27" x14ac:dyDescent="0.2">
      <c r="X3430" s="208"/>
      <c r="Z3430" s="208"/>
      <c r="AA3430" s="208"/>
    </row>
    <row r="3431" spans="24:27" x14ac:dyDescent="0.2">
      <c r="X3431" s="208"/>
      <c r="Z3431" s="208"/>
      <c r="AA3431" s="208"/>
    </row>
    <row r="3432" spans="24:27" x14ac:dyDescent="0.2">
      <c r="X3432" s="208"/>
      <c r="Z3432" s="208"/>
      <c r="AA3432" s="208"/>
    </row>
    <row r="3433" spans="24:27" x14ac:dyDescent="0.2">
      <c r="X3433" s="208"/>
      <c r="Z3433" s="208"/>
      <c r="AA3433" s="208"/>
    </row>
    <row r="3434" spans="24:27" x14ac:dyDescent="0.2">
      <c r="X3434" s="208"/>
      <c r="Z3434" s="208"/>
      <c r="AA3434" s="208"/>
    </row>
    <row r="3435" spans="24:27" x14ac:dyDescent="0.2">
      <c r="X3435" s="208"/>
      <c r="Z3435" s="208"/>
      <c r="AA3435" s="208"/>
    </row>
    <row r="3436" spans="24:27" x14ac:dyDescent="0.2">
      <c r="X3436" s="208"/>
      <c r="Z3436" s="208"/>
      <c r="AA3436" s="208"/>
    </row>
    <row r="3437" spans="24:27" x14ac:dyDescent="0.2">
      <c r="X3437" s="208"/>
      <c r="Z3437" s="208"/>
      <c r="AA3437" s="208"/>
    </row>
    <row r="3438" spans="24:27" x14ac:dyDescent="0.2">
      <c r="X3438" s="208"/>
      <c r="Z3438" s="208"/>
      <c r="AA3438" s="208"/>
    </row>
    <row r="3439" spans="24:27" x14ac:dyDescent="0.2">
      <c r="X3439" s="208"/>
      <c r="Z3439" s="208"/>
      <c r="AA3439" s="208"/>
    </row>
    <row r="3440" spans="24:27" x14ac:dyDescent="0.2">
      <c r="X3440" s="208"/>
      <c r="Z3440" s="208"/>
      <c r="AA3440" s="208"/>
    </row>
    <row r="3441" spans="24:27" x14ac:dyDescent="0.2">
      <c r="X3441" s="208"/>
      <c r="Z3441" s="208"/>
      <c r="AA3441" s="208"/>
    </row>
    <row r="3442" spans="24:27" x14ac:dyDescent="0.2">
      <c r="X3442" s="208"/>
      <c r="Z3442" s="208"/>
      <c r="AA3442" s="208"/>
    </row>
    <row r="3443" spans="24:27" x14ac:dyDescent="0.2">
      <c r="X3443" s="208"/>
      <c r="Z3443" s="208"/>
      <c r="AA3443" s="208"/>
    </row>
    <row r="3444" spans="24:27" x14ac:dyDescent="0.2">
      <c r="X3444" s="208"/>
      <c r="Z3444" s="208"/>
      <c r="AA3444" s="208"/>
    </row>
    <row r="3445" spans="24:27" x14ac:dyDescent="0.2">
      <c r="X3445" s="208"/>
      <c r="Z3445" s="208"/>
      <c r="AA3445" s="208"/>
    </row>
    <row r="3446" spans="24:27" x14ac:dyDescent="0.2">
      <c r="X3446" s="208"/>
      <c r="Z3446" s="208"/>
      <c r="AA3446" s="208"/>
    </row>
    <row r="3447" spans="24:27" x14ac:dyDescent="0.2">
      <c r="X3447" s="208"/>
      <c r="Z3447" s="208"/>
      <c r="AA3447" s="208"/>
    </row>
    <row r="3448" spans="24:27" x14ac:dyDescent="0.2">
      <c r="X3448" s="208"/>
      <c r="Z3448" s="208"/>
      <c r="AA3448" s="208"/>
    </row>
    <row r="3449" spans="24:27" x14ac:dyDescent="0.2">
      <c r="X3449" s="208"/>
      <c r="Z3449" s="208"/>
      <c r="AA3449" s="208"/>
    </row>
    <row r="3450" spans="24:27" x14ac:dyDescent="0.2">
      <c r="X3450" s="208"/>
      <c r="Z3450" s="208"/>
      <c r="AA3450" s="208"/>
    </row>
    <row r="3451" spans="24:27" x14ac:dyDescent="0.2">
      <c r="X3451" s="208"/>
      <c r="Z3451" s="208"/>
      <c r="AA3451" s="208"/>
    </row>
    <row r="3452" spans="24:27" x14ac:dyDescent="0.2">
      <c r="X3452" s="208"/>
      <c r="Z3452" s="208"/>
      <c r="AA3452" s="208"/>
    </row>
    <row r="3453" spans="24:27" x14ac:dyDescent="0.2">
      <c r="X3453" s="208"/>
      <c r="Z3453" s="208"/>
      <c r="AA3453" s="208"/>
    </row>
    <row r="3454" spans="24:27" x14ac:dyDescent="0.2">
      <c r="X3454" s="208"/>
      <c r="Z3454" s="208"/>
      <c r="AA3454" s="208"/>
    </row>
    <row r="3455" spans="24:27" x14ac:dyDescent="0.2">
      <c r="X3455" s="208"/>
      <c r="Z3455" s="208"/>
      <c r="AA3455" s="208"/>
    </row>
    <row r="3456" spans="24:27" x14ac:dyDescent="0.2">
      <c r="X3456" s="208"/>
      <c r="Z3456" s="208"/>
      <c r="AA3456" s="208"/>
    </row>
    <row r="3457" spans="24:27" x14ac:dyDescent="0.2">
      <c r="X3457" s="208"/>
      <c r="Z3457" s="208"/>
      <c r="AA3457" s="208"/>
    </row>
    <row r="3458" spans="24:27" x14ac:dyDescent="0.2">
      <c r="X3458" s="208"/>
      <c r="Z3458" s="208"/>
      <c r="AA3458" s="208"/>
    </row>
    <row r="3459" spans="24:27" x14ac:dyDescent="0.2">
      <c r="X3459" s="208"/>
      <c r="Z3459" s="208"/>
      <c r="AA3459" s="208"/>
    </row>
    <row r="3460" spans="24:27" x14ac:dyDescent="0.2">
      <c r="X3460" s="208"/>
      <c r="Z3460" s="208"/>
      <c r="AA3460" s="208"/>
    </row>
    <row r="3461" spans="24:27" x14ac:dyDescent="0.2">
      <c r="X3461" s="208"/>
      <c r="Z3461" s="208"/>
      <c r="AA3461" s="208"/>
    </row>
    <row r="3462" spans="24:27" x14ac:dyDescent="0.2">
      <c r="X3462" s="208"/>
      <c r="Z3462" s="208"/>
      <c r="AA3462" s="208"/>
    </row>
    <row r="3463" spans="24:27" x14ac:dyDescent="0.2">
      <c r="X3463" s="208"/>
      <c r="Z3463" s="208"/>
      <c r="AA3463" s="208"/>
    </row>
    <row r="3464" spans="24:27" x14ac:dyDescent="0.2">
      <c r="X3464" s="208"/>
      <c r="Z3464" s="208"/>
      <c r="AA3464" s="208"/>
    </row>
    <row r="3465" spans="24:27" x14ac:dyDescent="0.2">
      <c r="X3465" s="208"/>
      <c r="Z3465" s="208"/>
      <c r="AA3465" s="208"/>
    </row>
    <row r="3466" spans="24:27" x14ac:dyDescent="0.2">
      <c r="X3466" s="208"/>
      <c r="Z3466" s="208"/>
      <c r="AA3466" s="208"/>
    </row>
    <row r="3467" spans="24:27" x14ac:dyDescent="0.2">
      <c r="X3467" s="208"/>
      <c r="Z3467" s="208"/>
      <c r="AA3467" s="208"/>
    </row>
    <row r="3468" spans="24:27" x14ac:dyDescent="0.2">
      <c r="X3468" s="208"/>
      <c r="Z3468" s="208"/>
      <c r="AA3468" s="208"/>
    </row>
    <row r="3469" spans="24:27" x14ac:dyDescent="0.2">
      <c r="X3469" s="208"/>
      <c r="Z3469" s="208"/>
      <c r="AA3469" s="208"/>
    </row>
    <row r="3470" spans="24:27" x14ac:dyDescent="0.2">
      <c r="X3470" s="208"/>
      <c r="Z3470" s="208"/>
      <c r="AA3470" s="208"/>
    </row>
    <row r="3471" spans="24:27" x14ac:dyDescent="0.2">
      <c r="X3471" s="208"/>
      <c r="Z3471" s="208"/>
      <c r="AA3471" s="208"/>
    </row>
    <row r="3472" spans="24:27" x14ac:dyDescent="0.2">
      <c r="X3472" s="208"/>
      <c r="Z3472" s="208"/>
      <c r="AA3472" s="208"/>
    </row>
    <row r="3473" spans="24:27" x14ac:dyDescent="0.2">
      <c r="X3473" s="208"/>
      <c r="Z3473" s="208"/>
      <c r="AA3473" s="208"/>
    </row>
    <row r="3474" spans="24:27" x14ac:dyDescent="0.2">
      <c r="X3474" s="208"/>
      <c r="Z3474" s="208"/>
      <c r="AA3474" s="208"/>
    </row>
    <row r="3475" spans="24:27" x14ac:dyDescent="0.2">
      <c r="X3475" s="208"/>
      <c r="Z3475" s="208"/>
      <c r="AA3475" s="208"/>
    </row>
    <row r="3476" spans="24:27" x14ac:dyDescent="0.2">
      <c r="X3476" s="208"/>
      <c r="Z3476" s="208"/>
      <c r="AA3476" s="208"/>
    </row>
    <row r="3477" spans="24:27" x14ac:dyDescent="0.2">
      <c r="X3477" s="208"/>
      <c r="Z3477" s="208"/>
      <c r="AA3477" s="208"/>
    </row>
    <row r="3478" spans="24:27" x14ac:dyDescent="0.2">
      <c r="X3478" s="208"/>
      <c r="Z3478" s="208"/>
      <c r="AA3478" s="208"/>
    </row>
    <row r="3479" spans="24:27" x14ac:dyDescent="0.2">
      <c r="X3479" s="208"/>
      <c r="Z3479" s="208"/>
      <c r="AA3479" s="208"/>
    </row>
    <row r="3480" spans="24:27" x14ac:dyDescent="0.2">
      <c r="X3480" s="208"/>
      <c r="Z3480" s="208"/>
      <c r="AA3480" s="208"/>
    </row>
    <row r="3481" spans="24:27" x14ac:dyDescent="0.2">
      <c r="X3481" s="208"/>
      <c r="Z3481" s="208"/>
      <c r="AA3481" s="208"/>
    </row>
    <row r="3482" spans="24:27" x14ac:dyDescent="0.2">
      <c r="X3482" s="208"/>
      <c r="Z3482" s="208"/>
      <c r="AA3482" s="208"/>
    </row>
    <row r="3483" spans="24:27" x14ac:dyDescent="0.2">
      <c r="X3483" s="208"/>
      <c r="Z3483" s="208"/>
      <c r="AA3483" s="208"/>
    </row>
    <row r="3484" spans="24:27" x14ac:dyDescent="0.2">
      <c r="X3484" s="208"/>
      <c r="Z3484" s="208"/>
      <c r="AA3484" s="208"/>
    </row>
    <row r="3485" spans="24:27" x14ac:dyDescent="0.2">
      <c r="X3485" s="208"/>
      <c r="Z3485" s="208"/>
      <c r="AA3485" s="208"/>
    </row>
    <row r="3486" spans="24:27" x14ac:dyDescent="0.2">
      <c r="X3486" s="208"/>
      <c r="Z3486" s="208"/>
      <c r="AA3486" s="208"/>
    </row>
    <row r="3487" spans="24:27" x14ac:dyDescent="0.2">
      <c r="X3487" s="208"/>
      <c r="Z3487" s="208"/>
      <c r="AA3487" s="208"/>
    </row>
    <row r="3488" spans="24:27" x14ac:dyDescent="0.2">
      <c r="X3488" s="208"/>
      <c r="Z3488" s="208"/>
      <c r="AA3488" s="208"/>
    </row>
    <row r="3489" spans="24:27" x14ac:dyDescent="0.2">
      <c r="X3489" s="208"/>
      <c r="Z3489" s="208"/>
      <c r="AA3489" s="208"/>
    </row>
    <row r="3490" spans="24:27" x14ac:dyDescent="0.2">
      <c r="X3490" s="208"/>
      <c r="Z3490" s="208"/>
      <c r="AA3490" s="208"/>
    </row>
    <row r="3491" spans="24:27" x14ac:dyDescent="0.2">
      <c r="X3491" s="208"/>
      <c r="Z3491" s="208"/>
      <c r="AA3491" s="208"/>
    </row>
    <row r="3492" spans="24:27" x14ac:dyDescent="0.2">
      <c r="X3492" s="208"/>
      <c r="Z3492" s="208"/>
      <c r="AA3492" s="208"/>
    </row>
    <row r="3493" spans="24:27" x14ac:dyDescent="0.2">
      <c r="X3493" s="208"/>
      <c r="Z3493" s="208"/>
      <c r="AA3493" s="208"/>
    </row>
    <row r="3494" spans="24:27" x14ac:dyDescent="0.2">
      <c r="X3494" s="208"/>
      <c r="Z3494" s="208"/>
      <c r="AA3494" s="208"/>
    </row>
    <row r="3495" spans="24:27" x14ac:dyDescent="0.2">
      <c r="X3495" s="208"/>
      <c r="Z3495" s="208"/>
      <c r="AA3495" s="208"/>
    </row>
    <row r="3496" spans="24:27" x14ac:dyDescent="0.2">
      <c r="X3496" s="208"/>
      <c r="Z3496" s="208"/>
      <c r="AA3496" s="208"/>
    </row>
    <row r="3497" spans="24:27" x14ac:dyDescent="0.2">
      <c r="X3497" s="208"/>
      <c r="Z3497" s="208"/>
      <c r="AA3497" s="208"/>
    </row>
    <row r="3498" spans="24:27" x14ac:dyDescent="0.2">
      <c r="X3498" s="208"/>
      <c r="Z3498" s="208"/>
      <c r="AA3498" s="208"/>
    </row>
    <row r="3499" spans="24:27" x14ac:dyDescent="0.2">
      <c r="X3499" s="208"/>
      <c r="Z3499" s="208"/>
      <c r="AA3499" s="208"/>
    </row>
    <row r="3500" spans="24:27" x14ac:dyDescent="0.2">
      <c r="X3500" s="208"/>
      <c r="Z3500" s="208"/>
      <c r="AA3500" s="208"/>
    </row>
    <row r="3501" spans="24:27" x14ac:dyDescent="0.2">
      <c r="X3501" s="208"/>
      <c r="Z3501" s="208"/>
      <c r="AA3501" s="208"/>
    </row>
    <row r="3502" spans="24:27" x14ac:dyDescent="0.2">
      <c r="X3502" s="208"/>
      <c r="Z3502" s="208"/>
      <c r="AA3502" s="208"/>
    </row>
    <row r="3503" spans="24:27" x14ac:dyDescent="0.2">
      <c r="X3503" s="208"/>
      <c r="Z3503" s="208"/>
      <c r="AA3503" s="208"/>
    </row>
    <row r="3504" spans="24:27" x14ac:dyDescent="0.2">
      <c r="X3504" s="208"/>
      <c r="Z3504" s="208"/>
      <c r="AA3504" s="208"/>
    </row>
    <row r="3505" spans="24:27" x14ac:dyDescent="0.2">
      <c r="X3505" s="208"/>
      <c r="Z3505" s="208"/>
      <c r="AA3505" s="208"/>
    </row>
    <row r="3506" spans="24:27" x14ac:dyDescent="0.2">
      <c r="X3506" s="208"/>
      <c r="Z3506" s="208"/>
      <c r="AA3506" s="208"/>
    </row>
    <row r="3507" spans="24:27" x14ac:dyDescent="0.2">
      <c r="X3507" s="208"/>
      <c r="Z3507" s="208"/>
      <c r="AA3507" s="208"/>
    </row>
    <row r="3508" spans="24:27" x14ac:dyDescent="0.2">
      <c r="X3508" s="208"/>
      <c r="Z3508" s="208"/>
      <c r="AA3508" s="208"/>
    </row>
    <row r="3509" spans="24:27" x14ac:dyDescent="0.2">
      <c r="X3509" s="208"/>
      <c r="Z3509" s="208"/>
      <c r="AA3509" s="208"/>
    </row>
    <row r="3510" spans="24:27" x14ac:dyDescent="0.2">
      <c r="X3510" s="208"/>
      <c r="Z3510" s="208"/>
      <c r="AA3510" s="208"/>
    </row>
    <row r="3511" spans="24:27" x14ac:dyDescent="0.2">
      <c r="X3511" s="208"/>
      <c r="Z3511" s="208"/>
      <c r="AA3511" s="208"/>
    </row>
    <row r="3512" spans="24:27" x14ac:dyDescent="0.2">
      <c r="X3512" s="208"/>
      <c r="Z3512" s="208"/>
      <c r="AA3512" s="208"/>
    </row>
    <row r="3513" spans="24:27" x14ac:dyDescent="0.2">
      <c r="X3513" s="208"/>
      <c r="Z3513" s="208"/>
      <c r="AA3513" s="208"/>
    </row>
    <row r="3514" spans="24:27" x14ac:dyDescent="0.2">
      <c r="X3514" s="208"/>
      <c r="Z3514" s="208"/>
      <c r="AA3514" s="208"/>
    </row>
    <row r="3515" spans="24:27" x14ac:dyDescent="0.2">
      <c r="X3515" s="208"/>
      <c r="Z3515" s="208"/>
      <c r="AA3515" s="208"/>
    </row>
    <row r="3516" spans="24:27" x14ac:dyDescent="0.2">
      <c r="X3516" s="208"/>
      <c r="Z3516" s="208"/>
      <c r="AA3516" s="208"/>
    </row>
    <row r="3517" spans="24:27" x14ac:dyDescent="0.2">
      <c r="X3517" s="208"/>
      <c r="Z3517" s="208"/>
      <c r="AA3517" s="208"/>
    </row>
    <row r="3518" spans="24:27" x14ac:dyDescent="0.2">
      <c r="X3518" s="208"/>
      <c r="Z3518" s="208"/>
      <c r="AA3518" s="208"/>
    </row>
    <row r="3519" spans="24:27" x14ac:dyDescent="0.2">
      <c r="X3519" s="208"/>
      <c r="Z3519" s="208"/>
      <c r="AA3519" s="208"/>
    </row>
    <row r="3520" spans="24:27" x14ac:dyDescent="0.2">
      <c r="X3520" s="208"/>
      <c r="Z3520" s="208"/>
      <c r="AA3520" s="208"/>
    </row>
    <row r="3521" spans="24:27" x14ac:dyDescent="0.2">
      <c r="X3521" s="208"/>
      <c r="Z3521" s="208"/>
      <c r="AA3521" s="208"/>
    </row>
    <row r="3522" spans="24:27" x14ac:dyDescent="0.2">
      <c r="X3522" s="208"/>
      <c r="Z3522" s="208"/>
      <c r="AA3522" s="208"/>
    </row>
    <row r="3523" spans="24:27" x14ac:dyDescent="0.2">
      <c r="X3523" s="208"/>
      <c r="Z3523" s="208"/>
      <c r="AA3523" s="208"/>
    </row>
    <row r="3524" spans="24:27" x14ac:dyDescent="0.2">
      <c r="X3524" s="208"/>
      <c r="Z3524" s="208"/>
      <c r="AA3524" s="208"/>
    </row>
    <row r="3525" spans="24:27" x14ac:dyDescent="0.2">
      <c r="X3525" s="208"/>
      <c r="Z3525" s="208"/>
      <c r="AA3525" s="208"/>
    </row>
    <row r="3526" spans="24:27" x14ac:dyDescent="0.2">
      <c r="X3526" s="208"/>
      <c r="Z3526" s="208"/>
      <c r="AA3526" s="208"/>
    </row>
    <row r="3527" spans="24:27" x14ac:dyDescent="0.2">
      <c r="X3527" s="208"/>
      <c r="Z3527" s="208"/>
      <c r="AA3527" s="208"/>
    </row>
    <row r="3528" spans="24:27" x14ac:dyDescent="0.2">
      <c r="X3528" s="208"/>
      <c r="Z3528" s="208"/>
      <c r="AA3528" s="208"/>
    </row>
    <row r="3529" spans="24:27" x14ac:dyDescent="0.2">
      <c r="X3529" s="208"/>
      <c r="Z3529" s="208"/>
      <c r="AA3529" s="208"/>
    </row>
    <row r="3530" spans="24:27" x14ac:dyDescent="0.2">
      <c r="X3530" s="208"/>
      <c r="Z3530" s="208"/>
      <c r="AA3530" s="208"/>
    </row>
    <row r="3531" spans="24:27" x14ac:dyDescent="0.2">
      <c r="X3531" s="208"/>
      <c r="Z3531" s="208"/>
      <c r="AA3531" s="208"/>
    </row>
    <row r="3532" spans="24:27" x14ac:dyDescent="0.2">
      <c r="X3532" s="208"/>
      <c r="Z3532" s="208"/>
      <c r="AA3532" s="208"/>
    </row>
    <row r="3533" spans="24:27" x14ac:dyDescent="0.2">
      <c r="X3533" s="208"/>
      <c r="Z3533" s="208"/>
      <c r="AA3533" s="208"/>
    </row>
    <row r="3534" spans="24:27" x14ac:dyDescent="0.2">
      <c r="X3534" s="208"/>
      <c r="Z3534" s="208"/>
      <c r="AA3534" s="208"/>
    </row>
    <row r="3535" spans="24:27" x14ac:dyDescent="0.2">
      <c r="X3535" s="208"/>
      <c r="Z3535" s="208"/>
      <c r="AA3535" s="208"/>
    </row>
    <row r="3536" spans="24:27" x14ac:dyDescent="0.2">
      <c r="X3536" s="208"/>
      <c r="Z3536" s="208"/>
      <c r="AA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37</v>
      </c>
      <c r="N1" s="180" t="str">
        <f>_xll.qlInterpolation(,interpolator6M,_xll.ohFilter(E3:E21,M3:M21),_xll.ohFilter(L3:L21,M3:M21))</f>
        <v>obj_00272#0393</v>
      </c>
    </row>
    <row r="2" spans="1:21" ht="26.25" customHeight="1" x14ac:dyDescent="0.2">
      <c r="D2" s="359" t="str">
        <f>F1&amp;" Instruments"</f>
        <v>6M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6M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359" t="s">
        <v>103</v>
      </c>
      <c r="T2" s="359" t="s">
        <v>125</v>
      </c>
      <c r="U2" s="359" t="s">
        <v>132</v>
      </c>
    </row>
    <row r="3" spans="1:21" ht="11.25" customHeight="1" x14ac:dyDescent="0.2">
      <c r="C3" s="331" t="str">
        <f>SUBSTITUTE(F1,"M","")</f>
        <v>6</v>
      </c>
      <c r="D3" s="408" t="str">
        <f>PROPER(Currency&amp;IborType)&amp;F1&amp;"LastFixing"&amp;QuoteSuffix</f>
        <v>Usdlibor6MLastFixing_Quote</v>
      </c>
      <c r="E3" s="409">
        <f>SettlementDate</f>
        <v>42138</v>
      </c>
      <c r="F3" s="409">
        <f>_xll.qlCalendarAdvance(Calendar,E3,$F$1,"mf",,Trigger)</f>
        <v>42324</v>
      </c>
      <c r="G3" s="410">
        <f>_xll.qlDayCounterYearFraction(DayCounter,E3,F3,,,Trigger)</f>
        <v>0.51666666666666672</v>
      </c>
      <c r="H3" s="411">
        <f>_xll.qlQuoteValue(D3,LastFixingsTrigger)</f>
        <v>4.1454999999999999E-3</v>
      </c>
      <c r="I3" s="412">
        <f>_xll.qlYieldTSDiscount(Discounting,E3,,AllTriggers)</f>
        <v>0.99998560902785294</v>
      </c>
      <c r="J3" s="412">
        <f>_xll.qlYieldTSDiscount(Discounting,F3,,AllTriggers)</f>
        <v>0.99905132952648346</v>
      </c>
      <c r="K3" s="411">
        <f>(I3/J3-1)/G3</f>
        <v>1.8099999994330086E-3</v>
      </c>
      <c r="L3" s="411">
        <f>H3-K3</f>
        <v>2.3355000005669912E-3</v>
      </c>
      <c r="M3" s="413" t="b">
        <v>1</v>
      </c>
      <c r="N3" s="414">
        <f>_xll.qlInterpolationInterpolate($N$1,E3,TRUE)</f>
        <v>2.3355000005669912E-3</v>
      </c>
      <c r="O3" s="415">
        <f>(L3-N3)*10000</f>
        <v>0</v>
      </c>
      <c r="P3" s="425">
        <f t="shared" ref="P3:P5" si="0">LN((1+H3*G3)/(1+K3*G3))</f>
        <v>1.2048215233263263E-3</v>
      </c>
      <c r="R3" s="421">
        <f>E3</f>
        <v>42138</v>
      </c>
      <c r="S3" s="421">
        <f>_xll.qlCalendarAdvance(Calendar,R3,$F$1,"mf",,Trigger)</f>
        <v>42324</v>
      </c>
      <c r="T3" s="422">
        <f>_xll.qlDayCounterYearFraction(DayCounter,R3,S3,,,Trigger)</f>
        <v>0.51666666666666672</v>
      </c>
      <c r="U3" s="423">
        <f>_xll.qlInterpolationInterpolate(B6Minterpolation,R3,TRUE)</f>
        <v>2.3355000005669912E-3</v>
      </c>
    </row>
    <row r="4" spans="1:21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5" t="str">
        <f t="shared" ref="D4:D21" si="1">Currency&amp;A4&amp;B4&amp;C4&amp;"F"&amp;QuoteSuffix</f>
        <v>USD1x7F_Quote</v>
      </c>
      <c r="E4" s="92">
        <f>_xll.qlCalendarAdvance("target",$E$3,A4&amp;"M","mf",,Trigger)</f>
        <v>42170</v>
      </c>
      <c r="F4" s="92">
        <f>_xll.qlCalendarAdvance(Calendar,E4,$F$1,"mf",,Trigger)</f>
        <v>42353</v>
      </c>
      <c r="G4" s="118">
        <f>_xll.qlDayCounterYearFraction(DayCounter,E4,F4,,,Trigger)</f>
        <v>0.5083333333333333</v>
      </c>
      <c r="H4" s="22">
        <f>_xll.qlQuoteValue(D4,AllTriggers)</f>
        <v>4.3500000000000006E-3</v>
      </c>
      <c r="I4" s="129">
        <f>_xll.qlYieldTSDiscount(Discounting,E4,,AllTriggers)</f>
        <v>0.99987273450611391</v>
      </c>
      <c r="J4" s="129">
        <f>_xll.qlYieldTSDiscount(Discounting,F4,,AllTriggers)</f>
        <v>0.99881868425862463</v>
      </c>
      <c r="K4" s="22">
        <f t="shared" ref="K4:K21" si="2">(I4/J4-1)/G4</f>
        <v>2.0759938747138924E-3</v>
      </c>
      <c r="L4" s="128">
        <f t="shared" ref="L4:L21" si="3">H4-K4</f>
        <v>2.2740061252861082E-3</v>
      </c>
      <c r="M4" s="117" t="b">
        <f>IF(ISERROR(H4),FALSE,TRUE)</f>
        <v>1</v>
      </c>
      <c r="N4" s="22">
        <f>_xll.qlInterpolationInterpolate($N$1,E4,TRUE)</f>
        <v>2.2740061252861082E-3</v>
      </c>
      <c r="O4" s="145">
        <f t="shared" ref="O4:O21" si="4">(L4-N4)*10000</f>
        <v>0</v>
      </c>
      <c r="P4" s="419">
        <f t="shared" si="0"/>
        <v>1.1540683328260593E-3</v>
      </c>
      <c r="R4" s="92">
        <f>_xll.qlCalendarAdvance(Calendar,R3,"1D","f")</f>
        <v>42139</v>
      </c>
      <c r="S4" s="92">
        <f>_xll.qlCalendarAdvance(Calendar,R4,$F$1,"mf",,Trigger)</f>
        <v>42324</v>
      </c>
      <c r="T4" s="118">
        <f>_xll.qlDayCounterYearFraction(DayCounter,R4,S4,,,Trigger)</f>
        <v>0.51388888888888884</v>
      </c>
      <c r="U4" s="139">
        <f>_xll.qlInterpolationInterpolate(B6Minterpolation,R4,TRUE)</f>
        <v>2.3329007722396318E-3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A5+SUBSTITUTE($F$1,"M","")</f>
        <v>8</v>
      </c>
      <c r="D5" s="405" t="str">
        <f t="shared" si="1"/>
        <v>USD2x8F_Quote</v>
      </c>
      <c r="E5" s="92">
        <f>_xll.qlCalendarAdvance("target",$E$3,A5&amp;"M","mf",,Trigger)</f>
        <v>42199</v>
      </c>
      <c r="F5" s="92">
        <f>_xll.qlCalendarAdvance(Calendar,E5,$F$1,"mf",,Trigger)</f>
        <v>42383</v>
      </c>
      <c r="G5" s="118">
        <f>_xll.qlDayCounterYearFraction(DayCounter,E5,F5,,,Trigger)</f>
        <v>0.51111111111111107</v>
      </c>
      <c r="H5" s="22">
        <f>_xll.qlQuoteValue(D5,AllTriggers)</f>
        <v>4.7500000000000007E-3</v>
      </c>
      <c r="I5" s="119">
        <f>_xll.qlYieldTSDiscount(Discounting,E5,,AllTriggers)</f>
        <v>0.99975691463392391</v>
      </c>
      <c r="J5" s="119">
        <f>_xll.qlYieldTSDiscount(Discounting,F5,,AllTriggers)</f>
        <v>0.9985042170771985</v>
      </c>
      <c r="K5" s="22">
        <f t="shared" si="2"/>
        <v>2.4546015533748371E-3</v>
      </c>
      <c r="L5" s="22">
        <f t="shared" si="3"/>
        <v>2.2953984466251636E-3</v>
      </c>
      <c r="M5" s="117" t="b">
        <f t="shared" ref="M5:M21" si="6">IF(ISERROR(H5),FALSE,TRUE)</f>
        <v>1</v>
      </c>
      <c r="N5" s="22">
        <f>_xll.qlInterpolationInterpolate($N$1,E5,TRUE)</f>
        <v>2.2953984466251636E-3</v>
      </c>
      <c r="O5" s="145">
        <f t="shared" si="4"/>
        <v>0</v>
      </c>
      <c r="P5" s="419">
        <f t="shared" si="0"/>
        <v>1.1710476797429047E-3</v>
      </c>
      <c r="R5" s="92">
        <f>_xll.qlCalendarAdvance(Calendar,R4,"1D","f")</f>
        <v>42142</v>
      </c>
      <c r="S5" s="92">
        <f>_xll.qlCalendarAdvance(Calendar,R5,$F$1,"mf",,Trigger)</f>
        <v>42326</v>
      </c>
      <c r="T5" s="118">
        <f>_xll.qlDayCounterYearFraction(DayCounter,R5,S5,,,Trigger)</f>
        <v>0.51111111111111107</v>
      </c>
      <c r="U5" s="139">
        <f>_xll.qlInterpolationInterpolate(B6Minterpolation,R5,TRUE)</f>
        <v>2.3251428259510919E-3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9</v>
      </c>
      <c r="D6" s="405" t="str">
        <f t="shared" si="1"/>
        <v>USD3x9F_Quote</v>
      </c>
      <c r="E6" s="92">
        <f>_xll.qlCalendarAdvance("target",$E$3,A6&amp;"M","mf",,Trigger)</f>
        <v>42230</v>
      </c>
      <c r="F6" s="92">
        <f>_xll.qlCalendarAdvance(Calendar,E6,$F$1,"mf",,Trigger)</f>
        <v>42415</v>
      </c>
      <c r="G6" s="118">
        <f>_xll.qlDayCounterYearFraction(DayCounter,E6,F6,,,Trigger)</f>
        <v>0.51388888888888884</v>
      </c>
      <c r="H6" s="22">
        <f>_xll.qlQuoteValue(D6,AllTriggers)</f>
        <v>5.28E-3</v>
      </c>
      <c r="I6" s="119">
        <f>_xll.qlYieldTSDiscount(Discounting,E6,,AllTriggers)</f>
        <v>0.9996279643564534</v>
      </c>
      <c r="J6" s="119">
        <f>_xll.qlYieldTSDiscount(Discounting,F6,,AllTriggers)</f>
        <v>0.99812474787134475</v>
      </c>
      <c r="K6" s="22">
        <f t="shared" si="2"/>
        <v>2.9306737773155296E-3</v>
      </c>
      <c r="L6" s="22">
        <f t="shared" si="3"/>
        <v>2.3493262226844704E-3</v>
      </c>
      <c r="M6" s="117" t="b">
        <f t="shared" si="6"/>
        <v>1</v>
      </c>
      <c r="N6" s="22">
        <f>_xll.qlInterpolationInterpolate($N$1,E6,TRUE)</f>
        <v>2.3493262226844704E-3</v>
      </c>
      <c r="O6" s="145">
        <f t="shared" si="4"/>
        <v>0</v>
      </c>
      <c r="P6" s="419">
        <f t="shared" ref="P6:P21" si="7">LN((1+H6*G6)/(1+K6*G6))</f>
        <v>1.2047511404035252E-3</v>
      </c>
      <c r="R6" s="92">
        <f>_xll.qlCalendarAdvance(Calendar,R5,"1D","f")</f>
        <v>42143</v>
      </c>
      <c r="S6" s="92">
        <f>_xll.qlCalendarAdvance(Calendar,R6,$F$1,"mf",,Trigger)</f>
        <v>42327</v>
      </c>
      <c r="T6" s="118">
        <f>_xll.qlDayCounterYearFraction(DayCounter,R6,S6,,,Trigger)</f>
        <v>0.51111111111111107</v>
      </c>
      <c r="U6" s="139">
        <f>_xll.qlInterpolationInterpolate(B6Minterpolation,R6,TRUE)</f>
        <v>2.3225833363172709E-3</v>
      </c>
    </row>
    <row r="7" spans="1:21" ht="11.25" customHeight="1" x14ac:dyDescent="0.2">
      <c r="A7" s="180">
        <f t="shared" ref="A7:A21" si="8">A6+1</f>
        <v>4</v>
      </c>
      <c r="B7" s="180" t="s">
        <v>32</v>
      </c>
      <c r="C7" s="180">
        <f t="shared" si="5"/>
        <v>10</v>
      </c>
      <c r="D7" s="405" t="str">
        <f t="shared" si="1"/>
        <v>USD4x10F_Quote</v>
      </c>
      <c r="E7" s="92">
        <f>_xll.qlCalendarAdvance("target",$E$3,A7&amp;"M","mf",,Trigger)</f>
        <v>42261</v>
      </c>
      <c r="F7" s="92">
        <f>_xll.qlCalendarAdvance(Calendar,E7,$F$1,"mf",,Trigger)</f>
        <v>42443</v>
      </c>
      <c r="G7" s="118">
        <f>_xll.qlDayCounterYearFraction(DayCounter,E7,F7,,,Trigger)</f>
        <v>0.50555555555555554</v>
      </c>
      <c r="H7" s="22">
        <f>_xll.qlQuoteValue(D7,AllTriggers)</f>
        <v>5.8299999999999992E-3</v>
      </c>
      <c r="I7" s="119">
        <f>_xll.qlYieldTSDiscount(Discounting,E7,,AllTriggers)</f>
        <v>0.99949044480361582</v>
      </c>
      <c r="J7" s="119">
        <f>_xll.qlYieldTSDiscount(Discounting,F7,,AllTriggers)</f>
        <v>0.99777083493315932</v>
      </c>
      <c r="K7" s="22">
        <f t="shared" si="2"/>
        <v>3.4090253977152184E-3</v>
      </c>
      <c r="L7" s="22">
        <f t="shared" si="3"/>
        <v>2.4209746022847809E-3</v>
      </c>
      <c r="M7" s="117" t="b">
        <f t="shared" si="6"/>
        <v>1</v>
      </c>
      <c r="N7" s="22">
        <f>_xll.qlInterpolationInterpolate($N$1,E7,TRUE)</f>
        <v>2.4209746022847809E-3</v>
      </c>
      <c r="O7" s="145">
        <f t="shared" si="4"/>
        <v>0</v>
      </c>
      <c r="P7" s="419">
        <f t="shared" si="7"/>
        <v>1.2210855640979895E-3</v>
      </c>
      <c r="R7" s="92">
        <f>_xll.qlCalendarAdvance(Calendar,R6,"1D","f")</f>
        <v>42144</v>
      </c>
      <c r="S7" s="92">
        <f>_xll.qlCalendarAdvance(Calendar,R7,$F$1,"mf",,Trigger)</f>
        <v>42328</v>
      </c>
      <c r="T7" s="118">
        <f>_xll.qlDayCounterYearFraction(DayCounter,R7,S7,,,Trigger)</f>
        <v>0.51111111111111107</v>
      </c>
      <c r="U7" s="139">
        <f>_xll.qlInterpolationInterpolate(B6Minterpolation,R7,TRUE)</f>
        <v>2.320043716030219E-3</v>
      </c>
    </row>
    <row r="8" spans="1:21" ht="11.25" customHeight="1" x14ac:dyDescent="0.2">
      <c r="A8" s="180">
        <f t="shared" si="8"/>
        <v>5</v>
      </c>
      <c r="B8" s="180" t="s">
        <v>32</v>
      </c>
      <c r="C8" s="180">
        <f t="shared" si="5"/>
        <v>11</v>
      </c>
      <c r="D8" s="405" t="str">
        <f t="shared" si="1"/>
        <v>USD5x11F_Quote</v>
      </c>
      <c r="E8" s="92">
        <f>_xll.qlCalendarAdvance("target",$E$3,A8&amp;"M","mf",,Trigger)</f>
        <v>42291</v>
      </c>
      <c r="F8" s="92">
        <f>_xll.qlCalendarAdvance(Calendar,E8,$F$1,"mf",,Trigger)</f>
        <v>42474</v>
      </c>
      <c r="G8" s="118">
        <f>_xll.qlDayCounterYearFraction(DayCounter,E8,F8,,,Trigger)</f>
        <v>0.5083333333333333</v>
      </c>
      <c r="H8" s="22">
        <f>_xll.qlQuoteValue(D8,AllTriggers)</f>
        <v>6.4400000000000004E-3</v>
      </c>
      <c r="I8" s="119">
        <f>_xll.qlYieldTSDiscount(Discounting,E8,,AllTriggers)</f>
        <v>0.99929334856092999</v>
      </c>
      <c r="J8" s="119">
        <f>_xll.qlYieldTSDiscount(Discounting,F8,,AllTriggers)</f>
        <v>0.99729557044280448</v>
      </c>
      <c r="K8" s="22">
        <f t="shared" si="2"/>
        <v>3.9407126942318455E-3</v>
      </c>
      <c r="L8" s="22">
        <f t="shared" si="3"/>
        <v>2.4992873057681549E-3</v>
      </c>
      <c r="M8" s="117" t="b">
        <f t="shared" si="6"/>
        <v>1</v>
      </c>
      <c r="N8" s="22">
        <f>_xll.qlInterpolationInterpolate($N$1,E8,TRUE)</f>
        <v>2.4992873057681549E-3</v>
      </c>
      <c r="O8" s="145">
        <f t="shared" si="4"/>
        <v>0</v>
      </c>
      <c r="P8" s="419">
        <f t="shared" si="7"/>
        <v>1.2671279871456585E-3</v>
      </c>
      <c r="R8" s="92">
        <f>_xll.qlCalendarAdvance(Calendar,R7,"1D","f")</f>
        <v>42145</v>
      </c>
      <c r="S8" s="92">
        <f>_xll.qlCalendarAdvance(Calendar,R8,$F$1,"mf",,Trigger)</f>
        <v>42331</v>
      </c>
      <c r="T8" s="118">
        <f>_xll.qlDayCounterYearFraction(DayCounter,R8,S8,,,Trigger)</f>
        <v>0.51666666666666672</v>
      </c>
      <c r="U8" s="139">
        <f>_xll.qlInterpolationInterpolate(B6Minterpolation,R8,TRUE)</f>
        <v>2.3175279389592903E-3</v>
      </c>
    </row>
    <row r="9" spans="1:21" ht="11.25" customHeight="1" x14ac:dyDescent="0.2">
      <c r="A9" s="180">
        <f t="shared" si="8"/>
        <v>6</v>
      </c>
      <c r="B9" s="180" t="s">
        <v>32</v>
      </c>
      <c r="C9" s="180">
        <f t="shared" si="5"/>
        <v>12</v>
      </c>
      <c r="D9" s="405" t="str">
        <f t="shared" si="1"/>
        <v>USD6x12F_Quote</v>
      </c>
      <c r="E9" s="92">
        <f>_xll.qlCalendarAdvance("target",$E$3,A9&amp;"M","mf",,Trigger)</f>
        <v>42324</v>
      </c>
      <c r="F9" s="92">
        <f>_xll.qlCalendarAdvance(Calendar,E9,$F$1,"mf",,Trigger)</f>
        <v>42506</v>
      </c>
      <c r="G9" s="118">
        <f>_xll.qlDayCounterYearFraction(DayCounter,E9,F9,,,Trigger)</f>
        <v>0.50555555555555554</v>
      </c>
      <c r="H9" s="22">
        <f>_xll.qlQuoteValue(D9,AllTriggers)</f>
        <v>7.1199999999999996E-3</v>
      </c>
      <c r="I9" s="119">
        <f>_xll.qlYieldTSDiscount(Discounting,E9,,AllTriggers)</f>
        <v>0.99905132952648346</v>
      </c>
      <c r="J9" s="119">
        <f>_xll.qlYieldTSDiscount(Discounting,F9,,AllTriggers)</f>
        <v>0.99673525149763398</v>
      </c>
      <c r="K9" s="22">
        <f t="shared" si="2"/>
        <v>4.596258873150641E-3</v>
      </c>
      <c r="L9" s="22">
        <f t="shared" si="3"/>
        <v>2.5237411268493586E-3</v>
      </c>
      <c r="M9" s="117" t="b">
        <f t="shared" si="6"/>
        <v>1</v>
      </c>
      <c r="N9" s="22">
        <f>_xll.qlInterpolationInterpolate($N$1,E9,TRUE)</f>
        <v>2.5237411268493586E-3</v>
      </c>
      <c r="O9" s="145">
        <f t="shared" si="4"/>
        <v>0</v>
      </c>
      <c r="P9" s="419">
        <f t="shared" si="7"/>
        <v>1.2721239845635613E-3</v>
      </c>
      <c r="R9" s="92">
        <f>_xll.qlCalendarAdvance(Calendar,R8,"1D","f")</f>
        <v>42146</v>
      </c>
      <c r="S9" s="92">
        <f>_xll.qlCalendarAdvance(Calendar,R9,$F$1,"mf",,Trigger)</f>
        <v>42331</v>
      </c>
      <c r="T9" s="118">
        <f>_xll.qlDayCounterYearFraction(DayCounter,R9,S9,,,Trigger)</f>
        <v>0.51388888888888884</v>
      </c>
      <c r="U9" s="139">
        <f>_xll.qlInterpolationInterpolate(B6Minterpolation,R9,TRUE)</f>
        <v>2.3150399789738387E-3</v>
      </c>
    </row>
    <row r="10" spans="1:21" ht="11.25" customHeight="1" x14ac:dyDescent="0.2">
      <c r="A10" s="180">
        <f t="shared" si="8"/>
        <v>7</v>
      </c>
      <c r="B10" s="180" t="s">
        <v>32</v>
      </c>
      <c r="C10" s="180">
        <f t="shared" si="5"/>
        <v>13</v>
      </c>
      <c r="D10" s="405" t="str">
        <f t="shared" si="1"/>
        <v>USD7x13F_Quote</v>
      </c>
      <c r="E10" s="92">
        <f>_xll.qlCalendarAdvance("target",$E$3,A10&amp;"M","mf",,Trigger)</f>
        <v>42352</v>
      </c>
      <c r="F10" s="92">
        <f>_xll.qlCalendarAdvance(Calendar,E10,$F$1,"mf",,Trigger)</f>
        <v>42535</v>
      </c>
      <c r="G10" s="118">
        <f>_xll.qlDayCounterYearFraction(DayCounter,E10,F10,,,Trigger)</f>
        <v>0.5083333333333333</v>
      </c>
      <c r="H10" s="22">
        <f>_xll.qlQuoteValue(D10,AllTriggers)</f>
        <v>7.7499999999999999E-3</v>
      </c>
      <c r="I10" s="119">
        <f>_xll.qlYieldTSDiscount(Discounting,E10,,AllTriggers)</f>
        <v>0.99882780113532954</v>
      </c>
      <c r="J10" s="119">
        <f>_xll.qlYieldTSDiscount(Discounting,F10,,AllTriggers)</f>
        <v>0.99618166057050395</v>
      </c>
      <c r="K10" s="22">
        <f t="shared" si="2"/>
        <v>5.225475060067564E-3</v>
      </c>
      <c r="L10" s="22">
        <f t="shared" si="3"/>
        <v>2.5245249399324359E-3</v>
      </c>
      <c r="M10" s="117" t="b">
        <f t="shared" si="6"/>
        <v>1</v>
      </c>
      <c r="N10" s="22">
        <f>_xll.qlInterpolationInterpolate($N$1,E10,TRUE)</f>
        <v>2.5245249399324359E-3</v>
      </c>
      <c r="O10" s="145">
        <f t="shared" si="4"/>
        <v>0</v>
      </c>
      <c r="P10" s="419">
        <f t="shared" si="7"/>
        <v>1.2790820256264174E-3</v>
      </c>
      <c r="R10" s="92">
        <f>_xll.qlCalendarAdvance(Calendar,R9,"1D","f")</f>
        <v>42150</v>
      </c>
      <c r="S10" s="92">
        <f>_xll.qlCalendarAdvance(Calendar,R10,$F$1,"mf",,Trigger)</f>
        <v>42334</v>
      </c>
      <c r="T10" s="118">
        <f>_xll.qlDayCounterYearFraction(DayCounter,R10,S10,,,Trigger)</f>
        <v>0.51111111111111107</v>
      </c>
      <c r="U10" s="139">
        <f>_xll.qlInterpolationInterpolate(B6Minterpolation,R10,TRUE)</f>
        <v>2.3054457872738791E-3</v>
      </c>
    </row>
    <row r="11" spans="1:21" ht="11.25" customHeight="1" x14ac:dyDescent="0.2">
      <c r="A11" s="180">
        <f t="shared" si="8"/>
        <v>8</v>
      </c>
      <c r="B11" s="180" t="s">
        <v>32</v>
      </c>
      <c r="C11" s="180">
        <f t="shared" si="5"/>
        <v>14</v>
      </c>
      <c r="D11" s="405" t="str">
        <f t="shared" si="1"/>
        <v>USD8x14F_Quote</v>
      </c>
      <c r="E11" s="92">
        <f>_xll.qlCalendarAdvance("target",$E$3,A11&amp;"M","mf",,Trigger)</f>
        <v>42383</v>
      </c>
      <c r="F11" s="92">
        <f>_xll.qlCalendarAdvance(Calendar,E11,$F$1,"mf",,Trigger)</f>
        <v>42565</v>
      </c>
      <c r="G11" s="118">
        <f>_xll.qlDayCounterYearFraction(DayCounter,E11,F11,,,Trigger)</f>
        <v>0.50555555555555554</v>
      </c>
      <c r="H11" s="22">
        <f>_xll.qlQuoteValue(D11,AllTriggers)</f>
        <v>8.4600000000000005E-3</v>
      </c>
      <c r="I11" s="119">
        <f>_xll.qlYieldTSDiscount(Discounting,E11,,AllTriggers)</f>
        <v>0.9985042170771985</v>
      </c>
      <c r="J11" s="119">
        <f>_xll.qlYieldTSDiscount(Discounting,F11,,AllTriggers)</f>
        <v>0.9955618386069921</v>
      </c>
      <c r="K11" s="22">
        <f t="shared" si="2"/>
        <v>5.8460349282476428E-3</v>
      </c>
      <c r="L11" s="22">
        <f t="shared" si="3"/>
        <v>2.6139650717523577E-3</v>
      </c>
      <c r="M11" s="117" t="b">
        <f t="shared" si="6"/>
        <v>1</v>
      </c>
      <c r="N11" s="22">
        <f>_xll.qlInterpolationInterpolate($N$1,E11,TRUE)</f>
        <v>2.6139650717523577E-3</v>
      </c>
      <c r="O11" s="145">
        <f t="shared" si="4"/>
        <v>0</v>
      </c>
      <c r="P11" s="419">
        <f t="shared" si="7"/>
        <v>1.3167430858101496E-3</v>
      </c>
      <c r="R11" s="92">
        <f>_xll.qlCalendarAdvance(Calendar,R10,"1D","f")</f>
        <v>42151</v>
      </c>
      <c r="S11" s="92">
        <f>_xll.qlCalendarAdvance(Calendar,R11,$F$1,"mf",,Trigger)</f>
        <v>42335</v>
      </c>
      <c r="T11" s="118">
        <f>_xll.qlDayCounterYearFraction(DayCounter,R11,S11,,,Trigger)</f>
        <v>0.51111111111111107</v>
      </c>
      <c r="U11" s="139">
        <f>_xll.qlInterpolationInterpolate(B6Minterpolation,R11,TRUE)</f>
        <v>2.3031565207561199E-3</v>
      </c>
    </row>
    <row r="12" spans="1:21" ht="11.25" customHeight="1" x14ac:dyDescent="0.2">
      <c r="A12" s="180">
        <f t="shared" si="8"/>
        <v>9</v>
      </c>
      <c r="B12" s="180" t="s">
        <v>32</v>
      </c>
      <c r="C12" s="180">
        <f t="shared" si="5"/>
        <v>15</v>
      </c>
      <c r="D12" s="405" t="str">
        <f t="shared" si="1"/>
        <v>USD9x15F_Quote</v>
      </c>
      <c r="E12" s="92">
        <f>_xll.qlCalendarAdvance("target",$E$3,A12&amp;"M","mf",,Trigger)</f>
        <v>42415</v>
      </c>
      <c r="F12" s="92">
        <f>_xll.qlCalendarAdvance(Calendar,E12,$F$1,"mf",,Trigger)</f>
        <v>42597</v>
      </c>
      <c r="G12" s="118">
        <f>_xll.qlDayCounterYearFraction(DayCounter,E12,F12,,,Trigger)</f>
        <v>0.50555555555555554</v>
      </c>
      <c r="H12" s="22">
        <f>_xll.qlQuoteValue(D12,AllTriggers)</f>
        <v>9.2600000000000009E-3</v>
      </c>
      <c r="I12" s="119">
        <f>_xll.qlYieldTSDiscount(Discounting,E12,,AllTriggers)</f>
        <v>0.99812474787134475</v>
      </c>
      <c r="J12" s="119">
        <f>_xll.qlYieldTSDiscount(Discounting,F12,,AllTriggers)</f>
        <v>0.99484338587394361</v>
      </c>
      <c r="K12" s="22">
        <f t="shared" si="2"/>
        <v>6.5242491842109323E-3</v>
      </c>
      <c r="L12" s="22">
        <f t="shared" si="3"/>
        <v>2.7357508157890686E-3</v>
      </c>
      <c r="M12" s="117" t="b">
        <f t="shared" si="6"/>
        <v>1</v>
      </c>
      <c r="N12" s="22">
        <f>_xll.qlInterpolationInterpolate($N$1,E12,TRUE)</f>
        <v>2.7357508157890686E-3</v>
      </c>
      <c r="O12" s="145">
        <f t="shared" si="4"/>
        <v>0</v>
      </c>
      <c r="P12" s="419">
        <f t="shared" si="7"/>
        <v>1.3775778342220942E-3</v>
      </c>
      <c r="R12" s="92">
        <f>_xll.qlCalendarAdvance(Calendar,R11,"1D","f")</f>
        <v>42152</v>
      </c>
      <c r="S12" s="92">
        <f>_xll.qlCalendarAdvance(Calendar,R12,$F$1,"mf",,Trigger)</f>
        <v>42338</v>
      </c>
      <c r="T12" s="118">
        <f>_xll.qlDayCounterYearFraction(DayCounter,R12,S12,,,Trigger)</f>
        <v>0.51666666666666672</v>
      </c>
      <c r="U12" s="139">
        <f>_xll.qlInterpolationInterpolate(B6Minterpolation,R12,TRUE)</f>
        <v>2.300918914539961E-3</v>
      </c>
    </row>
    <row r="13" spans="1:21" ht="11.25" customHeight="1" x14ac:dyDescent="0.2">
      <c r="A13" s="180">
        <f t="shared" si="8"/>
        <v>10</v>
      </c>
      <c r="B13" s="180" t="s">
        <v>32</v>
      </c>
      <c r="C13" s="180">
        <f t="shared" si="5"/>
        <v>16</v>
      </c>
      <c r="D13" s="405" t="str">
        <f t="shared" si="1"/>
        <v>USD10x16F_Quote</v>
      </c>
      <c r="E13" s="92">
        <f>_xll.qlCalendarAdvance("target",$E$3,A13&amp;"M","mf",,Trigger)</f>
        <v>42443</v>
      </c>
      <c r="F13" s="92">
        <f>_xll.qlCalendarAdvance(Calendar,E13,$F$1,"mf",,Trigger)</f>
        <v>42627</v>
      </c>
      <c r="G13" s="118">
        <f>_xll.qlDayCounterYearFraction(DayCounter,E13,F13,,,Trigger)</f>
        <v>0.51111111111111107</v>
      </c>
      <c r="H13" s="22">
        <f>_xll.qlQuoteValue(D13,AllTriggers)</f>
        <v>9.9399999999999992E-3</v>
      </c>
      <c r="I13" s="119">
        <f>_xll.qlYieldTSDiscount(Discounting,E13,,AllTriggers)</f>
        <v>0.99777083493315932</v>
      </c>
      <c r="J13" s="119">
        <f>_xll.qlYieldTSDiscount(Discounting,F13,,AllTriggers)</f>
        <v>0.99411236915362133</v>
      </c>
      <c r="K13" s="22">
        <f t="shared" si="2"/>
        <v>7.2002603041997496E-3</v>
      </c>
      <c r="L13" s="22">
        <f t="shared" si="3"/>
        <v>2.7397396958002496E-3</v>
      </c>
      <c r="M13" s="117" t="b">
        <f t="shared" si="6"/>
        <v>1</v>
      </c>
      <c r="N13" s="22">
        <f>_xll.qlInterpolationInterpolate($N$1,E13,TRUE)</f>
        <v>2.7397396958002496E-3</v>
      </c>
      <c r="O13" s="145">
        <f t="shared" si="4"/>
        <v>0</v>
      </c>
      <c r="P13" s="419">
        <f t="shared" si="7"/>
        <v>1.3942046081512718E-3</v>
      </c>
      <c r="R13" s="92">
        <f>_xll.qlCalendarAdvance(Calendar,R12,"1D","f")</f>
        <v>42153</v>
      </c>
      <c r="S13" s="92">
        <f>_xll.qlCalendarAdvance(Calendar,R13,$F$1,"mf",,Trigger)</f>
        <v>42338</v>
      </c>
      <c r="T13" s="118">
        <f>_xll.qlDayCounterYearFraction(DayCounter,R13,S13,,,Trigger)</f>
        <v>0.51388888888888884</v>
      </c>
      <c r="U13" s="139">
        <f>_xll.qlInterpolationInterpolate(B6Minterpolation,R13,TRUE)</f>
        <v>2.2987369424947563E-3</v>
      </c>
    </row>
    <row r="14" spans="1:21" ht="11.25" customHeight="1" x14ac:dyDescent="0.2">
      <c r="A14" s="180">
        <f t="shared" si="8"/>
        <v>11</v>
      </c>
      <c r="B14" s="180" t="s">
        <v>32</v>
      </c>
      <c r="C14" s="180">
        <f t="shared" si="5"/>
        <v>17</v>
      </c>
      <c r="D14" s="405" t="str">
        <f t="shared" si="1"/>
        <v>USD11x17F_Quote</v>
      </c>
      <c r="E14" s="92">
        <f>_xll.qlCalendarAdvance("target",$E$3,A14&amp;"M","mf",,Trigger)</f>
        <v>42474</v>
      </c>
      <c r="F14" s="92">
        <f>_xll.qlCalendarAdvance(Calendar,E14,$F$1,"mf",,Trigger)</f>
        <v>42657</v>
      </c>
      <c r="G14" s="118">
        <f>_xll.qlDayCounterYearFraction(DayCounter,E14,F14,,,Trigger)</f>
        <v>0.5083333333333333</v>
      </c>
      <c r="H14" s="22" t="e">
        <f>_xll.qlQuoteValue(D14,AllTriggers)</f>
        <v>#NUM!</v>
      </c>
      <c r="I14" s="119">
        <f>_xll.qlYieldTSDiscount(Discounting,E14,,AllTriggers)</f>
        <v>0.99729557044280448</v>
      </c>
      <c r="J14" s="119">
        <f>_xll.qlYieldTSDiscount(Discounting,F14,,AllTriggers)</f>
        <v>0.99332406882684943</v>
      </c>
      <c r="K14" s="22">
        <f t="shared" si="2"/>
        <v>7.865298253973774E-3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2.7981269426786389E-3</v>
      </c>
      <c r="O14" s="145" t="e">
        <f t="shared" si="4"/>
        <v>#NUM!</v>
      </c>
      <c r="P14" s="419" t="e">
        <f t="shared" si="7"/>
        <v>#NUM!</v>
      </c>
      <c r="R14" s="92">
        <f>_xll.qlCalendarAdvance(Calendar,R13,"1D","f")</f>
        <v>42156</v>
      </c>
      <c r="S14" s="92">
        <f>_xll.qlCalendarAdvance(Calendar,R14,$F$1,"mf",,Trigger)</f>
        <v>42339</v>
      </c>
      <c r="T14" s="118">
        <f>_xll.qlDayCounterYearFraction(DayCounter,R14,S14,,,Trigger)</f>
        <v>0.5083333333333333</v>
      </c>
      <c r="U14" s="139">
        <f>_xll.qlInterpolationInterpolate(B6Minterpolation,R14,TRUE)</f>
        <v>2.2925645700784033E-3</v>
      </c>
    </row>
    <row r="15" spans="1:21" ht="11.25" customHeight="1" x14ac:dyDescent="0.2">
      <c r="A15" s="180">
        <f t="shared" si="8"/>
        <v>12</v>
      </c>
      <c r="B15" s="180" t="s">
        <v>32</v>
      </c>
      <c r="C15" s="180">
        <f t="shared" si="5"/>
        <v>18</v>
      </c>
      <c r="D15" s="405" t="str">
        <f t="shared" si="1"/>
        <v>USD12x18F_Quote</v>
      </c>
      <c r="E15" s="92">
        <f>_xll.qlCalendarAdvance("target",$E$3,A15&amp;"M","mf",,Trigger)</f>
        <v>42506</v>
      </c>
      <c r="F15" s="92">
        <f>_xll.qlCalendarAdvance(Calendar,E15,$F$1,"mf",,Trigger)</f>
        <v>42690</v>
      </c>
      <c r="G15" s="118">
        <f>_xll.qlDayCounterYearFraction(DayCounter,E15,F15,,,Trigger)</f>
        <v>0.51111111111111107</v>
      </c>
      <c r="H15" s="22">
        <f>_xll.qlQuoteValue(D15,AllTriggers)</f>
        <v>1.1470000000000001E-2</v>
      </c>
      <c r="I15" s="119">
        <f>_xll.qlYieldTSDiscount(Discounting,E15,,AllTriggers)</f>
        <v>0.99673525149763398</v>
      </c>
      <c r="J15" s="119">
        <f>_xll.qlYieldTSDiscount(Discounting,F15,,AllTriggers)</f>
        <v>0.99238945453520189</v>
      </c>
      <c r="K15" s="22">
        <f t="shared" si="2"/>
        <v>8.567852260005903E-3</v>
      </c>
      <c r="L15" s="22">
        <f t="shared" si="3"/>
        <v>2.902147739994098E-3</v>
      </c>
      <c r="M15" s="117" t="b">
        <f t="shared" si="6"/>
        <v>1</v>
      </c>
      <c r="N15" s="22">
        <f>_xll.qlInterpolationInterpolate($N$1,E15,TRUE)</f>
        <v>2.902147739994098E-3</v>
      </c>
      <c r="O15" s="145">
        <f t="shared" si="4"/>
        <v>0</v>
      </c>
      <c r="P15" s="419">
        <f t="shared" si="7"/>
        <v>1.4757631601376635E-3</v>
      </c>
      <c r="R15" s="92">
        <f>_xll.qlCalendarAdvance(Calendar,R14,"1D","f")</f>
        <v>42157</v>
      </c>
      <c r="S15" s="92">
        <f>_xll.qlCalendarAdvance(Calendar,R15,$F$1,"mf",,Trigger)</f>
        <v>42340</v>
      </c>
      <c r="T15" s="118">
        <f>_xll.qlDayCounterYearFraction(DayCounter,R15,S15,,,Trigger)</f>
        <v>0.5083333333333333</v>
      </c>
      <c r="U15" s="139">
        <f>_xll.qlInterpolationInterpolate(B6Minterpolation,R15,TRUE)</f>
        <v>2.2906448734105527E-3</v>
      </c>
    </row>
    <row r="16" spans="1:21" ht="11.25" customHeight="1" x14ac:dyDescent="0.2">
      <c r="A16" s="180">
        <f t="shared" si="8"/>
        <v>13</v>
      </c>
      <c r="B16" s="180" t="s">
        <v>32</v>
      </c>
      <c r="C16" s="180">
        <f t="shared" si="5"/>
        <v>19</v>
      </c>
      <c r="D16" s="405" t="str">
        <f t="shared" si="1"/>
        <v>USD13x19F_Quote</v>
      </c>
      <c r="E16" s="92">
        <f>_xll.qlCalendarAdvance("target",$E$3,A16&amp;"M","mf",,Trigger)</f>
        <v>42535</v>
      </c>
      <c r="F16" s="92">
        <f>_xll.qlCalendarAdvance(Calendar,E16,$F$1,"mf",,Trigger)</f>
        <v>42718</v>
      </c>
      <c r="G16" s="118">
        <f>_xll.qlDayCounterYearFraction(DayCounter,E16,F16,,,Trigger)</f>
        <v>0.5083333333333333</v>
      </c>
      <c r="H16" s="22">
        <f>_xll.qlQuoteValue(D16,AllTriggers)</f>
        <v>1.218E-2</v>
      </c>
      <c r="I16" s="119">
        <f>_xll.qlYieldTSDiscount(Discounting,E16,,AllTriggers)</f>
        <v>0.99618166057050395</v>
      </c>
      <c r="J16" s="119">
        <f>_xll.qlYieldTSDiscount(Discounting,F16,,AllTriggers)</f>
        <v>0.99154038632107777</v>
      </c>
      <c r="K16" s="22">
        <f t="shared" si="2"/>
        <v>9.2082740134450895E-3</v>
      </c>
      <c r="L16" s="22">
        <f t="shared" si="3"/>
        <v>2.9717259865549104E-3</v>
      </c>
      <c r="M16" s="117" t="b">
        <f t="shared" si="6"/>
        <v>1</v>
      </c>
      <c r="N16" s="22">
        <f>_xll.qlInterpolationInterpolate($N$1,E16,TRUE)</f>
        <v>2.9717259865549104E-3</v>
      </c>
      <c r="O16" s="145">
        <f t="shared" si="4"/>
        <v>0</v>
      </c>
      <c r="P16" s="419">
        <f t="shared" si="7"/>
        <v>1.5024600081408044E-3</v>
      </c>
      <c r="R16" s="92">
        <f>_xll.qlCalendarAdvance(Calendar,R15,"1D","f")</f>
        <v>42158</v>
      </c>
      <c r="S16" s="92">
        <f>_xll.qlCalendarAdvance(Calendar,R16,$F$1,"mf",,Trigger)</f>
        <v>42341</v>
      </c>
      <c r="T16" s="118">
        <f>_xll.qlDayCounterYearFraction(DayCounter,R16,S16,,,Trigger)</f>
        <v>0.5083333333333333</v>
      </c>
      <c r="U16" s="139">
        <f>_xll.qlInterpolationInterpolate(B6Minterpolation,R16,TRUE)</f>
        <v>2.2888006802604254E-3</v>
      </c>
    </row>
    <row r="17" spans="1:21" ht="11.25" customHeight="1" x14ac:dyDescent="0.2">
      <c r="A17" s="180">
        <f t="shared" si="8"/>
        <v>14</v>
      </c>
      <c r="B17" s="180" t="s">
        <v>32</v>
      </c>
      <c r="C17" s="180">
        <f t="shared" si="5"/>
        <v>20</v>
      </c>
      <c r="D17" s="405" t="str">
        <f t="shared" si="1"/>
        <v>USD14x20F_Quote</v>
      </c>
      <c r="E17" s="92">
        <f>_xll.qlCalendarAdvance("target",$E$3,A17&amp;"M","mf",,Trigger)</f>
        <v>42565</v>
      </c>
      <c r="F17" s="92">
        <f>_xll.qlCalendarAdvance(Calendar,E17,$F$1,"mf",,Trigger)</f>
        <v>42751</v>
      </c>
      <c r="G17" s="118">
        <f>_xll.qlDayCounterYearFraction(DayCounter,E17,F17,,,Trigger)</f>
        <v>0.51666666666666672</v>
      </c>
      <c r="H17" s="22" t="e">
        <f>_xll.qlQuoteValue(D17,AllTriggers)</f>
        <v>#NUM!</v>
      </c>
      <c r="I17" s="119">
        <f>_xll.qlYieldTSDiscount(Discounting,E17,,AllTriggers)</f>
        <v>0.9955618386069921</v>
      </c>
      <c r="J17" s="119">
        <f>_xll.qlYieldTSDiscount(Discounting,F17,,AllTriggers)</f>
        <v>0.99047488996720501</v>
      </c>
      <c r="K17" s="22">
        <f t="shared" si="2"/>
        <v>9.9403903566652376E-3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2.9937877825272148E-3</v>
      </c>
      <c r="O17" s="145" t="e">
        <f t="shared" si="4"/>
        <v>#NUM!</v>
      </c>
      <c r="P17" s="419" t="e">
        <f t="shared" si="7"/>
        <v>#NUM!</v>
      </c>
      <c r="R17" s="92">
        <f>_xll.qlCalendarAdvance(Calendar,R16,"1D","f")</f>
        <v>42159</v>
      </c>
      <c r="S17" s="92">
        <f>_xll.qlCalendarAdvance(Calendar,R17,$F$1,"mf",,Trigger)</f>
        <v>42342</v>
      </c>
      <c r="T17" s="118">
        <f>_xll.qlDayCounterYearFraction(DayCounter,R17,S17,,,Trigger)</f>
        <v>0.5083333333333333</v>
      </c>
      <c r="U17" s="139">
        <f>_xll.qlInterpolationInterpolate(B6Minterpolation,R17,TRUE)</f>
        <v>2.287035964497375E-3</v>
      </c>
    </row>
    <row r="18" spans="1:21" ht="11.25" customHeight="1" x14ac:dyDescent="0.2">
      <c r="A18" s="180">
        <f t="shared" si="8"/>
        <v>15</v>
      </c>
      <c r="B18" s="180" t="s">
        <v>32</v>
      </c>
      <c r="C18" s="180">
        <f t="shared" si="5"/>
        <v>21</v>
      </c>
      <c r="D18" s="405" t="str">
        <f t="shared" si="1"/>
        <v>USD15x21F_Quote</v>
      </c>
      <c r="E18" s="92">
        <f>_xll.qlCalendarAdvance("target",$E$3,A18&amp;"M","mf",,Trigger)</f>
        <v>42597</v>
      </c>
      <c r="F18" s="92">
        <f>_xll.qlCalendarAdvance(Calendar,E18,$F$1,"mf",,Trigger)</f>
        <v>42781</v>
      </c>
      <c r="G18" s="118">
        <f>_xll.qlDayCounterYearFraction(DayCounter,E18,F18,,,Trigger)</f>
        <v>0.51111111111111107</v>
      </c>
      <c r="H18" s="22" t="e">
        <f>_xll.qlQuoteValue(D18,AllTriggers)</f>
        <v>#NUM!</v>
      </c>
      <c r="I18" s="119">
        <f>_xll.qlYieldTSDiscount(Discounting,E18,,AllTriggers)</f>
        <v>0.99484338587394361</v>
      </c>
      <c r="J18" s="119">
        <f>_xll.qlYieldTSDiscount(Discounting,F18,,AllTriggers)</f>
        <v>0.98944699297654282</v>
      </c>
      <c r="K18" s="22">
        <f t="shared" si="2"/>
        <v>1.0670768713836369E-2</v>
      </c>
      <c r="L18" s="22" t="e">
        <f t="shared" si="3"/>
        <v>#NUM!</v>
      </c>
      <c r="M18" s="117" t="b">
        <f t="shared" si="6"/>
        <v>0</v>
      </c>
      <c r="N18" s="22">
        <f>_xll.qlInterpolationInterpolate($N$1,E18,TRUE)</f>
        <v>3.0079847933151735E-3</v>
      </c>
      <c r="O18" s="145" t="e">
        <f t="shared" si="4"/>
        <v>#NUM!</v>
      </c>
      <c r="P18" s="419" t="e">
        <f t="shared" si="7"/>
        <v>#NUM!</v>
      </c>
      <c r="R18" s="92">
        <f>_xll.qlCalendarAdvance(Calendar,R17,"1D","f")</f>
        <v>42160</v>
      </c>
      <c r="S18" s="92">
        <f>_xll.qlCalendarAdvance(Calendar,R18,$F$1,"mf",,Trigger)</f>
        <v>42345</v>
      </c>
      <c r="T18" s="118">
        <f>_xll.qlDayCounterYearFraction(DayCounter,R18,S18,,,Trigger)</f>
        <v>0.51388888888888884</v>
      </c>
      <c r="U18" s="139">
        <f>_xll.qlInterpolationInterpolate(B6Minterpolation,R18,TRUE)</f>
        <v>2.2853546999907553E-3</v>
      </c>
    </row>
    <row r="19" spans="1:21" ht="11.25" customHeight="1" x14ac:dyDescent="0.2">
      <c r="A19" s="180">
        <f t="shared" si="8"/>
        <v>16</v>
      </c>
      <c r="B19" s="180" t="s">
        <v>32</v>
      </c>
      <c r="C19" s="180">
        <f t="shared" si="5"/>
        <v>22</v>
      </c>
      <c r="D19" s="405" t="str">
        <f t="shared" si="1"/>
        <v>USD16x22F_Quote</v>
      </c>
      <c r="E19" s="92">
        <f>_xll.qlCalendarAdvance("target",$E$3,A19&amp;"M","mf",,Trigger)</f>
        <v>42627</v>
      </c>
      <c r="F19" s="92">
        <f>_xll.qlCalendarAdvance(Calendar,E19,$F$1,"mf",,Trigger)</f>
        <v>42808</v>
      </c>
      <c r="G19" s="118">
        <f>_xll.qlDayCounterYearFraction(DayCounter,E19,F19,,,Trigger)</f>
        <v>0.50277777777777777</v>
      </c>
      <c r="H19" s="22" t="e">
        <f>_xll.qlQuoteValue(D19,AllTriggers)</f>
        <v>#NUM!</v>
      </c>
      <c r="I19" s="119">
        <f>_xll.qlYieldTSDiscount(Discounting,E19,,AllTriggers)</f>
        <v>0.99411236915362133</v>
      </c>
      <c r="J19" s="119">
        <f>_xll.qlYieldTSDiscount(Discounting,F19,,AllTriggers)</f>
        <v>0.98847537200712376</v>
      </c>
      <c r="K19" s="22">
        <f t="shared" si="2"/>
        <v>1.134242425174658E-2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3.0147363790798028E-3</v>
      </c>
      <c r="O19" s="145" t="e">
        <f t="shared" si="4"/>
        <v>#NUM!</v>
      </c>
      <c r="P19" s="419" t="e">
        <f t="shared" si="7"/>
        <v>#NUM!</v>
      </c>
      <c r="R19" s="92">
        <f>_xll.qlCalendarAdvance(Calendar,R18,"1D","f")</f>
        <v>42163</v>
      </c>
      <c r="S19" s="92">
        <f>_xll.qlCalendarAdvance(Calendar,R19,$F$1,"mf",,Trigger)</f>
        <v>42346</v>
      </c>
      <c r="T19" s="118">
        <f>_xll.qlDayCounterYearFraction(DayCounter,R19,S19,,,Trigger)</f>
        <v>0.5083333333333333</v>
      </c>
      <c r="U19" s="139">
        <f>_xll.qlInterpolationInterpolate(B6Minterpolation,R19,TRUE)</f>
        <v>2.2808513527030208E-3</v>
      </c>
    </row>
    <row r="20" spans="1:21" ht="11.25" customHeight="1" x14ac:dyDescent="0.2">
      <c r="A20" s="180">
        <f t="shared" si="8"/>
        <v>17</v>
      </c>
      <c r="B20" s="180" t="s">
        <v>32</v>
      </c>
      <c r="C20" s="180">
        <f t="shared" si="5"/>
        <v>23</v>
      </c>
      <c r="D20" s="405" t="str">
        <f t="shared" si="1"/>
        <v>USD17x23F_Quote</v>
      </c>
      <c r="E20" s="92">
        <f>_xll.qlCalendarAdvance("target",$E$3,A20&amp;"M","mf",,Trigger)</f>
        <v>42657</v>
      </c>
      <c r="F20" s="92">
        <f>_xll.qlCalendarAdvance(Calendar,E20,$F$1,"mf",,Trigger)</f>
        <v>42843</v>
      </c>
      <c r="G20" s="118">
        <f>_xll.qlDayCounterYearFraction(DayCounter,E20,F20,,,Trigger)</f>
        <v>0.51666666666666672</v>
      </c>
      <c r="H20" s="22" t="e">
        <f>_xll.qlQuoteValue(D20,AllTriggers)</f>
        <v>#NUM!</v>
      </c>
      <c r="I20" s="119">
        <f>_xll.qlYieldTSDiscount(Discounting,E20,,AllTriggers)</f>
        <v>0.99332406882684943</v>
      </c>
      <c r="J20" s="119">
        <f>_xll.qlYieldTSDiscount(Discounting,F20,,AllTriggers)</f>
        <v>0.98715568808499099</v>
      </c>
      <c r="K20" s="22">
        <f t="shared" si="2"/>
        <v>1.2094142372836228E-2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3.0172646177416221E-3</v>
      </c>
      <c r="O20" s="145" t="e">
        <f t="shared" si="4"/>
        <v>#NUM!</v>
      </c>
      <c r="P20" s="419" t="e">
        <f t="shared" si="7"/>
        <v>#NUM!</v>
      </c>
      <c r="R20" s="92">
        <f>_xll.qlCalendarAdvance(Calendar,R19,"1D","f")</f>
        <v>42164</v>
      </c>
      <c r="S20" s="92">
        <f>_xll.qlCalendarAdvance(Calendar,R20,$F$1,"mf",,Trigger)</f>
        <v>42347</v>
      </c>
      <c r="T20" s="118">
        <f>_xll.qlDayCounterYearFraction(DayCounter,R20,S20,,,Trigger)</f>
        <v>0.5083333333333333</v>
      </c>
      <c r="U20" s="139">
        <f>_xll.qlInterpolationInterpolate(B6Minterpolation,R20,TRUE)</f>
        <v>2.2795436319156637E-3</v>
      </c>
    </row>
    <row r="21" spans="1:21" ht="11.25" customHeight="1" x14ac:dyDescent="0.2">
      <c r="A21" s="180">
        <f t="shared" si="8"/>
        <v>18</v>
      </c>
      <c r="B21" s="180" t="s">
        <v>32</v>
      </c>
      <c r="C21" s="180">
        <f t="shared" si="5"/>
        <v>24</v>
      </c>
      <c r="D21" s="406" t="str">
        <f t="shared" si="1"/>
        <v>USD18x24F_Quote</v>
      </c>
      <c r="E21" s="142">
        <f>_xll.qlCalendarAdvance("target",$E$3,A21&amp;"M","mf",,Trigger)</f>
        <v>42688</v>
      </c>
      <c r="F21" s="142">
        <f>_xll.qlCalendarAdvance(Calendar,E21,$F$1,"mf",,Trigger)</f>
        <v>42870</v>
      </c>
      <c r="G21" s="143">
        <f>_xll.qlDayCounterYearFraction(DayCounter,E21,F21,,,Trigger)</f>
        <v>0.50555555555555554</v>
      </c>
      <c r="H21" s="130">
        <f>_xll.qlQuoteValue(D21,AllTriggers)</f>
        <v>1.576E-2</v>
      </c>
      <c r="I21" s="131">
        <f>_xll.qlYieldTSDiscount(Discounting,E21,,AllTriggers)</f>
        <v>0.99244813581455393</v>
      </c>
      <c r="J21" s="131">
        <f>_xll.qlYieldTSDiscount(Discounting,F21,,AllTriggers)</f>
        <v>0.98609573904928327</v>
      </c>
      <c r="K21" s="130">
        <f t="shared" si="2"/>
        <v>1.2742353421925834E-2</v>
      </c>
      <c r="L21" s="130">
        <f t="shared" si="3"/>
        <v>3.0176465780741655E-3</v>
      </c>
      <c r="M21" s="144" t="b">
        <f t="shared" si="6"/>
        <v>1</v>
      </c>
      <c r="N21" s="130">
        <f>_xll.qlInterpolationInterpolate($N$1,E21,TRUE)</f>
        <v>3.0176465780741655E-3</v>
      </c>
      <c r="O21" s="153">
        <f t="shared" si="4"/>
        <v>0</v>
      </c>
      <c r="P21" s="424">
        <f t="shared" si="7"/>
        <v>1.514675408760934E-3</v>
      </c>
      <c r="R21" s="92">
        <f>_xll.qlCalendarAdvance(Calendar,R20,"1D","f")</f>
        <v>42165</v>
      </c>
      <c r="S21" s="92">
        <f>_xll.qlCalendarAdvance(Calendar,R21,$F$1,"mf",,Trigger)</f>
        <v>42348</v>
      </c>
      <c r="T21" s="118">
        <f>_xll.qlDayCounterYearFraction(DayCounter,R21,S21,,,Trigger)</f>
        <v>0.5083333333333333</v>
      </c>
      <c r="U21" s="139">
        <f>_xll.qlInterpolationInterpolate(B6Minterpolation,R21,TRUE)</f>
        <v>2.2783392317315063E-3</v>
      </c>
    </row>
    <row r="22" spans="1:21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42166</v>
      </c>
      <c r="S22" s="92">
        <f>_xll.qlCalendarAdvance(Calendar,R22,$F$1,"mf",,Trigger)</f>
        <v>42349</v>
      </c>
      <c r="T22" s="118">
        <f>_xll.qlDayCounterYearFraction(DayCounter,R22,S22,,,Trigger)</f>
        <v>0.5083333333333333</v>
      </c>
      <c r="U22" s="139">
        <f>_xll.qlInterpolationInterpolate(B6Minterpolation,R22,TRUE)</f>
        <v>2.2772421260199033E-3</v>
      </c>
    </row>
    <row r="23" spans="1:21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42167</v>
      </c>
      <c r="S23" s="92">
        <f>_xll.qlCalendarAdvance(Calendar,R23,$F$1,"mf",,Trigger)</f>
        <v>42352</v>
      </c>
      <c r="T23" s="118">
        <f>_xll.qlDayCounterYearFraction(DayCounter,R23,S23,,,Trigger)</f>
        <v>0.51388888888888884</v>
      </c>
      <c r="U23" s="139">
        <f>_xll.qlInterpolationInterpolate(B6Minterpolation,R23,TRUE)</f>
        <v>2.2762562886502083E-3</v>
      </c>
    </row>
    <row r="24" spans="1:21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42170</v>
      </c>
      <c r="S24" s="92">
        <f>_xll.qlCalendarAdvance(Calendar,R24,$F$1,"mf",,Trigger)</f>
        <v>42353</v>
      </c>
      <c r="T24" s="118">
        <f>_xll.qlDayCounterYearFraction(DayCounter,R24,S24,,,Trigger)</f>
        <v>0.5083333333333333</v>
      </c>
      <c r="U24" s="139">
        <f>_xll.qlInterpolationInterpolate(B6Minterpolation,R24,TRUE)</f>
        <v>2.2740061252861082E-3</v>
      </c>
    </row>
    <row r="25" spans="1:21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42171</v>
      </c>
      <c r="S25" s="92">
        <f>_xll.qlCalendarAdvance(Calendar,R25,$F$1,"mf",,Trigger)</f>
        <v>42354</v>
      </c>
      <c r="T25" s="118">
        <f>_xll.qlDayCounterYearFraction(DayCounter,R25,S25,,,Trigger)</f>
        <v>0.5083333333333333</v>
      </c>
      <c r="U25" s="139">
        <f>_xll.qlInterpolationInterpolate(B6Minterpolation,R25,TRUE)</f>
        <v>2.2735037944560392E-3</v>
      </c>
    </row>
    <row r="26" spans="1:21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42172</v>
      </c>
      <c r="S26" s="92">
        <f>_xll.qlCalendarAdvance(Calendar,R26,$F$1,"mf",,Trigger)</f>
        <v>42355</v>
      </c>
      <c r="T26" s="118">
        <f>_xll.qlDayCounterYearFraction(DayCounter,R26,S26,,,Trigger)</f>
        <v>0.5083333333333333</v>
      </c>
      <c r="U26" s="139">
        <f>_xll.qlInterpolationInterpolate(B6Minterpolation,R26,TRUE)</f>
        <v>2.2731247681853834E-3</v>
      </c>
    </row>
    <row r="27" spans="1:21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42173</v>
      </c>
      <c r="S27" s="92">
        <f>_xll.qlCalendarAdvance(Calendar,R27,$F$1,"mf",,Trigger)</f>
        <v>42356</v>
      </c>
      <c r="T27" s="118">
        <f>_xll.qlDayCounterYearFraction(DayCounter,R27,S27,,,Trigger)</f>
        <v>0.5083333333333333</v>
      </c>
      <c r="U27" s="139">
        <f>_xll.qlInterpolationInterpolate(B6Minterpolation,R27,TRUE)</f>
        <v>2.2728651872142309E-3</v>
      </c>
    </row>
    <row r="28" spans="1:21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42174</v>
      </c>
      <c r="S28" s="92">
        <f>_xll.qlCalendarAdvance(Calendar,R28,$F$1,"mf",,Trigger)</f>
        <v>42359</v>
      </c>
      <c r="T28" s="118">
        <f>_xll.qlDayCounterYearFraction(DayCounter,R28,S28,,,Trigger)</f>
        <v>0.51388888888888884</v>
      </c>
      <c r="U28" s="139">
        <f>_xll.qlInterpolationInterpolate(B6Minterpolation,R28,TRUE)</f>
        <v>2.2727211922826721E-3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42177</v>
      </c>
      <c r="S29" s="92">
        <f>_xll.qlCalendarAdvance(Calendar,R29,$F$1,"mf",,Trigger)</f>
        <v>42360</v>
      </c>
      <c r="T29" s="118">
        <f>_xll.qlDayCounterYearFraction(DayCounter,R29,S29,,,Trigger)</f>
        <v>0.5083333333333333</v>
      </c>
      <c r="U29" s="139">
        <f>_xll.qlInterpolationInterpolate(B6Minterpolation,R29,TRUE)</f>
        <v>2.2729441311264589E-3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42178</v>
      </c>
      <c r="S30" s="92">
        <f>_xll.qlCalendarAdvance(Calendar,R30,$F$1,"mf",,Trigger)</f>
        <v>42361</v>
      </c>
      <c r="T30" s="118">
        <f>_xll.qlDayCounterYearFraction(DayCounter,R30,S30,,,Trigger)</f>
        <v>0.5083333333333333</v>
      </c>
      <c r="U30" s="139">
        <f>_xll.qlInterpolationInterpolate(B6Minterpolation,R30,TRUE)</f>
        <v>2.2732238877541753E-3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42179</v>
      </c>
      <c r="S31" s="92">
        <f>_xll.qlCalendarAdvance(Calendar,R31,$F$1,"mf",,Trigger)</f>
        <v>42362</v>
      </c>
      <c r="T31" s="118">
        <f>_xll.qlDayCounterYearFraction(DayCounter,R31,S31,,,Trigger)</f>
        <v>0.5083333333333333</v>
      </c>
      <c r="U31" s="139">
        <f>_xll.qlInterpolationInterpolate(B6Minterpolation,R31,TRUE)</f>
        <v>2.2735999341219363E-3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42180</v>
      </c>
      <c r="S32" s="92">
        <f>_xll.qlCalendarAdvance(Calendar,R32,$F$1,"mf",,Trigger)</f>
        <v>42367</v>
      </c>
      <c r="T32" s="118">
        <f>_xll.qlDayCounterYearFraction(DayCounter,R32,S32,,,Trigger)</f>
        <v>0.51944444444444449</v>
      </c>
      <c r="U32" s="139">
        <f>_xll.qlInterpolationInterpolate(B6Minterpolation,R32,TRUE)</f>
        <v>2.2740684109698313E-3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42181</v>
      </c>
      <c r="S33" s="92">
        <f>_xll.qlCalendarAdvance(Calendar,R33,$F$1,"mf",,Trigger)</f>
        <v>42367</v>
      </c>
      <c r="T33" s="118">
        <f>_xll.qlDayCounterYearFraction(DayCounter,R33,S33,,,Trigger)</f>
        <v>0.51666666666666672</v>
      </c>
      <c r="U33" s="139">
        <f>_xll.qlInterpolationInterpolate(B6Minterpolation,R33,TRUE)</f>
        <v>2.2746254590379506E-3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42184</v>
      </c>
      <c r="S34" s="92">
        <f>_xll.qlCalendarAdvance(Calendar,R34,$F$1,"mf",,Trigger)</f>
        <v>42367</v>
      </c>
      <c r="T34" s="118">
        <f>_xll.qlDayCounterYearFraction(DayCounter,R34,S34,,,Trigger)</f>
        <v>0.5083333333333333</v>
      </c>
      <c r="U34" s="139">
        <f>_xll.qlInterpolationInterpolate(B6Minterpolation,R34,TRUE)</f>
        <v>2.2767894379645548E-3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42185</v>
      </c>
      <c r="S35" s="92">
        <f>_xll.qlCalendarAdvance(Calendar,R35,$F$1,"mf",,Trigger)</f>
        <v>42368</v>
      </c>
      <c r="T35" s="118">
        <f>_xll.qlDayCounterYearFraction(DayCounter,R35,S35,,,Trigger)</f>
        <v>0.5083333333333333</v>
      </c>
      <c r="U35" s="139">
        <f>_xll.qlInterpolationInterpolate(B6Minterpolation,R35,TRUE)</f>
        <v>2.2776621783144723E-3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42186</v>
      </c>
      <c r="S36" s="92">
        <f>_xll.qlCalendarAdvance(Calendar,R36,$F$1,"mf",,Trigger)</f>
        <v>42373</v>
      </c>
      <c r="T36" s="118">
        <f>_xll.qlDayCounterYearFraction(DayCounter,R36,S36,,,Trigger)</f>
        <v>0.51944444444444449</v>
      </c>
      <c r="U36" s="139">
        <f>_xll.qlInterpolationInterpolate(B6Minterpolation,R36,TRUE)</f>
        <v>2.2786041935850647E-3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42187</v>
      </c>
      <c r="S37" s="92">
        <f>_xll.qlCalendarAdvance(Calendar,R37,$F$1,"mf",,Trigger)</f>
        <v>42373</v>
      </c>
      <c r="T37" s="118">
        <f>_xll.qlDayCounterYearFraction(DayCounter,R37,S37,,,Trigger)</f>
        <v>0.51666666666666672</v>
      </c>
      <c r="U37" s="139">
        <f>_xll.qlInterpolationInterpolate(B6Minterpolation,R37,TRUE)</f>
        <v>2.2796116245164216E-3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42188</v>
      </c>
      <c r="S38" s="92">
        <f>_xll.qlCalendarAdvance(Calendar,R38,$F$1,"mf",,Trigger)</f>
        <v>42373</v>
      </c>
      <c r="T38" s="118">
        <f>_xll.qlDayCounterYearFraction(DayCounter,R38,S38,,,Trigger)</f>
        <v>0.51388888888888884</v>
      </c>
      <c r="U38" s="139">
        <f>_xll.qlInterpolationInterpolate(B6Minterpolation,R38,TRUE)</f>
        <v>2.2806806118486336E-3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42191</v>
      </c>
      <c r="S39" s="92">
        <f>_xll.qlCalendarAdvance(Calendar,R39,$F$1,"mf",,Trigger)</f>
        <v>42375</v>
      </c>
      <c r="T39" s="118">
        <f>_xll.qlDayCounterYearFraction(DayCounter,R39,S39,,,Trigger)</f>
        <v>0.51111111111111107</v>
      </c>
      <c r="U39" s="139">
        <f>_xll.qlInterpolationInterpolate(B6Minterpolation,R39,TRUE)</f>
        <v>2.2842183196513008E-3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42192</v>
      </c>
      <c r="S40" s="92">
        <f>_xll.qlCalendarAdvance(Calendar,R40,$F$1,"mf",,Trigger)</f>
        <v>42376</v>
      </c>
      <c r="T40" s="118">
        <f>_xll.qlDayCounterYearFraction(DayCounter,R40,S40,,,Trigger)</f>
        <v>0.51111111111111107</v>
      </c>
      <c r="U40" s="139">
        <f>_xll.qlInterpolationInterpolate(B6Minterpolation,R40,TRUE)</f>
        <v>2.2854949399878336E-3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42193</v>
      </c>
      <c r="S41" s="92">
        <f>_xll.qlCalendarAdvance(Calendar,R41,$F$1,"mf",,Trigger)</f>
        <v>42377</v>
      </c>
      <c r="T41" s="118">
        <f>_xll.qlDayCounterYearFraction(DayCounter,R41,S41,,,Trigger)</f>
        <v>0.51111111111111107</v>
      </c>
      <c r="U41" s="139">
        <f>_xll.qlInterpolationInterpolate(B6Minterpolation,R41,TRUE)</f>
        <v>2.2868138204256722E-3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42194</v>
      </c>
      <c r="S42" s="92">
        <f>_xll.qlCalendarAdvance(Calendar,R42,$F$1,"mf",,Trigger)</f>
        <v>42380</v>
      </c>
      <c r="T42" s="118">
        <f>_xll.qlDayCounterYearFraction(DayCounter,R42,S42,,,Trigger)</f>
        <v>0.51666666666666672</v>
      </c>
      <c r="U42" s="139">
        <f>_xll.qlInterpolationInterpolate(B6Minterpolation,R42,TRUE)</f>
        <v>2.2881711017049061E-3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42195</v>
      </c>
      <c r="S43" s="92">
        <f>_xll.qlCalendarAdvance(Calendar,R43,$F$1,"mf",,Trigger)</f>
        <v>42380</v>
      </c>
      <c r="T43" s="118">
        <f>_xll.qlDayCounterYearFraction(DayCounter,R43,S43,,,Trigger)</f>
        <v>0.51388888888888884</v>
      </c>
      <c r="U43" s="139">
        <f>_xll.qlInterpolationInterpolate(B6Minterpolation,R43,TRUE)</f>
        <v>2.2895629245656261E-3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42198</v>
      </c>
      <c r="S44" s="92">
        <f>_xll.qlCalendarAdvance(Calendar,R44,$F$1,"mf",,Trigger)</f>
        <v>42382</v>
      </c>
      <c r="T44" s="118">
        <f>_xll.qlDayCounterYearFraction(DayCounter,R44,S44,,,Trigger)</f>
        <v>0.51111111111111107</v>
      </c>
      <c r="U44" s="139">
        <f>_xll.qlInterpolationInterpolate(B6Minterpolation,R44,TRUE)</f>
        <v>2.2939070500376003E-3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42199</v>
      </c>
      <c r="S45" s="92">
        <f>_xll.qlCalendarAdvance(Calendar,R45,$F$1,"mf",,Trigger)</f>
        <v>42383</v>
      </c>
      <c r="T45" s="118">
        <f>_xll.qlDayCounterYearFraction(DayCounter,R45,S45,,,Trigger)</f>
        <v>0.51111111111111107</v>
      </c>
      <c r="U45" s="139">
        <f>_xll.qlInterpolationInterpolate(B6Minterpolation,R45,TRUE)</f>
        <v>2.2953984466251636E-3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42200</v>
      </c>
      <c r="S46" s="92">
        <f>_xll.qlCalendarAdvance(Calendar,R46,$F$1,"mf",,Trigger)</f>
        <v>42384</v>
      </c>
      <c r="T46" s="118">
        <f>_xll.qlDayCounterYearFraction(DayCounter,R46,S46,,,Trigger)</f>
        <v>0.51111111111111107</v>
      </c>
      <c r="U46" s="139">
        <f>_xll.qlInterpolationInterpolate(B6Minterpolation,R46,TRUE)</f>
        <v>2.2969057354937958E-3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42201</v>
      </c>
      <c r="S47" s="92">
        <f>_xll.qlCalendarAdvance(Calendar,R47,$F$1,"mf",,Trigger)</f>
        <v>42387</v>
      </c>
      <c r="T47" s="118">
        <f>_xll.qlDayCounterYearFraction(DayCounter,R47,S47,,,Trigger)</f>
        <v>0.51666666666666672</v>
      </c>
      <c r="U47" s="139">
        <f>_xll.qlInterpolationInterpolate(B6Minterpolation,R47,TRUE)</f>
        <v>2.2984282923792496E-3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42202</v>
      </c>
      <c r="S48" s="92">
        <f>_xll.qlCalendarAdvance(Calendar,R48,$F$1,"mf",,Trigger)</f>
        <v>42387</v>
      </c>
      <c r="T48" s="118">
        <f>_xll.qlDayCounterYearFraction(DayCounter,R48,S48,,,Trigger)</f>
        <v>0.51388888888888884</v>
      </c>
      <c r="U48" s="139">
        <f>_xll.qlInterpolationInterpolate(B6Minterpolation,R48,TRUE)</f>
        <v>2.29996614001641E-3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42205</v>
      </c>
      <c r="S49" s="92">
        <f>_xll.qlCalendarAdvance(Calendar,R49,$F$1,"mf",,Trigger)</f>
        <v>42389</v>
      </c>
      <c r="T49" s="118">
        <f>_xll.qlDayCounterYearFraction(DayCounter,R49,S49,,,Trigger)</f>
        <v>0.51111111111111107</v>
      </c>
      <c r="U49" s="139">
        <f>_xll.qlInterpolationInterpolate(B6Minterpolation,R49,TRUE)</f>
        <v>2.3046716547869871E-3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42206</v>
      </c>
      <c r="S50" s="92">
        <f>_xll.qlCalendarAdvance(Calendar,R50,$F$1,"mf",,Trigger)</f>
        <v>42390</v>
      </c>
      <c r="T50" s="118">
        <f>_xll.qlDayCounterYearFraction(DayCounter,R50,S50,,,Trigger)</f>
        <v>0.51111111111111107</v>
      </c>
      <c r="U50" s="139">
        <f>_xll.qlInterpolationInterpolate(B6Minterpolation,R50,TRUE)</f>
        <v>2.3062708927798288E-3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42207</v>
      </c>
      <c r="S51" s="92">
        <f>_xll.qlCalendarAdvance(Calendar,R51,$F$1,"mf",,Trigger)</f>
        <v>42391</v>
      </c>
      <c r="T51" s="118">
        <f>_xll.qlDayCounterYearFraction(DayCounter,R51,S51,,,Trigger)</f>
        <v>0.51111111111111107</v>
      </c>
      <c r="U51" s="139">
        <f>_xll.qlInterpolationInterpolate(B6Minterpolation,R51,TRUE)</f>
        <v>2.3078855351988045E-3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42208</v>
      </c>
      <c r="S52" s="92">
        <f>_xll.qlCalendarAdvance(Calendar,R52,$F$1,"mf",,Trigger)</f>
        <v>42394</v>
      </c>
      <c r="T52" s="118">
        <f>_xll.qlDayCounterYearFraction(DayCounter,R52,S52,,,Trigger)</f>
        <v>0.51666666666666672</v>
      </c>
      <c r="U52" s="139">
        <f>_xll.qlInterpolationInterpolate(B6Minterpolation,R52,TRUE)</f>
        <v>2.3095156047787989E-3</v>
      </c>
    </row>
    <row r="53" spans="5:21" x14ac:dyDescent="0.2">
      <c r="R53" s="92">
        <f>_xll.qlCalendarAdvance(Calendar,R52,"1D","f")</f>
        <v>42209</v>
      </c>
      <c r="S53" s="92">
        <f>_xll.qlCalendarAdvance(Calendar,R53,$F$1,"mf",,Trigger)</f>
        <v>42394</v>
      </c>
      <c r="T53" s="118">
        <f>_xll.qlDayCounterYearFraction(DayCounter,R53,S53,,,Trigger)</f>
        <v>0.51388888888888884</v>
      </c>
      <c r="U53" s="139">
        <f>_xll.qlInterpolationInterpolate(B6Minterpolation,R53,TRUE)</f>
        <v>2.3111611242546981E-3</v>
      </c>
    </row>
    <row r="54" spans="5:21" x14ac:dyDescent="0.2">
      <c r="R54" s="92">
        <f>_xll.qlCalendarAdvance(Calendar,R53,"1D","f")</f>
        <v>42212</v>
      </c>
      <c r="S54" s="92">
        <f>_xll.qlCalendarAdvance(Calendar,R54,$F$1,"mf",,Trigger)</f>
        <v>42396</v>
      </c>
      <c r="T54" s="118">
        <f>_xll.qlDayCounterYearFraction(DayCounter,R54,S54,,,Trigger)</f>
        <v>0.51111111111111107</v>
      </c>
      <c r="U54" s="139">
        <f>_xll.qlInterpolationInterpolate(B6Minterpolation,R54,TRUE)</f>
        <v>2.316190609406675E-3</v>
      </c>
    </row>
    <row r="55" spans="5:21" x14ac:dyDescent="0.2">
      <c r="R55" s="92">
        <f>_xll.qlCalendarAdvance(Calendar,R54,"1D","f")</f>
        <v>42213</v>
      </c>
      <c r="S55" s="92">
        <f>_xll.qlCalendarAdvance(Calendar,R55,$F$1,"mf",,Trigger)</f>
        <v>42397</v>
      </c>
      <c r="T55" s="118">
        <f>_xll.qlDayCounterYearFraction(DayCounter,R55,S55,,,Trigger)</f>
        <v>0.51111111111111107</v>
      </c>
      <c r="U55" s="139">
        <f>_xll.qlInterpolationInterpolate(B6Minterpolation,R55,TRUE)</f>
        <v>2.3178981558150454E-3</v>
      </c>
    </row>
    <row r="56" spans="5:21" x14ac:dyDescent="0.2">
      <c r="R56" s="92">
        <f>_xll.qlCalendarAdvance(Calendar,R55,"1D","f")</f>
        <v>42214</v>
      </c>
      <c r="S56" s="92">
        <f>_xll.qlCalendarAdvance(Calendar,R56,$F$1,"mf",,Trigger)</f>
        <v>42398</v>
      </c>
      <c r="T56" s="118">
        <f>_xll.qlDayCounterYearFraction(DayCounter,R56,S56,,,Trigger)</f>
        <v>0.51111111111111107</v>
      </c>
      <c r="U56" s="139">
        <f>_xll.qlInterpolationInterpolate(B6Minterpolation,R56,TRUE)</f>
        <v>2.3196212657937468E-3</v>
      </c>
    </row>
    <row r="57" spans="5:21" x14ac:dyDescent="0.2">
      <c r="R57" s="92">
        <f>_xll.qlCalendarAdvance(Calendar,R56,"1D","f")</f>
        <v>42215</v>
      </c>
      <c r="S57" s="92">
        <f>_xll.qlCalendarAdvance(Calendar,R57,$F$1,"mf",,Trigger)</f>
        <v>42398</v>
      </c>
      <c r="T57" s="118">
        <f>_xll.qlDayCounterYearFraction(DayCounter,R57,S57,,,Trigger)</f>
        <v>0.5083333333333333</v>
      </c>
      <c r="U57" s="139">
        <f>_xll.qlInterpolationInterpolate(B6Minterpolation,R57,TRUE)</f>
        <v>2.3213599620776648E-3</v>
      </c>
    </row>
    <row r="58" spans="5:21" x14ac:dyDescent="0.2">
      <c r="R58" s="92">
        <f>_xll.qlCalendarAdvance(Calendar,R57,"1D","f")</f>
        <v>42216</v>
      </c>
      <c r="S58" s="92">
        <f>_xll.qlCalendarAdvance(Calendar,R58,$F$1,"mf",,Trigger)</f>
        <v>42398</v>
      </c>
      <c r="T58" s="118">
        <f>_xll.qlDayCounterYearFraction(DayCounter,R58,S58,,,Trigger)</f>
        <v>0.50555555555555554</v>
      </c>
      <c r="U58" s="139">
        <f>_xll.qlInterpolationInterpolate(B6Minterpolation,R58,TRUE)</f>
        <v>2.3231142674016848E-3</v>
      </c>
    </row>
    <row r="59" spans="5:21" x14ac:dyDescent="0.2">
      <c r="R59" s="92">
        <f>_xll.qlCalendarAdvance(Calendar,R58,"1D","f")</f>
        <v>42219</v>
      </c>
      <c r="S59" s="92">
        <f>_xll.qlCalendarAdvance(Calendar,R59,$F$1,"mf",,Trigger)</f>
        <v>42403</v>
      </c>
      <c r="T59" s="118">
        <f>_xll.qlDayCounterYearFraction(DayCounter,R59,S59,,,Trigger)</f>
        <v>0.51111111111111107</v>
      </c>
      <c r="U59" s="139">
        <f>_xll.qlInterpolationInterpolate(B6Minterpolation,R59,TRUE)</f>
        <v>2.3284710649632101E-3</v>
      </c>
    </row>
    <row r="60" spans="5:21" x14ac:dyDescent="0.2">
      <c r="R60" s="92">
        <f>_xll.qlCalendarAdvance(Calendar,R59,"1D","f")</f>
        <v>42220</v>
      </c>
      <c r="S60" s="92">
        <f>_xll.qlCalendarAdvance(Calendar,R60,$F$1,"mf",,Trigger)</f>
        <v>42404</v>
      </c>
      <c r="T60" s="118">
        <f>_xll.qlDayCounterYearFraction(DayCounter,R60,S60,,,Trigger)</f>
        <v>0.51111111111111107</v>
      </c>
      <c r="U60" s="139">
        <f>_xll.qlInterpolationInterpolate(B6Minterpolation,R60,TRUE)</f>
        <v>2.3302880337964915E-3</v>
      </c>
    </row>
    <row r="61" spans="5:21" x14ac:dyDescent="0.2">
      <c r="R61" s="92">
        <f>_xll.qlCalendarAdvance(Calendar,R60,"1D","f")</f>
        <v>42221</v>
      </c>
      <c r="S61" s="92">
        <f>_xll.qlCalendarAdvance(Calendar,R61,$F$1,"mf",,Trigger)</f>
        <v>42405</v>
      </c>
      <c r="T61" s="118">
        <f>_xll.qlDayCounterYearFraction(DayCounter,R61,S61,,,Trigger)</f>
        <v>0.51111111111111107</v>
      </c>
      <c r="U61" s="139">
        <f>_xll.qlInterpolationInterpolate(B6Minterpolation,R61,TRUE)</f>
        <v>2.3321207253443016E-3</v>
      </c>
    </row>
    <row r="62" spans="5:21" x14ac:dyDescent="0.2">
      <c r="R62" s="92">
        <f>_xll.qlCalendarAdvance(Calendar,R61,"1D","f")</f>
        <v>42222</v>
      </c>
      <c r="S62" s="92">
        <f>_xll.qlCalendarAdvance(Calendar,R62,$F$1,"mf",,Trigger)</f>
        <v>42408</v>
      </c>
      <c r="T62" s="118">
        <f>_xll.qlDayCounterYearFraction(DayCounter,R62,S62,,,Trigger)</f>
        <v>0.51666666666666672</v>
      </c>
      <c r="U62" s="139">
        <f>_xll.qlInterpolationInterpolate(B6Minterpolation,R62,TRUE)</f>
        <v>2.333969162341526E-3</v>
      </c>
    </row>
    <row r="63" spans="5:21" x14ac:dyDescent="0.2">
      <c r="R63" s="92">
        <f>_xll.qlCalendarAdvance(Calendar,R62,"1D","f")</f>
        <v>42223</v>
      </c>
      <c r="S63" s="92">
        <f>_xll.qlCalendarAdvance(Calendar,R63,$F$1,"mf",,Trigger)</f>
        <v>42408</v>
      </c>
      <c r="T63" s="118">
        <f>_xll.qlDayCounterYearFraction(DayCounter,R63,S63,,,Trigger)</f>
        <v>0.51388888888888884</v>
      </c>
      <c r="U63" s="139">
        <f>_xll.qlInterpolationInterpolate(B6Minterpolation,R63,TRUE)</f>
        <v>2.3358333675230496E-3</v>
      </c>
    </row>
    <row r="64" spans="5:21" x14ac:dyDescent="0.2">
      <c r="R64" s="92">
        <f>_xll.qlCalendarAdvance(Calendar,R63,"1D","f")</f>
        <v>42226</v>
      </c>
      <c r="S64" s="92">
        <f>_xll.qlCalendarAdvance(Calendar,R64,$F$1,"mf",,Trigger)</f>
        <v>42410</v>
      </c>
      <c r="T64" s="118">
        <f>_xll.qlDayCounterYearFraction(DayCounter,R64,S64,,,Trigger)</f>
        <v>0.51111111111111107</v>
      </c>
      <c r="U64" s="139">
        <f>_xll.qlInterpolationInterpolate(B6Minterpolation,R64,TRUE)</f>
        <v>2.3415208195222709E-3</v>
      </c>
    </row>
    <row r="65" spans="18:21" x14ac:dyDescent="0.2">
      <c r="R65" s="92">
        <f>_xll.qlCalendarAdvance(Calendar,R64,"1D","f")</f>
        <v>42227</v>
      </c>
      <c r="S65" s="92">
        <f>_xll.qlCalendarAdvance(Calendar,R65,$F$1,"mf",,Trigger)</f>
        <v>42411</v>
      </c>
      <c r="T65" s="118">
        <f>_xll.qlDayCounterYearFraction(DayCounter,R65,S65,,,Trigger)</f>
        <v>0.51111111111111107</v>
      </c>
      <c r="U65" s="139">
        <f>_xll.qlInterpolationInterpolate(B6Minterpolation,R65,TRUE)</f>
        <v>2.3434483247898462E-3</v>
      </c>
    </row>
    <row r="66" spans="18:21" x14ac:dyDescent="0.2">
      <c r="R66" s="92">
        <f>_xll.qlCalendarAdvance(Calendar,R65,"1D","f")</f>
        <v>42228</v>
      </c>
      <c r="S66" s="92">
        <f>_xll.qlCalendarAdvance(Calendar,R66,$F$1,"mf",,Trigger)</f>
        <v>42412</v>
      </c>
      <c r="T66" s="118">
        <f>_xll.qlDayCounterYearFraction(DayCounter,R66,S66,,,Trigger)</f>
        <v>0.51111111111111107</v>
      </c>
      <c r="U66" s="139">
        <f>_xll.qlInterpolationInterpolate(B6Minterpolation,R66,TRUE)</f>
        <v>2.3453917119161476E-3</v>
      </c>
    </row>
    <row r="67" spans="18:21" x14ac:dyDescent="0.2">
      <c r="R67" s="92">
        <f>_xll.qlCalendarAdvance(Calendar,R66,"1D","f")</f>
        <v>42229</v>
      </c>
      <c r="S67" s="92">
        <f>_xll.qlCalendarAdvance(Calendar,R67,$F$1,"mf",,Trigger)</f>
        <v>42415</v>
      </c>
      <c r="T67" s="118">
        <f>_xll.qlDayCounterYearFraction(DayCounter,R67,S67,,,Trigger)</f>
        <v>0.51666666666666672</v>
      </c>
      <c r="U67" s="139">
        <f>_xll.qlInterpolationInterpolate(B6Minterpolation,R67,TRUE)</f>
        <v>2.3473510036360603E-3</v>
      </c>
    </row>
    <row r="68" spans="18:21" x14ac:dyDescent="0.2">
      <c r="R68" s="92">
        <f>_xll.qlCalendarAdvance(Calendar,R67,"1D","f")</f>
        <v>42230</v>
      </c>
      <c r="S68" s="92">
        <f>_xll.qlCalendarAdvance(Calendar,R68,$F$1,"mf",,Trigger)</f>
        <v>42415</v>
      </c>
      <c r="T68" s="118">
        <f>_xll.qlDayCounterYearFraction(DayCounter,R68,S68,,,Trigger)</f>
        <v>0.51388888888888884</v>
      </c>
      <c r="U68" s="139">
        <f>_xll.qlInterpolationInterpolate(B6Minterpolation,R68,TRUE)</f>
        <v>2.3493262226844704E-3</v>
      </c>
    </row>
    <row r="69" spans="18:21" x14ac:dyDescent="0.2">
      <c r="R69" s="92">
        <f>_xll.qlCalendarAdvance(Calendar,R68,"1D","f")</f>
        <v>42233</v>
      </c>
      <c r="S69" s="92">
        <f>_xll.qlCalendarAdvance(Calendar,R69,$F$1,"mf",,Trigger)</f>
        <v>42417</v>
      </c>
      <c r="T69" s="118">
        <f>_xll.qlDayCounterYearFraction(DayCounter,R69,S69,,,Trigger)</f>
        <v>0.51111111111111107</v>
      </c>
      <c r="U69" s="139">
        <f>_xll.qlInterpolationInterpolate(B6Minterpolation,R69,TRUE)</f>
        <v>2.355349839589703E-3</v>
      </c>
    </row>
    <row r="70" spans="18:21" x14ac:dyDescent="0.2">
      <c r="R70" s="92">
        <f>_xll.qlCalendarAdvance(Calendar,R69,"1D","f")</f>
        <v>42234</v>
      </c>
      <c r="S70" s="92">
        <f>_xll.qlCalendarAdvance(Calendar,R70,$F$1,"mf",,Trigger)</f>
        <v>42418</v>
      </c>
      <c r="T70" s="118">
        <f>_xll.qlDayCounterYearFraction(DayCounter,R70,S70,,,Trigger)</f>
        <v>0.51111111111111107</v>
      </c>
      <c r="U70" s="139">
        <f>_xll.qlInterpolationInterpolate(B6Minterpolation,R70,TRUE)</f>
        <v>2.3573919668671097E-3</v>
      </c>
    </row>
    <row r="71" spans="18:21" x14ac:dyDescent="0.2">
      <c r="R71" s="92">
        <f>_xll.qlCalendarAdvance(Calendar,R70,"1D","f")</f>
        <v>42235</v>
      </c>
      <c r="S71" s="92">
        <f>_xll.qlCalendarAdvance(Calendar,R71,$F$1,"mf",,Trigger)</f>
        <v>42419</v>
      </c>
      <c r="T71" s="118">
        <f>_xll.qlDayCounterYearFraction(DayCounter,R71,S71,,,Trigger)</f>
        <v>0.51111111111111107</v>
      </c>
      <c r="U71" s="139">
        <f>_xll.qlInterpolationInterpolate(B6Minterpolation,R71,TRUE)</f>
        <v>2.3594520626498113E-3</v>
      </c>
    </row>
    <row r="72" spans="18:21" x14ac:dyDescent="0.2">
      <c r="R72" s="92">
        <f>_xll.qlCalendarAdvance(Calendar,R71,"1D","f")</f>
        <v>42236</v>
      </c>
      <c r="S72" s="92">
        <f>_xll.qlCalendarAdvance(Calendar,R72,$F$1,"mf",,Trigger)</f>
        <v>42422</v>
      </c>
      <c r="T72" s="118">
        <f>_xll.qlDayCounterYearFraction(DayCounter,R72,S72,,,Trigger)</f>
        <v>0.51666666666666672</v>
      </c>
      <c r="U72" s="139">
        <f>_xll.qlInterpolationInterpolate(B6Minterpolation,R72,TRUE)</f>
        <v>2.3615306315482856E-3</v>
      </c>
    </row>
    <row r="73" spans="18:21" x14ac:dyDescent="0.2">
      <c r="R73" s="92">
        <f>_xll.qlCalendarAdvance(Calendar,R72,"1D","f")</f>
        <v>42237</v>
      </c>
      <c r="S73" s="92">
        <f>_xll.qlCalendarAdvance(Calendar,R73,$F$1,"mf",,Trigger)</f>
        <v>42422</v>
      </c>
      <c r="T73" s="118">
        <f>_xll.qlDayCounterYearFraction(DayCounter,R73,S73,,,Trigger)</f>
        <v>0.51388888888888884</v>
      </c>
      <c r="U73" s="139">
        <f>_xll.qlInterpolationInterpolate(B6Minterpolation,R73,TRUE)</f>
        <v>2.3636281781730111E-3</v>
      </c>
    </row>
    <row r="74" spans="18:21" x14ac:dyDescent="0.2">
      <c r="R74" s="92">
        <f>_xll.qlCalendarAdvance(Calendar,R73,"1D","f")</f>
        <v>42240</v>
      </c>
      <c r="S74" s="92">
        <f>_xll.qlCalendarAdvance(Calendar,R74,$F$1,"mf",,Trigger)</f>
        <v>42424</v>
      </c>
      <c r="T74" s="118">
        <f>_xll.qlDayCounterYearFraction(DayCounter,R74,S74,,,Trigger)</f>
        <v>0.51111111111111107</v>
      </c>
      <c r="U74" s="139">
        <f>_xll.qlInterpolationInterpolate(B6Minterpolation,R74,TRUE)</f>
        <v>2.3700397305094737E-3</v>
      </c>
    </row>
    <row r="75" spans="18:21" x14ac:dyDescent="0.2">
      <c r="R75" s="92">
        <f>_xll.qlCalendarAdvance(Calendar,R74,"1D","f")</f>
        <v>42241</v>
      </c>
      <c r="S75" s="92">
        <f>_xll.qlCalendarAdvance(Calendar,R75,$F$1,"mf",,Trigger)</f>
        <v>42425</v>
      </c>
      <c r="T75" s="118">
        <f>_xll.qlDayCounterYearFraction(DayCounter,R75,S75,,,Trigger)</f>
        <v>0.51111111111111107</v>
      </c>
      <c r="U75" s="139">
        <f>_xll.qlInterpolationInterpolate(B6Minterpolation,R75,TRUE)</f>
        <v>2.3722182341439839E-3</v>
      </c>
    </row>
    <row r="76" spans="18:21" x14ac:dyDescent="0.2">
      <c r="R76" s="92">
        <f>_xll.qlCalendarAdvance(Calendar,R75,"1D","f")</f>
        <v>42242</v>
      </c>
      <c r="S76" s="92">
        <f>_xll.qlCalendarAdvance(Calendar,R76,$F$1,"mf",,Trigger)</f>
        <v>42426</v>
      </c>
      <c r="T76" s="118">
        <f>_xll.qlDayCounterYearFraction(DayCounter,R76,S76,,,Trigger)</f>
        <v>0.51111111111111107</v>
      </c>
      <c r="U76" s="139">
        <f>_xll.qlInterpolationInterpolate(B6Minterpolation,R76,TRUE)</f>
        <v>2.3744182385571355E-3</v>
      </c>
    </row>
    <row r="77" spans="18:21" x14ac:dyDescent="0.2">
      <c r="R77" s="92">
        <f>_xll.qlCalendarAdvance(Calendar,R76,"1D","f")</f>
        <v>42243</v>
      </c>
      <c r="S77" s="92">
        <f>_xll.qlCalendarAdvance(Calendar,R77,$F$1,"mf",,Trigger)</f>
        <v>42429</v>
      </c>
      <c r="T77" s="118">
        <f>_xll.qlDayCounterYearFraction(DayCounter,R77,S77,,,Trigger)</f>
        <v>0.51666666666666672</v>
      </c>
      <c r="U77" s="139">
        <f>_xll.qlInterpolationInterpolate(B6Minterpolation,R77,TRUE)</f>
        <v>2.376640248359407E-3</v>
      </c>
    </row>
    <row r="78" spans="18:21" x14ac:dyDescent="0.2">
      <c r="R78" s="92">
        <f>_xll.qlCalendarAdvance(Calendar,R77,"1D","f")</f>
        <v>42244</v>
      </c>
      <c r="S78" s="92">
        <f>_xll.qlCalendarAdvance(Calendar,R78,$F$1,"mf",,Trigger)</f>
        <v>42429</v>
      </c>
      <c r="T78" s="118">
        <f>_xll.qlDayCounterYearFraction(DayCounter,R78,S78,,,Trigger)</f>
        <v>0.51388888888888884</v>
      </c>
      <c r="U78" s="139">
        <f>_xll.qlInterpolationInterpolate(B6Minterpolation,R78,TRUE)</f>
        <v>2.3788847681612759E-3</v>
      </c>
    </row>
    <row r="79" spans="18:21" x14ac:dyDescent="0.2">
      <c r="R79" s="92">
        <f>_xll.qlCalendarAdvance(Calendar,R78,"1D","f")</f>
        <v>42248</v>
      </c>
      <c r="S79" s="92">
        <f>_xll.qlCalendarAdvance(Calendar,R79,$F$1,"mf",,Trigger)</f>
        <v>42430</v>
      </c>
      <c r="T79" s="118">
        <f>_xll.qlDayCounterYearFraction(DayCounter,R79,S79,,,Trigger)</f>
        <v>0.50555555555555554</v>
      </c>
      <c r="U79" s="139">
        <f>_xll.qlInterpolationInterpolate(B6Minterpolation,R79,TRUE)</f>
        <v>2.3880980395742913E-3</v>
      </c>
    </row>
    <row r="80" spans="18:21" x14ac:dyDescent="0.2">
      <c r="R80" s="92">
        <f>_xll.qlCalendarAdvance(Calendar,R79,"1D","f")</f>
        <v>42249</v>
      </c>
      <c r="S80" s="92">
        <f>_xll.qlCalendarAdvance(Calendar,R80,$F$1,"mf",,Trigger)</f>
        <v>42431</v>
      </c>
      <c r="T80" s="118">
        <f>_xll.qlDayCounterYearFraction(DayCounter,R80,S80,,,Trigger)</f>
        <v>0.50555555555555554</v>
      </c>
      <c r="U80" s="139">
        <f>_xll.qlInterpolationInterpolate(B6Minterpolation,R80,TRUE)</f>
        <v>2.3904626785313204E-3</v>
      </c>
    </row>
    <row r="81" spans="18:21" x14ac:dyDescent="0.2">
      <c r="R81" s="92">
        <f>_xll.qlCalendarAdvance(Calendar,R80,"1D","f")</f>
        <v>42250</v>
      </c>
      <c r="S81" s="92">
        <f>_xll.qlCalendarAdvance(Calendar,R81,$F$1,"mf",,Trigger)</f>
        <v>42432</v>
      </c>
      <c r="T81" s="118">
        <f>_xll.qlDayCounterYearFraction(DayCounter,R81,S81,,,Trigger)</f>
        <v>0.50555555555555554</v>
      </c>
      <c r="U81" s="139">
        <f>_xll.qlInterpolationInterpolate(B6Minterpolation,R81,TRUE)</f>
        <v>2.3928528551508156E-3</v>
      </c>
    </row>
    <row r="82" spans="18:21" x14ac:dyDescent="0.2">
      <c r="R82" s="92">
        <f>_xll.qlCalendarAdvance(Calendar,R81,"1D","f")</f>
        <v>42251</v>
      </c>
      <c r="S82" s="92">
        <f>_xll.qlCalendarAdvance(Calendar,R82,$F$1,"mf",,Trigger)</f>
        <v>42433</v>
      </c>
      <c r="T82" s="118">
        <f>_xll.qlDayCounterYearFraction(DayCounter,R82,S82,,,Trigger)</f>
        <v>0.50555555555555554</v>
      </c>
      <c r="U82" s="139">
        <f>_xll.qlInterpolationInterpolate(B6Minterpolation,R82,TRUE)</f>
        <v>2.3952690740432557E-3</v>
      </c>
    </row>
    <row r="83" spans="18:21" x14ac:dyDescent="0.2">
      <c r="R83" s="92">
        <f>_xll.qlCalendarAdvance(Calendar,R82,"1D","f")</f>
        <v>42254</v>
      </c>
      <c r="S83" s="92">
        <f>_xll.qlCalendarAdvance(Calendar,R83,$F$1,"mf",,Trigger)</f>
        <v>42436</v>
      </c>
      <c r="T83" s="118">
        <f>_xll.qlDayCounterYearFraction(DayCounter,R83,S83,,,Trigger)</f>
        <v>0.50555555555555554</v>
      </c>
      <c r="U83" s="139">
        <f>_xll.qlInterpolationInterpolate(B6Minterpolation,R83,TRUE)</f>
        <v>2.4026790304630227E-3</v>
      </c>
    </row>
    <row r="84" spans="18:21" x14ac:dyDescent="0.2">
      <c r="R84" s="92">
        <f>_xll.qlCalendarAdvance(Calendar,R83,"1D","f")</f>
        <v>42255</v>
      </c>
      <c r="S84" s="92">
        <f>_xll.qlCalendarAdvance(Calendar,R84,$F$1,"mf",,Trigger)</f>
        <v>42437</v>
      </c>
      <c r="T84" s="118">
        <f>_xll.qlDayCounterYearFraction(DayCounter,R84,S84,,,Trigger)</f>
        <v>0.50555555555555554</v>
      </c>
      <c r="U84" s="139">
        <f>_xll.qlInterpolationInterpolate(B6Minterpolation,R84,TRUE)</f>
        <v>2.4052044645520212E-3</v>
      </c>
    </row>
    <row r="85" spans="18:21" x14ac:dyDescent="0.2">
      <c r="R85" s="92">
        <f>_xll.qlCalendarAdvance(Calendar,R84,"1D","f")</f>
        <v>42256</v>
      </c>
      <c r="S85" s="92">
        <f>_xll.qlCalendarAdvance(Calendar,R85,$F$1,"mf",,Trigger)</f>
        <v>42438</v>
      </c>
      <c r="T85" s="118">
        <f>_xll.qlDayCounterYearFraction(DayCounter,R85,S85,,,Trigger)</f>
        <v>0.50555555555555554</v>
      </c>
      <c r="U85" s="139">
        <f>_xll.qlInterpolationInterpolate(B6Minterpolation,R85,TRUE)</f>
        <v>2.4077584639663548E-3</v>
      </c>
    </row>
    <row r="86" spans="18:21" x14ac:dyDescent="0.2">
      <c r="R86" s="92">
        <f>_xll.qlCalendarAdvance(Calendar,R85,"1D","f")</f>
        <v>42257</v>
      </c>
      <c r="S86" s="92">
        <f>_xll.qlCalendarAdvance(Calendar,R86,$F$1,"mf",,Trigger)</f>
        <v>42439</v>
      </c>
      <c r="T86" s="118">
        <f>_xll.qlDayCounterYearFraction(DayCounter,R86,S86,,,Trigger)</f>
        <v>0.50555555555555554</v>
      </c>
      <c r="U86" s="139">
        <f>_xll.qlInterpolationInterpolate(B6Minterpolation,R86,TRUE)</f>
        <v>2.4103415333165015E-3</v>
      </c>
    </row>
    <row r="87" spans="18:21" x14ac:dyDescent="0.2">
      <c r="R87" s="92">
        <f>_xll.qlCalendarAdvance(Calendar,R86,"1D","f")</f>
        <v>42258</v>
      </c>
      <c r="S87" s="92">
        <f>_xll.qlCalendarAdvance(Calendar,R87,$F$1,"mf",,Trigger)</f>
        <v>42440</v>
      </c>
      <c r="T87" s="118">
        <f>_xll.qlDayCounterYearFraction(DayCounter,R87,S87,,,Trigger)</f>
        <v>0.50555555555555554</v>
      </c>
      <c r="U87" s="139">
        <f>_xll.qlInterpolationInterpolate(B6Minterpolation,R87,TRUE)</f>
        <v>2.4129541772129393E-3</v>
      </c>
    </row>
    <row r="88" spans="18:21" x14ac:dyDescent="0.2">
      <c r="R88" s="92">
        <f>_xll.qlCalendarAdvance(Calendar,R87,"1D","f")</f>
        <v>42261</v>
      </c>
      <c r="S88" s="92">
        <f>_xll.qlCalendarAdvance(Calendar,R88,$F$1,"mf",,Trigger)</f>
        <v>42443</v>
      </c>
      <c r="T88" s="118">
        <f>_xll.qlDayCounterYearFraction(DayCounter,R88,S88,,,Trigger)</f>
        <v>0.50555555555555554</v>
      </c>
      <c r="U88" s="139">
        <f>_xll.qlInterpolationInterpolate(B6Minterpolation,R88,TRUE)</f>
        <v>2.4209746022847809E-3</v>
      </c>
    </row>
    <row r="89" spans="18:21" x14ac:dyDescent="0.2">
      <c r="R89" s="92">
        <f>_xll.qlCalendarAdvance(Calendar,R88,"1D","f")</f>
        <v>42262</v>
      </c>
      <c r="S89" s="92">
        <f>_xll.qlCalendarAdvance(Calendar,R89,$F$1,"mf",,Trigger)</f>
        <v>42444</v>
      </c>
      <c r="T89" s="118">
        <f>_xll.qlDayCounterYearFraction(DayCounter,R89,S89,,,Trigger)</f>
        <v>0.50555555555555554</v>
      </c>
      <c r="U89" s="139">
        <f>_xll.qlInterpolationInterpolate(B6Minterpolation,R89,TRUE)</f>
        <v>2.4237098579483469E-3</v>
      </c>
    </row>
    <row r="90" spans="18:21" x14ac:dyDescent="0.2">
      <c r="R90" s="92">
        <f>_xll.qlCalendarAdvance(Calendar,R89,"1D","f")</f>
        <v>42263</v>
      </c>
      <c r="S90" s="92">
        <f>_xll.qlCalendarAdvance(Calendar,R90,$F$1,"mf",,Trigger)</f>
        <v>42445</v>
      </c>
      <c r="T90" s="118">
        <f>_xll.qlDayCounterYearFraction(DayCounter,R90,S90,,,Trigger)</f>
        <v>0.50555555555555554</v>
      </c>
      <c r="U90" s="139">
        <f>_xll.qlInterpolationInterpolate(B6Minterpolation,R90,TRUE)</f>
        <v>2.4264728160736885E-3</v>
      </c>
    </row>
    <row r="91" spans="18:21" x14ac:dyDescent="0.2">
      <c r="R91" s="92">
        <f>_xll.qlCalendarAdvance(Calendar,R90,"1D","f")</f>
        <v>42264</v>
      </c>
      <c r="S91" s="92">
        <f>_xll.qlCalendarAdvance(Calendar,R91,$F$1,"mf",,Trigger)</f>
        <v>42446</v>
      </c>
      <c r="T91" s="118">
        <f>_xll.qlDayCounterYearFraction(DayCounter,R91,S91,,,Trigger)</f>
        <v>0.50555555555555554</v>
      </c>
      <c r="U91" s="139">
        <f>_xll.qlInterpolationInterpolate(B6Minterpolation,R91,TRUE)</f>
        <v>2.4292595861343789E-3</v>
      </c>
    </row>
    <row r="92" spans="18:21" x14ac:dyDescent="0.2">
      <c r="R92" s="92">
        <f>_xll.qlCalendarAdvance(Calendar,R91,"1D","f")</f>
        <v>42265</v>
      </c>
      <c r="S92" s="92">
        <f>_xll.qlCalendarAdvance(Calendar,R92,$F$1,"mf",,Trigger)</f>
        <v>42447</v>
      </c>
      <c r="T92" s="118">
        <f>_xll.qlDayCounterYearFraction(DayCounter,R92,S92,,,Trigger)</f>
        <v>0.50555555555555554</v>
      </c>
      <c r="U92" s="139">
        <f>_xll.qlInterpolationInterpolate(B6Minterpolation,R92,TRUE)</f>
        <v>2.4320662776039898E-3</v>
      </c>
    </row>
    <row r="93" spans="18:21" x14ac:dyDescent="0.2">
      <c r="R93" s="92">
        <f>_xll.qlCalendarAdvance(Calendar,R92,"1D","f")</f>
        <v>42268</v>
      </c>
      <c r="S93" s="92">
        <f>_xll.qlCalendarAdvance(Calendar,R93,$F$1,"mf",,Trigger)</f>
        <v>42450</v>
      </c>
      <c r="T93" s="118">
        <f>_xll.qlDayCounterYearFraction(DayCounter,R93,S93,,,Trigger)</f>
        <v>0.50555555555555554</v>
      </c>
      <c r="U93" s="139">
        <f>_xll.qlInterpolationInterpolate(B6Minterpolation,R93,TRUE)</f>
        <v>2.4405669752020705E-3</v>
      </c>
    </row>
    <row r="94" spans="18:21" x14ac:dyDescent="0.2">
      <c r="R94" s="92">
        <f>_xll.qlCalendarAdvance(Calendar,R93,"1D","f")</f>
        <v>42269</v>
      </c>
      <c r="S94" s="92">
        <f>_xll.qlCalendarAdvance(Calendar,R94,$F$1,"mf",,Trigger)</f>
        <v>42451</v>
      </c>
      <c r="T94" s="118">
        <f>_xll.qlDayCounterYearFraction(DayCounter,R94,S94,,,Trigger)</f>
        <v>0.50555555555555554</v>
      </c>
      <c r="U94" s="139">
        <f>_xll.qlInterpolationInterpolate(B6Minterpolation,R94,TRUE)</f>
        <v>2.443414447043088E-3</v>
      </c>
    </row>
    <row r="95" spans="18:21" x14ac:dyDescent="0.2">
      <c r="R95" s="92">
        <f>_xll.qlCalendarAdvance(Calendar,R94,"1D","f")</f>
        <v>42270</v>
      </c>
      <c r="S95" s="92">
        <f>_xll.qlCalendarAdvance(Calendar,R95,$F$1,"mf",,Trigger)</f>
        <v>42452</v>
      </c>
      <c r="T95" s="118">
        <f>_xll.qlDayCounterYearFraction(DayCounter,R95,S95,,,Trigger)</f>
        <v>0.50555555555555554</v>
      </c>
      <c r="U95" s="139">
        <f>_xll.qlInterpolationInterpolate(B6Minterpolation,R95,TRUE)</f>
        <v>2.4462623876608885E-3</v>
      </c>
    </row>
    <row r="96" spans="18:21" x14ac:dyDescent="0.2">
      <c r="R96" s="92">
        <f>_xll.qlCalendarAdvance(Calendar,R95,"1D","f")</f>
        <v>42271</v>
      </c>
      <c r="S96" s="92">
        <f>_xll.qlCalendarAdvance(Calendar,R96,$F$1,"mf",,Trigger)</f>
        <v>42453</v>
      </c>
      <c r="T96" s="118">
        <f>_xll.qlDayCounterYearFraction(DayCounter,R96,S96,,,Trigger)</f>
        <v>0.50555555555555554</v>
      </c>
      <c r="U96" s="139">
        <f>_xll.qlInterpolationInterpolate(B6Minterpolation,R96,TRUE)</f>
        <v>2.4491069065290436E-3</v>
      </c>
    </row>
    <row r="97" spans="18:21" x14ac:dyDescent="0.2">
      <c r="R97" s="92">
        <f>_xll.qlCalendarAdvance(Calendar,R96,"1D","f")</f>
        <v>42272</v>
      </c>
      <c r="S97" s="92">
        <f>_xll.qlCalendarAdvance(Calendar,R97,$F$1,"mf",,Trigger)</f>
        <v>42458</v>
      </c>
      <c r="T97" s="118">
        <f>_xll.qlDayCounterYearFraction(DayCounter,R97,S97,,,Trigger)</f>
        <v>0.51666666666666672</v>
      </c>
      <c r="U97" s="139">
        <f>_xll.qlInterpolationInterpolate(B6Minterpolation,R97,TRUE)</f>
        <v>2.4519441131211259E-3</v>
      </c>
    </row>
    <row r="98" spans="18:21" x14ac:dyDescent="0.2">
      <c r="R98" s="92">
        <f>_xll.qlCalendarAdvance(Calendar,R97,"1D","f")</f>
        <v>42275</v>
      </c>
      <c r="S98" s="92">
        <f>_xll.qlCalendarAdvance(Calendar,R98,$F$1,"mf",,Trigger)</f>
        <v>42458</v>
      </c>
      <c r="T98" s="118">
        <f>_xll.qlDayCounterYearFraction(DayCounter,R98,S98,,,Trigger)</f>
        <v>0.5083333333333333</v>
      </c>
      <c r="U98" s="139">
        <f>_xll.qlInterpolationInterpolate(B6Minterpolation,R98,TRUE)</f>
        <v>2.4603729539766617E-3</v>
      </c>
    </row>
    <row r="99" spans="18:21" x14ac:dyDescent="0.2">
      <c r="R99" s="92">
        <f>_xll.qlCalendarAdvance(Calendar,R98,"1D","f")</f>
        <v>42276</v>
      </c>
      <c r="S99" s="92">
        <f>_xll.qlCalendarAdvance(Calendar,R99,$F$1,"mf",,Trigger)</f>
        <v>42458</v>
      </c>
      <c r="T99" s="118">
        <f>_xll.qlDayCounterYearFraction(DayCounter,R99,S99,,,Trigger)</f>
        <v>0.50555555555555554</v>
      </c>
      <c r="U99" s="139">
        <f>_xll.qlInterpolationInterpolate(B6Minterpolation,R99,TRUE)</f>
        <v>2.4631420062001773E-3</v>
      </c>
    </row>
    <row r="100" spans="18:21" x14ac:dyDescent="0.2">
      <c r="R100" s="92">
        <f>_xll.qlCalendarAdvance(Calendar,R99,"1D","f")</f>
        <v>42277</v>
      </c>
      <c r="S100" s="92">
        <f>_xll.qlCalendarAdvance(Calendar,R100,$F$1,"mf",,Trigger)</f>
        <v>42459</v>
      </c>
      <c r="T100" s="118">
        <f>_xll.qlDayCounterYearFraction(DayCounter,R100,S100,,,Trigger)</f>
        <v>0.50555555555555554</v>
      </c>
      <c r="U100" s="139">
        <f>_xll.qlInterpolationInterpolate(B6Minterpolation,R100,TRUE)</f>
        <v>2.4658842935154821E-3</v>
      </c>
    </row>
    <row r="101" spans="18:21" x14ac:dyDescent="0.2">
      <c r="R101" s="92">
        <f>_xll.qlCalendarAdvance(Calendar,R100,"1D","f")</f>
        <v>42278</v>
      </c>
      <c r="S101" s="92">
        <f>_xll.qlCalendarAdvance(Calendar,R101,$F$1,"mf",,Trigger)</f>
        <v>42461</v>
      </c>
      <c r="T101" s="118">
        <f>_xll.qlDayCounterYearFraction(DayCounter,R101,S101,,,Trigger)</f>
        <v>0.5083333333333333</v>
      </c>
      <c r="U101" s="139">
        <f>_xll.qlInterpolationInterpolate(B6Minterpolation,R101,TRUE)</f>
        <v>2.4685959253961487E-3</v>
      </c>
    </row>
    <row r="102" spans="18:21" x14ac:dyDescent="0.2">
      <c r="R102" s="92">
        <f>_xll.qlCalendarAdvance(Calendar,R101,"1D","f")</f>
        <v>42279</v>
      </c>
      <c r="S102" s="92">
        <f>_xll.qlCalendarAdvance(Calendar,R102,$F$1,"mf",,Trigger)</f>
        <v>42464</v>
      </c>
      <c r="T102" s="118">
        <f>_xll.qlDayCounterYearFraction(DayCounter,R102,S102,,,Trigger)</f>
        <v>0.51388888888888884</v>
      </c>
      <c r="U102" s="139">
        <f>_xll.qlInterpolationInterpolate(B6Minterpolation,R102,TRUE)</f>
        <v>2.4712730113157495E-3</v>
      </c>
    </row>
    <row r="103" spans="18:21" x14ac:dyDescent="0.2">
      <c r="R103" s="92">
        <f>_xll.qlCalendarAdvance(Calendar,R102,"1D","f")</f>
        <v>42282</v>
      </c>
      <c r="S103" s="92">
        <f>_xll.qlCalendarAdvance(Calendar,R103,$F$1,"mf",,Trigger)</f>
        <v>42465</v>
      </c>
      <c r="T103" s="118">
        <f>_xll.qlDayCounterYearFraction(DayCounter,R103,S103,,,Trigger)</f>
        <v>0.5083333333333333</v>
      </c>
      <c r="U103" s="139">
        <f>_xll.qlInterpolationInterpolate(B6Minterpolation,R103,TRUE)</f>
        <v>2.4790580880438792E-3</v>
      </c>
    </row>
    <row r="104" spans="18:21" x14ac:dyDescent="0.2">
      <c r="R104" s="92">
        <f>_xll.qlCalendarAdvance(Calendar,R103,"1D","f")</f>
        <v>42283</v>
      </c>
      <c r="S104" s="92">
        <f>_xll.qlCalendarAdvance(Calendar,R104,$F$1,"mf",,Trigger)</f>
        <v>42466</v>
      </c>
      <c r="T104" s="118">
        <f>_xll.qlDayCounterYearFraction(DayCounter,R104,S104,,,Trigger)</f>
        <v>0.5083333333333333</v>
      </c>
      <c r="U104" s="139">
        <f>_xll.qlInterpolationInterpolate(B6Minterpolation,R104,TRUE)</f>
        <v>2.4815580848549395E-3</v>
      </c>
    </row>
    <row r="105" spans="18:21" x14ac:dyDescent="0.2">
      <c r="R105" s="92">
        <f>_xll.qlCalendarAdvance(Calendar,R104,"1D","f")</f>
        <v>42284</v>
      </c>
      <c r="S105" s="92">
        <f>_xll.qlCalendarAdvance(Calendar,R105,$F$1,"mf",,Trigger)</f>
        <v>42467</v>
      </c>
      <c r="T105" s="118">
        <f>_xll.qlDayCounterYearFraction(DayCounter,R105,S105,,,Trigger)</f>
        <v>0.5083333333333333</v>
      </c>
      <c r="U105" s="139">
        <f>_xll.qlInterpolationInterpolate(B6Minterpolation,R105,TRUE)</f>
        <v>2.4840040830727958E-3</v>
      </c>
    </row>
    <row r="106" spans="18:21" x14ac:dyDescent="0.2">
      <c r="R106" s="92">
        <f>_xll.qlCalendarAdvance(Calendar,R105,"1D","f")</f>
        <v>42285</v>
      </c>
      <c r="S106" s="92">
        <f>_xll.qlCalendarAdvance(Calendar,R106,$F$1,"mf",,Trigger)</f>
        <v>42468</v>
      </c>
      <c r="T106" s="118">
        <f>_xll.qlDayCounterYearFraction(DayCounter,R106,S106,,,Trigger)</f>
        <v>0.5083333333333333</v>
      </c>
      <c r="U106" s="139">
        <f>_xll.qlInterpolationInterpolate(B6Minterpolation,R106,TRUE)</f>
        <v>2.4863921921710204E-3</v>
      </c>
    </row>
    <row r="107" spans="18:21" x14ac:dyDescent="0.2">
      <c r="R107" s="92">
        <f>_xll.qlCalendarAdvance(Calendar,R106,"1D","f")</f>
        <v>42286</v>
      </c>
      <c r="S107" s="92">
        <f>_xll.qlCalendarAdvance(Calendar,R107,$F$1,"mf",,Trigger)</f>
        <v>42471</v>
      </c>
      <c r="T107" s="118">
        <f>_xll.qlDayCounterYearFraction(DayCounter,R107,S107,,,Trigger)</f>
        <v>0.51388888888888884</v>
      </c>
      <c r="U107" s="139">
        <f>_xll.qlInterpolationInterpolate(B6Minterpolation,R107,TRUE)</f>
        <v>2.4887185216231856E-3</v>
      </c>
    </row>
    <row r="108" spans="18:21" x14ac:dyDescent="0.2">
      <c r="R108" s="92">
        <f>_xll.qlCalendarAdvance(Calendar,R107,"1D","f")</f>
        <v>42289</v>
      </c>
      <c r="S108" s="92">
        <f>_xll.qlCalendarAdvance(Calendar,R108,$F$1,"mf",,Trigger)</f>
        <v>42472</v>
      </c>
      <c r="T108" s="118">
        <f>_xll.qlDayCounterYearFraction(DayCounter,R108,S108,,,Trigger)</f>
        <v>0.5083333333333333</v>
      </c>
      <c r="U108" s="139">
        <f>_xll.qlInterpolationInterpolate(B6Minterpolation,R108,TRUE)</f>
        <v>2.4952879268390492E-3</v>
      </c>
    </row>
    <row r="109" spans="18:21" x14ac:dyDescent="0.2">
      <c r="R109" s="92">
        <f>_xll.qlCalendarAdvance(Calendar,R108,"1D","f")</f>
        <v>42290</v>
      </c>
      <c r="S109" s="92">
        <f>_xll.qlCalendarAdvance(Calendar,R109,$F$1,"mf",,Trigger)</f>
        <v>42473</v>
      </c>
      <c r="T109" s="118">
        <f>_xll.qlDayCounterYearFraction(DayCounter,R109,S109,,,Trigger)</f>
        <v>0.5083333333333333</v>
      </c>
      <c r="U109" s="139">
        <f>_xll.qlInterpolationInterpolate(B6Minterpolation,R109,TRUE)</f>
        <v>2.4973282324427006E-3</v>
      </c>
    </row>
    <row r="110" spans="18:21" x14ac:dyDescent="0.2">
      <c r="R110" s="92">
        <f>_xll.qlCalendarAdvance(Calendar,R109,"1D","f")</f>
        <v>42291</v>
      </c>
      <c r="S110" s="92">
        <f>_xll.qlCalendarAdvance(Calendar,R110,$F$1,"mf",,Trigger)</f>
        <v>42474</v>
      </c>
      <c r="T110" s="118">
        <f>_xll.qlDayCounterYearFraction(DayCounter,R110,S110,,,Trigger)</f>
        <v>0.5083333333333333</v>
      </c>
      <c r="U110" s="139">
        <f>_xll.qlInterpolationInterpolate(B6Minterpolation,R110,TRUE)</f>
        <v>2.4992873057681549E-3</v>
      </c>
    </row>
    <row r="111" spans="18:21" x14ac:dyDescent="0.2">
      <c r="R111" s="92">
        <f>_xll.qlCalendarAdvance(Calendar,R110,"1D","f")</f>
        <v>42292</v>
      </c>
      <c r="S111" s="92">
        <f>_xll.qlCalendarAdvance(Calendar,R111,$F$1,"mf",,Trigger)</f>
        <v>42475</v>
      </c>
      <c r="T111" s="118">
        <f>_xll.qlDayCounterYearFraction(DayCounter,R111,S111,,,Trigger)</f>
        <v>0.5083333333333333</v>
      </c>
      <c r="U111" s="139">
        <f>_xll.qlInterpolationInterpolate(B6Minterpolation,R111,TRUE)</f>
        <v>2.5011560400252301E-3</v>
      </c>
    </row>
    <row r="112" spans="18:21" x14ac:dyDescent="0.2">
      <c r="R112" s="92">
        <f>_xll.qlCalendarAdvance(Calendar,R111,"1D","f")</f>
        <v>42293</v>
      </c>
      <c r="S112" s="92">
        <f>_xll.qlCalendarAdvance(Calendar,R112,$F$1,"mf",,Trigger)</f>
        <v>42478</v>
      </c>
      <c r="T112" s="118">
        <f>_xll.qlDayCounterYearFraction(DayCounter,R112,S112,,,Trigger)</f>
        <v>0.51388888888888884</v>
      </c>
      <c r="U112" s="139">
        <f>_xll.qlInterpolationInterpolate(B6Minterpolation,R112,TRUE)</f>
        <v>2.5029295203103509E-3</v>
      </c>
    </row>
    <row r="113" spans="18:21" x14ac:dyDescent="0.2">
      <c r="R113" s="92">
        <f>_xll.qlCalendarAdvance(Calendar,R112,"1D","f")</f>
        <v>42296</v>
      </c>
      <c r="S113" s="92">
        <f>_xll.qlCalendarAdvance(Calendar,R113,$F$1,"mf",,Trigger)</f>
        <v>42479</v>
      </c>
      <c r="T113" s="118">
        <f>_xll.qlDayCounterYearFraction(DayCounter,R113,S113,,,Trigger)</f>
        <v>0.5083333333333333</v>
      </c>
      <c r="U113" s="139">
        <f>_xll.qlInterpolationInterpolate(B6Minterpolation,R113,TRUE)</f>
        <v>2.5077024103687907E-3</v>
      </c>
    </row>
    <row r="114" spans="18:21" x14ac:dyDescent="0.2">
      <c r="R114" s="92">
        <f>_xll.qlCalendarAdvance(Calendar,R113,"1D","f")</f>
        <v>42297</v>
      </c>
      <c r="S114" s="92">
        <f>_xll.qlCalendarAdvance(Calendar,R114,$F$1,"mf",,Trigger)</f>
        <v>42480</v>
      </c>
      <c r="T114" s="118">
        <f>_xll.qlDayCounterYearFraction(DayCounter,R114,S114,,,Trigger)</f>
        <v>0.5083333333333333</v>
      </c>
      <c r="U114" s="139">
        <f>_xll.qlInterpolationInterpolate(B6Minterpolation,R114,TRUE)</f>
        <v>2.5091188478008983E-3</v>
      </c>
    </row>
    <row r="115" spans="18:21" x14ac:dyDescent="0.2">
      <c r="R115" s="92">
        <f>_xll.qlCalendarAdvance(Calendar,R114,"1D","f")</f>
        <v>42298</v>
      </c>
      <c r="S115" s="92">
        <f>_xll.qlCalendarAdvance(Calendar,R115,$F$1,"mf",,Trigger)</f>
        <v>42481</v>
      </c>
      <c r="T115" s="118">
        <f>_xll.qlDayCounterYearFraction(DayCounter,R115,S115,,,Trigger)</f>
        <v>0.5083333333333333</v>
      </c>
      <c r="U115" s="139">
        <f>_xll.qlInterpolationInterpolate(B6Minterpolation,R115,TRUE)</f>
        <v>2.5104520177784539E-3</v>
      </c>
    </row>
    <row r="116" spans="18:21" x14ac:dyDescent="0.2">
      <c r="R116" s="92">
        <f>_xll.qlCalendarAdvance(Calendar,R115,"1D","f")</f>
        <v>42299</v>
      </c>
      <c r="S116" s="92">
        <f>_xll.qlCalendarAdvance(Calendar,R116,$F$1,"mf",,Trigger)</f>
        <v>42482</v>
      </c>
      <c r="T116" s="118">
        <f>_xll.qlDayCounterYearFraction(DayCounter,R116,S116,,,Trigger)</f>
        <v>0.5083333333333333</v>
      </c>
      <c r="U116" s="139">
        <f>_xll.qlInterpolationInterpolate(B6Minterpolation,R116,TRUE)</f>
        <v>2.511704317604938E-3</v>
      </c>
    </row>
    <row r="117" spans="18:21" x14ac:dyDescent="0.2">
      <c r="R117" s="92">
        <f>_xll.qlCalendarAdvance(Calendar,R116,"1D","f")</f>
        <v>42300</v>
      </c>
      <c r="S117" s="92">
        <f>_xll.qlCalendarAdvance(Calendar,R117,$F$1,"mf",,Trigger)</f>
        <v>42485</v>
      </c>
      <c r="T117" s="118">
        <f>_xll.qlDayCounterYearFraction(DayCounter,R117,S117,,,Trigger)</f>
        <v>0.51388888888888884</v>
      </c>
      <c r="U117" s="139">
        <f>_xll.qlInterpolationInterpolate(B6Minterpolation,R117,TRUE)</f>
        <v>2.5128781445838315E-3</v>
      </c>
    </row>
    <row r="118" spans="18:21" x14ac:dyDescent="0.2">
      <c r="R118" s="92">
        <f>_xll.qlCalendarAdvance(Calendar,R117,"1D","f")</f>
        <v>42303</v>
      </c>
      <c r="S118" s="92">
        <f>_xll.qlCalendarAdvance(Calendar,R118,$F$1,"mf",,Trigger)</f>
        <v>42486</v>
      </c>
      <c r="T118" s="118">
        <f>_xll.qlDayCounterYearFraction(DayCounter,R118,S118,,,Trigger)</f>
        <v>0.5083333333333333</v>
      </c>
      <c r="U118" s="139">
        <f>_xll.qlInterpolationInterpolate(B6Minterpolation,R118,TRUE)</f>
        <v>2.5159527614697706E-3</v>
      </c>
    </row>
    <row r="119" spans="18:21" x14ac:dyDescent="0.2">
      <c r="R119" s="92">
        <f>_xll.qlCalendarAdvance(Calendar,R118,"1D","f")</f>
        <v>42304</v>
      </c>
      <c r="S119" s="92">
        <f>_xll.qlCalendarAdvance(Calendar,R119,$F$1,"mf",,Trigger)</f>
        <v>42487</v>
      </c>
      <c r="T119" s="118">
        <f>_xll.qlDayCounterYearFraction(DayCounter,R119,S119,,,Trigger)</f>
        <v>0.5083333333333333</v>
      </c>
      <c r="U119" s="139">
        <f>_xll.qlInterpolationInterpolate(B6Minterpolation,R119,TRUE)</f>
        <v>2.5168366700931053E-3</v>
      </c>
    </row>
    <row r="120" spans="18:21" x14ac:dyDescent="0.2">
      <c r="R120" s="92">
        <f>_xll.qlCalendarAdvance(Calendar,R119,"1D","f")</f>
        <v>42305</v>
      </c>
      <c r="S120" s="92">
        <f>_xll.qlCalendarAdvance(Calendar,R120,$F$1,"mf",,Trigger)</f>
        <v>42488</v>
      </c>
      <c r="T120" s="118">
        <f>_xll.qlDayCounterYearFraction(DayCounter,R120,S120,,,Trigger)</f>
        <v>0.5083333333333333</v>
      </c>
      <c r="U120" s="139">
        <f>_xll.qlInterpolationInterpolate(B6Minterpolation,R120,TRUE)</f>
        <v>2.5176540923862517E-3</v>
      </c>
    </row>
    <row r="121" spans="18:21" x14ac:dyDescent="0.2">
      <c r="R121" s="92">
        <f>_xll.qlCalendarAdvance(Calendar,R120,"1D","f")</f>
        <v>42306</v>
      </c>
      <c r="S121" s="92">
        <f>_xll.qlCalendarAdvance(Calendar,R121,$F$1,"mf",,Trigger)</f>
        <v>42489</v>
      </c>
      <c r="T121" s="118">
        <f>_xll.qlDayCounterYearFraction(DayCounter,R121,S121,,,Trigger)</f>
        <v>0.5083333333333333</v>
      </c>
      <c r="U121" s="139">
        <f>_xll.qlInterpolationInterpolate(B6Minterpolation,R121,TRUE)</f>
        <v>2.5184074256526905E-3</v>
      </c>
    </row>
    <row r="122" spans="18:21" x14ac:dyDescent="0.2">
      <c r="R122" s="92">
        <f>_xll.qlCalendarAdvance(Calendar,R121,"1D","f")</f>
        <v>42307</v>
      </c>
      <c r="S122" s="92">
        <f>_xll.qlCalendarAdvance(Calendar,R122,$F$1,"mf",,Trigger)</f>
        <v>42489</v>
      </c>
      <c r="T122" s="118">
        <f>_xll.qlDayCounterYearFraction(DayCounter,R122,S122,,,Trigger)</f>
        <v>0.50555555555555554</v>
      </c>
      <c r="U122" s="139">
        <f>_xll.qlInterpolationInterpolate(B6Minterpolation,R122,TRUE)</f>
        <v>2.5190990671959015E-3</v>
      </c>
    </row>
    <row r="123" spans="18:21" x14ac:dyDescent="0.2">
      <c r="R123" s="92">
        <f>_xll.qlCalendarAdvance(Calendar,R122,"1D","f")</f>
        <v>42310</v>
      </c>
      <c r="S123" s="92">
        <f>_xll.qlCalendarAdvance(Calendar,R123,$F$1,"mf",,Trigger)</f>
        <v>42493</v>
      </c>
      <c r="T123" s="118">
        <f>_xll.qlDayCounterYearFraction(DayCounter,R123,S123,,,Trigger)</f>
        <v>0.5083333333333333</v>
      </c>
      <c r="U123" s="139">
        <f>_xll.qlInterpolationInterpolate(B6Minterpolation,R123,TRUE)</f>
        <v>2.5208278145209778E-3</v>
      </c>
    </row>
    <row r="124" spans="18:21" x14ac:dyDescent="0.2">
      <c r="R124" s="92">
        <f>_xll.qlCalendarAdvance(Calendar,R123,"1D","f")</f>
        <v>42311</v>
      </c>
      <c r="S124" s="92">
        <f>_xll.qlCalendarAdvance(Calendar,R124,$F$1,"mf",,Trigger)</f>
        <v>42493</v>
      </c>
      <c r="T124" s="118">
        <f>_xll.qlDayCounterYearFraction(DayCounter,R124,S124,,,Trigger)</f>
        <v>0.50555555555555554</v>
      </c>
      <c r="U124" s="139">
        <f>_xll.qlInterpolationInterpolate(B6Minterpolation,R124,TRUE)</f>
        <v>2.5212966622060857E-3</v>
      </c>
    </row>
    <row r="125" spans="18:21" x14ac:dyDescent="0.2">
      <c r="R125" s="92">
        <f>_xll.qlCalendarAdvance(Calendar,R124,"1D","f")</f>
        <v>42312</v>
      </c>
      <c r="S125" s="92">
        <f>_xll.qlCalendarAdvance(Calendar,R125,$F$1,"mf",,Trigger)</f>
        <v>42494</v>
      </c>
      <c r="T125" s="118">
        <f>_xll.qlDayCounterYearFraction(DayCounter,R125,S125,,,Trigger)</f>
        <v>0.50555555555555554</v>
      </c>
      <c r="U125" s="139">
        <f>_xll.qlInterpolationInterpolate(B6Minterpolation,R125,TRUE)</f>
        <v>2.5217158046853686E-3</v>
      </c>
    </row>
    <row r="126" spans="18:21" x14ac:dyDescent="0.2">
      <c r="R126" s="92">
        <f>_xll.qlCalendarAdvance(Calendar,R125,"1D","f")</f>
        <v>42313</v>
      </c>
      <c r="S126" s="92">
        <f>_xll.qlCalendarAdvance(Calendar,R126,$F$1,"mf",,Trigger)</f>
        <v>42495</v>
      </c>
      <c r="T126" s="118">
        <f>_xll.qlDayCounterYearFraction(DayCounter,R126,S126,,,Trigger)</f>
        <v>0.50555555555555554</v>
      </c>
      <c r="U126" s="139">
        <f>_xll.qlInterpolationInterpolate(B6Minterpolation,R126,TRUE)</f>
        <v>2.5220876392623077E-3</v>
      </c>
    </row>
    <row r="127" spans="18:21" x14ac:dyDescent="0.2">
      <c r="R127" s="92">
        <f>_xll.qlCalendarAdvance(Calendar,R126,"1D","f")</f>
        <v>42314</v>
      </c>
      <c r="S127" s="92">
        <f>_xll.qlCalendarAdvance(Calendar,R127,$F$1,"mf",,Trigger)</f>
        <v>42496</v>
      </c>
      <c r="T127" s="118">
        <f>_xll.qlDayCounterYearFraction(DayCounter,R127,S127,,,Trigger)</f>
        <v>0.50555555555555554</v>
      </c>
      <c r="U127" s="139">
        <f>_xll.qlInterpolationInterpolate(B6Minterpolation,R127,TRUE)</f>
        <v>2.5224145632403833E-3</v>
      </c>
    </row>
    <row r="128" spans="18:21" x14ac:dyDescent="0.2">
      <c r="R128" s="92">
        <f>_xll.qlCalendarAdvance(Calendar,R127,"1D","f")</f>
        <v>42317</v>
      </c>
      <c r="S128" s="92">
        <f>_xll.qlCalendarAdvance(Calendar,R128,$F$1,"mf",,Trigger)</f>
        <v>42499</v>
      </c>
      <c r="T128" s="118">
        <f>_xll.qlDayCounterYearFraction(DayCounter,R128,S128,,,Trigger)</f>
        <v>0.50555555555555554</v>
      </c>
      <c r="U128" s="139">
        <f>_xll.qlInterpolationInterpolate(B6Minterpolation,R128,TRUE)</f>
        <v>2.5231498446162334E-3</v>
      </c>
    </row>
    <row r="129" spans="18:21" x14ac:dyDescent="0.2">
      <c r="R129" s="92">
        <f>_xll.qlCalendarAdvance(Calendar,R128,"1D","f")</f>
        <v>42318</v>
      </c>
      <c r="S129" s="92">
        <f>_xll.qlCalendarAdvance(Calendar,R129,$F$1,"mf",,Trigger)</f>
        <v>42500</v>
      </c>
      <c r="T129" s="118">
        <f>_xll.qlDayCounterYearFraction(DayCounter,R129,S129,,,Trigger)</f>
        <v>0.50555555555555554</v>
      </c>
      <c r="U129" s="139">
        <f>_xll.qlInterpolationInterpolate(B6Minterpolation,R129,TRUE)</f>
        <v>2.5233210992336602E-3</v>
      </c>
    </row>
    <row r="130" spans="18:21" x14ac:dyDescent="0.2">
      <c r="R130" s="92">
        <f>_xll.qlCalendarAdvance(Calendar,R129,"1D","f")</f>
        <v>42319</v>
      </c>
      <c r="S130" s="92">
        <f>_xll.qlCalendarAdvance(Calendar,R130,$F$1,"mf",,Trigger)</f>
        <v>42501</v>
      </c>
      <c r="T130" s="118">
        <f>_xll.qlDayCounterYearFraction(DayCounter,R130,S130,,,Trigger)</f>
        <v>0.50555555555555554</v>
      </c>
      <c r="U130" s="139">
        <f>_xll.qlInterpolationInterpolate(B6Minterpolation,R130,TRUE)</f>
        <v>2.5234594297696257E-3</v>
      </c>
    </row>
    <row r="131" spans="18:21" x14ac:dyDescent="0.2">
      <c r="R131" s="92">
        <f>_xll.qlCalendarAdvance(Calendar,R130,"1D","f")</f>
        <v>42320</v>
      </c>
      <c r="S131" s="92">
        <f>_xll.qlCalendarAdvance(Calendar,R131,$F$1,"mf",,Trigger)</f>
        <v>42502</v>
      </c>
      <c r="T131" s="118">
        <f>_xll.qlDayCounterYearFraction(DayCounter,R131,S131,,,Trigger)</f>
        <v>0.50555555555555554</v>
      </c>
      <c r="U131" s="139">
        <f>_xll.qlInterpolationInterpolate(B6Minterpolation,R131,TRUE)</f>
        <v>2.5235672335276109E-3</v>
      </c>
    </row>
    <row r="132" spans="18:21" x14ac:dyDescent="0.2">
      <c r="R132" s="92">
        <f>_xll.qlCalendarAdvance(Calendar,R131,"1D","f")</f>
        <v>42321</v>
      </c>
      <c r="S132" s="92">
        <f>_xll.qlCalendarAdvance(Calendar,R132,$F$1,"mf",,Trigger)</f>
        <v>42503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2.5236469078110963E-3</v>
      </c>
    </row>
    <row r="133" spans="18:21" x14ac:dyDescent="0.2">
      <c r="R133" s="92">
        <f>_xll.qlCalendarAdvance(Calendar,R132,"1D","f")</f>
        <v>42324</v>
      </c>
      <c r="S133" s="92">
        <f>_xll.qlCalendarAdvance(Calendar,R133,$F$1,"mf",,Trigger)</f>
        <v>42506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2.5237411268493586E-3</v>
      </c>
    </row>
    <row r="134" spans="18:21" x14ac:dyDescent="0.2">
      <c r="R134" s="92">
        <f>_xll.qlCalendarAdvance(Calendar,R133,"1D","f")</f>
        <v>42325</v>
      </c>
      <c r="S134" s="92">
        <f>_xll.qlCalendarAdvance(Calendar,R134,$F$1,"mf",,Trigger)</f>
        <v>42507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2.5237411625551294E-3</v>
      </c>
    </row>
    <row r="135" spans="18:21" x14ac:dyDescent="0.2">
      <c r="R135" s="92">
        <f>_xll.qlCalendarAdvance(Calendar,R134,"1D","f")</f>
        <v>42326</v>
      </c>
      <c r="S135" s="92">
        <f>_xll.qlCalendarAdvance(Calendar,R135,$F$1,"mf",,Trigger)</f>
        <v>42508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2.5237414124955259E-3</v>
      </c>
    </row>
    <row r="136" spans="18:21" x14ac:dyDescent="0.2">
      <c r="R136" s="92">
        <f>_xll.qlCalendarAdvance(Calendar,R135,"1D","f")</f>
        <v>42327</v>
      </c>
      <c r="S136" s="92">
        <f>_xll.qlCalendarAdvance(Calendar,R136,$F$1,"mf",,Trigger)</f>
        <v>42509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2.5237420909051734E-3</v>
      </c>
    </row>
    <row r="137" spans="18:21" x14ac:dyDescent="0.2">
      <c r="R137" s="92">
        <f>_xll.qlCalendarAdvance(Calendar,R136,"1D","f")</f>
        <v>42328</v>
      </c>
      <c r="S137" s="92">
        <f>_xll.qlCalendarAdvance(Calendar,R137,$F$1,"mf",,Trigger)</f>
        <v>42510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2.5237434120186971E-3</v>
      </c>
    </row>
    <row r="138" spans="18:21" x14ac:dyDescent="0.2">
      <c r="R138" s="92">
        <f>_xll.qlCalendarAdvance(Calendar,R137,"1D","f")</f>
        <v>42331</v>
      </c>
      <c r="S138" s="92">
        <f>_xll.qlCalendarAdvance(Calendar,R138,$F$1,"mf",,Trigger)</f>
        <v>42513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2.5237533739287817E-3</v>
      </c>
    </row>
    <row r="139" spans="18:21" x14ac:dyDescent="0.2">
      <c r="R139" s="92">
        <f>_xll.qlCalendarAdvance(Calendar,R138,"1D","f")</f>
        <v>42332</v>
      </c>
      <c r="S139" s="92">
        <f>_xll.qlCalendarAdvance(Calendar,R139,$F$1,"mf",,Trigger)</f>
        <v>42514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2.523759408204066E-3</v>
      </c>
    </row>
    <row r="140" spans="18:21" x14ac:dyDescent="0.2">
      <c r="R140" s="92">
        <f>_xll.qlCalendarAdvance(Calendar,R139,"1D","f")</f>
        <v>42333</v>
      </c>
      <c r="S140" s="92">
        <f>_xll.qlCalendarAdvance(Calendar,R140,$F$1,"mf",,Trigger)</f>
        <v>42515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2.5237671563563542E-3</v>
      </c>
    </row>
    <row r="141" spans="18:21" x14ac:dyDescent="0.2">
      <c r="R141" s="92">
        <f>_xll.qlCalendarAdvance(Calendar,R140,"1D","f")</f>
        <v>42334</v>
      </c>
      <c r="S141" s="92">
        <f>_xll.qlCalendarAdvance(Calendar,R141,$F$1,"mf",,Trigger)</f>
        <v>42516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2.5237768326202715E-3</v>
      </c>
    </row>
    <row r="142" spans="18:21" x14ac:dyDescent="0.2">
      <c r="R142" s="92">
        <f>_xll.qlCalendarAdvance(Calendar,R141,"1D","f")</f>
        <v>42335</v>
      </c>
      <c r="S142" s="92">
        <f>_xll.qlCalendarAdvance(Calendar,R142,$F$1,"mf",,Trigger)</f>
        <v>42517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2.5237886512304436E-3</v>
      </c>
    </row>
    <row r="143" spans="18:21" x14ac:dyDescent="0.2">
      <c r="R143" s="92">
        <f>_xll.qlCalendarAdvance(Calendar,R142,"1D","f")</f>
        <v>42338</v>
      </c>
      <c r="S143" s="92">
        <f>_xll.qlCalendarAdvance(Calendar,R143,$F$1,"mf",,Trigger)</f>
        <v>42521</v>
      </c>
      <c r="T143" s="118">
        <f>_xll.qlDayCounterYearFraction(DayCounter,R143,S143,,,Trigger)</f>
        <v>0.5083333333333333</v>
      </c>
      <c r="U143" s="139">
        <f>_xll.qlInterpolationInterpolate(B6Minterpolation,R143,TRUE)</f>
        <v>2.5238391034847433E-3</v>
      </c>
    </row>
    <row r="144" spans="18:21" x14ac:dyDescent="0.2">
      <c r="R144" s="92">
        <f>_xll.qlCalendarAdvance(Calendar,R143,"1D","f")</f>
        <v>42339</v>
      </c>
      <c r="S144" s="92">
        <f>_xll.qlCalendarAdvance(Calendar,R144,$F$1,"mf",,Trigger)</f>
        <v>42522</v>
      </c>
      <c r="T144" s="118">
        <f>_xll.qlDayCounterYearFraction(DayCounter,R144,S144,,,Trigger)</f>
        <v>0.5083333333333333</v>
      </c>
      <c r="U144" s="139">
        <f>_xll.qlInterpolationInterpolate(B6Minterpolation,R144,TRUE)</f>
        <v>2.5238616338261891E-3</v>
      </c>
    </row>
    <row r="145" spans="18:21" x14ac:dyDescent="0.2">
      <c r="R145" s="92">
        <f>_xll.qlCalendarAdvance(Calendar,R144,"1D","f")</f>
        <v>42340</v>
      </c>
      <c r="S145" s="92">
        <f>_xll.qlCalendarAdvance(Calendar,R145,$F$1,"mf",,Trigger)</f>
        <v>42523</v>
      </c>
      <c r="T145" s="118">
        <f>_xll.qlDayCounterYearFraction(DayCounter,R145,S145,,,Trigger)</f>
        <v>0.5083333333333333</v>
      </c>
      <c r="U145" s="139">
        <f>_xll.qlInterpolationInterpolate(B6Minterpolation,R145,TRUE)</f>
        <v>2.5238873776870173E-3</v>
      </c>
    </row>
    <row r="146" spans="18:21" x14ac:dyDescent="0.2">
      <c r="R146" s="92">
        <f>_xll.qlCalendarAdvance(Calendar,R145,"1D","f")</f>
        <v>42341</v>
      </c>
      <c r="S146" s="92">
        <f>_xll.qlCalendarAdvance(Calendar,R146,$F$1,"mf",,Trigger)</f>
        <v>42524</v>
      </c>
      <c r="T146" s="118">
        <f>_xll.qlDayCounterYearFraction(DayCounter,R146,S146,,,Trigger)</f>
        <v>0.5083333333333333</v>
      </c>
      <c r="U146" s="139">
        <f>_xll.qlInterpolationInterpolate(B6Minterpolation,R146,TRUE)</f>
        <v>2.5239165493018533E-3</v>
      </c>
    </row>
    <row r="147" spans="18:21" x14ac:dyDescent="0.2">
      <c r="R147" s="92">
        <f>_xll.qlCalendarAdvance(Calendar,R146,"1D","f")</f>
        <v>42342</v>
      </c>
      <c r="S147" s="92">
        <f>_xll.qlCalendarAdvance(Calendar,R147,$F$1,"mf",,Trigger)</f>
        <v>42527</v>
      </c>
      <c r="T147" s="118">
        <f>_xll.qlDayCounterYearFraction(DayCounter,R147,S147,,,Trigger)</f>
        <v>0.51388888888888884</v>
      </c>
      <c r="U147" s="139">
        <f>_xll.qlInterpolationInterpolate(B6Minterpolation,R147,TRUE)</f>
        <v>2.5239493629053218E-3</v>
      </c>
    </row>
    <row r="148" spans="18:21" x14ac:dyDescent="0.2">
      <c r="R148" s="92">
        <f>_xll.qlCalendarAdvance(Calendar,R147,"1D","f")</f>
        <v>42345</v>
      </c>
      <c r="S148" s="92">
        <f>_xll.qlCalendarAdvance(Calendar,R148,$F$1,"mf",,Trigger)</f>
        <v>42528</v>
      </c>
      <c r="T148" s="118">
        <f>_xll.qlDayCounterYearFraction(DayCounter,R148,S148,,,Trigger)</f>
        <v>0.5083333333333333</v>
      </c>
      <c r="U148" s="139">
        <f>_xll.qlInterpolationInterpolate(B6Minterpolation,R148,TRUE)</f>
        <v>2.5240717979937819E-3</v>
      </c>
    </row>
    <row r="149" spans="18:21" x14ac:dyDescent="0.2">
      <c r="R149" s="92">
        <f>_xll.qlCalendarAdvance(Calendar,R148,"1D","f")</f>
        <v>42346</v>
      </c>
      <c r="S149" s="92">
        <f>_xll.qlCalendarAdvance(Calendar,R149,$F$1,"mf",,Trigger)</f>
        <v>42529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2.524121321898038E-3</v>
      </c>
    </row>
    <row r="150" spans="18:21" x14ac:dyDescent="0.2">
      <c r="R150" s="92">
        <f>_xll.qlCalendarAdvance(Calendar,R149,"1D","f")</f>
        <v>42347</v>
      </c>
      <c r="S150" s="92">
        <f>_xll.qlCalendarAdvance(Calendar,R150,$F$1,"mf",,Trigger)</f>
        <v>42530</v>
      </c>
      <c r="T150" s="118">
        <f>_xll.qlDayCounterYearFraction(DayCounter,R150,S150,,,Trigger)</f>
        <v>0.5083333333333333</v>
      </c>
      <c r="U150" s="139">
        <f>_xll.qlInterpolationInterpolate(B6Minterpolation,R150,TRUE)</f>
        <v>2.5241755589640543E-3</v>
      </c>
    </row>
    <row r="151" spans="18:21" x14ac:dyDescent="0.2">
      <c r="R151" s="92">
        <f>_xll.qlCalendarAdvance(Calendar,R150,"1D","f")</f>
        <v>42348</v>
      </c>
      <c r="S151" s="92">
        <f>_xll.qlCalendarAdvance(Calendar,R151,$F$1,"mf",,Trigger)</f>
        <v>42531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2.524234723426457E-3</v>
      </c>
    </row>
    <row r="152" spans="18:21" x14ac:dyDescent="0.2">
      <c r="R152" s="92">
        <f>_xll.qlCalendarAdvance(Calendar,R151,"1D","f")</f>
        <v>42349</v>
      </c>
      <c r="S152" s="92">
        <f>_xll.qlCalendarAdvance(Calendar,R152,$F$1,"mf",,Trigger)</f>
        <v>42534</v>
      </c>
      <c r="T152" s="118">
        <f>_xll.qlDayCounterYearFraction(DayCounter,R152,S152,,,Trigger)</f>
        <v>0.51388888888888884</v>
      </c>
      <c r="U152" s="139">
        <f>_xll.qlInterpolationInterpolate(B6Minterpolation,R152,TRUE)</f>
        <v>2.5242990295198707E-3</v>
      </c>
    </row>
    <row r="153" spans="18:21" x14ac:dyDescent="0.2">
      <c r="R153" s="92">
        <f>_xll.qlCalendarAdvance(Calendar,R152,"1D","f")</f>
        <v>42352</v>
      </c>
      <c r="S153" s="92">
        <f>_xll.qlCalendarAdvance(Calendar,R153,$F$1,"mf",,Trigger)</f>
        <v>42535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2.5245249399324359E-3</v>
      </c>
    </row>
    <row r="154" spans="18:21" x14ac:dyDescent="0.2">
      <c r="R154" s="92">
        <f>_xll.qlCalendarAdvance(Calendar,R153,"1D","f")</f>
        <v>42353</v>
      </c>
      <c r="S154" s="92">
        <f>_xll.qlCalendarAdvance(Calendar,R154,$F$1,"mf",,Trigger)</f>
        <v>42536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2.5247422831614348E-3</v>
      </c>
    </row>
    <row r="155" spans="18:21" x14ac:dyDescent="0.2">
      <c r="R155" s="92">
        <f>_xll.qlCalendarAdvance(Calendar,R154,"1D","f")</f>
        <v>42354</v>
      </c>
      <c r="S155" s="92">
        <f>_xll.qlCalendarAdvance(Calendar,R155,$F$1,"mf",,Trigger)</f>
        <v>42537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2.5252206192445913E-3</v>
      </c>
    </row>
    <row r="156" spans="18:21" x14ac:dyDescent="0.2">
      <c r="R156" s="92">
        <f>_xll.qlCalendarAdvance(Calendar,R155,"1D","f")</f>
        <v>42355</v>
      </c>
      <c r="S156" s="92">
        <f>_xll.qlCalendarAdvance(Calendar,R156,$F$1,"mf",,Trigger)</f>
        <v>42538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2.5259513476957075E-3</v>
      </c>
    </row>
    <row r="157" spans="18:21" x14ac:dyDescent="0.2">
      <c r="R157" s="92">
        <f>_xll.qlCalendarAdvance(Calendar,R156,"1D","f")</f>
        <v>42356</v>
      </c>
      <c r="S157" s="92">
        <f>_xll.qlCalendarAdvance(Calendar,R157,$F$1,"mf",,Trigger)</f>
        <v>42541</v>
      </c>
      <c r="T157" s="118">
        <f>_xll.qlDayCounterYearFraction(DayCounter,R157,S157,,,Trigger)</f>
        <v>0.51388888888888884</v>
      </c>
      <c r="U157" s="139">
        <f>_xll.qlInterpolationInterpolate(B6Minterpolation,R157,TRUE)</f>
        <v>2.5269258680285841E-3</v>
      </c>
    </row>
    <row r="158" spans="18:21" x14ac:dyDescent="0.2">
      <c r="R158" s="92">
        <f>_xll.qlCalendarAdvance(Calendar,R157,"1D","f")</f>
        <v>42359</v>
      </c>
      <c r="S158" s="92">
        <f>_xll.qlCalendarAdvance(Calendar,R158,$F$1,"mf",,Trigger)</f>
        <v>42542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2.5312261754557946E-3</v>
      </c>
    </row>
    <row r="159" spans="18:21" x14ac:dyDescent="0.2">
      <c r="R159" s="92">
        <f>_xll.qlCalendarAdvance(Calendar,R158,"1D","f")</f>
        <v>42360</v>
      </c>
      <c r="S159" s="92">
        <f>_xll.qlCalendarAdvance(Calendar,R159,$F$1,"mf",,Trigger)</f>
        <v>42543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2.5330898584537296E-3</v>
      </c>
    </row>
    <row r="160" spans="18:21" x14ac:dyDescent="0.2">
      <c r="R160" s="92">
        <f>_xll.qlCalendarAdvance(Calendar,R159,"1D","f")</f>
        <v>42361</v>
      </c>
      <c r="S160" s="92">
        <f>_xll.qlCalendarAdvance(Calendar,R160,$F$1,"mf",,Trigger)</f>
        <v>42544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2.5351543309024326E-3</v>
      </c>
    </row>
    <row r="161" spans="18:21" x14ac:dyDescent="0.2">
      <c r="R161" s="92">
        <f>_xll.qlCalendarAdvance(Calendar,R160,"1D","f")</f>
        <v>42362</v>
      </c>
      <c r="S161" s="92">
        <f>_xll.qlCalendarAdvance(Calendar,R161,$F$1,"mf",,Trigger)</f>
        <v>42545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2.5374109923157052E-3</v>
      </c>
    </row>
    <row r="162" spans="18:21" x14ac:dyDescent="0.2">
      <c r="R162" s="92">
        <f>_xll.qlCalendarAdvance(Calendar,R161,"1D","f")</f>
        <v>42367</v>
      </c>
      <c r="S162" s="92">
        <f>_xll.qlCalendarAdvance(Calendar,R162,$F$1,"mf",,Trigger)</f>
        <v>42550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2.5512761168336616E-3</v>
      </c>
    </row>
    <row r="163" spans="18:21" x14ac:dyDescent="0.2">
      <c r="R163" s="92">
        <f>_xll.qlCalendarAdvance(Calendar,R162,"1D","f")</f>
        <v>42368</v>
      </c>
      <c r="S163" s="92">
        <f>_xll.qlCalendarAdvance(Calendar,R163,$F$1,"mf",,Trigger)</f>
        <v>42551</v>
      </c>
      <c r="T163" s="118">
        <f>_xll.qlDayCounterYearFraction(DayCounter,R163,S163,,,Trigger)</f>
        <v>0.5083333333333333</v>
      </c>
      <c r="U163" s="139">
        <f>_xll.qlInterpolationInterpolate(B6Minterpolation,R163,TRUE)</f>
        <v>2.5545053018241819E-3</v>
      </c>
    </row>
    <row r="164" spans="18:21" x14ac:dyDescent="0.2">
      <c r="R164" s="92">
        <f>_xll.qlCalendarAdvance(Calendar,R163,"1D","f")</f>
        <v>42369</v>
      </c>
      <c r="S164" s="92">
        <f>_xll.qlCalendarAdvance(Calendar,R164,$F$1,"mf",,Trigger)</f>
        <v>42551</v>
      </c>
      <c r="T164" s="118">
        <f>_xll.qlDayCounterYearFraction(DayCounter,R164,S164,,,Trigger)</f>
        <v>0.50555555555555554</v>
      </c>
      <c r="U164" s="139">
        <f>_xll.qlInterpolationInterpolate(B6Minterpolation,R164,TRUE)</f>
        <v>2.5578664723758817E-3</v>
      </c>
    </row>
    <row r="165" spans="18:21" x14ac:dyDescent="0.2">
      <c r="R165" s="92">
        <f>_xll.qlCalendarAdvance(Calendar,R164,"1D","f")</f>
        <v>42373</v>
      </c>
      <c r="S165" s="92">
        <f>_xll.qlCalendarAdvance(Calendar,R165,$F$1,"mf",,Trigger)</f>
        <v>42555</v>
      </c>
      <c r="T165" s="118">
        <f>_xll.qlDayCounterYearFraction(DayCounter,R165,S165,,,Trigger)</f>
        <v>0.50555555555555554</v>
      </c>
      <c r="U165" s="139">
        <f>_xll.qlInterpolationInterpolate(B6Minterpolation,R165,TRUE)</f>
        <v>2.5724590004705069E-3</v>
      </c>
    </row>
    <row r="166" spans="18:21" x14ac:dyDescent="0.2">
      <c r="R166" s="92">
        <f>_xll.qlCalendarAdvance(Calendar,R165,"1D","f")</f>
        <v>42374</v>
      </c>
      <c r="S166" s="92">
        <f>_xll.qlCalendarAdvance(Calendar,R166,$F$1,"mf",,Trigger)</f>
        <v>42556</v>
      </c>
      <c r="T166" s="118">
        <f>_xll.qlDayCounterYearFraction(DayCounter,R166,S166,,,Trigger)</f>
        <v>0.50555555555555554</v>
      </c>
      <c r="U166" s="139">
        <f>_xll.qlInterpolationInterpolate(B6Minterpolation,R166,TRUE)</f>
        <v>2.5763510915351273E-3</v>
      </c>
    </row>
    <row r="167" spans="18:21" x14ac:dyDescent="0.2">
      <c r="R167" s="92">
        <f>_xll.qlCalendarAdvance(Calendar,R166,"1D","f")</f>
        <v>42375</v>
      </c>
      <c r="S167" s="92">
        <f>_xll.qlCalendarAdvance(Calendar,R167,$F$1,"mf",,Trigger)</f>
        <v>42557</v>
      </c>
      <c r="T167" s="118">
        <f>_xll.qlDayCounterYearFraction(DayCounter,R167,S167,,,Trigger)</f>
        <v>0.50555555555555554</v>
      </c>
      <c r="U167" s="139">
        <f>_xll.qlInterpolationInterpolate(B6Minterpolation,R167,TRUE)</f>
        <v>2.5803235652437353E-3</v>
      </c>
    </row>
    <row r="168" spans="18:21" x14ac:dyDescent="0.2">
      <c r="R168" s="92">
        <f>_xll.qlCalendarAdvance(Calendar,R167,"1D","f")</f>
        <v>42376</v>
      </c>
      <c r="S168" s="92">
        <f>_xll.qlCalendarAdvance(Calendar,R168,$F$1,"mf",,Trigger)</f>
        <v>42558</v>
      </c>
      <c r="T168" s="118">
        <f>_xll.qlDayCounterYearFraction(DayCounter,R168,S168,,,Trigger)</f>
        <v>0.50555555555555554</v>
      </c>
      <c r="U168" s="139">
        <f>_xll.qlInterpolationInterpolate(B6Minterpolation,R168,TRUE)</f>
        <v>2.5843678211101336E-3</v>
      </c>
    </row>
    <row r="169" spans="18:21" x14ac:dyDescent="0.2">
      <c r="R169" s="92">
        <f>_xll.qlCalendarAdvance(Calendar,R168,"1D","f")</f>
        <v>42377</v>
      </c>
      <c r="S169" s="92">
        <f>_xll.qlCalendarAdvance(Calendar,R169,$F$1,"mf",,Trigger)</f>
        <v>42559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2.5884752586481231E-3</v>
      </c>
    </row>
    <row r="170" spans="18:21" x14ac:dyDescent="0.2">
      <c r="R170" s="92">
        <f>_xll.qlCalendarAdvance(Calendar,R169,"1D","f")</f>
        <v>42380</v>
      </c>
      <c r="S170" s="92">
        <f>_xll.qlCalendarAdvance(Calendar,R170,$F$1,"mf",,Trigger)</f>
        <v>42562</v>
      </c>
      <c r="T170" s="118">
        <f>_xll.qlDayCounterYearFraction(DayCounter,R170,S170,,,Trigger)</f>
        <v>0.50555555555555554</v>
      </c>
      <c r="U170" s="139">
        <f>_xll.qlInterpolationInterpolate(B6Minterpolation,R170,TRUE)</f>
        <v>2.6010906564296536E-3</v>
      </c>
    </row>
    <row r="171" spans="18:21" x14ac:dyDescent="0.2">
      <c r="R171" s="92">
        <f>_xll.qlCalendarAdvance(Calendar,R170,"1D","f")</f>
        <v>42381</v>
      </c>
      <c r="S171" s="92">
        <f>_xll.qlCalendarAdvance(Calendar,R171,$F$1,"mf",,Trigger)</f>
        <v>42563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2.6053648157920227E-3</v>
      </c>
    </row>
    <row r="172" spans="18:21" x14ac:dyDescent="0.2">
      <c r="R172" s="92">
        <f>_xll.qlCalendarAdvance(Calendar,R171,"1D","f")</f>
        <v>42382</v>
      </c>
      <c r="S172" s="92">
        <f>_xll.qlCalendarAdvance(Calendar,R172,$F$1,"mf",,Trigger)</f>
        <v>42564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2.6096591543949901E-3</v>
      </c>
    </row>
    <row r="173" spans="18:21" x14ac:dyDescent="0.2">
      <c r="R173" s="92">
        <f>_xll.qlCalendarAdvance(Calendar,R172,"1D","f")</f>
        <v>42383</v>
      </c>
      <c r="S173" s="92">
        <f>_xll.qlCalendarAdvance(Calendar,R173,$F$1,"mf",,Trigger)</f>
        <v>42565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2.6139650717523577E-3</v>
      </c>
    </row>
    <row r="174" spans="18:21" x14ac:dyDescent="0.2">
      <c r="R174" s="92">
        <f>_xll.qlCalendarAdvance(Calendar,R173,"1D","f")</f>
        <v>42384</v>
      </c>
      <c r="S174" s="92">
        <f>_xll.qlCalendarAdvance(Calendar,R174,$F$1,"mf",,Trigger)</f>
        <v>42566</v>
      </c>
      <c r="T174" s="118">
        <f>_xll.qlDayCounterYearFraction(DayCounter,R174,S174,,,Trigger)</f>
        <v>0.50555555555555554</v>
      </c>
      <c r="U174" s="139">
        <f>_xll.qlInterpolationInterpolate(B6Minterpolation,R174,TRUE)</f>
        <v>2.6183452397138597E-3</v>
      </c>
    </row>
    <row r="175" spans="18:21" x14ac:dyDescent="0.2">
      <c r="R175" s="92">
        <f>_xll.qlCalendarAdvance(Calendar,R174,"1D","f")</f>
        <v>42387</v>
      </c>
      <c r="S175" s="92">
        <f>_xll.qlCalendarAdvance(Calendar,R175,$F$1,"mf",,Trigger)</f>
        <v>42569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2.6322068964025297E-3</v>
      </c>
    </row>
    <row r="176" spans="18:21" x14ac:dyDescent="0.2">
      <c r="R176" s="92">
        <f>_xll.qlCalendarAdvance(Calendar,R175,"1D","f")</f>
        <v>42388</v>
      </c>
      <c r="S176" s="92">
        <f>_xll.qlCalendarAdvance(Calendar,R176,$F$1,"mf",,Trigger)</f>
        <v>42570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2.6370116729568746E-3</v>
      </c>
    </row>
    <row r="177" spans="18:21" x14ac:dyDescent="0.2">
      <c r="R177" s="92">
        <f>_xll.qlCalendarAdvance(Calendar,R176,"1D","f")</f>
        <v>42389</v>
      </c>
      <c r="S177" s="92">
        <f>_xll.qlCalendarAdvance(Calendar,R177,$F$1,"mf",,Trigger)</f>
        <v>42571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2.6418804817019796E-3</v>
      </c>
    </row>
    <row r="178" spans="18:21" x14ac:dyDescent="0.2">
      <c r="R178" s="92">
        <f>_xll.qlCalendarAdvance(Calendar,R177,"1D","f")</f>
        <v>42390</v>
      </c>
      <c r="S178" s="92">
        <f>_xll.qlCalendarAdvance(Calendar,R178,$F$1,"mf",,Trigger)</f>
        <v>42572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2.6467964746548661E-3</v>
      </c>
    </row>
    <row r="179" spans="18:21" x14ac:dyDescent="0.2">
      <c r="R179" s="92">
        <f>_xll.qlCalendarAdvance(Calendar,R178,"1D","f")</f>
        <v>42391</v>
      </c>
      <c r="S179" s="92">
        <f>_xll.qlCalendarAdvance(Calendar,R179,$F$1,"mf",,Trigger)</f>
        <v>42573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2.6517428038325525E-3</v>
      </c>
    </row>
    <row r="180" spans="18:21" x14ac:dyDescent="0.2">
      <c r="R180" s="92">
        <f>_xll.qlCalendarAdvance(Calendar,R179,"1D","f")</f>
        <v>42394</v>
      </c>
      <c r="S180" s="92">
        <f>_xll.qlCalendarAdvance(Calendar,R180,$F$1,"mf",,Trigger)</f>
        <v>42576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2.6665953288846152E-3</v>
      </c>
    </row>
    <row r="181" spans="18:21" x14ac:dyDescent="0.2">
      <c r="R181" s="92">
        <f>_xll.qlCalendarAdvance(Calendar,R180,"1D","f")</f>
        <v>42395</v>
      </c>
      <c r="S181" s="92">
        <f>_xll.qlCalendarAdvance(Calendar,R181,$F$1,"mf",,Trigger)</f>
        <v>42577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2.6714945231317037E-3</v>
      </c>
    </row>
    <row r="182" spans="18:21" x14ac:dyDescent="0.2">
      <c r="R182" s="92">
        <f>_xll.qlCalendarAdvance(Calendar,R181,"1D","f")</f>
        <v>42396</v>
      </c>
      <c r="S182" s="92">
        <f>_xll.qlCalendarAdvance(Calendar,R182,$F$1,"mf",,Trigger)</f>
        <v>42578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2.6763398136886922E-3</v>
      </c>
    </row>
    <row r="183" spans="18:21" x14ac:dyDescent="0.2">
      <c r="R183" s="92">
        <f>_xll.qlCalendarAdvance(Calendar,R182,"1D","f")</f>
        <v>42397</v>
      </c>
      <c r="S183" s="92">
        <f>_xll.qlCalendarAdvance(Calendar,R183,$F$1,"mf",,Trigger)</f>
        <v>42579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2.6811143525726014E-3</v>
      </c>
    </row>
    <row r="184" spans="18:21" x14ac:dyDescent="0.2">
      <c r="R184" s="92">
        <f>_xll.qlCalendarAdvance(Calendar,R183,"1D","f")</f>
        <v>42398</v>
      </c>
      <c r="S184" s="92">
        <f>_xll.qlCalendarAdvance(Calendar,R184,$F$1,"mf",,Trigger)</f>
        <v>42580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2.6858012918004504E-3</v>
      </c>
    </row>
    <row r="185" spans="18:21" x14ac:dyDescent="0.2">
      <c r="R185" s="92">
        <f>_xll.qlCalendarAdvance(Calendar,R184,"1D","f")</f>
        <v>42401</v>
      </c>
      <c r="S185" s="92">
        <f>_xll.qlCalendarAdvance(Calendar,R185,$F$1,"mf",,Trigger)</f>
        <v>42583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2.6991680317178385E-3</v>
      </c>
    </row>
    <row r="186" spans="18:21" x14ac:dyDescent="0.2">
      <c r="R186" s="92">
        <f>_xll.qlCalendarAdvance(Calendar,R185,"1D","f")</f>
        <v>42402</v>
      </c>
      <c r="S186" s="92">
        <f>_xll.qlCalendarAdvance(Calendar,R186,$F$1,"mf",,Trigger)</f>
        <v>42584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2.7033360924916478E-3</v>
      </c>
    </row>
    <row r="187" spans="18:21" x14ac:dyDescent="0.2">
      <c r="R187" s="92">
        <f>_xll.qlCalendarAdvance(Calendar,R186,"1D","f")</f>
        <v>42403</v>
      </c>
      <c r="S187" s="92">
        <f>_xll.qlCalendarAdvance(Calendar,R187,$F$1,"mf",,Trigger)</f>
        <v>42585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2.7073323136944973E-3</v>
      </c>
    </row>
    <row r="188" spans="18:21" x14ac:dyDescent="0.2">
      <c r="R188" s="92">
        <f>_xll.qlCalendarAdvance(Calendar,R187,"1D","f")</f>
        <v>42404</v>
      </c>
      <c r="S188" s="92">
        <f>_xll.qlCalendarAdvance(Calendar,R188,$F$1,"mf",,Trigger)</f>
        <v>42586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2.7111398473434068E-3</v>
      </c>
    </row>
    <row r="189" spans="18:21" x14ac:dyDescent="0.2">
      <c r="R189" s="92">
        <f>_xll.qlCalendarAdvance(Calendar,R188,"1D","f")</f>
        <v>42405</v>
      </c>
      <c r="S189" s="92">
        <f>_xll.qlCalendarAdvance(Calendar,R189,$F$1,"mf",,Trigger)</f>
        <v>42587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2.7147418454553959E-3</v>
      </c>
    </row>
    <row r="190" spans="18:21" x14ac:dyDescent="0.2">
      <c r="R190" s="92">
        <f>_xll.qlCalendarAdvance(Calendar,R189,"1D","f")</f>
        <v>42408</v>
      </c>
      <c r="S190" s="92">
        <f>_xll.qlCalendarAdvance(Calendar,R190,$F$1,"mf",,Trigger)</f>
        <v>42590</v>
      </c>
      <c r="T190" s="118">
        <f>_xll.qlDayCounterYearFraction(DayCounter,R190,S190,,,Trigger)</f>
        <v>0.50555555555555554</v>
      </c>
      <c r="U190" s="139">
        <f>_xll.qlInterpolationInterpolate(B6Minterpolation,R190,TRUE)</f>
        <v>2.7241461467400422E-3</v>
      </c>
    </row>
    <row r="191" spans="18:21" x14ac:dyDescent="0.2">
      <c r="R191" s="92">
        <f>_xll.qlCalendarAdvance(Calendar,R190,"1D","f")</f>
        <v>42409</v>
      </c>
      <c r="S191" s="92">
        <f>_xll.qlCalendarAdvance(Calendar,R191,$F$1,"mf",,Trigger)</f>
        <v>42591</v>
      </c>
      <c r="T191" s="118">
        <f>_xll.qlDayCounterYearFraction(DayCounter,R191,S191,,,Trigger)</f>
        <v>0.50555555555555554</v>
      </c>
      <c r="U191" s="139">
        <f>_xll.qlInterpolationInterpolate(B6Minterpolation,R191,TRUE)</f>
        <v>2.7267575228745503E-3</v>
      </c>
    </row>
    <row r="192" spans="18:21" x14ac:dyDescent="0.2">
      <c r="R192" s="92">
        <f>_xll.qlCalendarAdvance(Calendar,R191,"1D","f")</f>
        <v>42410</v>
      </c>
      <c r="S192" s="92">
        <f>_xll.qlCalendarAdvance(Calendar,R192,$F$1,"mf",,Trigger)</f>
        <v>42592</v>
      </c>
      <c r="T192" s="118">
        <f>_xll.qlDayCounterYearFraction(DayCounter,R192,S192,,,Trigger)</f>
        <v>0.50555555555555554</v>
      </c>
      <c r="U192" s="139">
        <f>_xll.qlInterpolationInterpolate(B6Minterpolation,R192,TRUE)</f>
        <v>2.7290791235572379E-3</v>
      </c>
    </row>
    <row r="193" spans="18:21" x14ac:dyDescent="0.2">
      <c r="R193" s="92">
        <f>_xll.qlCalendarAdvance(Calendar,R192,"1D","f")</f>
        <v>42411</v>
      </c>
      <c r="S193" s="92">
        <f>_xll.qlCalendarAdvance(Calendar,R193,$F$1,"mf",,Trigger)</f>
        <v>42593</v>
      </c>
      <c r="T193" s="118">
        <f>_xll.qlDayCounterYearFraction(DayCounter,R193,S193,,,Trigger)</f>
        <v>0.50555555555555554</v>
      </c>
      <c r="U193" s="139">
        <f>_xll.qlInterpolationInterpolate(B6Minterpolation,R193,TRUE)</f>
        <v>2.731094100805125E-3</v>
      </c>
    </row>
    <row r="194" spans="18:21" x14ac:dyDescent="0.2">
      <c r="R194" s="92">
        <f>_xll.qlCalendarAdvance(Calendar,R193,"1D","f")</f>
        <v>42412</v>
      </c>
      <c r="S194" s="92">
        <f>_xll.qlCalendarAdvance(Calendar,R194,$F$1,"mf",,Trigger)</f>
        <v>42594</v>
      </c>
      <c r="T194" s="118">
        <f>_xll.qlDayCounterYearFraction(DayCounter,R194,S194,,,Trigger)</f>
        <v>0.50555555555555554</v>
      </c>
      <c r="U194" s="139">
        <f>_xll.qlInterpolationInterpolate(B6Minterpolation,R194,TRUE)</f>
        <v>2.7327856066352318E-3</v>
      </c>
    </row>
    <row r="195" spans="18:21" x14ac:dyDescent="0.2">
      <c r="R195" s="92">
        <f>_xll.qlCalendarAdvance(Calendar,R194,"1D","f")</f>
        <v>42415</v>
      </c>
      <c r="S195" s="92">
        <f>_xll.qlCalendarAdvance(Calendar,R195,$F$1,"mf",,Trigger)</f>
        <v>42597</v>
      </c>
      <c r="T195" s="118">
        <f>_xll.qlDayCounterYearFraction(DayCounter,R195,S195,,,Trigger)</f>
        <v>0.50555555555555554</v>
      </c>
      <c r="U195" s="139">
        <f>_xll.qlInterpolationInterpolate(B6Minterpolation,R195,TRUE)</f>
        <v>2.7357508157890686E-3</v>
      </c>
    </row>
    <row r="196" spans="18:21" x14ac:dyDescent="0.2">
      <c r="R196" s="92">
        <f>_xll.qlCalendarAdvance(Calendar,R195,"1D","f")</f>
        <v>42416</v>
      </c>
      <c r="S196" s="92">
        <f>_xll.qlCalendarAdvance(Calendar,R196,$F$1,"mf",,Trigger)</f>
        <v>42598</v>
      </c>
      <c r="T196" s="118">
        <f>_xll.qlDayCounterYearFraction(DayCounter,R196,S196,,,Trigger)</f>
        <v>0.50555555555555554</v>
      </c>
      <c r="U196" s="139">
        <f>_xll.qlInterpolationInterpolate(B6Minterpolation,R196,TRUE)</f>
        <v>2.7361531206616741E-3</v>
      </c>
    </row>
    <row r="197" spans="18:21" x14ac:dyDescent="0.2">
      <c r="R197" s="92">
        <f>_xll.qlCalendarAdvance(Calendar,R196,"1D","f")</f>
        <v>42417</v>
      </c>
      <c r="S197" s="92">
        <f>_xll.qlCalendarAdvance(Calendar,R197,$F$1,"mf",,Trigger)</f>
        <v>42599</v>
      </c>
      <c r="T197" s="118">
        <f>_xll.qlDayCounterYearFraction(DayCounter,R197,S197,,,Trigger)</f>
        <v>0.50555555555555554</v>
      </c>
      <c r="U197" s="139">
        <f>_xll.qlInterpolationInterpolate(B6Minterpolation,R197,TRUE)</f>
        <v>2.7365074825977287E-3</v>
      </c>
    </row>
    <row r="198" spans="18:21" x14ac:dyDescent="0.2">
      <c r="R198" s="92">
        <f>_xll.qlCalendarAdvance(Calendar,R197,"1D","f")</f>
        <v>42418</v>
      </c>
      <c r="S198" s="92">
        <f>_xll.qlCalendarAdvance(Calendar,R198,$F$1,"mf",,Trigger)</f>
        <v>42600</v>
      </c>
      <c r="T198" s="118">
        <f>_xll.qlDayCounterYearFraction(DayCounter,R198,S198,,,Trigger)</f>
        <v>0.50555555555555554</v>
      </c>
      <c r="U198" s="139">
        <f>_xll.qlInterpolationInterpolate(B6Minterpolation,R198,TRUE)</f>
        <v>2.7368172125781833E-3</v>
      </c>
    </row>
    <row r="199" spans="18:21" x14ac:dyDescent="0.2">
      <c r="R199" s="92">
        <f>_xll.qlCalendarAdvance(Calendar,R198,"1D","f")</f>
        <v>42419</v>
      </c>
      <c r="S199" s="92">
        <f>_xll.qlCalendarAdvance(Calendar,R199,$F$1,"mf",,Trigger)</f>
        <v>42601</v>
      </c>
      <c r="T199" s="118">
        <f>_xll.qlDayCounterYearFraction(DayCounter,R199,S199,,,Trigger)</f>
        <v>0.50555555555555554</v>
      </c>
      <c r="U199" s="139">
        <f>_xll.qlInterpolationInterpolate(B6Minterpolation,R199,TRUE)</f>
        <v>2.7370856215839881E-3</v>
      </c>
    </row>
    <row r="200" spans="18:21" x14ac:dyDescent="0.2">
      <c r="R200" s="92">
        <f>_xll.qlCalendarAdvance(Calendar,R199,"1D","f")</f>
        <v>42422</v>
      </c>
      <c r="S200" s="92">
        <f>_xll.qlCalendarAdvance(Calendar,R200,$F$1,"mf",,Trigger)</f>
        <v>42604</v>
      </c>
      <c r="T200" s="118">
        <f>_xll.qlDayCounterYearFraction(DayCounter,R200,S200,,,Trigger)</f>
        <v>0.50555555555555554</v>
      </c>
      <c r="U200" s="139">
        <f>_xll.qlInterpolationInterpolate(B6Minterpolation,R200,TRUE)</f>
        <v>2.7376760325630123E-3</v>
      </c>
    </row>
    <row r="201" spans="18:21" x14ac:dyDescent="0.2">
      <c r="R201" s="92">
        <f>_xll.qlCalendarAdvance(Calendar,R200,"1D","f")</f>
        <v>42423</v>
      </c>
      <c r="S201" s="92">
        <f>_xll.qlCalendarAdvance(Calendar,R201,$F$1,"mf",,Trigger)</f>
        <v>42605</v>
      </c>
      <c r="T201" s="118">
        <f>_xll.qlDayCounterYearFraction(DayCounter,R201,S201,,,Trigger)</f>
        <v>0.50555555555555554</v>
      </c>
      <c r="U201" s="139">
        <f>_xll.qlInterpolationInterpolate(B6Minterpolation,R201,TRUE)</f>
        <v>2.7378122674797259E-3</v>
      </c>
    </row>
    <row r="202" spans="18:21" x14ac:dyDescent="0.2">
      <c r="R202" s="92">
        <f>_xll.qlCalendarAdvance(Calendar,R201,"1D","f")</f>
        <v>42424</v>
      </c>
      <c r="S202" s="92">
        <f>_xll.qlCalendarAdvance(Calendar,R202,$F$1,"mf",,Trigger)</f>
        <v>42606</v>
      </c>
      <c r="T202" s="118">
        <f>_xll.qlDayCounterYearFraction(DayCounter,R202,S202,,,Trigger)</f>
        <v>0.50555555555555554</v>
      </c>
      <c r="U202" s="139">
        <f>_xll.qlInterpolationInterpolate(B6Minterpolation,R202,TRUE)</f>
        <v>2.7379237363265433E-3</v>
      </c>
    </row>
    <row r="203" spans="18:21" x14ac:dyDescent="0.2">
      <c r="R203" s="92">
        <f>_xll.qlCalendarAdvance(Calendar,R202,"1D","f")</f>
        <v>42425</v>
      </c>
      <c r="S203" s="92">
        <f>_xll.qlCalendarAdvance(Calendar,R203,$F$1,"mf",,Trigger)</f>
        <v>42607</v>
      </c>
      <c r="T203" s="118">
        <f>_xll.qlDayCounterYearFraction(DayCounter,R203,S203,,,Trigger)</f>
        <v>0.50555555555555554</v>
      </c>
      <c r="U203" s="139">
        <f>_xll.qlInterpolationInterpolate(B6Minterpolation,R203,TRUE)</f>
        <v>2.7380137500844157E-3</v>
      </c>
    </row>
    <row r="204" spans="18:21" x14ac:dyDescent="0.2">
      <c r="R204" s="92">
        <f>_xll.qlCalendarAdvance(Calendar,R203,"1D","f")</f>
        <v>42426</v>
      </c>
      <c r="S204" s="92">
        <f>_xll.qlCalendarAdvance(Calendar,R204,$F$1,"mf",,Trigger)</f>
        <v>42608</v>
      </c>
      <c r="T204" s="118">
        <f>_xll.qlDayCounterYearFraction(DayCounter,R204,S204,,,Trigger)</f>
        <v>0.50555555555555554</v>
      </c>
      <c r="U204" s="139">
        <f>_xll.qlInterpolationInterpolate(B6Minterpolation,R204,TRUE)</f>
        <v>2.7380856197342933E-3</v>
      </c>
    </row>
    <row r="205" spans="18:21" x14ac:dyDescent="0.2">
      <c r="R205" s="92">
        <f>_xll.qlCalendarAdvance(Calendar,R204,"1D","f")</f>
        <v>42429</v>
      </c>
      <c r="S205" s="92">
        <f>_xll.qlCalendarAdvance(Calendar,R205,$F$1,"mf",,Trigger)</f>
        <v>42612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2.7382254738454645E-3</v>
      </c>
    </row>
    <row r="206" spans="18:21" x14ac:dyDescent="0.2">
      <c r="R206" s="92">
        <f>_xll.qlCalendarAdvance(Calendar,R205,"1D","f")</f>
        <v>42430</v>
      </c>
      <c r="S206" s="92">
        <f>_xll.qlCalendarAdvance(Calendar,R206,$F$1,"mf",,Trigger)</f>
        <v>42614</v>
      </c>
      <c r="T206" s="118">
        <f>_xll.qlDayCounterYearFraction(DayCounter,R206,S206,,,Trigger)</f>
        <v>0.51111111111111107</v>
      </c>
      <c r="U206" s="139">
        <f>_xll.qlInterpolationInterpolate(B6Minterpolation,R206,TRUE)</f>
        <v>2.7382578768728703E-3</v>
      </c>
    </row>
    <row r="207" spans="18:21" x14ac:dyDescent="0.2">
      <c r="R207" s="92">
        <f>_xll.qlCalendarAdvance(Calendar,R206,"1D","f")</f>
        <v>42431</v>
      </c>
      <c r="S207" s="92">
        <f>_xll.qlCalendarAdvance(Calendar,R207,$F$1,"mf",,Trigger)</f>
        <v>42615</v>
      </c>
      <c r="T207" s="118">
        <f>_xll.qlDayCounterYearFraction(DayCounter,R207,S207,,,Trigger)</f>
        <v>0.51111111111111107</v>
      </c>
      <c r="U207" s="139">
        <f>_xll.qlInterpolationInterpolate(B6Minterpolation,R207,TRUE)</f>
        <v>2.7382886906970349E-3</v>
      </c>
    </row>
    <row r="208" spans="18:21" x14ac:dyDescent="0.2">
      <c r="R208" s="92">
        <f>_xll.qlCalendarAdvance(Calendar,R207,"1D","f")</f>
        <v>42432</v>
      </c>
      <c r="S208" s="92">
        <f>_xll.qlCalendarAdvance(Calendar,R208,$F$1,"mf",,Trigger)</f>
        <v>42618</v>
      </c>
      <c r="T208" s="118">
        <f>_xll.qlDayCounterYearFraction(DayCounter,R208,S208,,,Trigger)</f>
        <v>0.51666666666666672</v>
      </c>
      <c r="U208" s="139">
        <f>_xll.qlInterpolationInterpolate(B6Minterpolation,R208,TRUE)</f>
        <v>2.738321226298909E-3</v>
      </c>
    </row>
    <row r="209" spans="18:21" x14ac:dyDescent="0.2">
      <c r="R209" s="92">
        <f>_xll.qlCalendarAdvance(Calendar,R208,"1D","f")</f>
        <v>42433</v>
      </c>
      <c r="S209" s="92">
        <f>_xll.qlCalendarAdvance(Calendar,R209,$F$1,"mf",,Trigger)</f>
        <v>42618</v>
      </c>
      <c r="T209" s="118">
        <f>_xll.qlDayCounterYearFraction(DayCounter,R209,S209,,,Trigger)</f>
        <v>0.51388888888888884</v>
      </c>
      <c r="U209" s="139">
        <f>_xll.qlInterpolationInterpolate(B6Minterpolation,R209,TRUE)</f>
        <v>2.738358794659443E-3</v>
      </c>
    </row>
    <row r="210" spans="18:21" x14ac:dyDescent="0.2">
      <c r="R210" s="92">
        <f>_xll.qlCalendarAdvance(Calendar,R209,"1D","f")</f>
        <v>42436</v>
      </c>
      <c r="S210" s="92">
        <f>_xll.qlCalendarAdvance(Calendar,R210,$F$1,"mf",,Trigger)</f>
        <v>42620</v>
      </c>
      <c r="T210" s="118">
        <f>_xll.qlDayCounterYearFraction(DayCounter,R210,S210,,,Trigger)</f>
        <v>0.51111111111111107</v>
      </c>
      <c r="U210" s="139">
        <f>_xll.qlInterpolationInterpolate(B6Minterpolation,R210,TRUE)</f>
        <v>2.7385348061025141E-3</v>
      </c>
    </row>
    <row r="211" spans="18:21" x14ac:dyDescent="0.2">
      <c r="R211" s="92">
        <f>_xll.qlCalendarAdvance(Calendar,R210,"1D","f")</f>
        <v>42437</v>
      </c>
      <c r="S211" s="92">
        <f>_xll.qlCalendarAdvance(Calendar,R211,$F$1,"mf",,Trigger)</f>
        <v>42621</v>
      </c>
      <c r="T211" s="118">
        <f>_xll.qlDayCounterYearFraction(DayCounter,R211,S211,,,Trigger)</f>
        <v>0.51111111111111107</v>
      </c>
      <c r="U211" s="139">
        <f>_xll.qlInterpolationInterpolate(B6Minterpolation,R211,TRUE)</f>
        <v>2.738625615307196E-3</v>
      </c>
    </row>
    <row r="212" spans="18:21" x14ac:dyDescent="0.2">
      <c r="R212" s="92">
        <f>_xll.qlCalendarAdvance(Calendar,R211,"1D","f")</f>
        <v>42438</v>
      </c>
      <c r="S212" s="92">
        <f>_xll.qlCalendarAdvance(Calendar,R212,$F$1,"mf",,Trigger)</f>
        <v>42622</v>
      </c>
      <c r="T212" s="118">
        <f>_xll.qlDayCounterYearFraction(DayCounter,R212,S212,,,Trigger)</f>
        <v>0.51111111111111107</v>
      </c>
      <c r="U212" s="139">
        <f>_xll.qlInterpolationInterpolate(B6Minterpolation,R212,TRUE)</f>
        <v>2.7387380121752917E-3</v>
      </c>
    </row>
    <row r="213" spans="18:21" x14ac:dyDescent="0.2">
      <c r="R213" s="92">
        <f>_xll.qlCalendarAdvance(Calendar,R212,"1D","f")</f>
        <v>42439</v>
      </c>
      <c r="S213" s="92">
        <f>_xll.qlCalendarAdvance(Calendar,R213,$F$1,"mf",,Trigger)</f>
        <v>42625</v>
      </c>
      <c r="T213" s="118">
        <f>_xll.qlDayCounterYearFraction(DayCounter,R213,S213,,,Trigger)</f>
        <v>0.51666666666666672</v>
      </c>
      <c r="U213" s="139">
        <f>_xll.qlInterpolationInterpolate(B6Minterpolation,R213,TRUE)</f>
        <v>2.7388753076877516E-3</v>
      </c>
    </row>
    <row r="214" spans="18:21" x14ac:dyDescent="0.2">
      <c r="R214" s="92">
        <f>_xll.qlCalendarAdvance(Calendar,R213,"1D","f")</f>
        <v>42440</v>
      </c>
      <c r="S214" s="92">
        <f>_xll.qlCalendarAdvance(Calendar,R214,$F$1,"mf",,Trigger)</f>
        <v>42625</v>
      </c>
      <c r="T214" s="118">
        <f>_xll.qlDayCounterYearFraction(DayCounter,R214,S214,,,Trigger)</f>
        <v>0.51388888888888884</v>
      </c>
      <c r="U214" s="139">
        <f>_xll.qlInterpolationInterpolate(B6Minterpolation,R214,TRUE)</f>
        <v>2.7390408128255268E-3</v>
      </c>
    </row>
    <row r="215" spans="18:21" x14ac:dyDescent="0.2">
      <c r="R215" s="92">
        <f>_xll.qlCalendarAdvance(Calendar,R214,"1D","f")</f>
        <v>42443</v>
      </c>
      <c r="S215" s="92">
        <f>_xll.qlCalendarAdvance(Calendar,R215,$F$1,"mf",,Trigger)</f>
        <v>42627</v>
      </c>
      <c r="T215" s="118">
        <f>_xll.qlDayCounterYearFraction(DayCounter,R215,S215,,,Trigger)</f>
        <v>0.51111111111111107</v>
      </c>
      <c r="U215" s="139">
        <f>_xll.qlInterpolationInterpolate(B6Minterpolation,R215,TRUE)</f>
        <v>2.7397396958002496E-3</v>
      </c>
    </row>
    <row r="216" spans="18:21" x14ac:dyDescent="0.2">
      <c r="R216" s="92">
        <f>_xll.qlCalendarAdvance(Calendar,R215,"1D","f")</f>
        <v>42444</v>
      </c>
      <c r="S216" s="92">
        <f>_xll.qlCalendarAdvance(Calendar,R216,$F$1,"mf",,Trigger)</f>
        <v>42628</v>
      </c>
      <c r="T216" s="118">
        <f>_xll.qlDayCounterYearFraction(DayCounter,R216,S216,,,Trigger)</f>
        <v>0.51111111111111107</v>
      </c>
      <c r="U216" s="139">
        <f>_xll.qlInterpolationInterpolate(B6Minterpolation,R216,TRUE)</f>
        <v>2.7400954073294702E-3</v>
      </c>
    </row>
    <row r="217" spans="18:21" x14ac:dyDescent="0.2">
      <c r="R217" s="92">
        <f>_xll.qlCalendarAdvance(Calendar,R216,"1D","f")</f>
        <v>42445</v>
      </c>
      <c r="S217" s="92">
        <f>_xll.qlCalendarAdvance(Calendar,R217,$F$1,"mf",,Trigger)</f>
        <v>42629</v>
      </c>
      <c r="T217" s="118">
        <f>_xll.qlDayCounterYearFraction(DayCounter,R217,S217,,,Trigger)</f>
        <v>0.51111111111111107</v>
      </c>
      <c r="U217" s="139">
        <f>_xll.qlInterpolationInterpolate(B6Minterpolation,R217,TRUE)</f>
        <v>2.7405803068423244E-3</v>
      </c>
    </row>
    <row r="218" spans="18:21" x14ac:dyDescent="0.2">
      <c r="R218" s="92">
        <f>_xll.qlCalendarAdvance(Calendar,R217,"1D","f")</f>
        <v>42446</v>
      </c>
      <c r="S218" s="92">
        <f>_xll.qlCalendarAdvance(Calendar,R218,$F$1,"mf",,Trigger)</f>
        <v>42632</v>
      </c>
      <c r="T218" s="118">
        <f>_xll.qlDayCounterYearFraction(DayCounter,R218,S218,,,Trigger)</f>
        <v>0.51666666666666672</v>
      </c>
      <c r="U218" s="139">
        <f>_xll.qlInterpolationInterpolate(B6Minterpolation,R218,TRUE)</f>
        <v>2.741191566258073E-3</v>
      </c>
    </row>
    <row r="219" spans="18:21" x14ac:dyDescent="0.2">
      <c r="R219" s="92">
        <f>_xll.qlCalendarAdvance(Calendar,R218,"1D","f")</f>
        <v>42447</v>
      </c>
      <c r="S219" s="92">
        <f>_xll.qlCalendarAdvance(Calendar,R219,$F$1,"mf",,Trigger)</f>
        <v>42632</v>
      </c>
      <c r="T219" s="118">
        <f>_xll.qlDayCounterYearFraction(DayCounter,R219,S219,,,Trigger)</f>
        <v>0.51388888888888884</v>
      </c>
      <c r="U219" s="139">
        <f>_xll.qlInterpolationInterpolate(B6Minterpolation,R219,TRUE)</f>
        <v>2.7419263574959794E-3</v>
      </c>
    </row>
    <row r="220" spans="18:21" x14ac:dyDescent="0.2">
      <c r="R220" s="92">
        <f>_xll.qlCalendarAdvance(Calendar,R219,"1D","f")</f>
        <v>42450</v>
      </c>
      <c r="S220" s="92">
        <f>_xll.qlCalendarAdvance(Calendar,R220,$F$1,"mf",,Trigger)</f>
        <v>42634</v>
      </c>
      <c r="T220" s="118">
        <f>_xll.qlDayCounterYearFraction(DayCounter,R220,S220,,,Trigger)</f>
        <v>0.51111111111111107</v>
      </c>
      <c r="U220" s="139">
        <f>_xll.qlInterpolationInterpolate(B6Minterpolation,R220,TRUE)</f>
        <v>2.744843641335263E-3</v>
      </c>
    </row>
    <row r="221" spans="18:21" x14ac:dyDescent="0.2">
      <c r="R221" s="92">
        <f>_xll.qlCalendarAdvance(Calendar,R220,"1D","f")</f>
        <v>42451</v>
      </c>
      <c r="S221" s="92">
        <f>_xll.qlCalendarAdvance(Calendar,R221,$F$1,"mf",,Trigger)</f>
        <v>42635</v>
      </c>
      <c r="T221" s="118">
        <f>_xll.qlDayCounterYearFraction(DayCounter,R221,S221,,,Trigger)</f>
        <v>0.51111111111111107</v>
      </c>
      <c r="U221" s="139">
        <f>_xll.qlInterpolationInterpolate(B6Minterpolation,R221,TRUE)</f>
        <v>2.7460442790544193E-3</v>
      </c>
    </row>
    <row r="222" spans="18:21" x14ac:dyDescent="0.2">
      <c r="R222" s="92">
        <f>_xll.qlCalendarAdvance(Calendar,R221,"1D","f")</f>
        <v>42452</v>
      </c>
      <c r="S222" s="92">
        <f>_xll.qlCalendarAdvance(Calendar,R222,$F$1,"mf",,Trigger)</f>
        <v>42636</v>
      </c>
      <c r="T222" s="118">
        <f>_xll.qlDayCounterYearFraction(DayCounter,R222,S222,,,Trigger)</f>
        <v>0.51111111111111107</v>
      </c>
      <c r="U222" s="139">
        <f>_xll.qlInterpolationInterpolate(B6Minterpolation,R222,TRUE)</f>
        <v>2.7473543081920435E-3</v>
      </c>
    </row>
    <row r="223" spans="18:21" x14ac:dyDescent="0.2">
      <c r="R223" s="92">
        <f>_xll.qlCalendarAdvance(Calendar,R222,"1D","f")</f>
        <v>42453</v>
      </c>
      <c r="S223" s="92">
        <f>_xll.qlCalendarAdvance(Calendar,R223,$F$1,"mf",,Trigger)</f>
        <v>42639</v>
      </c>
      <c r="T223" s="118">
        <f>_xll.qlDayCounterYearFraction(DayCounter,R223,S223,,,Trigger)</f>
        <v>0.51666666666666672</v>
      </c>
      <c r="U223" s="139">
        <f>_xll.qlInterpolationInterpolate(B6Minterpolation,R223,TRUE)</f>
        <v>2.7487709006673976E-3</v>
      </c>
    </row>
    <row r="224" spans="18:21" x14ac:dyDescent="0.2">
      <c r="R224" s="92">
        <f>_xll.qlCalendarAdvance(Calendar,R223,"1D","f")</f>
        <v>42458</v>
      </c>
      <c r="S224" s="92">
        <f>_xll.qlCalendarAdvance(Calendar,R224,$F$1,"mf",,Trigger)</f>
        <v>42642</v>
      </c>
      <c r="T224" s="118">
        <f>_xll.qlDayCounterYearFraction(DayCounter,R224,S224,,,Trigger)</f>
        <v>0.51111111111111107</v>
      </c>
      <c r="U224" s="139">
        <f>_xll.qlInterpolationInterpolate(B6Minterpolation,R224,TRUE)</f>
        <v>2.7573533302842905E-3</v>
      </c>
    </row>
    <row r="225" spans="18:21" x14ac:dyDescent="0.2">
      <c r="R225" s="92">
        <f>_xll.qlCalendarAdvance(Calendar,R224,"1D","f")</f>
        <v>42459</v>
      </c>
      <c r="S225" s="92">
        <f>_xll.qlCalendarAdvance(Calendar,R225,$F$1,"mf",,Trigger)</f>
        <v>42643</v>
      </c>
      <c r="T225" s="118">
        <f>_xll.qlDayCounterYearFraction(DayCounter,R225,S225,,,Trigger)</f>
        <v>0.51111111111111107</v>
      </c>
      <c r="U225" s="139">
        <f>_xll.qlInterpolationInterpolate(B6Minterpolation,R225,TRUE)</f>
        <v>2.7593499130905285E-3</v>
      </c>
    </row>
    <row r="226" spans="18:21" x14ac:dyDescent="0.2">
      <c r="R226" s="92">
        <f>_xll.qlCalendarAdvance(Calendar,R225,"1D","f")</f>
        <v>42460</v>
      </c>
      <c r="S226" s="92">
        <f>_xll.qlCalendarAdvance(Calendar,R226,$F$1,"mf",,Trigger)</f>
        <v>42643</v>
      </c>
      <c r="T226" s="118">
        <f>_xll.qlDayCounterYearFraction(DayCounter,R226,S226,,,Trigger)</f>
        <v>0.5083333333333333</v>
      </c>
      <c r="U226" s="139">
        <f>_xll.qlInterpolationInterpolate(B6Minterpolation,R226,TRUE)</f>
        <v>2.7614332626693309E-3</v>
      </c>
    </row>
    <row r="227" spans="18:21" x14ac:dyDescent="0.2">
      <c r="R227" s="92">
        <f>_xll.qlCalendarAdvance(Calendar,R226,"1D","f")</f>
        <v>42461</v>
      </c>
      <c r="S227" s="92">
        <f>_xll.qlCalendarAdvance(Calendar,R227,$F$1,"mf",,Trigger)</f>
        <v>42646</v>
      </c>
      <c r="T227" s="118">
        <f>_xll.qlDayCounterYearFraction(DayCounter,R227,S227,,,Trigger)</f>
        <v>0.51388888888888884</v>
      </c>
      <c r="U227" s="139">
        <f>_xll.qlInterpolationInterpolate(B6Minterpolation,R227,TRUE)</f>
        <v>2.7636005509399605E-3</v>
      </c>
    </row>
    <row r="228" spans="18:21" x14ac:dyDescent="0.2">
      <c r="R228" s="92">
        <f>_xll.qlCalendarAdvance(Calendar,R227,"1D","f")</f>
        <v>42464</v>
      </c>
      <c r="S228" s="92">
        <f>_xll.qlCalendarAdvance(Calendar,R228,$F$1,"mf",,Trigger)</f>
        <v>42647</v>
      </c>
      <c r="T228" s="118">
        <f>_xll.qlDayCounterYearFraction(DayCounter,R228,S228,,,Trigger)</f>
        <v>0.5083333333333333</v>
      </c>
      <c r="U228" s="139">
        <f>_xll.qlInterpolationInterpolate(B6Minterpolation,R228,TRUE)</f>
        <v>2.7705777670954303E-3</v>
      </c>
    </row>
    <row r="229" spans="18:21" x14ac:dyDescent="0.2">
      <c r="R229" s="92">
        <f>_xll.qlCalendarAdvance(Calendar,R228,"1D","f")</f>
        <v>42465</v>
      </c>
      <c r="S229" s="92">
        <f>_xll.qlCalendarAdvance(Calendar,R229,$F$1,"mf",,Trigger)</f>
        <v>42648</v>
      </c>
      <c r="T229" s="118">
        <f>_xll.qlDayCounterYearFraction(DayCounter,R229,S229,,,Trigger)</f>
        <v>0.5083333333333333</v>
      </c>
      <c r="U229" s="139">
        <f>_xll.qlInterpolationInterpolate(B6Minterpolation,R229,TRUE)</f>
        <v>2.7730525293259878E-3</v>
      </c>
    </row>
    <row r="230" spans="18:21" x14ac:dyDescent="0.2">
      <c r="R230" s="92">
        <f>_xll.qlCalendarAdvance(Calendar,R229,"1D","f")</f>
        <v>42466</v>
      </c>
      <c r="S230" s="92">
        <f>_xll.qlCalendarAdvance(Calendar,R230,$F$1,"mf",,Trigger)</f>
        <v>42649</v>
      </c>
      <c r="T230" s="118">
        <f>_xll.qlDayCounterYearFraction(DayCounter,R230,S230,,,Trigger)</f>
        <v>0.5083333333333333</v>
      </c>
      <c r="U230" s="139">
        <f>_xll.qlInterpolationInterpolate(B6Minterpolation,R230,TRUE)</f>
        <v>2.7755970898446828E-3</v>
      </c>
    </row>
    <row r="231" spans="18:21" x14ac:dyDescent="0.2">
      <c r="R231" s="92">
        <f>_xll.qlCalendarAdvance(Calendar,R230,"1D","f")</f>
        <v>42467</v>
      </c>
      <c r="S231" s="92">
        <f>_xll.qlCalendarAdvance(Calendar,R231,$F$1,"mf",,Trigger)</f>
        <v>42650</v>
      </c>
      <c r="T231" s="118">
        <f>_xll.qlDayCounterYearFraction(DayCounter,R231,S231,,,Trigger)</f>
        <v>0.5083333333333333</v>
      </c>
      <c r="U231" s="139">
        <f>_xll.qlInterpolationInterpolate(B6Minterpolation,R231,TRUE)</f>
        <v>2.778208620570777E-3</v>
      </c>
    </row>
    <row r="232" spans="18:21" x14ac:dyDescent="0.2">
      <c r="R232" s="92">
        <f>_xll.qlCalendarAdvance(Calendar,R231,"1D","f")</f>
        <v>42468</v>
      </c>
      <c r="S232" s="92">
        <f>_xll.qlCalendarAdvance(Calendar,R232,$F$1,"mf",,Trigger)</f>
        <v>42653</v>
      </c>
      <c r="T232" s="118">
        <f>_xll.qlDayCounterYearFraction(DayCounter,R232,S232,,,Trigger)</f>
        <v>0.51388888888888884</v>
      </c>
      <c r="U232" s="139">
        <f>_xll.qlInterpolationInterpolate(B6Minterpolation,R232,TRUE)</f>
        <v>2.7808842934235328E-3</v>
      </c>
    </row>
    <row r="233" spans="18:21" x14ac:dyDescent="0.2">
      <c r="R233" s="92">
        <f>_xll.qlCalendarAdvance(Calendar,R232,"1D","f")</f>
        <v>42471</v>
      </c>
      <c r="S233" s="92">
        <f>_xll.qlCalendarAdvance(Calendar,R233,$F$1,"mf",,Trigger)</f>
        <v>42654</v>
      </c>
      <c r="T233" s="118">
        <f>_xll.qlDayCounterYearFraction(DayCounter,R233,S233,,,Trigger)</f>
        <v>0.5083333333333333</v>
      </c>
      <c r="U233" s="139">
        <f>_xll.qlInterpolationInterpolate(B6Minterpolation,R233,TRUE)</f>
        <v>2.7892678839343907E-3</v>
      </c>
    </row>
    <row r="234" spans="18:21" x14ac:dyDescent="0.2">
      <c r="R234" s="92">
        <f>_xll.qlCalendarAdvance(Calendar,R233,"1D","f")</f>
        <v>42472</v>
      </c>
      <c r="S234" s="92">
        <f>_xll.qlCalendarAdvance(Calendar,R234,$F$1,"mf",,Trigger)</f>
        <v>42655</v>
      </c>
      <c r="T234" s="118">
        <f>_xll.qlDayCounterYearFraction(DayCounter,R234,S234,,,Trigger)</f>
        <v>0.5083333333333333</v>
      </c>
      <c r="U234" s="139">
        <f>_xll.qlInterpolationInterpolate(B6Minterpolation,R234,TRUE)</f>
        <v>2.7921718444864139E-3</v>
      </c>
    </row>
    <row r="235" spans="18:21" x14ac:dyDescent="0.2">
      <c r="R235" s="92">
        <f>_xll.qlCalendarAdvance(Calendar,R234,"1D","f")</f>
        <v>42473</v>
      </c>
      <c r="S235" s="92">
        <f>_xll.qlCalendarAdvance(Calendar,R235,$F$1,"mf",,Trigger)</f>
        <v>42656</v>
      </c>
      <c r="T235" s="118">
        <f>_xll.qlDayCounterYearFraction(DayCounter,R235,S235,,,Trigger)</f>
        <v>0.5083333333333333</v>
      </c>
      <c r="U235" s="139">
        <f>_xll.qlInterpolationInterpolate(B6Minterpolation,R235,TRUE)</f>
        <v>2.7951258067614093E-3</v>
      </c>
    </row>
    <row r="236" spans="18:21" x14ac:dyDescent="0.2">
      <c r="R236" s="92">
        <f>_xll.qlCalendarAdvance(Calendar,R235,"1D","f")</f>
        <v>42474</v>
      </c>
      <c r="S236" s="92">
        <f>_xll.qlCalendarAdvance(Calendar,R236,$F$1,"mf",,Trigger)</f>
        <v>42657</v>
      </c>
      <c r="T236" s="118">
        <f>_xll.qlDayCounterYearFraction(DayCounter,R236,S236,,,Trigger)</f>
        <v>0.5083333333333333</v>
      </c>
      <c r="U236" s="139">
        <f>_xll.qlInterpolationInterpolate(B6Minterpolation,R236,TRUE)</f>
        <v>2.7981269426786389E-3</v>
      </c>
    </row>
    <row r="237" spans="18:21" x14ac:dyDescent="0.2">
      <c r="R237" s="92">
        <f>_xll.qlCalendarAdvance(Calendar,R236,"1D","f")</f>
        <v>42475</v>
      </c>
      <c r="S237" s="92">
        <f>_xll.qlCalendarAdvance(Calendar,R237,$F$1,"mf",,Trigger)</f>
        <v>42660</v>
      </c>
      <c r="T237" s="118">
        <f>_xll.qlDayCounterYearFraction(DayCounter,R237,S237,,,Trigger)</f>
        <v>0.51388888888888884</v>
      </c>
      <c r="U237" s="139">
        <f>_xll.qlInterpolationInterpolate(B6Minterpolation,R237,TRUE)</f>
        <v>2.8011724241573644E-3</v>
      </c>
    </row>
    <row r="238" spans="18:21" x14ac:dyDescent="0.2">
      <c r="R238" s="92">
        <f>_xll.qlCalendarAdvance(Calendar,R237,"1D","f")</f>
        <v>42478</v>
      </c>
      <c r="S238" s="92">
        <f>_xll.qlCalendarAdvance(Calendar,R238,$F$1,"mf",,Trigger)</f>
        <v>42661</v>
      </c>
      <c r="T238" s="118">
        <f>_xll.qlDayCounterYearFraction(DayCounter,R238,S238,,,Trigger)</f>
        <v>0.5083333333333333</v>
      </c>
      <c r="U238" s="139">
        <f>_xll.qlInterpolationInterpolate(B6Minterpolation,R238,TRUE)</f>
        <v>2.8105466611551408E-3</v>
      </c>
    </row>
    <row r="239" spans="18:21" x14ac:dyDescent="0.2">
      <c r="R239" s="92">
        <f>_xll.qlCalendarAdvance(Calendar,R238,"1D","f")</f>
        <v>42479</v>
      </c>
      <c r="S239" s="92">
        <f>_xll.qlCalendarAdvance(Calendar,R239,$F$1,"mf",,Trigger)</f>
        <v>42662</v>
      </c>
      <c r="T239" s="118">
        <f>_xll.qlDayCounterYearFraction(DayCounter,R239,S239,,,Trigger)</f>
        <v>0.5083333333333333</v>
      </c>
      <c r="U239" s="139">
        <f>_xll.qlInterpolationInterpolate(B6Minterpolation,R239,TRUE)</f>
        <v>2.813741244072473E-3</v>
      </c>
    </row>
    <row r="240" spans="18:21" x14ac:dyDescent="0.2">
      <c r="R240" s="92">
        <f>_xll.qlCalendarAdvance(Calendar,R239,"1D","f")</f>
        <v>42480</v>
      </c>
      <c r="S240" s="92">
        <f>_xll.qlCalendarAdvance(Calendar,R240,$F$1,"mf",,Trigger)</f>
        <v>42663</v>
      </c>
      <c r="T240" s="118">
        <f>_xll.qlDayCounterYearFraction(DayCounter,R240,S240,,,Trigger)</f>
        <v>0.5083333333333333</v>
      </c>
      <c r="U240" s="139">
        <f>_xll.qlInterpolationInterpolate(B6Minterpolation,R240,TRUE)</f>
        <v>2.8169660321476116E-3</v>
      </c>
    </row>
    <row r="241" spans="18:21" x14ac:dyDescent="0.2">
      <c r="R241" s="92">
        <f>_xll.qlCalendarAdvance(Calendar,R240,"1D","f")</f>
        <v>42481</v>
      </c>
      <c r="S241" s="92">
        <f>_xll.qlCalendarAdvance(Calendar,R241,$F$1,"mf",,Trigger)</f>
        <v>42664</v>
      </c>
      <c r="T241" s="118">
        <f>_xll.qlDayCounterYearFraction(DayCounter,R241,S241,,,Trigger)</f>
        <v>0.5083333333333333</v>
      </c>
      <c r="U241" s="139">
        <f>_xll.qlInterpolationInterpolate(B6Minterpolation,R241,TRUE)</f>
        <v>2.8202181972998195E-3</v>
      </c>
    </row>
    <row r="242" spans="18:21" x14ac:dyDescent="0.2">
      <c r="R242" s="92">
        <f>_xll.qlCalendarAdvance(Calendar,R241,"1D","f")</f>
        <v>42482</v>
      </c>
      <c r="S242" s="92">
        <f>_xll.qlCalendarAdvance(Calendar,R242,$F$1,"mf",,Trigger)</f>
        <v>42667</v>
      </c>
      <c r="T242" s="118">
        <f>_xll.qlDayCounterYearFraction(DayCounter,R242,S242,,,Trigger)</f>
        <v>0.51388888888888884</v>
      </c>
      <c r="U242" s="139">
        <f>_xll.qlInterpolationInterpolate(B6Minterpolation,R242,TRUE)</f>
        <v>2.8234949114483588E-3</v>
      </c>
    </row>
    <row r="243" spans="18:21" x14ac:dyDescent="0.2">
      <c r="R243" s="92">
        <f>_xll.qlCalendarAdvance(Calendar,R242,"1D","f")</f>
        <v>42485</v>
      </c>
      <c r="S243" s="92">
        <f>_xll.qlCalendarAdvance(Calendar,R243,$F$1,"mf",,Trigger)</f>
        <v>42668</v>
      </c>
      <c r="T243" s="118">
        <f>_xll.qlDayCounterYearFraction(DayCounter,R243,S243,,,Trigger)</f>
        <v>0.5083333333333333</v>
      </c>
      <c r="U243" s="139">
        <f>_xll.qlInterpolationInterpolate(B6Minterpolation,R243,TRUE)</f>
        <v>2.8334440670645831E-3</v>
      </c>
    </row>
    <row r="244" spans="18:21" x14ac:dyDescent="0.2">
      <c r="R244" s="92">
        <f>_xll.qlCalendarAdvance(Calendar,R243,"1D","f")</f>
        <v>42486</v>
      </c>
      <c r="S244" s="92">
        <f>_xll.qlCalendarAdvance(Calendar,R244,$F$1,"mf",,Trigger)</f>
        <v>42669</v>
      </c>
      <c r="T244" s="118">
        <f>_xll.qlDayCounterYearFraction(DayCounter,R244,S244,,,Trigger)</f>
        <v>0.5083333333333333</v>
      </c>
      <c r="U244" s="139">
        <f>_xll.qlInterpolationInterpolate(B6Minterpolation,R244,TRUE)</f>
        <v>2.8367906963910673E-3</v>
      </c>
    </row>
    <row r="245" spans="18:21" x14ac:dyDescent="0.2">
      <c r="R245" s="92">
        <f>_xll.qlCalendarAdvance(Calendar,R244,"1D","f")</f>
        <v>42487</v>
      </c>
      <c r="S245" s="92">
        <f>_xll.qlCalendarAdvance(Calendar,R245,$F$1,"mf",,Trigger)</f>
        <v>42670</v>
      </c>
      <c r="T245" s="118">
        <f>_xll.qlDayCounterYearFraction(DayCounter,R245,S245,,,Trigger)</f>
        <v>0.5083333333333333</v>
      </c>
      <c r="U245" s="139">
        <f>_xll.qlInterpolationInterpolate(B6Minterpolation,R245,TRUE)</f>
        <v>2.8401477343101933E-3</v>
      </c>
    </row>
    <row r="246" spans="18:21" x14ac:dyDescent="0.2">
      <c r="R246" s="92">
        <f>_xll.qlCalendarAdvance(Calendar,R245,"1D","f")</f>
        <v>42488</v>
      </c>
      <c r="S246" s="92">
        <f>_xll.qlCalendarAdvance(Calendar,R246,$F$1,"mf",,Trigger)</f>
        <v>42671</v>
      </c>
      <c r="T246" s="118">
        <f>_xll.qlDayCounterYearFraction(DayCounter,R246,S246,,,Trigger)</f>
        <v>0.5083333333333333</v>
      </c>
      <c r="U246" s="139">
        <f>_xll.qlInterpolationInterpolate(B6Minterpolation,R246,TRUE)</f>
        <v>2.8435123527412228E-3</v>
      </c>
    </row>
    <row r="247" spans="18:21" x14ac:dyDescent="0.2">
      <c r="R247" s="92">
        <f>_xll.qlCalendarAdvance(Calendar,R246,"1D","f")</f>
        <v>42489</v>
      </c>
      <c r="S247" s="92">
        <f>_xll.qlCalendarAdvance(Calendar,R247,$F$1,"mf",,Trigger)</f>
        <v>42674</v>
      </c>
      <c r="T247" s="118">
        <f>_xll.qlDayCounterYearFraction(DayCounter,R247,S247,,,Trigger)</f>
        <v>0.51388888888888884</v>
      </c>
      <c r="U247" s="139">
        <f>_xll.qlInterpolationInterpolate(B6Minterpolation,R247,TRUE)</f>
        <v>2.8468817236034184E-3</v>
      </c>
    </row>
    <row r="248" spans="18:21" x14ac:dyDescent="0.2">
      <c r="R248" s="92">
        <f>_xll.qlCalendarAdvance(Calendar,R247,"1D","f")</f>
        <v>42493</v>
      </c>
      <c r="S248" s="92">
        <f>_xll.qlCalendarAdvance(Calendar,R248,$F$1,"mf",,Trigger)</f>
        <v>42677</v>
      </c>
      <c r="T248" s="118">
        <f>_xll.qlDayCounterYearFraction(DayCounter,R248,S248,,,Trigger)</f>
        <v>0.51111111111111107</v>
      </c>
      <c r="U248" s="139">
        <f>_xll.qlInterpolationInterpolate(B6Minterpolation,R248,TRUE)</f>
        <v>2.8603501697491008E-3</v>
      </c>
    </row>
    <row r="249" spans="18:21" x14ac:dyDescent="0.2">
      <c r="R249" s="92">
        <f>_xll.qlCalendarAdvance(Calendar,R248,"1D","f")</f>
        <v>42494</v>
      </c>
      <c r="S249" s="92">
        <f>_xll.qlCalendarAdvance(Calendar,R249,$F$1,"mf",,Trigger)</f>
        <v>42678</v>
      </c>
      <c r="T249" s="118">
        <f>_xll.qlDayCounterYearFraction(DayCounter,R249,S249,,,Trigger)</f>
        <v>0.51111111111111107</v>
      </c>
      <c r="U249" s="139">
        <f>_xll.qlInterpolationInterpolate(B6Minterpolation,R249,TRUE)</f>
        <v>2.8637008815560572E-3</v>
      </c>
    </row>
    <row r="250" spans="18:21" x14ac:dyDescent="0.2">
      <c r="R250" s="92">
        <f>_xll.qlCalendarAdvance(Calendar,R249,"1D","f")</f>
        <v>42495</v>
      </c>
      <c r="S250" s="92">
        <f>_xll.qlCalendarAdvance(Calendar,R250,$F$1,"mf",,Trigger)</f>
        <v>42681</v>
      </c>
      <c r="T250" s="118">
        <f>_xll.qlDayCounterYearFraction(DayCounter,R250,S250,,,Trigger)</f>
        <v>0.51666666666666672</v>
      </c>
      <c r="U250" s="139">
        <f>_xll.qlInterpolationInterpolate(B6Minterpolation,R250,TRUE)</f>
        <v>2.8670393773097521E-3</v>
      </c>
    </row>
    <row r="251" spans="18:21" x14ac:dyDescent="0.2">
      <c r="R251" s="92">
        <f>_xll.qlCalendarAdvance(Calendar,R250,"1D","f")</f>
        <v>42496</v>
      </c>
      <c r="S251" s="92">
        <f>_xll.qlCalendarAdvance(Calendar,R251,$F$1,"mf",,Trigger)</f>
        <v>42681</v>
      </c>
      <c r="T251" s="118">
        <f>_xll.qlDayCounterYearFraction(DayCounter,R251,S251,,,Trigger)</f>
        <v>0.51388888888888884</v>
      </c>
      <c r="U251" s="139">
        <f>_xll.qlInterpolationInterpolate(B6Minterpolation,R251,TRUE)</f>
        <v>2.8703628289294477E-3</v>
      </c>
    </row>
    <row r="252" spans="18:21" x14ac:dyDescent="0.2">
      <c r="R252" s="92">
        <f>_xll.qlCalendarAdvance(Calendar,R251,"1D","f")</f>
        <v>42499</v>
      </c>
      <c r="S252" s="92">
        <f>_xll.qlCalendarAdvance(Calendar,R252,$F$1,"mf",,Trigger)</f>
        <v>42683</v>
      </c>
      <c r="T252" s="118">
        <f>_xll.qlDayCounterYearFraction(DayCounter,R252,S252,,,Trigger)</f>
        <v>0.51111111111111107</v>
      </c>
      <c r="U252" s="139">
        <f>_xll.qlInterpolationInterpolate(B6Minterpolation,R252,TRUE)</f>
        <v>2.8802146381771586E-3</v>
      </c>
    </row>
    <row r="253" spans="18:21" x14ac:dyDescent="0.2">
      <c r="R253" s="92">
        <f>_xll.qlCalendarAdvance(Calendar,R252,"1D","f")</f>
        <v>42500</v>
      </c>
      <c r="S253" s="92">
        <f>_xll.qlCalendarAdvance(Calendar,R253,$F$1,"mf",,Trigger)</f>
        <v>42684</v>
      </c>
      <c r="T253" s="118">
        <f>_xll.qlDayCounterYearFraction(DayCounter,R253,S253,,,Trigger)</f>
        <v>0.51111111111111107</v>
      </c>
      <c r="U253" s="139">
        <f>_xll.qlInterpolationInterpolate(B6Minterpolation,R253,TRUE)</f>
        <v>2.8834496324534773E-3</v>
      </c>
    </row>
    <row r="254" spans="18:21" x14ac:dyDescent="0.2">
      <c r="R254" s="92">
        <f>_xll.qlCalendarAdvance(Calendar,R253,"1D","f")</f>
        <v>42501</v>
      </c>
      <c r="S254" s="92">
        <f>_xll.qlCalendarAdvance(Calendar,R254,$F$1,"mf",,Trigger)</f>
        <v>42685</v>
      </c>
      <c r="T254" s="118">
        <f>_xll.qlDayCounterYearFraction(DayCounter,R254,S254,,,Trigger)</f>
        <v>0.51111111111111107</v>
      </c>
      <c r="U254" s="139">
        <f>_xll.qlInterpolationInterpolate(B6Minterpolation,R254,TRUE)</f>
        <v>2.8866554421921073E-3</v>
      </c>
    </row>
    <row r="255" spans="18:21" x14ac:dyDescent="0.2">
      <c r="R255" s="92">
        <f>_xll.qlCalendarAdvance(Calendar,R254,"1D","f")</f>
        <v>42502</v>
      </c>
      <c r="S255" s="92">
        <f>_xll.qlCalendarAdvance(Calendar,R255,$F$1,"mf",,Trigger)</f>
        <v>42688</v>
      </c>
      <c r="T255" s="118">
        <f>_xll.qlDayCounterYearFraction(DayCounter,R255,S255,,,Trigger)</f>
        <v>0.51666666666666672</v>
      </c>
      <c r="U255" s="139">
        <f>_xll.qlInterpolationInterpolate(B6Minterpolation,R255,TRUE)</f>
        <v>2.8898292393123104E-3</v>
      </c>
    </row>
    <row r="256" spans="18:21" x14ac:dyDescent="0.2">
      <c r="R256" s="92">
        <f>_xll.qlCalendarAdvance(Calendar,R255,"1D","f")</f>
        <v>42503</v>
      </c>
      <c r="S256" s="92">
        <f>_xll.qlCalendarAdvance(Calendar,R256,$F$1,"mf",,Trigger)</f>
        <v>42688</v>
      </c>
      <c r="T256" s="118">
        <f>_xll.qlDayCounterYearFraction(DayCounter,R256,S256,,,Trigger)</f>
        <v>0.51388888888888884</v>
      </c>
      <c r="U256" s="139">
        <f>_xll.qlInterpolationInterpolate(B6Minterpolation,R256,TRUE)</f>
        <v>2.8929681957333489E-3</v>
      </c>
    </row>
    <row r="257" spans="18:21" x14ac:dyDescent="0.2">
      <c r="R257" s="92">
        <f>_xll.qlCalendarAdvance(Calendar,R256,"1D","f")</f>
        <v>42506</v>
      </c>
      <c r="S257" s="92">
        <f>_xll.qlCalendarAdvance(Calendar,R257,$F$1,"mf",,Trigger)</f>
        <v>42690</v>
      </c>
      <c r="T257" s="118">
        <f>_xll.qlDayCounterYearFraction(DayCounter,R257,S257,,,Trigger)</f>
        <v>0.51111111111111107</v>
      </c>
      <c r="U257" s="139">
        <f>_xll.qlInterpolationInterpolate(B6Minterpolation,R257,TRUE)</f>
        <v>2.902147739994098E-3</v>
      </c>
    </row>
    <row r="258" spans="18:21" x14ac:dyDescent="0.2">
      <c r="R258" s="92">
        <f>_xll.qlCalendarAdvance(Calendar,R257,"1D","f")</f>
        <v>42507</v>
      </c>
      <c r="S258" s="92">
        <f>_xll.qlCalendarAdvance(Calendar,R258,$F$1,"mf",,Trigger)</f>
        <v>42691</v>
      </c>
      <c r="T258" s="118">
        <f>_xll.qlDayCounterYearFraction(DayCounter,R258,S258,,,Trigger)</f>
        <v>0.51111111111111107</v>
      </c>
      <c r="U258" s="139">
        <f>_xll.qlInterpolationInterpolate(B6Minterpolation,R258,TRUE)</f>
        <v>2.9051521344100949E-3</v>
      </c>
    </row>
    <row r="259" spans="18:21" x14ac:dyDescent="0.2">
      <c r="R259" s="92">
        <f>_xll.qlCalendarAdvance(Calendar,R258,"1D","f")</f>
        <v>42508</v>
      </c>
      <c r="S259" s="92">
        <f>_xll.qlCalendarAdvance(Calendar,R259,$F$1,"mf",,Trigger)</f>
        <v>42692</v>
      </c>
      <c r="T259" s="118">
        <f>_xll.qlDayCounterYearFraction(DayCounter,R259,S259,,,Trigger)</f>
        <v>0.51111111111111107</v>
      </c>
      <c r="U259" s="139">
        <f>_xll.qlInterpolationInterpolate(B6Minterpolation,R259,TRUE)</f>
        <v>2.908171300302049E-3</v>
      </c>
    </row>
    <row r="260" spans="18:21" x14ac:dyDescent="0.2">
      <c r="R260" s="92">
        <f>_xll.qlCalendarAdvance(Calendar,R259,"1D","f")</f>
        <v>42509</v>
      </c>
      <c r="S260" s="92">
        <f>_xll.qlCalendarAdvance(Calendar,R260,$F$1,"mf",,Trigger)</f>
        <v>42695</v>
      </c>
      <c r="T260" s="118">
        <f>_xll.qlDayCounterYearFraction(DayCounter,R260,S260,,,Trigger)</f>
        <v>0.51666666666666672</v>
      </c>
      <c r="U260" s="139">
        <f>_xll.qlInterpolationInterpolate(B6Minterpolation,R260,TRUE)</f>
        <v>2.9111987936604523E-3</v>
      </c>
    </row>
    <row r="261" spans="18:21" x14ac:dyDescent="0.2">
      <c r="R261" s="92">
        <f>_xll.qlCalendarAdvance(Calendar,R260,"1D","f")</f>
        <v>42510</v>
      </c>
      <c r="S261" s="92">
        <f>_xll.qlCalendarAdvance(Calendar,R261,$F$1,"mf",,Trigger)</f>
        <v>42695</v>
      </c>
      <c r="T261" s="118">
        <f>_xll.qlDayCounterYearFraction(DayCounter,R261,S261,,,Trigger)</f>
        <v>0.51388888888888884</v>
      </c>
      <c r="U261" s="139">
        <f>_xll.qlInterpolationInterpolate(B6Minterpolation,R261,TRUE)</f>
        <v>2.9142281704757976E-3</v>
      </c>
    </row>
    <row r="262" spans="18:21" x14ac:dyDescent="0.2">
      <c r="R262" s="142">
        <f>_xll.qlCalendarAdvance(Calendar,R261,"1D","f")</f>
        <v>42513</v>
      </c>
      <c r="S262" s="142">
        <f>_xll.qlCalendarAdvance(Calendar,R262,$F$1,"mf",,Trigger)</f>
        <v>42697</v>
      </c>
      <c r="T262" s="143">
        <f>_xll.qlDayCounterYearFraction(DayCounter,R262,S262,,,Trigger)</f>
        <v>0.51111111111111107</v>
      </c>
      <c r="U262" s="407">
        <f>_xll.qlInterpolationInterpolate(B6Minterpolation,R262,TRUE)</f>
        <v>2.9232631615684034E-3</v>
      </c>
    </row>
    <row r="263" spans="18:21" x14ac:dyDescent="0.2">
      <c r="R263" s="330"/>
      <c r="S263" s="330"/>
      <c r="T263" s="330"/>
      <c r="U263" s="332"/>
    </row>
    <row r="264" spans="18:21" x14ac:dyDescent="0.2">
      <c r="R264" s="330"/>
      <c r="S264" s="330"/>
      <c r="T264" s="330"/>
      <c r="U264" s="332"/>
    </row>
    <row r="265" spans="18:21" x14ac:dyDescent="0.2">
      <c r="R265" s="330"/>
      <c r="S265" s="330"/>
      <c r="T265" s="330"/>
      <c r="U265" s="332"/>
    </row>
    <row r="266" spans="18:21" x14ac:dyDescent="0.2">
      <c r="R266" s="330"/>
      <c r="S266" s="330"/>
      <c r="T266" s="330"/>
      <c r="U266" s="332"/>
    </row>
    <row r="267" spans="18:21" x14ac:dyDescent="0.2">
      <c r="R267" s="330"/>
      <c r="S267" s="330"/>
      <c r="T267" s="330"/>
      <c r="U267" s="332"/>
    </row>
    <row r="268" spans="18:21" x14ac:dyDescent="0.2">
      <c r="R268" s="330"/>
      <c r="S268" s="330"/>
      <c r="T268" s="330"/>
      <c r="U268" s="332"/>
    </row>
    <row r="269" spans="18:21" x14ac:dyDescent="0.2">
      <c r="R269" s="330"/>
      <c r="S269" s="330"/>
      <c r="T269" s="330"/>
      <c r="U269" s="332"/>
    </row>
    <row r="270" spans="18:21" x14ac:dyDescent="0.2">
      <c r="R270" s="330"/>
      <c r="S270" s="330"/>
      <c r="T270" s="330"/>
      <c r="U270" s="332"/>
    </row>
    <row r="271" spans="18:21" x14ac:dyDescent="0.2">
      <c r="R271" s="330"/>
      <c r="S271" s="330"/>
      <c r="T271" s="330"/>
      <c r="U271" s="332"/>
    </row>
    <row r="272" spans="18:21" x14ac:dyDescent="0.2">
      <c r="R272" s="330"/>
      <c r="S272" s="330"/>
      <c r="T272" s="330"/>
      <c r="U272" s="332"/>
    </row>
    <row r="273" spans="18:21" x14ac:dyDescent="0.2">
      <c r="R273" s="330"/>
      <c r="S273" s="330"/>
      <c r="T273" s="330"/>
      <c r="U273" s="332"/>
    </row>
    <row r="274" spans="18:21" x14ac:dyDescent="0.2">
      <c r="R274" s="330"/>
      <c r="S274" s="330"/>
      <c r="T274" s="330"/>
      <c r="U274" s="332"/>
    </row>
    <row r="275" spans="18:21" x14ac:dyDescent="0.2">
      <c r="R275" s="330"/>
      <c r="S275" s="330"/>
      <c r="T275" s="330"/>
      <c r="U275" s="332"/>
    </row>
    <row r="276" spans="18:21" x14ac:dyDescent="0.2">
      <c r="R276" s="330"/>
      <c r="S276" s="330"/>
      <c r="T276" s="330"/>
      <c r="U276" s="332"/>
    </row>
    <row r="277" spans="18:21" x14ac:dyDescent="0.2">
      <c r="R277" s="330"/>
      <c r="S277" s="330"/>
      <c r="T277" s="330"/>
      <c r="U277" s="332"/>
    </row>
    <row r="278" spans="18:21" x14ac:dyDescent="0.2">
      <c r="R278" s="330"/>
      <c r="S278" s="330"/>
      <c r="T278" s="330"/>
      <c r="U278" s="332"/>
    </row>
    <row r="279" spans="18:21" x14ac:dyDescent="0.2">
      <c r="R279" s="330"/>
      <c r="S279" s="330"/>
      <c r="T279" s="330"/>
      <c r="U279" s="332"/>
    </row>
    <row r="280" spans="18:21" x14ac:dyDescent="0.2">
      <c r="R280" s="330"/>
      <c r="S280" s="330"/>
      <c r="T280" s="330"/>
      <c r="U280" s="332"/>
    </row>
    <row r="281" spans="18:21" x14ac:dyDescent="0.2">
      <c r="R281" s="330"/>
      <c r="S281" s="330"/>
      <c r="T281" s="330"/>
      <c r="U281" s="332"/>
    </row>
    <row r="282" spans="18:21" x14ac:dyDescent="0.2">
      <c r="R282" s="330"/>
      <c r="S282" s="330"/>
      <c r="T282" s="330"/>
      <c r="U282" s="332"/>
    </row>
    <row r="283" spans="18:21" x14ac:dyDescent="0.2">
      <c r="R283" s="330"/>
      <c r="S283" s="330"/>
      <c r="T283" s="330"/>
      <c r="U283" s="332"/>
    </row>
    <row r="284" spans="18:21" x14ac:dyDescent="0.2">
      <c r="R284" s="330"/>
      <c r="S284" s="330"/>
      <c r="T284" s="330"/>
      <c r="U284" s="332"/>
    </row>
    <row r="285" spans="18:21" x14ac:dyDescent="0.2">
      <c r="R285" s="330"/>
      <c r="S285" s="330"/>
      <c r="T285" s="330"/>
      <c r="U285" s="332"/>
    </row>
    <row r="286" spans="18:21" x14ac:dyDescent="0.2">
      <c r="R286" s="330"/>
      <c r="S286" s="330"/>
      <c r="T286" s="330"/>
      <c r="U286" s="332"/>
    </row>
    <row r="287" spans="18:21" x14ac:dyDescent="0.2">
      <c r="R287" s="330"/>
      <c r="S287" s="330"/>
      <c r="T287" s="330"/>
      <c r="U287" s="332"/>
    </row>
    <row r="288" spans="18:21" x14ac:dyDescent="0.2">
      <c r="R288" s="330"/>
      <c r="S288" s="330"/>
      <c r="T288" s="330"/>
      <c r="U288" s="332"/>
    </row>
    <row r="289" spans="18:21" x14ac:dyDescent="0.2">
      <c r="R289" s="330"/>
      <c r="S289" s="330"/>
      <c r="T289" s="330"/>
      <c r="U289" s="332"/>
    </row>
    <row r="290" spans="18:21" x14ac:dyDescent="0.2">
      <c r="R290" s="330"/>
      <c r="S290" s="330"/>
      <c r="T290" s="330"/>
      <c r="U290" s="332"/>
    </row>
    <row r="291" spans="18:21" x14ac:dyDescent="0.2">
      <c r="R291" s="330"/>
      <c r="S291" s="330"/>
      <c r="T291" s="330"/>
      <c r="U291" s="332"/>
    </row>
    <row r="292" spans="18:21" x14ac:dyDescent="0.2">
      <c r="R292" s="330"/>
      <c r="S292" s="330"/>
      <c r="T292" s="330"/>
      <c r="U292" s="332"/>
    </row>
    <row r="293" spans="18:21" x14ac:dyDescent="0.2">
      <c r="R293" s="330"/>
      <c r="S293" s="330"/>
      <c r="T293" s="330"/>
      <c r="U293" s="332"/>
    </row>
    <row r="294" spans="18:21" x14ac:dyDescent="0.2">
      <c r="R294" s="330"/>
      <c r="S294" s="330"/>
      <c r="T294" s="330"/>
      <c r="U294" s="332"/>
    </row>
    <row r="295" spans="18:21" x14ac:dyDescent="0.2">
      <c r="R295" s="330"/>
      <c r="S295" s="330"/>
      <c r="T295" s="330"/>
      <c r="U295" s="332"/>
    </row>
    <row r="296" spans="18:21" x14ac:dyDescent="0.2">
      <c r="R296" s="330"/>
      <c r="S296" s="330"/>
      <c r="T296" s="330"/>
      <c r="U296" s="332"/>
    </row>
    <row r="297" spans="18:21" x14ac:dyDescent="0.2">
      <c r="R297" s="330"/>
      <c r="S297" s="330"/>
      <c r="T297" s="330"/>
      <c r="U297" s="332"/>
    </row>
    <row r="298" spans="18:21" x14ac:dyDescent="0.2">
      <c r="R298" s="330"/>
      <c r="S298" s="330"/>
      <c r="T298" s="330"/>
      <c r="U298" s="332"/>
    </row>
    <row r="299" spans="18:21" x14ac:dyDescent="0.2">
      <c r="R299" s="330"/>
      <c r="S299" s="330"/>
      <c r="T299" s="330"/>
      <c r="U299" s="332"/>
    </row>
    <row r="300" spans="18:21" x14ac:dyDescent="0.2">
      <c r="R300" s="330"/>
      <c r="S300" s="330"/>
      <c r="T300" s="330"/>
      <c r="U300" s="332"/>
    </row>
    <row r="301" spans="18:21" x14ac:dyDescent="0.2">
      <c r="R301" s="330"/>
      <c r="S301" s="330"/>
      <c r="T301" s="330"/>
      <c r="U301" s="332"/>
    </row>
    <row r="302" spans="18:21" x14ac:dyDescent="0.2">
      <c r="R302" s="330"/>
      <c r="S302" s="330"/>
      <c r="T302" s="330"/>
      <c r="U302" s="332"/>
    </row>
    <row r="303" spans="18:21" x14ac:dyDescent="0.2">
      <c r="R303" s="330"/>
      <c r="S303" s="330"/>
      <c r="T303" s="330"/>
      <c r="U303" s="332"/>
    </row>
    <row r="304" spans="18:21" x14ac:dyDescent="0.2">
      <c r="R304" s="330"/>
      <c r="S304" s="330"/>
      <c r="T304" s="330"/>
      <c r="U304" s="332"/>
    </row>
    <row r="305" spans="18:21" x14ac:dyDescent="0.2">
      <c r="R305" s="330"/>
      <c r="S305" s="330"/>
      <c r="T305" s="330"/>
      <c r="U305" s="332"/>
    </row>
    <row r="306" spans="18:21" x14ac:dyDescent="0.2">
      <c r="R306" s="330"/>
      <c r="S306" s="330"/>
      <c r="T306" s="330"/>
      <c r="U306" s="332"/>
    </row>
    <row r="307" spans="18:21" x14ac:dyDescent="0.2">
      <c r="R307" s="330"/>
      <c r="S307" s="330"/>
      <c r="T307" s="330"/>
      <c r="U307" s="332"/>
    </row>
    <row r="308" spans="18:21" x14ac:dyDescent="0.2">
      <c r="R308" s="330"/>
      <c r="S308" s="330"/>
      <c r="T308" s="330"/>
      <c r="U308" s="332"/>
    </row>
    <row r="309" spans="18:21" x14ac:dyDescent="0.2">
      <c r="R309" s="330"/>
      <c r="S309" s="330"/>
      <c r="T309" s="330"/>
      <c r="U309" s="332"/>
    </row>
    <row r="310" spans="18:21" x14ac:dyDescent="0.2">
      <c r="R310" s="330"/>
      <c r="S310" s="330"/>
      <c r="T310" s="330"/>
      <c r="U310" s="332"/>
    </row>
    <row r="311" spans="18:21" x14ac:dyDescent="0.2">
      <c r="R311" s="330"/>
      <c r="S311" s="330"/>
      <c r="T311" s="330"/>
      <c r="U311" s="332"/>
    </row>
    <row r="312" spans="18:21" x14ac:dyDescent="0.2">
      <c r="R312" s="330"/>
      <c r="S312" s="330"/>
      <c r="T312" s="330"/>
      <c r="U312" s="332"/>
    </row>
    <row r="313" spans="18:21" x14ac:dyDescent="0.2">
      <c r="R313" s="330"/>
      <c r="S313" s="330"/>
      <c r="T313" s="330"/>
      <c r="U313" s="332"/>
    </row>
    <row r="314" spans="18:21" x14ac:dyDescent="0.2">
      <c r="R314" s="330"/>
      <c r="S314" s="330"/>
      <c r="T314" s="330"/>
      <c r="U314" s="332"/>
    </row>
    <row r="315" spans="18:21" x14ac:dyDescent="0.2">
      <c r="R315" s="330"/>
      <c r="S315" s="330"/>
      <c r="T315" s="330"/>
      <c r="U315" s="332"/>
    </row>
    <row r="316" spans="18:21" x14ac:dyDescent="0.2">
      <c r="R316" s="330"/>
      <c r="S316" s="330"/>
      <c r="T316" s="330"/>
      <c r="U316" s="332"/>
    </row>
    <row r="317" spans="18:21" x14ac:dyDescent="0.2">
      <c r="R317" s="330"/>
      <c r="S317" s="330"/>
      <c r="T317" s="330"/>
      <c r="U317" s="332"/>
    </row>
    <row r="318" spans="18:21" x14ac:dyDescent="0.2">
      <c r="R318" s="330"/>
      <c r="S318" s="330"/>
      <c r="T318" s="330"/>
      <c r="U318" s="332"/>
    </row>
    <row r="319" spans="18:21" x14ac:dyDescent="0.2">
      <c r="R319" s="330"/>
      <c r="S319" s="330"/>
      <c r="T319" s="330"/>
      <c r="U319" s="332"/>
    </row>
    <row r="320" spans="18:21" x14ac:dyDescent="0.2">
      <c r="R320" s="330"/>
      <c r="S320" s="330"/>
      <c r="T320" s="330"/>
      <c r="U320" s="332"/>
    </row>
    <row r="321" spans="18:21" x14ac:dyDescent="0.2">
      <c r="R321" s="330"/>
      <c r="S321" s="330"/>
      <c r="T321" s="330"/>
      <c r="U321" s="332"/>
    </row>
    <row r="322" spans="18:21" x14ac:dyDescent="0.2">
      <c r="R322" s="330"/>
      <c r="S322" s="330"/>
      <c r="T322" s="330"/>
      <c r="U322" s="332"/>
    </row>
    <row r="323" spans="18:21" x14ac:dyDescent="0.2">
      <c r="R323" s="330"/>
      <c r="S323" s="330"/>
      <c r="T323" s="330"/>
      <c r="U323" s="332"/>
    </row>
    <row r="324" spans="18:21" x14ac:dyDescent="0.2">
      <c r="R324" s="330"/>
      <c r="S324" s="330"/>
      <c r="T324" s="330"/>
      <c r="U324" s="332"/>
    </row>
    <row r="325" spans="18:21" x14ac:dyDescent="0.2">
      <c r="R325" s="330"/>
      <c r="S325" s="330"/>
      <c r="T325" s="330"/>
      <c r="U325" s="332"/>
    </row>
    <row r="326" spans="18:21" x14ac:dyDescent="0.2">
      <c r="R326" s="330"/>
      <c r="S326" s="330"/>
      <c r="T326" s="330"/>
      <c r="U326" s="332"/>
    </row>
    <row r="327" spans="18:21" x14ac:dyDescent="0.2">
      <c r="R327" s="330"/>
      <c r="S327" s="330"/>
      <c r="T327" s="330"/>
      <c r="U327" s="332"/>
    </row>
    <row r="328" spans="18:21" x14ac:dyDescent="0.2">
      <c r="R328" s="330"/>
      <c r="S328" s="330"/>
      <c r="T328" s="330"/>
      <c r="U328" s="332"/>
    </row>
    <row r="329" spans="18:21" x14ac:dyDescent="0.2">
      <c r="R329" s="330"/>
      <c r="S329" s="330"/>
      <c r="T329" s="330"/>
      <c r="U329" s="332"/>
    </row>
    <row r="330" spans="18:21" x14ac:dyDescent="0.2">
      <c r="R330" s="330"/>
      <c r="S330" s="330"/>
      <c r="T330" s="330"/>
      <c r="U330" s="332"/>
    </row>
    <row r="331" spans="18:21" x14ac:dyDescent="0.2">
      <c r="R331" s="330"/>
      <c r="S331" s="330"/>
      <c r="T331" s="330"/>
      <c r="U331" s="332"/>
    </row>
    <row r="332" spans="18:21" x14ac:dyDescent="0.2">
      <c r="R332" s="330"/>
      <c r="S332" s="330"/>
      <c r="T332" s="330"/>
      <c r="U332" s="332"/>
    </row>
    <row r="333" spans="18:21" x14ac:dyDescent="0.2">
      <c r="R333" s="330"/>
      <c r="S333" s="330"/>
      <c r="T333" s="330"/>
      <c r="U333" s="332"/>
    </row>
    <row r="334" spans="18:21" x14ac:dyDescent="0.2">
      <c r="R334" s="330"/>
      <c r="S334" s="330"/>
      <c r="T334" s="330"/>
      <c r="U334" s="332"/>
    </row>
    <row r="335" spans="18:21" x14ac:dyDescent="0.2">
      <c r="R335" s="330"/>
      <c r="S335" s="330"/>
      <c r="T335" s="330"/>
      <c r="U335" s="332"/>
    </row>
    <row r="336" spans="18:21" x14ac:dyDescent="0.2">
      <c r="R336" s="330"/>
      <c r="S336" s="330"/>
      <c r="T336" s="330"/>
      <c r="U336" s="332"/>
    </row>
    <row r="337" spans="18:21" x14ac:dyDescent="0.2">
      <c r="R337" s="330"/>
      <c r="S337" s="330"/>
      <c r="T337" s="330"/>
      <c r="U337" s="332"/>
    </row>
    <row r="338" spans="18:21" x14ac:dyDescent="0.2">
      <c r="R338" s="330"/>
      <c r="S338" s="330"/>
      <c r="T338" s="330"/>
      <c r="U338" s="332"/>
    </row>
    <row r="339" spans="18:21" x14ac:dyDescent="0.2">
      <c r="R339" s="330"/>
      <c r="S339" s="330"/>
      <c r="T339" s="330"/>
      <c r="U339" s="332"/>
    </row>
    <row r="340" spans="18:21" x14ac:dyDescent="0.2">
      <c r="R340" s="330"/>
      <c r="S340" s="330"/>
      <c r="T340" s="330"/>
      <c r="U340" s="332"/>
    </row>
    <row r="341" spans="18:21" x14ac:dyDescent="0.2">
      <c r="R341" s="330"/>
      <c r="S341" s="330"/>
      <c r="T341" s="330"/>
      <c r="U341" s="332"/>
    </row>
    <row r="342" spans="18:21" x14ac:dyDescent="0.2">
      <c r="R342" s="330"/>
      <c r="S342" s="330"/>
      <c r="T342" s="330"/>
      <c r="U342" s="332"/>
    </row>
    <row r="343" spans="18:21" x14ac:dyDescent="0.2">
      <c r="R343" s="330"/>
      <c r="S343" s="330"/>
      <c r="T343" s="330"/>
      <c r="U343" s="332"/>
    </row>
    <row r="344" spans="18:21" x14ac:dyDescent="0.2">
      <c r="R344" s="330"/>
      <c r="S344" s="330"/>
      <c r="T344" s="330"/>
      <c r="U344" s="332"/>
    </row>
    <row r="345" spans="18:21" x14ac:dyDescent="0.2">
      <c r="R345" s="330"/>
      <c r="S345" s="330"/>
      <c r="T345" s="330"/>
      <c r="U345" s="332"/>
    </row>
    <row r="346" spans="18:21" x14ac:dyDescent="0.2">
      <c r="R346" s="330"/>
      <c r="S346" s="330"/>
      <c r="T346" s="330"/>
      <c r="U346" s="332"/>
    </row>
    <row r="347" spans="18:21" x14ac:dyDescent="0.2">
      <c r="R347" s="330"/>
      <c r="S347" s="330"/>
      <c r="T347" s="330"/>
      <c r="U347" s="332"/>
    </row>
    <row r="348" spans="18:21" x14ac:dyDescent="0.2">
      <c r="R348" s="330"/>
      <c r="S348" s="330"/>
      <c r="T348" s="330"/>
      <c r="U348" s="332"/>
    </row>
    <row r="349" spans="18:21" x14ac:dyDescent="0.2">
      <c r="R349" s="330"/>
      <c r="S349" s="330"/>
      <c r="T349" s="330"/>
      <c r="U349" s="332"/>
    </row>
    <row r="350" spans="18:21" x14ac:dyDescent="0.2">
      <c r="R350" s="330"/>
      <c r="S350" s="330"/>
      <c r="T350" s="330"/>
      <c r="U350" s="332"/>
    </row>
    <row r="351" spans="18:21" x14ac:dyDescent="0.2">
      <c r="R351" s="330"/>
      <c r="S351" s="330"/>
      <c r="T351" s="330"/>
      <c r="U351" s="332"/>
    </row>
    <row r="352" spans="18:21" x14ac:dyDescent="0.2">
      <c r="R352" s="330"/>
      <c r="S352" s="330"/>
      <c r="T352" s="330"/>
      <c r="U352" s="332"/>
    </row>
    <row r="353" spans="18:21" x14ac:dyDescent="0.2">
      <c r="R353" s="330"/>
      <c r="S353" s="330"/>
      <c r="T353" s="330"/>
      <c r="U353" s="332"/>
    </row>
    <row r="354" spans="18:21" x14ac:dyDescent="0.2">
      <c r="R354" s="330"/>
      <c r="S354" s="330"/>
      <c r="T354" s="330"/>
      <c r="U354" s="332"/>
    </row>
    <row r="355" spans="18:21" x14ac:dyDescent="0.2">
      <c r="R355" s="330"/>
      <c r="S355" s="330"/>
      <c r="T355" s="330"/>
      <c r="U355" s="332"/>
    </row>
    <row r="356" spans="18:21" x14ac:dyDescent="0.2">
      <c r="R356" s="330"/>
      <c r="S356" s="330"/>
      <c r="T356" s="330"/>
      <c r="U356" s="332"/>
    </row>
    <row r="357" spans="18:21" x14ac:dyDescent="0.2">
      <c r="R357" s="330"/>
      <c r="S357" s="330"/>
      <c r="T357" s="330"/>
      <c r="U357" s="332"/>
    </row>
    <row r="358" spans="18:21" x14ac:dyDescent="0.2">
      <c r="R358" s="330"/>
      <c r="S358" s="330"/>
      <c r="T358" s="330"/>
      <c r="U358" s="332"/>
    </row>
    <row r="359" spans="18:21" x14ac:dyDescent="0.2">
      <c r="R359" s="330"/>
      <c r="S359" s="330"/>
      <c r="T359" s="330"/>
      <c r="U359" s="332"/>
    </row>
    <row r="360" spans="18:21" x14ac:dyDescent="0.2">
      <c r="R360" s="330"/>
      <c r="S360" s="330"/>
      <c r="T360" s="330"/>
      <c r="U360" s="332"/>
    </row>
    <row r="361" spans="18:21" x14ac:dyDescent="0.2">
      <c r="R361" s="330"/>
      <c r="S361" s="330"/>
      <c r="T361" s="330"/>
      <c r="U361" s="332"/>
    </row>
    <row r="362" spans="18:21" x14ac:dyDescent="0.2">
      <c r="R362" s="330"/>
      <c r="S362" s="330"/>
      <c r="T362" s="330"/>
      <c r="U362" s="332"/>
    </row>
    <row r="363" spans="18:21" x14ac:dyDescent="0.2">
      <c r="R363" s="330"/>
      <c r="S363" s="330"/>
      <c r="T363" s="330"/>
      <c r="U363" s="332"/>
    </row>
    <row r="364" spans="18:21" x14ac:dyDescent="0.2">
      <c r="R364" s="330"/>
      <c r="S364" s="330"/>
      <c r="T364" s="330"/>
      <c r="U364" s="332"/>
    </row>
    <row r="365" spans="18:21" x14ac:dyDescent="0.2">
      <c r="R365" s="330"/>
      <c r="S365" s="330"/>
      <c r="T365" s="330"/>
      <c r="U365" s="332"/>
    </row>
    <row r="366" spans="18:21" x14ac:dyDescent="0.2">
      <c r="R366" s="330"/>
      <c r="S366" s="330"/>
      <c r="T366" s="330"/>
      <c r="U366" s="332"/>
    </row>
    <row r="367" spans="18:21" x14ac:dyDescent="0.2">
      <c r="R367" s="330"/>
      <c r="S367" s="330"/>
      <c r="T367" s="330"/>
      <c r="U367" s="332"/>
    </row>
    <row r="368" spans="18:21" x14ac:dyDescent="0.2">
      <c r="R368" s="330"/>
      <c r="S368" s="330"/>
      <c r="T368" s="330"/>
      <c r="U368" s="332"/>
    </row>
    <row r="369" spans="18:21" x14ac:dyDescent="0.2">
      <c r="R369" s="330"/>
      <c r="S369" s="330"/>
      <c r="T369" s="330"/>
      <c r="U369" s="332"/>
    </row>
    <row r="370" spans="18:21" x14ac:dyDescent="0.2">
      <c r="R370" s="330"/>
      <c r="S370" s="330"/>
      <c r="T370" s="330"/>
      <c r="U370" s="332"/>
    </row>
    <row r="371" spans="18:21" x14ac:dyDescent="0.2">
      <c r="R371" s="330"/>
      <c r="S371" s="330"/>
      <c r="T371" s="330"/>
      <c r="U371" s="332"/>
    </row>
    <row r="372" spans="18:21" x14ac:dyDescent="0.2">
      <c r="R372" s="330"/>
      <c r="S372" s="330"/>
      <c r="T372" s="330"/>
      <c r="U372" s="332"/>
    </row>
    <row r="373" spans="18:21" x14ac:dyDescent="0.2">
      <c r="R373" s="330"/>
      <c r="S373" s="330"/>
      <c r="T373" s="330"/>
      <c r="U373" s="332"/>
    </row>
    <row r="374" spans="18:21" x14ac:dyDescent="0.2">
      <c r="R374" s="330"/>
      <c r="S374" s="330"/>
      <c r="T374" s="330"/>
      <c r="U374" s="332"/>
    </row>
    <row r="375" spans="18:21" x14ac:dyDescent="0.2">
      <c r="R375" s="330"/>
      <c r="S375" s="330"/>
      <c r="T375" s="330"/>
      <c r="U375" s="332"/>
    </row>
    <row r="376" spans="18:21" x14ac:dyDescent="0.2">
      <c r="R376" s="330"/>
      <c r="S376" s="330"/>
      <c r="T376" s="330"/>
      <c r="U376" s="332"/>
    </row>
    <row r="377" spans="18:21" x14ac:dyDescent="0.2">
      <c r="R377" s="330"/>
      <c r="S377" s="330"/>
      <c r="T377" s="330"/>
      <c r="U377" s="332"/>
    </row>
    <row r="378" spans="18:21" x14ac:dyDescent="0.2">
      <c r="R378" s="330"/>
      <c r="S378" s="330"/>
      <c r="T378" s="330"/>
      <c r="U378" s="332"/>
    </row>
    <row r="379" spans="18:21" x14ac:dyDescent="0.2">
      <c r="R379" s="330"/>
      <c r="S379" s="330"/>
      <c r="T379" s="330"/>
      <c r="U379" s="332"/>
    </row>
    <row r="380" spans="18:21" x14ac:dyDescent="0.2">
      <c r="R380" s="330"/>
      <c r="S380" s="330"/>
      <c r="T380" s="330"/>
      <c r="U380" s="332"/>
    </row>
    <row r="381" spans="18:21" x14ac:dyDescent="0.2">
      <c r="R381" s="330"/>
      <c r="S381" s="330"/>
      <c r="T381" s="330"/>
      <c r="U381" s="332"/>
    </row>
    <row r="382" spans="18:21" x14ac:dyDescent="0.2">
      <c r="R382" s="330"/>
      <c r="S382" s="330"/>
      <c r="T382" s="330"/>
      <c r="U382" s="332"/>
    </row>
    <row r="383" spans="18:21" x14ac:dyDescent="0.2">
      <c r="R383" s="330"/>
      <c r="S383" s="330"/>
      <c r="T383" s="330"/>
      <c r="U383" s="332"/>
    </row>
    <row r="384" spans="18:21" x14ac:dyDescent="0.2">
      <c r="R384" s="330"/>
      <c r="S384" s="330"/>
      <c r="T384" s="330"/>
      <c r="U384" s="332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16384" width="9.33203125" style="180"/>
  </cols>
  <sheetData>
    <row r="1" spans="1:21" x14ac:dyDescent="0.2">
      <c r="E1" s="417" t="s">
        <v>101</v>
      </c>
      <c r="F1" s="418" t="s">
        <v>23</v>
      </c>
      <c r="N1" s="180" t="str">
        <f>_xll.qlInterpolation(,interpolator12M,_xll.ohFilter(E3:E27,M3:M27),_xll.ohFilter(L3:L27,M3:M27))</f>
        <v>obj_00271#0393</v>
      </c>
    </row>
    <row r="2" spans="1:21" ht="26.25" customHeight="1" x14ac:dyDescent="0.2">
      <c r="D2" s="359" t="str">
        <f>F1&amp;" Instruments"</f>
        <v>1Y Instruments</v>
      </c>
      <c r="E2" s="359" t="s">
        <v>102</v>
      </c>
      <c r="F2" s="359" t="s">
        <v>103</v>
      </c>
      <c r="G2" s="359" t="s">
        <v>125</v>
      </c>
      <c r="H2" s="359" t="str">
        <f>F1&amp;" Market quote"</f>
        <v>1Y Market quote</v>
      </c>
      <c r="I2" s="359" t="s">
        <v>126</v>
      </c>
      <c r="J2" s="359" t="s">
        <v>127</v>
      </c>
      <c r="K2" s="359" t="s">
        <v>128</v>
      </c>
      <c r="L2" s="359" t="s">
        <v>138</v>
      </c>
      <c r="M2" s="359" t="s">
        <v>80</v>
      </c>
      <c r="N2" s="359" t="s">
        <v>132</v>
      </c>
      <c r="O2" s="359" t="s">
        <v>141</v>
      </c>
      <c r="P2" s="359" t="s">
        <v>129</v>
      </c>
      <c r="R2" s="359" t="s">
        <v>102</v>
      </c>
      <c r="S2" s="420" t="s">
        <v>103</v>
      </c>
      <c r="T2" s="420" t="s">
        <v>125</v>
      </c>
      <c r="U2" s="359" t="s">
        <v>132</v>
      </c>
    </row>
    <row r="3" spans="1:21" ht="11.25" customHeight="1" x14ac:dyDescent="0.2">
      <c r="C3" s="331" t="str">
        <f>SUBSTITUTE(F1,"M","")</f>
        <v>1Y</v>
      </c>
      <c r="D3" s="408" t="str">
        <f>PROPER(Currency&amp;IborType)&amp;F1&amp;"LastFixing"&amp;QuoteSuffix</f>
        <v>Usdlibor1YLastFixing_Quote</v>
      </c>
      <c r="E3" s="409">
        <f>SettlementDate</f>
        <v>42138</v>
      </c>
      <c r="F3" s="409">
        <f>_xll.qlCalendarAdvance(Calendar,E3,$F$1,"mf",,Trigger)</f>
        <v>42506</v>
      </c>
      <c r="G3" s="410">
        <f>_xll.qlDayCounterYearFraction(DayCounter,E3,F3,,,Trigger)</f>
        <v>1.0222222222222221</v>
      </c>
      <c r="H3" s="411">
        <f>_xll.qlQuoteValue(D3,LastFixingsTrigger)</f>
        <v>7.3460000000000001E-3</v>
      </c>
      <c r="I3" s="412">
        <f>_xll.qlYieldTSDiscount(Discounting,E3,,AllTriggers)</f>
        <v>0.99998560902785294</v>
      </c>
      <c r="J3" s="412">
        <f>_xll.qlYieldTSDiscount(Discounting,F3,,AllTriggers)</f>
        <v>0.99673525149763398</v>
      </c>
      <c r="K3" s="411">
        <f>(I3/J3-1)/G3</f>
        <v>3.1901124989131007E-3</v>
      </c>
      <c r="L3" s="411">
        <f>H3-K3</f>
        <v>4.1558875010868999E-3</v>
      </c>
      <c r="M3" s="413" t="b">
        <v>1</v>
      </c>
      <c r="N3" s="414">
        <f>_xll.qlInterpolationInterpolate($N$1,E3,TRUE)</f>
        <v>4.1558875010868999E-3</v>
      </c>
      <c r="O3" s="415">
        <f>(L3-N3)*10000</f>
        <v>0</v>
      </c>
      <c r="P3" s="425">
        <f t="shared" ref="P3:P20" si="0">LN((1+H3*G3)/(1+K3*G3))</f>
        <v>4.2254920781124201E-3</v>
      </c>
      <c r="R3" s="421">
        <f>E3</f>
        <v>42138</v>
      </c>
      <c r="S3" s="426">
        <f>_xll.qlCalendarAdvance(Calendar,R3,$F$1,"mf",,Trigger)</f>
        <v>42506</v>
      </c>
      <c r="T3" s="427">
        <f>_xll.qlDayCounterYearFraction(DayCounter,R3,S3,,,Trigger)</f>
        <v>1.0222222222222221</v>
      </c>
      <c r="U3" s="423">
        <f>_xll.qlInterpolationInterpolate(B12MInterpolation,R3,TRUE)</f>
        <v>4.1558875010868999E-3</v>
      </c>
    </row>
    <row r="4" spans="1:21" ht="11.25" customHeight="1" x14ac:dyDescent="0.2">
      <c r="A4" s="180">
        <v>1</v>
      </c>
      <c r="B4" s="180" t="s">
        <v>32</v>
      </c>
      <c r="C4" s="180">
        <f>A4+12</f>
        <v>13</v>
      </c>
      <c r="D4" s="438" t="str">
        <f t="shared" ref="D4:D20" si="1">Currency&amp;A4&amp;B4&amp;C4&amp;"F"&amp;QuoteSuffix</f>
        <v>USD1x13F_Quote</v>
      </c>
      <c r="E4" s="421">
        <f>_xll.qlCalendarAdvance(Calendar,$E$3,A4&amp;"M","mf",,Trigger)</f>
        <v>42170</v>
      </c>
      <c r="F4" s="421">
        <f>_xll.qlCalendarAdvance(Calendar,E4,$F$1,"mf",,Trigger)</f>
        <v>42536</v>
      </c>
      <c r="G4" s="422">
        <f>_xll.qlDayCounterYearFraction(DayCounter,E4,F4,,,Trigger)</f>
        <v>1.0166666666666666</v>
      </c>
      <c r="H4" s="128">
        <f>_xll.qlQuoteValue(D4,AllTriggers)</f>
        <v>7.8300000000000002E-3</v>
      </c>
      <c r="I4" s="129">
        <f>_xll.qlYieldTSDiscount(Discounting,E4,,AllTriggers)</f>
        <v>0.99987273450611391</v>
      </c>
      <c r="J4" s="129">
        <f>_xll.qlYieldTSDiscount(Discounting,F4,,AllTriggers)</f>
        <v>0.99616179379465364</v>
      </c>
      <c r="K4" s="128">
        <f t="shared" ref="K4:K20" si="2">(I4/J4-1)/G4</f>
        <v>3.6641694557724186E-3</v>
      </c>
      <c r="L4" s="128">
        <f t="shared" ref="L4:L20" si="3">H4-K4</f>
        <v>4.165830544227582E-3</v>
      </c>
      <c r="M4" s="439" t="b">
        <f>IF(ISERROR(H4),FALSE,TRUE)</f>
        <v>1</v>
      </c>
      <c r="N4" s="128">
        <f>_xll.qlInterpolationInterpolate($N$1,E4,TRUE)</f>
        <v>4.165830544227582E-3</v>
      </c>
      <c r="O4" s="440">
        <f t="shared" ref="O4:O20" si="4">(L4-N4)*10000</f>
        <v>0</v>
      </c>
      <c r="P4" s="441">
        <f t="shared" si="0"/>
        <v>4.2106649451179885E-3</v>
      </c>
      <c r="R4" s="92">
        <f>_xll.qlCalendarAdvance(Calendar,R3,"1D","f")</f>
        <v>42139</v>
      </c>
      <c r="S4" s="146">
        <f>_xll.qlCalendarAdvance(Calendar,R4,$F$1,"mf",,Trigger)</f>
        <v>42506</v>
      </c>
      <c r="T4" s="147">
        <f>_xll.qlDayCounterYearFraction(DayCounter,R4,S4,,,Trigger)</f>
        <v>1.0194444444444444</v>
      </c>
      <c r="U4" s="139">
        <f>_xll.qlInterpolationInterpolate(B12MInterpolation,R4,TRUE)</f>
        <v>4.1564584722806565E-3</v>
      </c>
    </row>
    <row r="5" spans="1:21" ht="11.25" customHeight="1" x14ac:dyDescent="0.2">
      <c r="A5" s="180">
        <v>2</v>
      </c>
      <c r="B5" s="180" t="s">
        <v>32</v>
      </c>
      <c r="C5" s="180">
        <f t="shared" ref="C5:C21" si="5">A5+12</f>
        <v>14</v>
      </c>
      <c r="D5" s="405" t="str">
        <f t="shared" si="1"/>
        <v>USD2x14F_Quote</v>
      </c>
      <c r="E5" s="92">
        <f>_xll.qlCalendarAdvance(Calendar,$E$3,A5&amp;"M","mf",,Trigger)</f>
        <v>42199</v>
      </c>
      <c r="F5" s="92">
        <f>_xll.qlCalendarAdvance(Calendar,E5,$F$1,"mf",,Trigger)</f>
        <v>42565</v>
      </c>
      <c r="G5" s="118">
        <f>_xll.qlDayCounterYearFraction(DayCounter,E5,F5,,,Trigger)</f>
        <v>1.0166666666666666</v>
      </c>
      <c r="H5" s="22">
        <f>_xll.qlQuoteValue(D5,AllTriggers)</f>
        <v>8.2900000000000005E-3</v>
      </c>
      <c r="I5" s="119">
        <f>_xll.qlYieldTSDiscount(Discounting,E5,,AllTriggers)</f>
        <v>0.99975691463392391</v>
      </c>
      <c r="J5" s="119">
        <f>_xll.qlYieldTSDiscount(Discounting,F5,,AllTriggers)</f>
        <v>0.9955618386069921</v>
      </c>
      <c r="K5" s="22">
        <f t="shared" si="2"/>
        <v>4.1446991324607645E-3</v>
      </c>
      <c r="L5" s="22">
        <f t="shared" si="3"/>
        <v>4.145300867539236E-3</v>
      </c>
      <c r="M5" s="117" t="b">
        <f t="shared" ref="M5:M20" si="6">IF(ISERROR(H5),FALSE,TRUE)</f>
        <v>1</v>
      </c>
      <c r="N5" s="22">
        <f>_xll.qlInterpolationInterpolate($N$1,E5,TRUE)</f>
        <v>4.145300867539236E-3</v>
      </c>
      <c r="O5" s="145">
        <f t="shared" si="4"/>
        <v>0</v>
      </c>
      <c r="P5" s="419">
        <f t="shared" si="0"/>
        <v>4.1879236266773763E-3</v>
      </c>
      <c r="R5" s="92">
        <f>_xll.qlCalendarAdvance(Calendar,R4,"1D","f")</f>
        <v>42142</v>
      </c>
      <c r="S5" s="146">
        <f>_xll.qlCalendarAdvance(Calendar,R5,$F$1,"mf",,Trigger)</f>
        <v>42508</v>
      </c>
      <c r="T5" s="147">
        <f>_xll.qlDayCounterYearFraction(DayCounter,R5,S5,,,Trigger)</f>
        <v>1.0166666666666666</v>
      </c>
      <c r="U5" s="139">
        <f>_xll.qlInterpolationInterpolate(B12MInterpolation,R5,TRUE)</f>
        <v>4.1581561218680492E-3</v>
      </c>
    </row>
    <row r="6" spans="1:21" ht="11.25" customHeight="1" x14ac:dyDescent="0.2">
      <c r="A6" s="180">
        <f>A5+1</f>
        <v>3</v>
      </c>
      <c r="B6" s="180" t="s">
        <v>32</v>
      </c>
      <c r="C6" s="180">
        <f t="shared" si="5"/>
        <v>15</v>
      </c>
      <c r="D6" s="405" t="str">
        <f t="shared" si="1"/>
        <v>USD3x15F_Quote</v>
      </c>
      <c r="E6" s="92">
        <f>_xll.qlCalendarAdvance(Calendar,$E$3,A6&amp;"M","mf",,Trigger)</f>
        <v>42230</v>
      </c>
      <c r="F6" s="92">
        <f>_xll.qlCalendarAdvance(Calendar,E6,$F$1,"mf",,Trigger)</f>
        <v>42597</v>
      </c>
      <c r="G6" s="118">
        <f>_xll.qlDayCounterYearFraction(DayCounter,E6,F6,,,Trigger)</f>
        <v>1.0194444444444444</v>
      </c>
      <c r="H6" s="22">
        <f>_xll.qlQuoteValue(D6,AllTriggers)</f>
        <v>8.8500000000000002E-3</v>
      </c>
      <c r="I6" s="119">
        <f>_xll.qlYieldTSDiscount(Discounting,E6,,AllTriggers)</f>
        <v>0.9996279643564534</v>
      </c>
      <c r="J6" s="119">
        <f>_xll.qlYieldTSDiscount(Discounting,F6,,AllTriggers)</f>
        <v>0.99484338587394361</v>
      </c>
      <c r="K6" s="22">
        <f t="shared" si="2"/>
        <v>4.7176465753523307E-3</v>
      </c>
      <c r="L6" s="22">
        <f t="shared" si="3"/>
        <v>4.1323534246476695E-3</v>
      </c>
      <c r="M6" s="117" t="b">
        <f t="shared" si="6"/>
        <v>1</v>
      </c>
      <c r="N6" s="22">
        <f>_xll.qlInterpolationInterpolate($N$1,E6,TRUE)</f>
        <v>4.1323534246476695E-3</v>
      </c>
      <c r="O6" s="145">
        <f t="shared" si="4"/>
        <v>0</v>
      </c>
      <c r="P6" s="419">
        <f t="shared" si="0"/>
        <v>4.1837770099559992E-3</v>
      </c>
      <c r="R6" s="92">
        <f>_xll.qlCalendarAdvance(Calendar,R5,"1D","f")</f>
        <v>42143</v>
      </c>
      <c r="S6" s="146">
        <f>_xll.qlCalendarAdvance(Calendar,R6,$F$1,"mf",,Trigger)</f>
        <v>42509</v>
      </c>
      <c r="T6" s="147">
        <f>_xll.qlDayCounterYearFraction(DayCounter,R6,S6,,,Trigger)</f>
        <v>1.0166666666666666</v>
      </c>
      <c r="U6" s="139">
        <f>_xll.qlInterpolationInterpolate(B12MInterpolation,R6,TRUE)</f>
        <v>4.1587118290679287E-3</v>
      </c>
    </row>
    <row r="7" spans="1:21" ht="11.25" customHeight="1" x14ac:dyDescent="0.2">
      <c r="A7" s="180">
        <f t="shared" ref="A7:A27" si="7">A6+1</f>
        <v>4</v>
      </c>
      <c r="B7" s="180" t="s">
        <v>32</v>
      </c>
      <c r="C7" s="180">
        <f t="shared" si="5"/>
        <v>16</v>
      </c>
      <c r="D7" s="405" t="str">
        <f t="shared" si="1"/>
        <v>USD4x16F_Quote</v>
      </c>
      <c r="E7" s="92">
        <f>_xll.qlCalendarAdvance(Calendar,$E$3,A7&amp;"M","mf",,Trigger)</f>
        <v>42261</v>
      </c>
      <c r="F7" s="92">
        <f>_xll.qlCalendarAdvance(Calendar,E7,$F$1,"mf",,Trigger)</f>
        <v>42627</v>
      </c>
      <c r="G7" s="118">
        <f>_xll.qlDayCounterYearFraction(DayCounter,E7,F7,,,Trigger)</f>
        <v>1.0166666666666666</v>
      </c>
      <c r="H7" s="22">
        <f>_xll.qlQuoteValue(D7,AllTriggers)</f>
        <v>9.5200000000000007E-3</v>
      </c>
      <c r="I7" s="119">
        <f>_xll.qlYieldTSDiscount(Discounting,E7,,AllTriggers)</f>
        <v>0.99949044480361582</v>
      </c>
      <c r="J7" s="119">
        <f>_xll.qlYieldTSDiscount(Discounting,F7,,AllTriggers)</f>
        <v>0.99411236915362133</v>
      </c>
      <c r="K7" s="22">
        <f t="shared" si="2"/>
        <v>5.321239972004589E-3</v>
      </c>
      <c r="L7" s="22">
        <f t="shared" si="3"/>
        <v>4.1987600279954117E-3</v>
      </c>
      <c r="M7" s="117" t="b">
        <f t="shared" si="6"/>
        <v>1</v>
      </c>
      <c r="N7" s="22">
        <f>_xll.qlInterpolationInterpolate($N$1,E7,TRUE)</f>
        <v>4.1987600279954117E-3</v>
      </c>
      <c r="O7" s="145">
        <f t="shared" si="4"/>
        <v>0</v>
      </c>
      <c r="P7" s="419">
        <f t="shared" si="0"/>
        <v>4.2367822040199855E-3</v>
      </c>
      <c r="R7" s="92">
        <f>_xll.qlCalendarAdvance(Calendar,R6,"1D","f")</f>
        <v>42144</v>
      </c>
      <c r="S7" s="146">
        <f>_xll.qlCalendarAdvance(Calendar,R7,$F$1,"mf",,Trigger)</f>
        <v>42510</v>
      </c>
      <c r="T7" s="147">
        <f>_xll.qlDayCounterYearFraction(DayCounter,R7,S7,,,Trigger)</f>
        <v>1.0166666666666666</v>
      </c>
      <c r="U7" s="139">
        <f>_xll.qlInterpolationInterpolate(B12MInterpolation,R7,TRUE)</f>
        <v>4.1592599042708693E-3</v>
      </c>
    </row>
    <row r="8" spans="1:21" ht="11.25" customHeight="1" x14ac:dyDescent="0.2">
      <c r="A8" s="180">
        <f t="shared" si="7"/>
        <v>5</v>
      </c>
      <c r="B8" s="180" t="s">
        <v>32</v>
      </c>
      <c r="C8" s="180">
        <f t="shared" si="5"/>
        <v>17</v>
      </c>
      <c r="D8" s="405" t="str">
        <f t="shared" si="1"/>
        <v>USD5x17F_Quote</v>
      </c>
      <c r="E8" s="92">
        <f>_xll.qlCalendarAdvance(Calendar,$E$3,A8&amp;"M","mf",,Trigger)</f>
        <v>42291</v>
      </c>
      <c r="F8" s="92">
        <f>_xll.qlCalendarAdvance(Calendar,E8,$F$1,"mf",,Trigger)</f>
        <v>42657</v>
      </c>
      <c r="G8" s="118">
        <f>_xll.qlDayCounterYearFraction(DayCounter,E8,F8,,,Trigger)</f>
        <v>1.0166666666666666</v>
      </c>
      <c r="H8" s="22">
        <f>_xll.qlQuoteValue(D8,AllTriggers)</f>
        <v>1.0190000000000001E-2</v>
      </c>
      <c r="I8" s="119">
        <f>_xll.qlYieldTSDiscount(Discounting,E8,,AllTriggers)</f>
        <v>0.99929334856092999</v>
      </c>
      <c r="J8" s="119">
        <f>_xll.qlYieldTSDiscount(Discounting,F8,,AllTriggers)</f>
        <v>0.99332406882684943</v>
      </c>
      <c r="K8" s="22">
        <f t="shared" si="2"/>
        <v>5.9108833396072256E-3</v>
      </c>
      <c r="L8" s="22">
        <f t="shared" si="3"/>
        <v>4.2791166603927755E-3</v>
      </c>
      <c r="M8" s="117" t="b">
        <f t="shared" si="6"/>
        <v>1</v>
      </c>
      <c r="N8" s="22">
        <f>_xll.qlInterpolationInterpolate($N$1,E8,TRUE)</f>
        <v>4.2791166603927755E-3</v>
      </c>
      <c r="O8" s="145">
        <f t="shared" si="4"/>
        <v>0</v>
      </c>
      <c r="P8" s="419">
        <f t="shared" si="0"/>
        <v>4.3151243871344929E-3</v>
      </c>
      <c r="R8" s="92">
        <f>_xll.qlCalendarAdvance(Calendar,R7,"1D","f")</f>
        <v>42145</v>
      </c>
      <c r="S8" s="146">
        <f>_xll.qlCalendarAdvance(Calendar,R8,$F$1,"mf",,Trigger)</f>
        <v>42513</v>
      </c>
      <c r="T8" s="147">
        <f>_xll.qlDayCounterYearFraction(DayCounter,R8,S8,,,Trigger)</f>
        <v>1.0222222222222221</v>
      </c>
      <c r="U8" s="139">
        <f>_xll.qlInterpolationInterpolate(B12MInterpolation,R8,TRUE)</f>
        <v>4.1597988210774839E-3</v>
      </c>
    </row>
    <row r="9" spans="1:21" ht="11.25" customHeight="1" x14ac:dyDescent="0.2">
      <c r="A9" s="180">
        <f t="shared" si="7"/>
        <v>6</v>
      </c>
      <c r="B9" s="180" t="s">
        <v>32</v>
      </c>
      <c r="C9" s="180">
        <f t="shared" si="5"/>
        <v>18</v>
      </c>
      <c r="D9" s="405" t="str">
        <f t="shared" si="1"/>
        <v>USD6x18F_Quote</v>
      </c>
      <c r="E9" s="92">
        <f>_xll.qlCalendarAdvance(Calendar,$E$3,A9&amp;"M","mf",,Trigger)</f>
        <v>42324</v>
      </c>
      <c r="F9" s="92">
        <f>_xll.qlCalendarAdvance(Calendar,E9,$F$1,"mf",,Trigger)</f>
        <v>42690</v>
      </c>
      <c r="G9" s="118">
        <f>_xll.qlDayCounterYearFraction(DayCounter,E9,F9,,,Trigger)</f>
        <v>1.0166666666666666</v>
      </c>
      <c r="H9" s="22">
        <f>_xll.qlQuoteValue(D9,AllTriggers)</f>
        <v>1.093E-2</v>
      </c>
      <c r="I9" s="119">
        <f>_xll.qlYieldTSDiscount(Discounting,E9,,AllTriggers)</f>
        <v>0.99905132952648346</v>
      </c>
      <c r="J9" s="119">
        <f>_xll.qlYieldTSDiscount(Discounting,F9,,AllTriggers)</f>
        <v>0.99238945453520189</v>
      </c>
      <c r="K9" s="22">
        <f t="shared" si="2"/>
        <v>6.6029157161083298E-3</v>
      </c>
      <c r="L9" s="22">
        <f t="shared" si="3"/>
        <v>4.3270842838916707E-3</v>
      </c>
      <c r="M9" s="117" t="b">
        <f t="shared" si="6"/>
        <v>1</v>
      </c>
      <c r="N9" s="22">
        <f>_xll.qlInterpolationInterpolate($N$1,E9,TRUE)</f>
        <v>4.3270842838916707E-3</v>
      </c>
      <c r="O9" s="145">
        <f t="shared" si="4"/>
        <v>0</v>
      </c>
      <c r="P9" s="419">
        <f t="shared" si="0"/>
        <v>4.3603474431792993E-3</v>
      </c>
      <c r="R9" s="92">
        <f>_xll.qlCalendarAdvance(Calendar,R8,"1D","f")</f>
        <v>42146</v>
      </c>
      <c r="S9" s="146">
        <f>_xll.qlCalendarAdvance(Calendar,R9,$F$1,"mf",,Trigger)</f>
        <v>42513</v>
      </c>
      <c r="T9" s="147">
        <f>_xll.qlDayCounterYearFraction(DayCounter,R9,S9,,,Trigger)</f>
        <v>1.0194444444444444</v>
      </c>
      <c r="U9" s="139">
        <f>_xll.qlInterpolationInterpolate(B12MInterpolation,R9,TRUE)</f>
        <v>4.1603270530883836E-3</v>
      </c>
    </row>
    <row r="10" spans="1:21" ht="11.25" customHeight="1" x14ac:dyDescent="0.2">
      <c r="A10" s="180">
        <f t="shared" si="7"/>
        <v>7</v>
      </c>
      <c r="B10" s="180" t="s">
        <v>32</v>
      </c>
      <c r="C10" s="180">
        <f t="shared" si="5"/>
        <v>19</v>
      </c>
      <c r="D10" s="405" t="str">
        <f t="shared" si="1"/>
        <v>USD7x19F_Quote</v>
      </c>
      <c r="E10" s="92">
        <f>_xll.qlCalendarAdvance(Calendar,$E$3,A10&amp;"M","mf",,Trigger)</f>
        <v>42352</v>
      </c>
      <c r="F10" s="92">
        <f>_xll.qlCalendarAdvance(Calendar,E10,$F$1,"mf",,Trigger)</f>
        <v>42718</v>
      </c>
      <c r="G10" s="118">
        <f>_xll.qlDayCounterYearFraction(DayCounter,E10,F10,,,Trigger)</f>
        <v>1.0166666666666666</v>
      </c>
      <c r="H10" s="22" t="e">
        <f>_xll.qlQuoteValue(D10,AllTriggers)</f>
        <v>#NUM!</v>
      </c>
      <c r="I10" s="119">
        <f>_xll.qlYieldTSDiscount(Discounting,E10,,AllTriggers)</f>
        <v>0.99882780113532954</v>
      </c>
      <c r="J10" s="119">
        <f>_xll.qlYieldTSDiscount(Discounting,F10,,AllTriggers)</f>
        <v>0.99154038632107777</v>
      </c>
      <c r="K10" s="22">
        <f t="shared" si="2"/>
        <v>7.2291044283329386E-3</v>
      </c>
      <c r="L10" s="22" t="e">
        <f t="shared" si="3"/>
        <v>#NUM!</v>
      </c>
      <c r="M10" s="117" t="b">
        <f t="shared" si="6"/>
        <v>0</v>
      </c>
      <c r="N10" s="22">
        <f>_xll.qlInterpolationInterpolate($N$1,E10,TRUE)</f>
        <v>4.3704332570701247E-3</v>
      </c>
      <c r="O10" s="145" t="e">
        <f t="shared" si="4"/>
        <v>#NUM!</v>
      </c>
      <c r="P10" s="419" t="e">
        <f t="shared" si="0"/>
        <v>#NUM!</v>
      </c>
      <c r="R10" s="92">
        <f>_xll.qlCalendarAdvance(Calendar,R9,"1D","f")</f>
        <v>42150</v>
      </c>
      <c r="S10" s="146">
        <f>_xll.qlCalendarAdvance(Calendar,R10,$F$1,"mf",,Trigger)</f>
        <v>42516</v>
      </c>
      <c r="T10" s="147">
        <f>_xll.qlDayCounterYearFraction(DayCounter,R10,S10,,,Trigger)</f>
        <v>1.0166666666666666</v>
      </c>
      <c r="U10" s="139">
        <f>_xll.qlInterpolationInterpolate(B12MInterpolation,R10,TRUE)</f>
        <v>4.1623026051870867E-3</v>
      </c>
    </row>
    <row r="11" spans="1:21" ht="11.25" customHeight="1" x14ac:dyDescent="0.2">
      <c r="A11" s="180">
        <f t="shared" si="7"/>
        <v>8</v>
      </c>
      <c r="B11" s="180" t="s">
        <v>32</v>
      </c>
      <c r="C11" s="180">
        <f t="shared" si="5"/>
        <v>20</v>
      </c>
      <c r="D11" s="405" t="str">
        <f t="shared" si="1"/>
        <v>USD8x20F_Quote</v>
      </c>
      <c r="E11" s="92">
        <f>_xll.qlCalendarAdvance(Calendar,$E$3,A11&amp;"M","mf",,Trigger)</f>
        <v>42383</v>
      </c>
      <c r="F11" s="92">
        <f>_xll.qlCalendarAdvance(Calendar,E11,$F$1,"mf",,Trigger)</f>
        <v>42751</v>
      </c>
      <c r="G11" s="118">
        <f>_xll.qlDayCounterYearFraction(DayCounter,E11,F11,,,Trigger)</f>
        <v>1.0222222222222221</v>
      </c>
      <c r="H11" s="22" t="e">
        <f>_xll.qlQuoteValue(D11,AllTriggers)</f>
        <v>#NUM!</v>
      </c>
      <c r="I11" s="119">
        <f>_xll.qlYieldTSDiscount(Discounting,E11,,AllTriggers)</f>
        <v>0.9985042170771985</v>
      </c>
      <c r="J11" s="119">
        <f>_xll.qlYieldTSDiscount(Discounting,F11,,AllTriggers)</f>
        <v>0.99047488996720501</v>
      </c>
      <c r="K11" s="22">
        <f t="shared" si="2"/>
        <v>7.9303136305716362E-3</v>
      </c>
      <c r="L11" s="22" t="e">
        <f t="shared" si="3"/>
        <v>#NUM!</v>
      </c>
      <c r="M11" s="117" t="b">
        <f t="shared" si="6"/>
        <v>0</v>
      </c>
      <c r="N11" s="22">
        <f>_xll.qlInterpolationInterpolate($N$1,E11,TRUE)</f>
        <v>4.4270521095747389E-3</v>
      </c>
      <c r="O11" s="145" t="e">
        <f t="shared" si="4"/>
        <v>#NUM!</v>
      </c>
      <c r="P11" s="419" t="e">
        <f t="shared" si="0"/>
        <v>#NUM!</v>
      </c>
      <c r="R11" s="92">
        <f>_xll.qlCalendarAdvance(Calendar,R10,"1D","f")</f>
        <v>42151</v>
      </c>
      <c r="S11" s="146">
        <f>_xll.qlCalendarAdvance(Calendar,R11,$F$1,"mf",,Trigger)</f>
        <v>42517</v>
      </c>
      <c r="T11" s="147">
        <f>_xll.qlDayCounterYearFraction(DayCounter,R11,S11,,,Trigger)</f>
        <v>1.0166666666666666</v>
      </c>
      <c r="U11" s="139">
        <f>_xll.qlInterpolationInterpolate(B12MInterpolation,R11,TRUE)</f>
        <v>4.1627545172285988E-3</v>
      </c>
    </row>
    <row r="12" spans="1:21" ht="11.25" customHeight="1" x14ac:dyDescent="0.2">
      <c r="A12" s="180">
        <f t="shared" si="7"/>
        <v>9</v>
      </c>
      <c r="B12" s="180" t="s">
        <v>32</v>
      </c>
      <c r="C12" s="180">
        <f t="shared" si="5"/>
        <v>21</v>
      </c>
      <c r="D12" s="405" t="str">
        <f t="shared" si="1"/>
        <v>USD9x21F_Quote</v>
      </c>
      <c r="E12" s="92">
        <f>_xll.qlCalendarAdvance(Calendar,$E$3,A12&amp;"M","mf",,Trigger)</f>
        <v>42415</v>
      </c>
      <c r="F12" s="92">
        <f>_xll.qlCalendarAdvance(Calendar,E12,$F$1,"mf",,Trigger)</f>
        <v>42781</v>
      </c>
      <c r="G12" s="118">
        <f>_xll.qlDayCounterYearFraction(DayCounter,E12,F12,,,Trigger)</f>
        <v>1.0166666666666666</v>
      </c>
      <c r="H12" s="22">
        <f>_xll.qlQuoteValue(D12,AllTriggers)</f>
        <v>1.311E-2</v>
      </c>
      <c r="I12" s="119">
        <f>_xll.qlYieldTSDiscount(Discounting,E12,,AllTriggers)</f>
        <v>0.99812474787134475</v>
      </c>
      <c r="J12" s="119">
        <f>_xll.qlYieldTSDiscount(Discounting,F12,,AllTriggers)</f>
        <v>0.98944699297654282</v>
      </c>
      <c r="K12" s="22">
        <f t="shared" si="2"/>
        <v>8.6265324756414595E-3</v>
      </c>
      <c r="L12" s="22">
        <f t="shared" si="3"/>
        <v>4.4834675243585406E-3</v>
      </c>
      <c r="M12" s="117" t="b">
        <f t="shared" si="6"/>
        <v>1</v>
      </c>
      <c r="N12" s="22">
        <f>_xll.qlInterpolationInterpolate($N$1,E12,TRUE)</f>
        <v>4.4834675243585406E-3</v>
      </c>
      <c r="O12" s="145">
        <f t="shared" si="4"/>
        <v>0</v>
      </c>
      <c r="P12" s="419">
        <f t="shared" si="0"/>
        <v>4.508384739324996E-3</v>
      </c>
      <c r="R12" s="92">
        <f>_xll.qlCalendarAdvance(Calendar,R11,"1D","f")</f>
        <v>42152</v>
      </c>
      <c r="S12" s="146">
        <f>_xll.qlCalendarAdvance(Calendar,R12,$F$1,"mf",,Trigger)</f>
        <v>42521</v>
      </c>
      <c r="T12" s="147">
        <f>_xll.qlDayCounterYearFraction(DayCounter,R12,S12,,,Trigger)</f>
        <v>1.0249999999999999</v>
      </c>
      <c r="U12" s="139">
        <f>_xll.qlInterpolationInterpolate(B12MInterpolation,R12,TRUE)</f>
        <v>4.1631865860780708E-3</v>
      </c>
    </row>
    <row r="13" spans="1:21" ht="11.25" customHeight="1" x14ac:dyDescent="0.2">
      <c r="A13" s="180">
        <f t="shared" si="7"/>
        <v>10</v>
      </c>
      <c r="B13" s="180" t="s">
        <v>32</v>
      </c>
      <c r="C13" s="180">
        <f t="shared" si="5"/>
        <v>22</v>
      </c>
      <c r="D13" s="405" t="str">
        <f t="shared" si="1"/>
        <v>USD10x22F_Quote</v>
      </c>
      <c r="E13" s="92">
        <f>_xll.qlCalendarAdvance(Calendar,$E$3,A13&amp;"M","mf",,Trigger)</f>
        <v>42443</v>
      </c>
      <c r="F13" s="92">
        <f>_xll.qlCalendarAdvance(Calendar,E13,$F$1,"mf",,Trigger)</f>
        <v>42808</v>
      </c>
      <c r="G13" s="118">
        <f>_xll.qlDayCounterYearFraction(DayCounter,E13,F13,,,Trigger)</f>
        <v>1.0138888888888888</v>
      </c>
      <c r="H13" s="22" t="e">
        <f>_xll.qlQuoteValue(D13,AllTriggers)</f>
        <v>#NUM!</v>
      </c>
      <c r="I13" s="119">
        <f>_xll.qlYieldTSDiscount(Discounting,E13,,AllTriggers)</f>
        <v>0.99777083493315932</v>
      </c>
      <c r="J13" s="119">
        <f>_xll.qlYieldTSDiscount(Discounting,F13,,AllTriggers)</f>
        <v>0.98847537200712376</v>
      </c>
      <c r="K13" s="22">
        <f t="shared" si="2"/>
        <v>9.2750189606076762E-3</v>
      </c>
      <c r="L13" s="22" t="e">
        <f t="shared" si="3"/>
        <v>#NUM!</v>
      </c>
      <c r="M13" s="117" t="b">
        <f t="shared" si="6"/>
        <v>0</v>
      </c>
      <c r="N13" s="22">
        <f>_xll.qlInterpolationInterpolate($N$1,E13,TRUE)</f>
        <v>4.5233807112265139E-3</v>
      </c>
      <c r="O13" s="145" t="e">
        <f t="shared" si="4"/>
        <v>#NUM!</v>
      </c>
      <c r="P13" s="419" t="e">
        <f t="shared" si="0"/>
        <v>#NUM!</v>
      </c>
      <c r="R13" s="92">
        <f>_xll.qlCalendarAdvance(Calendar,R12,"1D","f")</f>
        <v>42153</v>
      </c>
      <c r="S13" s="146">
        <f>_xll.qlCalendarAdvance(Calendar,R13,$F$1,"mf",,Trigger)</f>
        <v>42521</v>
      </c>
      <c r="T13" s="147">
        <f>_xll.qlDayCounterYearFraction(DayCounter,R13,S13,,,Trigger)</f>
        <v>1.0222222222222221</v>
      </c>
      <c r="U13" s="139">
        <f>_xll.qlInterpolationInterpolate(B12MInterpolation,R13,TRUE)</f>
        <v>4.1635972853361148E-3</v>
      </c>
    </row>
    <row r="14" spans="1:21" ht="11.25" customHeight="1" x14ac:dyDescent="0.2">
      <c r="A14" s="180">
        <f t="shared" si="7"/>
        <v>11</v>
      </c>
      <c r="B14" s="180" t="s">
        <v>32</v>
      </c>
      <c r="C14" s="180">
        <f t="shared" si="5"/>
        <v>23</v>
      </c>
      <c r="D14" s="405" t="str">
        <f t="shared" si="1"/>
        <v>USD11x23F_Quote</v>
      </c>
      <c r="E14" s="92">
        <f>_xll.qlCalendarAdvance(Calendar,$E$3,A14&amp;"M","mf",,Trigger)</f>
        <v>42474</v>
      </c>
      <c r="F14" s="92">
        <f>_xll.qlCalendarAdvance(Calendar,E14,$F$1,"mf",,Trigger)</f>
        <v>42843</v>
      </c>
      <c r="G14" s="118">
        <f>_xll.qlDayCounterYearFraction(DayCounter,E14,F14,,,Trigger)</f>
        <v>1.0249999999999999</v>
      </c>
      <c r="H14" s="22" t="e">
        <f>_xll.qlQuoteValue(D14,AllTriggers)</f>
        <v>#NUM!</v>
      </c>
      <c r="I14" s="119">
        <f>_xll.qlYieldTSDiscount(Discounting,E14,,AllTriggers)</f>
        <v>0.99729557044280448</v>
      </c>
      <c r="J14" s="119">
        <f>_xll.qlYieldTSDiscount(Discounting,F14,,AllTriggers)</f>
        <v>0.98715568808499099</v>
      </c>
      <c r="K14" s="22">
        <f t="shared" si="2"/>
        <v>1.0021284659925609E-2</v>
      </c>
      <c r="L14" s="22" t="e">
        <f t="shared" si="3"/>
        <v>#NUM!</v>
      </c>
      <c r="M14" s="117" t="b">
        <f t="shared" si="6"/>
        <v>0</v>
      </c>
      <c r="N14" s="22">
        <f>_xll.qlInterpolationInterpolate($N$1,E14,TRUE)</f>
        <v>4.5582445955164108E-3</v>
      </c>
      <c r="O14" s="145" t="e">
        <f t="shared" si="4"/>
        <v>#NUM!</v>
      </c>
      <c r="P14" s="419" t="e">
        <f t="shared" si="0"/>
        <v>#NUM!</v>
      </c>
      <c r="R14" s="92">
        <f>_xll.qlCalendarAdvance(Calendar,R13,"1D","f")</f>
        <v>42156</v>
      </c>
      <c r="S14" s="146">
        <f>_xll.qlCalendarAdvance(Calendar,R14,$F$1,"mf",,Trigger)</f>
        <v>42522</v>
      </c>
      <c r="T14" s="147">
        <f>_xll.qlDayCounterYearFraction(DayCounter,R14,S14,,,Trigger)</f>
        <v>1.0166666666666666</v>
      </c>
      <c r="U14" s="139">
        <f>_xll.qlInterpolationInterpolate(B12MInterpolation,R14,TRUE)</f>
        <v>4.1646859015677974E-3</v>
      </c>
    </row>
    <row r="15" spans="1:21" ht="11.25" customHeight="1" x14ac:dyDescent="0.2">
      <c r="A15" s="180">
        <f t="shared" si="7"/>
        <v>12</v>
      </c>
      <c r="B15" s="180" t="s">
        <v>32</v>
      </c>
      <c r="C15" s="180">
        <f t="shared" si="5"/>
        <v>24</v>
      </c>
      <c r="D15" s="405" t="str">
        <f t="shared" si="1"/>
        <v>USD12x24F_Quote</v>
      </c>
      <c r="E15" s="92">
        <f>_xll.qlCalendarAdvance(Calendar,$E$3,A15&amp;"M","mf",,Trigger)</f>
        <v>42506</v>
      </c>
      <c r="F15" s="92">
        <f>_xll.qlCalendarAdvance(Calendar,E15,$F$1,"mf",,Trigger)</f>
        <v>42871</v>
      </c>
      <c r="G15" s="118">
        <f>_xll.qlDayCounterYearFraction(DayCounter,E15,F15,,,Trigger)</f>
        <v>1.0138888888888888</v>
      </c>
      <c r="H15" s="22">
        <f>_xll.qlQuoteValue(D15,AllTriggers)</f>
        <v>1.5270000000000001E-2</v>
      </c>
      <c r="I15" s="119">
        <f>_xll.qlYieldTSDiscount(Discounting,E15,,AllTriggers)</f>
        <v>0.99673525149763398</v>
      </c>
      <c r="J15" s="119">
        <f>_xll.qlYieldTSDiscount(Discounting,F15,,AllTriggers)</f>
        <v>0.98605583401640706</v>
      </c>
      <c r="K15" s="22">
        <f t="shared" si="2"/>
        <v>1.0682076742216108E-2</v>
      </c>
      <c r="L15" s="22">
        <f t="shared" si="3"/>
        <v>4.5879232577838922E-3</v>
      </c>
      <c r="M15" s="117" t="b">
        <f t="shared" si="6"/>
        <v>1</v>
      </c>
      <c r="N15" s="22">
        <f>_xll.qlInterpolationInterpolate($N$1,E15,TRUE)</f>
        <v>4.5879232577838922E-3</v>
      </c>
      <c r="O15" s="145">
        <f t="shared" si="4"/>
        <v>0</v>
      </c>
      <c r="P15" s="419">
        <f t="shared" si="0"/>
        <v>4.5912489157287489E-3</v>
      </c>
      <c r="R15" s="92">
        <f>_xll.qlCalendarAdvance(Calendar,R14,"1D","f")</f>
        <v>42157</v>
      </c>
      <c r="S15" s="146">
        <f>_xll.qlCalendarAdvance(Calendar,R15,$F$1,"mf",,Trigger)</f>
        <v>42523</v>
      </c>
      <c r="T15" s="147">
        <f>_xll.qlDayCounterYearFraction(DayCounter,R15,S15,,,Trigger)</f>
        <v>1.0166666666666666</v>
      </c>
      <c r="U15" s="139">
        <f>_xll.qlInterpolationInterpolate(B12MInterpolation,R15,TRUE)</f>
        <v>4.1649958584662498E-3</v>
      </c>
    </row>
    <row r="16" spans="1:21" ht="11.25" customHeight="1" x14ac:dyDescent="0.2">
      <c r="A16" s="180">
        <f t="shared" si="7"/>
        <v>13</v>
      </c>
      <c r="B16" s="180" t="s">
        <v>32</v>
      </c>
      <c r="C16" s="180">
        <f t="shared" si="5"/>
        <v>25</v>
      </c>
      <c r="D16" s="405" t="str">
        <f t="shared" si="1"/>
        <v>USD13x25F_Quote</v>
      </c>
      <c r="E16" s="92">
        <f>_xll.qlCalendarAdvance(Calendar,$E$3,A16&amp;"M","mf",,Trigger)</f>
        <v>42535</v>
      </c>
      <c r="F16" s="92">
        <f>_xll.qlCalendarAdvance(Calendar,E16,$F$1,"mf",,Trigger)</f>
        <v>42900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0.99618166057050395</v>
      </c>
      <c r="J16" s="119">
        <f>_xll.qlYieldTSDiscount(Discounting,F16,,AllTriggers)</f>
        <v>0.98487938455627921</v>
      </c>
      <c r="K16" s="22">
        <f t="shared" si="2"/>
        <v>1.1318594429125981E-2</v>
      </c>
      <c r="L16" s="22" t="e">
        <f t="shared" si="3"/>
        <v>#NUM!</v>
      </c>
      <c r="M16" s="117" t="b">
        <f t="shared" si="6"/>
        <v>0</v>
      </c>
      <c r="N16" s="22">
        <f>_xll.qlInterpolationInterpolate($N$1,E16,TRUE)</f>
        <v>4.6122936404867677E-3</v>
      </c>
      <c r="O16" s="145" t="e">
        <f t="shared" si="4"/>
        <v>#NUM!</v>
      </c>
      <c r="P16" s="419" t="e">
        <f t="shared" si="0"/>
        <v>#NUM!</v>
      </c>
      <c r="R16" s="92">
        <f>_xll.qlCalendarAdvance(Calendar,R15,"1D","f")</f>
        <v>42158</v>
      </c>
      <c r="S16" s="146">
        <f>_xll.qlCalendarAdvance(Calendar,R16,$F$1,"mf",,Trigger)</f>
        <v>42524</v>
      </c>
      <c r="T16" s="147">
        <f>_xll.qlDayCounterYearFraction(DayCounter,R16,S16,,,Trigger)</f>
        <v>1.0166666666666666</v>
      </c>
      <c r="U16" s="139">
        <f>_xll.qlInterpolationInterpolate(B12MInterpolation,R16,TRUE)</f>
        <v>4.1652768137763353E-3</v>
      </c>
    </row>
    <row r="17" spans="1:21" ht="11.25" customHeight="1" x14ac:dyDescent="0.2">
      <c r="A17" s="180">
        <f t="shared" si="7"/>
        <v>14</v>
      </c>
      <c r="B17" s="180" t="s">
        <v>32</v>
      </c>
      <c r="C17" s="180">
        <f t="shared" si="5"/>
        <v>26</v>
      </c>
      <c r="D17" s="405" t="str">
        <f t="shared" si="1"/>
        <v>USD14x26F_Quote</v>
      </c>
      <c r="E17" s="92">
        <f>_xll.qlCalendarAdvance(Calendar,$E$3,A17&amp;"M","mf",,Trigger)</f>
        <v>42565</v>
      </c>
      <c r="F17" s="92">
        <f>_xll.qlCalendarAdvance(Calendar,E17,$F$1,"mf",,Trigger)</f>
        <v>42930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0.9955618386069921</v>
      </c>
      <c r="J17" s="119">
        <f>_xll.qlYieldTSDiscount(Discounting,F17,,AllTriggers)</f>
        <v>0.98362423178010283</v>
      </c>
      <c r="K17" s="22">
        <f t="shared" si="2"/>
        <v>1.1970097508617689E-2</v>
      </c>
      <c r="L17" s="22" t="e">
        <f t="shared" si="3"/>
        <v>#NUM!</v>
      </c>
      <c r="M17" s="117" t="b">
        <f t="shared" si="6"/>
        <v>0</v>
      </c>
      <c r="N17" s="22">
        <f>_xll.qlInterpolationInterpolate($N$1,E17,TRUE)</f>
        <v>4.635713013278326E-3</v>
      </c>
      <c r="O17" s="145" t="e">
        <f t="shared" si="4"/>
        <v>#NUM!</v>
      </c>
      <c r="P17" s="419" t="e">
        <f t="shared" si="0"/>
        <v>#NUM!</v>
      </c>
      <c r="R17" s="92">
        <f>_xll.qlCalendarAdvance(Calendar,R16,"1D","f")</f>
        <v>42159</v>
      </c>
      <c r="S17" s="146">
        <f>_xll.qlCalendarAdvance(Calendar,R17,$F$1,"mf",,Trigger)</f>
        <v>42527</v>
      </c>
      <c r="T17" s="147">
        <f>_xll.qlDayCounterYearFraction(DayCounter,R17,S17,,,Trigger)</f>
        <v>1.0222222222222221</v>
      </c>
      <c r="U17" s="139">
        <f>_xll.qlInterpolationInterpolate(B12MInterpolation,R17,TRUE)</f>
        <v>4.1655272410986658E-3</v>
      </c>
    </row>
    <row r="18" spans="1:21" ht="11.25" customHeight="1" x14ac:dyDescent="0.2">
      <c r="A18" s="180">
        <f t="shared" si="7"/>
        <v>15</v>
      </c>
      <c r="B18" s="180" t="s">
        <v>32</v>
      </c>
      <c r="C18" s="180">
        <f t="shared" si="5"/>
        <v>27</v>
      </c>
      <c r="D18" s="405" t="str">
        <f t="shared" si="1"/>
        <v>USD15x27F_Quote</v>
      </c>
      <c r="E18" s="92">
        <f>_xll.qlCalendarAdvance(Calendar,$E$3,A18&amp;"M","mf",,Trigger)</f>
        <v>42597</v>
      </c>
      <c r="F18" s="92">
        <f>_xll.qlCalendarAdvance(Calendar,E18,$F$1,"mf",,Trigger)</f>
        <v>42962</v>
      </c>
      <c r="G18" s="118">
        <f>_xll.qlDayCounterYearFraction(DayCounter,E18,F18,,,Trigger)</f>
        <v>1.0138888888888888</v>
      </c>
      <c r="H18" s="22">
        <f>_xll.qlQuoteValue(D18,AllTriggers)</f>
        <v>1.7310000000000002E-2</v>
      </c>
      <c r="I18" s="119">
        <f>_xll.qlYieldTSDiscount(Discounting,E18,,AllTriggers)</f>
        <v>0.99484338587394361</v>
      </c>
      <c r="J18" s="119">
        <f>_xll.qlYieldTSDiscount(Discounting,F18,,AllTriggers)</f>
        <v>0.98224423993232501</v>
      </c>
      <c r="K18" s="22">
        <f t="shared" si="2"/>
        <v>1.2651186330375997E-2</v>
      </c>
      <c r="L18" s="22">
        <f t="shared" si="3"/>
        <v>4.658813669624005E-3</v>
      </c>
      <c r="M18" s="117" t="b">
        <f t="shared" si="6"/>
        <v>1</v>
      </c>
      <c r="N18" s="22">
        <f>_xll.qlInterpolationInterpolate($N$1,E18,TRUE)</f>
        <v>4.658813669624005E-3</v>
      </c>
      <c r="O18" s="145">
        <f t="shared" si="4"/>
        <v>0</v>
      </c>
      <c r="P18" s="419">
        <f t="shared" si="0"/>
        <v>4.6528572835274097E-3</v>
      </c>
      <c r="R18" s="92">
        <f>_xll.qlCalendarAdvance(Calendar,R17,"1D","f")</f>
        <v>42160</v>
      </c>
      <c r="S18" s="146">
        <f>_xll.qlCalendarAdvance(Calendar,R18,$F$1,"mf",,Trigger)</f>
        <v>42527</v>
      </c>
      <c r="T18" s="147">
        <f>_xll.qlDayCounterYearFraction(DayCounter,R18,S18,,,Trigger)</f>
        <v>1.0194444444444444</v>
      </c>
      <c r="U18" s="139">
        <f>_xll.qlInterpolationInterpolate(B12MInterpolation,R18,TRUE)</f>
        <v>4.1657456140338535E-3</v>
      </c>
    </row>
    <row r="19" spans="1:21" ht="11.25" customHeight="1" x14ac:dyDescent="0.2">
      <c r="A19" s="180">
        <f t="shared" si="7"/>
        <v>16</v>
      </c>
      <c r="B19" s="180" t="s">
        <v>32</v>
      </c>
      <c r="C19" s="180">
        <f t="shared" si="5"/>
        <v>28</v>
      </c>
      <c r="D19" s="405" t="str">
        <f t="shared" si="1"/>
        <v>USD16x28F_Quote</v>
      </c>
      <c r="E19" s="92">
        <f>_xll.qlCalendarAdvance(Calendar,$E$3,A19&amp;"M","mf",,Trigger)</f>
        <v>42627</v>
      </c>
      <c r="F19" s="92">
        <f>_xll.qlCalendarAdvance(Calendar,E19,$F$1,"mf",,Trigger)</f>
        <v>42992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0.99411236915362133</v>
      </c>
      <c r="J19" s="119">
        <f>_xll.qlYieldTSDiscount(Discounting,F19,,AllTriggers)</f>
        <v>0.9809134074564444</v>
      </c>
      <c r="K19" s="22">
        <f t="shared" si="2"/>
        <v>1.3271460970700519E-2</v>
      </c>
      <c r="L19" s="22" t="e">
        <f t="shared" si="3"/>
        <v>#NUM!</v>
      </c>
      <c r="M19" s="117" t="b">
        <f t="shared" si="6"/>
        <v>0</v>
      </c>
      <c r="N19" s="22">
        <f>_xll.qlInterpolationInterpolate($N$1,E19,TRUE)</f>
        <v>4.6787991800088038E-3</v>
      </c>
      <c r="O19" s="145" t="e">
        <f t="shared" si="4"/>
        <v>#NUM!</v>
      </c>
      <c r="P19" s="419" t="e">
        <f t="shared" si="0"/>
        <v>#NUM!</v>
      </c>
      <c r="R19" s="92">
        <f>_xll.qlCalendarAdvance(Calendar,R18,"1D","f")</f>
        <v>42163</v>
      </c>
      <c r="S19" s="146">
        <f>_xll.qlCalendarAdvance(Calendar,R19,$F$1,"mf",,Trigger)</f>
        <v>42529</v>
      </c>
      <c r="T19" s="147">
        <f>_xll.qlDayCounterYearFraction(DayCounter,R19,S19,,,Trigger)</f>
        <v>1.0166666666666666</v>
      </c>
      <c r="U19" s="139">
        <f>_xll.qlInterpolationInterpolate(B12MInterpolation,R19,TRUE)</f>
        <v>4.1661931425226832E-3</v>
      </c>
    </row>
    <row r="20" spans="1:21" ht="11.25" customHeight="1" x14ac:dyDescent="0.2">
      <c r="A20" s="180">
        <f t="shared" si="7"/>
        <v>17</v>
      </c>
      <c r="B20" s="180" t="s">
        <v>32</v>
      </c>
      <c r="C20" s="180">
        <f t="shared" si="5"/>
        <v>29</v>
      </c>
      <c r="D20" s="405" t="str">
        <f t="shared" si="1"/>
        <v>USD17x29F_Quote</v>
      </c>
      <c r="E20" s="92">
        <f>_xll.qlCalendarAdvance(Calendar,$E$3,A20&amp;"M","mf",,Trigger)</f>
        <v>42657</v>
      </c>
      <c r="F20" s="92">
        <f>_xll.qlCalendarAdvance(Calendar,E20,$F$1,"mf",,Trigger)</f>
        <v>43024</v>
      </c>
      <c r="G20" s="118">
        <f>_xll.qlDayCounterYearFraction(DayCounter,E20,F20,,,Trigger)</f>
        <v>1.0194444444444444</v>
      </c>
      <c r="H20" s="22" t="e">
        <f>_xll.qlQuoteValue(D20,AllTriggers)</f>
        <v>#NUM!</v>
      </c>
      <c r="I20" s="119">
        <f>_xll.qlYieldTSDiscount(Discounting,E20,,AllTriggers)</f>
        <v>0.99332406882684943</v>
      </c>
      <c r="J20" s="119">
        <f>_xll.qlYieldTSDiscount(Discounting,F20,,AllTriggers)</f>
        <v>0.97945592081979493</v>
      </c>
      <c r="K20" s="22">
        <f t="shared" si="2"/>
        <v>1.388896900134632E-2</v>
      </c>
      <c r="L20" s="22" t="e">
        <f t="shared" si="3"/>
        <v>#NUM!</v>
      </c>
      <c r="M20" s="117" t="b">
        <f t="shared" si="6"/>
        <v>0</v>
      </c>
      <c r="N20" s="22">
        <f>_xll.qlInterpolationInterpolate($N$1,E20,TRUE)</f>
        <v>4.6971330693344427E-3</v>
      </c>
      <c r="O20" s="145" t="e">
        <f t="shared" si="4"/>
        <v>#NUM!</v>
      </c>
      <c r="P20" s="419" t="e">
        <f t="shared" si="0"/>
        <v>#NUM!</v>
      </c>
      <c r="R20" s="92">
        <f>_xll.qlCalendarAdvance(Calendar,R19,"1D","f")</f>
        <v>42164</v>
      </c>
      <c r="S20" s="146">
        <f>_xll.qlCalendarAdvance(Calendar,R20,$F$1,"mf",,Trigger)</f>
        <v>42530</v>
      </c>
      <c r="T20" s="147">
        <f>_xll.qlDayCounterYearFraction(DayCounter,R20,S20,,,Trigger)</f>
        <v>1.0166666666666666</v>
      </c>
      <c r="U20" s="139">
        <f>_xll.qlInterpolationInterpolate(B12MInterpolation,R20,TRUE)</f>
        <v>4.1662680339154233E-3</v>
      </c>
    </row>
    <row r="21" spans="1:21" ht="11.25" customHeight="1" x14ac:dyDescent="0.2">
      <c r="A21" s="180">
        <f t="shared" si="7"/>
        <v>18</v>
      </c>
      <c r="B21" s="180" t="s">
        <v>32</v>
      </c>
      <c r="C21" s="180">
        <f t="shared" si="5"/>
        <v>30</v>
      </c>
      <c r="D21" s="405" t="str">
        <f t="shared" ref="D21:D27" si="8">Currency&amp;A21&amp;B21&amp;C21&amp;"F"&amp;QuoteSuffix</f>
        <v>USD18x30F_Quote</v>
      </c>
      <c r="E21" s="92">
        <f>_xll.qlCalendarAdvance(Calendar,$E$3,A21&amp;"M","mf",,Trigger)</f>
        <v>42688</v>
      </c>
      <c r="F21" s="92">
        <f>_xll.qlCalendarAdvance(Calendar,E21,$F$1,"mf",,Trigger)</f>
        <v>43053</v>
      </c>
      <c r="G21" s="118">
        <f>_xll.qlDayCounterYearFraction(DayCounter,E21,F21,,,Trigger)</f>
        <v>1.0138888888888888</v>
      </c>
      <c r="H21" s="22">
        <f>_xll.qlQuoteValue(D21,AllTriggers)</f>
        <v>1.9180000000000003E-2</v>
      </c>
      <c r="I21" s="119">
        <f>_xll.qlYieldTSDiscount(Discounting,E21,,AllTriggers)</f>
        <v>0.99244813581455393</v>
      </c>
      <c r="J21" s="119">
        <f>_xll.qlYieldTSDiscount(Discounting,F21,,AllTriggers)</f>
        <v>0.97810265638886884</v>
      </c>
      <c r="K21" s="22">
        <f t="shared" ref="K21:K27" si="9">(I21/J21-1)/G21</f>
        <v>1.4465727003679194E-2</v>
      </c>
      <c r="L21" s="22">
        <f t="shared" ref="L21:L27" si="10">H21-K21</f>
        <v>4.7142729963208091E-3</v>
      </c>
      <c r="M21" s="117" t="b">
        <f t="shared" ref="M21:M27" si="11">IF(ISERROR(H21),FALSE,TRUE)</f>
        <v>1</v>
      </c>
      <c r="N21" s="22">
        <f>_xll.qlInterpolationInterpolate($N$1,E21,TRUE)</f>
        <v>4.7142729963208091E-3</v>
      </c>
      <c r="O21" s="145">
        <f t="shared" ref="O21:O27" si="12">(L21-N21)*10000</f>
        <v>0</v>
      </c>
      <c r="P21" s="419">
        <f t="shared" ref="P21:P27" si="13">LN((1+H21*G21)/(1+K21*G21))</f>
        <v>4.699599028940322E-3</v>
      </c>
      <c r="R21" s="92">
        <f>_xll.qlCalendarAdvance(Calendar,R20,"1D","f")</f>
        <v>42165</v>
      </c>
      <c r="S21" s="146">
        <f>_xll.qlCalendarAdvance(Calendar,R21,$F$1,"mf",,Trigger)</f>
        <v>42531</v>
      </c>
      <c r="T21" s="147">
        <f>_xll.qlDayCounterYearFraction(DayCounter,R21,S21,,,Trigger)</f>
        <v>1.0166666666666666</v>
      </c>
      <c r="U21" s="139">
        <f>_xll.qlInterpolationInterpolate(B12MInterpolation,R21,TRUE)</f>
        <v>4.1663032389240816E-3</v>
      </c>
    </row>
    <row r="22" spans="1:21" ht="11.25" customHeight="1" x14ac:dyDescent="0.2">
      <c r="A22" s="180">
        <f t="shared" si="7"/>
        <v>19</v>
      </c>
      <c r="B22" s="180" t="s">
        <v>32</v>
      </c>
      <c r="C22" s="180">
        <f t="shared" ref="C22:C24" si="14">A22+12</f>
        <v>31</v>
      </c>
      <c r="D22" s="405" t="str">
        <f t="shared" si="8"/>
        <v>USD19x31F_Quote</v>
      </c>
      <c r="E22" s="92">
        <f>_xll.qlCalendarAdvance(Calendar,$E$3,A22&amp;"M","mf",,Trigger)</f>
        <v>42718</v>
      </c>
      <c r="F22" s="92">
        <f>_xll.qlCalendarAdvance(Calendar,E22,$F$1,"mf",,Trigger)</f>
        <v>43083</v>
      </c>
      <c r="G22" s="118">
        <f>_xll.qlDayCounterYearFraction(DayCounter,E22,F22,,,Trigger)</f>
        <v>1.0138888888888888</v>
      </c>
      <c r="H22" s="22" t="e">
        <f>_xll.qlQuoteValue(D22,AllTriggers)</f>
        <v>#NUM!</v>
      </c>
      <c r="I22" s="119">
        <f>_xll.qlYieldTSDiscount(Discounting,E22,,AllTriggers)</f>
        <v>0.99154038632107777</v>
      </c>
      <c r="J22" s="119">
        <f>_xll.qlYieldTSDiscount(Discounting,F22,,AllTriggers)</f>
        <v>0.97667169339446025</v>
      </c>
      <c r="K22" s="22">
        <f t="shared" si="9"/>
        <v>1.5015293573858435E-2</v>
      </c>
      <c r="L22" s="22" t="e">
        <f t="shared" si="10"/>
        <v>#NUM!</v>
      </c>
      <c r="M22" s="117" t="b">
        <f t="shared" si="11"/>
        <v>0</v>
      </c>
      <c r="N22" s="22">
        <f>_xll.qlInterpolationInterpolate($N$1,E22,TRUE)</f>
        <v>4.7289747988141966E-3</v>
      </c>
      <c r="O22" s="145" t="e">
        <f t="shared" si="12"/>
        <v>#NUM!</v>
      </c>
      <c r="P22" s="419" t="e">
        <f t="shared" si="13"/>
        <v>#NUM!</v>
      </c>
      <c r="R22" s="92">
        <f>_xll.qlCalendarAdvance(Calendar,R21,"1D","f")</f>
        <v>42166</v>
      </c>
      <c r="S22" s="146">
        <f>_xll.qlCalendarAdvance(Calendar,R22,$F$1,"mf",,Trigger)</f>
        <v>42534</v>
      </c>
      <c r="T22" s="147">
        <f>_xll.qlDayCounterYearFraction(DayCounter,R22,S22,,,Trigger)</f>
        <v>1.0222222222222221</v>
      </c>
      <c r="U22" s="139">
        <f>_xll.qlInterpolationInterpolate(B12MInterpolation,R22,TRUE)</f>
        <v>4.166297231149271E-3</v>
      </c>
    </row>
    <row r="23" spans="1:21" ht="11.25" customHeight="1" x14ac:dyDescent="0.2">
      <c r="A23" s="180">
        <f t="shared" si="7"/>
        <v>20</v>
      </c>
      <c r="B23" s="180" t="s">
        <v>32</v>
      </c>
      <c r="C23" s="180">
        <f t="shared" si="14"/>
        <v>32</v>
      </c>
      <c r="D23" s="405" t="str">
        <f t="shared" si="8"/>
        <v>USD20x32F_Quote</v>
      </c>
      <c r="E23" s="92">
        <f>_xll.qlCalendarAdvance(Calendar,$E$3,A23&amp;"M","mf",,Trigger)</f>
        <v>42751</v>
      </c>
      <c r="F23" s="92">
        <f>_xll.qlCalendarAdvance(Calendar,E23,$F$1,"mf",,Trigger)</f>
        <v>43116</v>
      </c>
      <c r="G23" s="118">
        <f>_xll.qlDayCounterYearFraction(DayCounter,E23,F23,,,Trigger)</f>
        <v>1.0138888888888888</v>
      </c>
      <c r="H23" s="22" t="e">
        <f>_xll.qlQuoteValue(D23,AllTriggers)</f>
        <v>#NUM!</v>
      </c>
      <c r="I23" s="119">
        <f>_xll.qlYieldTSDiscount(Discounting,E23,,AllTriggers)</f>
        <v>0.99047488996720501</v>
      </c>
      <c r="J23" s="119">
        <f>_xll.qlYieldTSDiscount(Discounting,F23,,AllTriggers)</f>
        <v>0.97506284069047711</v>
      </c>
      <c r="K23" s="22">
        <f t="shared" si="9"/>
        <v>1.558968784336885E-2</v>
      </c>
      <c r="L23" s="22" t="e">
        <f t="shared" si="10"/>
        <v>#NUM!</v>
      </c>
      <c r="M23" s="117" t="b">
        <f t="shared" si="11"/>
        <v>0</v>
      </c>
      <c r="N23" s="22">
        <f>_xll.qlInterpolationInterpolate($N$1,E23,TRUE)</f>
        <v>4.7424999457763885E-3</v>
      </c>
      <c r="O23" s="145" t="e">
        <f t="shared" si="12"/>
        <v>#NUM!</v>
      </c>
      <c r="P23" s="419" t="e">
        <f t="shared" si="13"/>
        <v>#NUM!</v>
      </c>
      <c r="R23" s="92">
        <f>_xll.qlCalendarAdvance(Calendar,R22,"1D","f")</f>
        <v>42167</v>
      </c>
      <c r="S23" s="146">
        <f>_xll.qlCalendarAdvance(Calendar,R23,$F$1,"mf",,Trigger)</f>
        <v>42534</v>
      </c>
      <c r="T23" s="147">
        <f>_xll.qlDayCounterYearFraction(DayCounter,R23,S23,,,Trigger)</f>
        <v>1.0194444444444444</v>
      </c>
      <c r="U23" s="139">
        <f>_xll.qlInterpolationInterpolate(B12MInterpolation,R23,TRUE)</f>
        <v>4.1662484841916035E-3</v>
      </c>
    </row>
    <row r="24" spans="1:21" ht="11.25" customHeight="1" x14ac:dyDescent="0.2">
      <c r="A24" s="180">
        <f t="shared" si="7"/>
        <v>21</v>
      </c>
      <c r="B24" s="180" t="s">
        <v>32</v>
      </c>
      <c r="C24" s="180">
        <f t="shared" si="14"/>
        <v>33</v>
      </c>
      <c r="D24" s="405" t="str">
        <f t="shared" si="8"/>
        <v>USD21x33F_Quote</v>
      </c>
      <c r="E24" s="92">
        <f>_xll.qlCalendarAdvance(Calendar,$E$3,A24&amp;"M","mf",,Trigger)</f>
        <v>42780</v>
      </c>
      <c r="F24" s="92">
        <f>_xll.qlCalendarAdvance(Calendar,E24,$F$1,"mf",,Trigger)</f>
        <v>43145</v>
      </c>
      <c r="G24" s="118">
        <f>_xll.qlDayCounterYearFraction(DayCounter,E24,F24,,,Trigger)</f>
        <v>1.0138888888888888</v>
      </c>
      <c r="H24" s="22">
        <f>_xll.qlQuoteValue(D24,AllTriggers)</f>
        <v>2.0820000000000002E-2</v>
      </c>
      <c r="I24" s="119">
        <f>_xll.qlYieldTSDiscount(Discounting,E24,,AllTriggers)</f>
        <v>0.98948214892486208</v>
      </c>
      <c r="J24" s="119">
        <f>_xll.qlYieldTSDiscount(Discounting,F24,,AllTriggers)</f>
        <v>0.97362033941571979</v>
      </c>
      <c r="K24" s="22">
        <f t="shared" si="9"/>
        <v>1.6068403477233949E-2</v>
      </c>
      <c r="L24" s="22">
        <f t="shared" si="10"/>
        <v>4.751596522766053E-3</v>
      </c>
      <c r="M24" s="117" t="b">
        <f t="shared" si="11"/>
        <v>1</v>
      </c>
      <c r="N24" s="22">
        <f>_xll.qlInterpolationInterpolate($N$1,E24,TRUE)</f>
        <v>4.751596522766053E-3</v>
      </c>
      <c r="O24" s="145">
        <f t="shared" si="12"/>
        <v>0</v>
      </c>
      <c r="P24" s="419">
        <f t="shared" si="13"/>
        <v>4.729162797870193E-3</v>
      </c>
      <c r="R24" s="92">
        <f>_xll.qlCalendarAdvance(Calendar,R23,"1D","f")</f>
        <v>42170</v>
      </c>
      <c r="S24" s="146">
        <f>_xll.qlCalendarAdvance(Calendar,R24,$F$1,"mf",,Trigger)</f>
        <v>42536</v>
      </c>
      <c r="T24" s="147">
        <f>_xll.qlDayCounterYearFraction(DayCounter,R24,S24,,,Trigger)</f>
        <v>1.0166666666666666</v>
      </c>
      <c r="U24" s="139">
        <f>_xll.qlInterpolationInterpolate(B12MInterpolation,R24,TRUE)</f>
        <v>4.165830544227582E-3</v>
      </c>
    </row>
    <row r="25" spans="1:21" ht="11.25" customHeight="1" x14ac:dyDescent="0.2">
      <c r="A25" s="180">
        <f t="shared" si="7"/>
        <v>22</v>
      </c>
      <c r="B25" s="180" t="s">
        <v>32</v>
      </c>
      <c r="C25" s="180">
        <f t="shared" ref="C25:C27" si="15">A25+12</f>
        <v>34</v>
      </c>
      <c r="D25" s="405" t="str">
        <f t="shared" si="8"/>
        <v>USD22x34F_Quote</v>
      </c>
      <c r="E25" s="92">
        <f>_xll.qlCalendarAdvance(Calendar,$E$3,A25&amp;"M","mf",,Trigger)</f>
        <v>42808</v>
      </c>
      <c r="F25" s="92">
        <f>_xll.qlCalendarAdvance(Calendar,E25,$F$1,"mf",,Trigger)</f>
        <v>43173</v>
      </c>
      <c r="G25" s="118">
        <f>_xll.qlDayCounterYearFraction(DayCounter,E25,F25,,,Trigger)</f>
        <v>1.0138888888888888</v>
      </c>
      <c r="H25" s="22" t="e">
        <f>_xll.qlQuoteValue(D25,AllTriggers)</f>
        <v>#NUM!</v>
      </c>
      <c r="I25" s="119">
        <f>_xll.qlYieldTSDiscount(Discounting,E25,,AllTriggers)</f>
        <v>0.98847537200712376</v>
      </c>
      <c r="J25" s="119">
        <f>_xll.qlYieldTSDiscount(Discounting,F25,,AllTriggers)</f>
        <v>0.97220337546596858</v>
      </c>
      <c r="K25" s="22">
        <f t="shared" si="9"/>
        <v>1.6507957988991087E-2</v>
      </c>
      <c r="L25" s="22" t="e">
        <f t="shared" si="10"/>
        <v>#NUM!</v>
      </c>
      <c r="M25" s="117" t="b">
        <f t="shared" si="11"/>
        <v>0</v>
      </c>
      <c r="N25" s="22">
        <f>_xll.qlInterpolationInterpolate($N$1,E25,TRUE)</f>
        <v>4.7576842330172824E-3</v>
      </c>
      <c r="O25" s="145" t="e">
        <f t="shared" si="12"/>
        <v>#NUM!</v>
      </c>
      <c r="P25" s="419" t="e">
        <f t="shared" si="13"/>
        <v>#NUM!</v>
      </c>
      <c r="R25" s="92">
        <f>_xll.qlCalendarAdvance(Calendar,R24,"1D","f")</f>
        <v>42171</v>
      </c>
      <c r="S25" s="146">
        <f>_xll.qlCalendarAdvance(Calendar,R25,$F$1,"mf",,Trigger)</f>
        <v>42537</v>
      </c>
      <c r="T25" s="147">
        <f>_xll.qlDayCounterYearFraction(DayCounter,R25,S25,,,Trigger)</f>
        <v>1.0166666666666666</v>
      </c>
      <c r="U25" s="139">
        <f>_xll.qlInterpolationInterpolate(B12MInterpolation,R25,TRUE)</f>
        <v>4.1655960813848439E-3</v>
      </c>
    </row>
    <row r="26" spans="1:21" ht="11.25" customHeight="1" x14ac:dyDescent="0.2">
      <c r="A26" s="180">
        <f t="shared" si="7"/>
        <v>23</v>
      </c>
      <c r="B26" s="180" t="s">
        <v>32</v>
      </c>
      <c r="C26" s="180">
        <f t="shared" si="15"/>
        <v>35</v>
      </c>
      <c r="D26" s="405" t="str">
        <f t="shared" si="8"/>
        <v>USD23x35F_Quote</v>
      </c>
      <c r="E26" s="92">
        <f>_xll.qlCalendarAdvance(Calendar,$E$3,A26&amp;"M","mf",,Trigger)</f>
        <v>42843</v>
      </c>
      <c r="F26" s="92">
        <f>_xll.qlCalendarAdvance(Calendar,E26,$F$1,"mf",,Trigger)</f>
        <v>43208</v>
      </c>
      <c r="G26" s="118">
        <f>_xll.qlDayCounterYearFraction(DayCounter,E26,F26,,,Trigger)</f>
        <v>1.0138888888888888</v>
      </c>
      <c r="H26" s="22" t="e">
        <f>_xll.qlQuoteValue(D26,AllTriggers)</f>
        <v>#NUM!</v>
      </c>
      <c r="I26" s="119">
        <f>_xll.qlYieldTSDiscount(Discounting,E26,,AllTriggers)</f>
        <v>0.98715568808499099</v>
      </c>
      <c r="J26" s="119">
        <f>_xll.qlYieldTSDiscount(Discounting,F26,,AllTriggers)</f>
        <v>0.97040047039032784</v>
      </c>
      <c r="K26" s="22">
        <f t="shared" si="9"/>
        <v>1.7029767265005696E-2</v>
      </c>
      <c r="L26" s="22" t="e">
        <f t="shared" si="10"/>
        <v>#NUM!</v>
      </c>
      <c r="M26" s="117" t="b">
        <f t="shared" si="11"/>
        <v>0</v>
      </c>
      <c r="N26" s="22">
        <f>_xll.qlInterpolationInterpolate($N$1,E26,TRUE)</f>
        <v>4.7626240376001825E-3</v>
      </c>
      <c r="O26" s="145" t="e">
        <f t="shared" si="12"/>
        <v>#NUM!</v>
      </c>
      <c r="P26" s="419" t="e">
        <f t="shared" si="13"/>
        <v>#NUM!</v>
      </c>
      <c r="R26" s="92">
        <f>_xll.qlCalendarAdvance(Calendar,R25,"1D","f")</f>
        <v>42172</v>
      </c>
      <c r="S26" s="146">
        <f>_xll.qlCalendarAdvance(Calendar,R26,$F$1,"mf",,Trigger)</f>
        <v>42538</v>
      </c>
      <c r="T26" s="147">
        <f>_xll.qlDayCounterYearFraction(DayCounter,R26,S26,,,Trigger)</f>
        <v>1.0166666666666666</v>
      </c>
      <c r="U26" s="139">
        <f>_xll.qlInterpolationInterpolate(B12MInterpolation,R26,TRUE)</f>
        <v>4.1653142764037174E-3</v>
      </c>
    </row>
    <row r="27" spans="1:21" ht="11.25" customHeight="1" x14ac:dyDescent="0.2">
      <c r="A27" s="180">
        <f t="shared" si="7"/>
        <v>24</v>
      </c>
      <c r="B27" s="180" t="s">
        <v>32</v>
      </c>
      <c r="C27" s="180">
        <f t="shared" si="15"/>
        <v>36</v>
      </c>
      <c r="D27" s="406" t="str">
        <f t="shared" si="8"/>
        <v>USD24x36F_Quote</v>
      </c>
      <c r="E27" s="142">
        <f>_xll.qlCalendarAdvance(Calendar,$E$3,A27&amp;"M","mf",,Trigger)</f>
        <v>42870</v>
      </c>
      <c r="F27" s="142">
        <f>_xll.qlCalendarAdvance(Calendar,E27,$F$1,"mf",,Trigger)</f>
        <v>43235</v>
      </c>
      <c r="G27" s="143">
        <f>_xll.qlDayCounterYearFraction(DayCounter,E27,F27,,,Trigger)</f>
        <v>1.0138888888888888</v>
      </c>
      <c r="H27" s="130">
        <f>_xll.qlQuoteValue(D27,AllTriggers)</f>
        <v>2.2179999999999998E-2</v>
      </c>
      <c r="I27" s="131">
        <f>_xll.qlYieldTSDiscount(Discounting,E27,,AllTriggers)</f>
        <v>0.98609573904928327</v>
      </c>
      <c r="J27" s="131">
        <f>_xll.qlYieldTSDiscount(Discounting,F27,,AllTriggers)</f>
        <v>0.96898687832560582</v>
      </c>
      <c r="K27" s="130">
        <f t="shared" si="9"/>
        <v>1.741457304119275E-2</v>
      </c>
      <c r="L27" s="130">
        <f t="shared" si="10"/>
        <v>4.7654269588072486E-3</v>
      </c>
      <c r="M27" s="144" t="b">
        <f t="shared" si="11"/>
        <v>1</v>
      </c>
      <c r="N27" s="130">
        <f>_xll.qlInterpolationInterpolate($N$1,E27,TRUE)</f>
        <v>4.7654269588072486E-3</v>
      </c>
      <c r="O27" s="153">
        <f t="shared" si="12"/>
        <v>0</v>
      </c>
      <c r="P27" s="424">
        <f t="shared" si="13"/>
        <v>4.7365492816140112E-3</v>
      </c>
      <c r="R27" s="92">
        <f>_xll.qlCalendarAdvance(Calendar,R26,"1D","f")</f>
        <v>42173</v>
      </c>
      <c r="S27" s="146">
        <f>_xll.qlCalendarAdvance(Calendar,R27,$F$1,"mf",,Trigger)</f>
        <v>42541</v>
      </c>
      <c r="T27" s="147">
        <f>_xll.qlDayCounterYearFraction(DayCounter,R27,S27,,,Trigger)</f>
        <v>1.0222222222222221</v>
      </c>
      <c r="U27" s="139">
        <f>_xll.qlInterpolationInterpolate(B12MInterpolation,R27,TRUE)</f>
        <v>4.1649866319262204E-3</v>
      </c>
    </row>
    <row r="28" spans="1:21" ht="11.25" customHeight="1" x14ac:dyDescent="0.2">
      <c r="E28" s="328"/>
      <c r="F28" s="328"/>
      <c r="G28" s="328"/>
      <c r="H28" s="208"/>
      <c r="I28" s="182"/>
      <c r="J28" s="182"/>
      <c r="K28" s="208"/>
      <c r="L28" s="208"/>
      <c r="O28" s="182"/>
      <c r="P28" s="182"/>
      <c r="R28" s="92">
        <f>_xll.qlCalendarAdvance(Calendar,R27,"1D","f")</f>
        <v>42174</v>
      </c>
      <c r="S28" s="146">
        <f>_xll.qlCalendarAdvance(Calendar,R28,$F$1,"mf",,Trigger)</f>
        <v>42541</v>
      </c>
      <c r="T28" s="147">
        <f>_xll.qlDayCounterYearFraction(DayCounter,R28,S28,,,Trigger)</f>
        <v>1.0194444444444444</v>
      </c>
      <c r="U28" s="139">
        <f>_xll.qlInterpolationInterpolate(B12MInterpolation,R28,TRUE)</f>
        <v>4.1646146505943714E-3</v>
      </c>
    </row>
    <row r="29" spans="1:21" ht="11.25" customHeight="1" x14ac:dyDescent="0.2">
      <c r="E29" s="328"/>
      <c r="F29" s="328"/>
      <c r="G29" s="328"/>
      <c r="H29" s="208"/>
      <c r="K29" s="208"/>
      <c r="L29" s="208"/>
      <c r="P29" s="182"/>
      <c r="R29" s="92">
        <f>_xll.qlCalendarAdvance(Calendar,R28,"1D","f")</f>
        <v>42177</v>
      </c>
      <c r="S29" s="146">
        <f>_xll.qlCalendarAdvance(Calendar,R29,$F$1,"mf",,Trigger)</f>
        <v>42543</v>
      </c>
      <c r="T29" s="147">
        <f>_xll.qlDayCounterYearFraction(DayCounter,R29,S29,,,Trigger)</f>
        <v>1.0166666666666666</v>
      </c>
      <c r="U29" s="139">
        <f>_xll.qlInterpolationInterpolate(B12MInterpolation,R29,TRUE)</f>
        <v>4.1632477118929085E-3</v>
      </c>
    </row>
    <row r="30" spans="1:21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42178</v>
      </c>
      <c r="S30" s="146">
        <f>_xll.qlCalendarAdvance(Calendar,R30,$F$1,"mf",,Trigger)</f>
        <v>42544</v>
      </c>
      <c r="T30" s="147">
        <f>_xll.qlDayCounterYearFraction(DayCounter,R30,S30,,,Trigger)</f>
        <v>1.0166666666666666</v>
      </c>
      <c r="U30" s="139">
        <f>_xll.qlInterpolationInterpolate(B12MInterpolation,R30,TRUE)</f>
        <v>4.162713409563844E-3</v>
      </c>
    </row>
    <row r="31" spans="1:21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42179</v>
      </c>
      <c r="S31" s="146">
        <f>_xll.qlCalendarAdvance(Calendar,R31,$F$1,"mf",,Trigger)</f>
        <v>42545</v>
      </c>
      <c r="T31" s="147">
        <f>_xll.qlDayCounterYearFraction(DayCounter,R31,S31,,,Trigger)</f>
        <v>1.0166666666666666</v>
      </c>
      <c r="U31" s="139">
        <f>_xll.qlInterpolationInterpolate(B12MInterpolation,R31,TRUE)</f>
        <v>4.1621422835905232E-3</v>
      </c>
    </row>
    <row r="32" spans="1:21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42180</v>
      </c>
      <c r="S32" s="146">
        <f>_xll.qlCalendarAdvance(Calendar,R32,$F$1,"mf",,Trigger)</f>
        <v>42548</v>
      </c>
      <c r="T32" s="147">
        <f>_xll.qlDayCounterYearFraction(DayCounter,R32,S32,,,Trigger)</f>
        <v>1.0222222222222221</v>
      </c>
      <c r="U32" s="139">
        <f>_xll.qlInterpolationInterpolate(B12MInterpolation,R32,TRUE)</f>
        <v>4.161535836614964E-3</v>
      </c>
    </row>
    <row r="33" spans="5:21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42181</v>
      </c>
      <c r="S33" s="146">
        <f>_xll.qlCalendarAdvance(Calendar,R33,$F$1,"mf",,Trigger)</f>
        <v>42548</v>
      </c>
      <c r="T33" s="147">
        <f>_xll.qlDayCounterYearFraction(DayCounter,R33,S33,,,Trigger)</f>
        <v>1.0194444444444444</v>
      </c>
      <c r="U33" s="139">
        <f>_xll.qlInterpolationInterpolate(B12MInterpolation,R33,TRUE)</f>
        <v>4.1608955712791858E-3</v>
      </c>
    </row>
    <row r="34" spans="5:21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42184</v>
      </c>
      <c r="S34" s="146">
        <f>_xll.qlCalendarAdvance(Calendar,R34,$F$1,"mf",,Trigger)</f>
        <v>42550</v>
      </c>
      <c r="T34" s="147">
        <f>_xll.qlDayCounterYearFraction(DayCounter,R34,S34,,,Trigger)</f>
        <v>1.0166666666666666</v>
      </c>
      <c r="U34" s="139">
        <f>_xll.qlInterpolationInterpolate(B12MInterpolation,R34,TRUE)</f>
        <v>4.1587868915307262E-3</v>
      </c>
    </row>
    <row r="35" spans="5:21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42185</v>
      </c>
      <c r="S35" s="146">
        <f>_xll.qlCalendarAdvance(Calendar,R35,$F$1,"mf",,Trigger)</f>
        <v>42551</v>
      </c>
      <c r="T35" s="147">
        <f>_xll.qlDayCounterYearFraction(DayCounter,R35,S35,,,Trigger)</f>
        <v>1.0166666666666666</v>
      </c>
      <c r="U35" s="139">
        <f>_xll.qlInterpolationInterpolate(B12MInterpolation,R35,TRUE)</f>
        <v>4.1580263791742601E-3</v>
      </c>
    </row>
    <row r="36" spans="5:21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42186</v>
      </c>
      <c r="S36" s="146">
        <f>_xll.qlCalendarAdvance(Calendar,R36,$F$1,"mf",,Trigger)</f>
        <v>42552</v>
      </c>
      <c r="T36" s="147">
        <f>_xll.qlDayCounterYearFraction(DayCounter,R36,S36,,,Trigger)</f>
        <v>1.0166666666666666</v>
      </c>
      <c r="U36" s="139">
        <f>_xll.qlInterpolationInterpolate(B12MInterpolation,R36,TRUE)</f>
        <v>4.1572395616676699E-3</v>
      </c>
    </row>
    <row r="37" spans="5:21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42187</v>
      </c>
      <c r="S37" s="146">
        <f>_xll.qlCalendarAdvance(Calendar,R37,$F$1,"mf",,Trigger)</f>
        <v>42555</v>
      </c>
      <c r="T37" s="147">
        <f>_xll.qlDayCounterYearFraction(DayCounter,R37,S37,,,Trigger)</f>
        <v>1.0222222222222221</v>
      </c>
      <c r="U37" s="139">
        <f>_xll.qlInterpolationInterpolate(B12MInterpolation,R37,TRUE)</f>
        <v>4.1564279416529733E-3</v>
      </c>
    </row>
    <row r="38" spans="5:21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42188</v>
      </c>
      <c r="S38" s="146">
        <f>_xll.qlCalendarAdvance(Calendar,R38,$F$1,"mf",,Trigger)</f>
        <v>42555</v>
      </c>
      <c r="T38" s="147">
        <f>_xll.qlDayCounterYearFraction(DayCounter,R38,S38,,,Trigger)</f>
        <v>1.0194444444444444</v>
      </c>
      <c r="U38" s="139">
        <f>_xll.qlInterpolationInterpolate(B12MInterpolation,R38,TRUE)</f>
        <v>4.1555930217721908E-3</v>
      </c>
    </row>
    <row r="39" spans="5:21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42191</v>
      </c>
      <c r="S39" s="146">
        <f>_xll.qlCalendarAdvance(Calendar,R39,$F$1,"mf",,Trigger)</f>
        <v>42557</v>
      </c>
      <c r="T39" s="147">
        <f>_xll.qlDayCounterYearFraction(DayCounter,R39,S39,,,Trigger)</f>
        <v>1.0166666666666666</v>
      </c>
      <c r="U39" s="139">
        <f>_xll.qlInterpolationInterpolate(B12MInterpolation,R39,TRUE)</f>
        <v>4.1529634893535082E-3</v>
      </c>
    </row>
    <row r="40" spans="5:21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42192</v>
      </c>
      <c r="S40" s="146">
        <f>_xll.qlCalendarAdvance(Calendar,R40,$F$1,"mf",,Trigger)</f>
        <v>42558</v>
      </c>
      <c r="T40" s="147">
        <f>_xll.qlDayCounterYearFraction(DayCounter,R40,S40,,,Trigger)</f>
        <v>1.0166666666666666</v>
      </c>
      <c r="U40" s="139">
        <f>_xll.qlInterpolationInterpolate(B12MInterpolation,R40,TRUE)</f>
        <v>4.1520503964285662E-3</v>
      </c>
    </row>
    <row r="41" spans="5:21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42193</v>
      </c>
      <c r="S41" s="146">
        <f>_xll.qlCalendarAdvance(Calendar,R41,$F$1,"mf",,Trigger)</f>
        <v>42559</v>
      </c>
      <c r="T41" s="147">
        <f>_xll.qlDayCounterYearFraction(DayCounter,R41,S41,,,Trigger)</f>
        <v>1.0166666666666666</v>
      </c>
      <c r="U41" s="139">
        <f>_xll.qlInterpolationInterpolate(B12MInterpolation,R41,TRUE)</f>
        <v>4.1511215168476313E-3</v>
      </c>
    </row>
    <row r="42" spans="5:21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42194</v>
      </c>
      <c r="S42" s="146">
        <f>_xll.qlCalendarAdvance(Calendar,R42,$F$1,"mf",,Trigger)</f>
        <v>42562</v>
      </c>
      <c r="T42" s="147">
        <f>_xll.qlDayCounterYearFraction(DayCounter,R42,S42,,,Trigger)</f>
        <v>1.0222222222222221</v>
      </c>
      <c r="U42" s="139">
        <f>_xll.qlInterpolationInterpolate(B12MInterpolation,R42,TRUE)</f>
        <v>4.1501783532527231E-3</v>
      </c>
    </row>
    <row r="43" spans="5:21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42195</v>
      </c>
      <c r="S43" s="146">
        <f>_xll.qlCalendarAdvance(Calendar,R43,$F$1,"mf",,Trigger)</f>
        <v>42562</v>
      </c>
      <c r="T43" s="147">
        <f>_xll.qlDayCounterYearFraction(DayCounter,R43,S43,,,Trigger)</f>
        <v>1.0194444444444444</v>
      </c>
      <c r="U43" s="139">
        <f>_xll.qlInterpolationInterpolate(B12MInterpolation,R43,TRUE)</f>
        <v>4.1492224082858593E-3</v>
      </c>
    </row>
    <row r="44" spans="5:21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42198</v>
      </c>
      <c r="S44" s="146">
        <f>_xll.qlCalendarAdvance(Calendar,R44,$F$1,"mf",,Trigger)</f>
        <v>42564</v>
      </c>
      <c r="T44" s="147">
        <f>_xll.qlDayCounterYearFraction(DayCounter,R44,S44,,,Trigger)</f>
        <v>1.0166666666666666</v>
      </c>
      <c r="U44" s="139">
        <f>_xll.qlInterpolationInterpolate(B12MInterpolation,R44,TRUE)</f>
        <v>4.1462929115737299E-3</v>
      </c>
    </row>
    <row r="45" spans="5:21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42199</v>
      </c>
      <c r="S45" s="146">
        <f>_xll.qlCalendarAdvance(Calendar,R45,$F$1,"mf",,Trigger)</f>
        <v>42565</v>
      </c>
      <c r="T45" s="147">
        <f>_xll.qlDayCounterYearFraction(DayCounter,R45,S45,,,Trigger)</f>
        <v>1.0166666666666666</v>
      </c>
      <c r="U45" s="139">
        <f>_xll.qlInterpolationInterpolate(B12MInterpolation,R45,TRUE)</f>
        <v>4.145300867539236E-3</v>
      </c>
    </row>
    <row r="46" spans="5:21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42200</v>
      </c>
      <c r="S46" s="146">
        <f>_xll.qlCalendarAdvance(Calendar,R46,$F$1,"mf",,Trigger)</f>
        <v>42566</v>
      </c>
      <c r="T46" s="147">
        <f>_xll.qlDayCounterYearFraction(DayCounter,R46,S46,,,Trigger)</f>
        <v>1.0166666666666666</v>
      </c>
      <c r="U46" s="139">
        <f>_xll.qlInterpolationInterpolate(B12MInterpolation,R46,TRUE)</f>
        <v>4.1443039905691599E-3</v>
      </c>
    </row>
    <row r="47" spans="5:21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42201</v>
      </c>
      <c r="S47" s="146">
        <f>_xll.qlCalendarAdvance(Calendar,R47,$F$1,"mf",,Trigger)</f>
        <v>42569</v>
      </c>
      <c r="T47" s="147">
        <f>_xll.qlDayCounterYearFraction(DayCounter,R47,S47,,,Trigger)</f>
        <v>1.0222222222222221</v>
      </c>
      <c r="U47" s="139">
        <f>_xll.qlInterpolationInterpolate(B12MInterpolation,R47,TRUE)</f>
        <v>4.14330595943691E-3</v>
      </c>
    </row>
    <row r="48" spans="5:21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42202</v>
      </c>
      <c r="S48" s="146">
        <f>_xll.qlCalendarAdvance(Calendar,R48,$F$1,"mf",,Trigger)</f>
        <v>42569</v>
      </c>
      <c r="T48" s="147">
        <f>_xll.qlDayCounterYearFraction(DayCounter,R48,S48,,,Trigger)</f>
        <v>1.0194444444444444</v>
      </c>
      <c r="U48" s="139">
        <f>_xll.qlInterpolationInterpolate(B12MInterpolation,R48,TRUE)</f>
        <v>4.1423108881421724E-3</v>
      </c>
    </row>
    <row r="49" spans="5:21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42205</v>
      </c>
      <c r="S49" s="146">
        <f>_xll.qlCalendarAdvance(Calendar,R49,$F$1,"mf",,Trigger)</f>
        <v>42571</v>
      </c>
      <c r="T49" s="147">
        <f>_xll.qlDayCounterYearFraction(DayCounter,R49,S49,,,Trigger)</f>
        <v>1.0166666666666666</v>
      </c>
      <c r="U49" s="139">
        <f>_xll.qlInterpolationInterpolate(B12MInterpolation,R49,TRUE)</f>
        <v>4.1393845732799056E-3</v>
      </c>
    </row>
    <row r="50" spans="5:21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42206</v>
      </c>
      <c r="S50" s="146">
        <f>_xll.qlCalendarAdvance(Calendar,R50,$F$1,"mf",,Trigger)</f>
        <v>42572</v>
      </c>
      <c r="T50" s="147">
        <f>_xll.qlDayCounterYearFraction(DayCounter,R50,S50,,,Trigger)</f>
        <v>1.0166666666666666</v>
      </c>
      <c r="U50" s="139">
        <f>_xll.qlInterpolationInterpolate(B12MInterpolation,R50,TRUE)</f>
        <v>4.138442481332087E-3</v>
      </c>
    </row>
    <row r="51" spans="5:21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42207</v>
      </c>
      <c r="S51" s="146">
        <f>_xll.qlCalendarAdvance(Calendar,R51,$F$1,"mf",,Trigger)</f>
        <v>42573</v>
      </c>
      <c r="T51" s="147">
        <f>_xll.qlDayCounterYearFraction(DayCounter,R51,S51,,,Trigger)</f>
        <v>1.0166666666666666</v>
      </c>
      <c r="U51" s="139">
        <f>_xll.qlInterpolationInterpolate(B12MInterpolation,R51,TRUE)</f>
        <v>4.1375239192202144E-3</v>
      </c>
    </row>
    <row r="52" spans="5:21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42208</v>
      </c>
      <c r="S52" s="146">
        <f>_xll.qlCalendarAdvance(Calendar,R52,$F$1,"mf",,Trigger)</f>
        <v>42576</v>
      </c>
      <c r="T52" s="147">
        <f>_xll.qlDayCounterYearFraction(DayCounter,R52,S52,,,Trigger)</f>
        <v>1.0222222222222221</v>
      </c>
      <c r="U52" s="139">
        <f>_xll.qlInterpolationInterpolate(B12MInterpolation,R52,TRUE)</f>
        <v>4.1366330009439747E-3</v>
      </c>
    </row>
    <row r="53" spans="5:21" x14ac:dyDescent="0.2">
      <c r="E53" s="328"/>
      <c r="F53" s="328"/>
      <c r="G53" s="328"/>
      <c r="H53" s="208"/>
      <c r="K53" s="208"/>
      <c r="L53" s="208"/>
      <c r="R53" s="92">
        <f>_xll.qlCalendarAdvance(Calendar,R52,"1D","f")</f>
        <v>42209</v>
      </c>
      <c r="S53" s="146">
        <f>_xll.qlCalendarAdvance(Calendar,R53,$F$1,"mf",,Trigger)</f>
        <v>42576</v>
      </c>
      <c r="T53" s="147">
        <f>_xll.qlDayCounterYearFraction(DayCounter,R53,S53,,,Trigger)</f>
        <v>1.0194444444444444</v>
      </c>
      <c r="U53" s="139">
        <f>_xll.qlInterpolationInterpolate(B12MInterpolation,R53,TRUE)</f>
        <v>4.1357738405030549E-3</v>
      </c>
    </row>
    <row r="54" spans="5:21" x14ac:dyDescent="0.2">
      <c r="E54" s="328"/>
      <c r="F54" s="328"/>
      <c r="G54" s="328"/>
      <c r="H54" s="208"/>
      <c r="K54" s="208"/>
      <c r="L54" s="208"/>
      <c r="R54" s="92">
        <f>_xll.qlCalendarAdvance(Calendar,R53,"1D","f")</f>
        <v>42212</v>
      </c>
      <c r="S54" s="146">
        <f>_xll.qlCalendarAdvance(Calendar,R54,$F$1,"mf",,Trigger)</f>
        <v>42578</v>
      </c>
      <c r="T54" s="147">
        <f>_xll.qlDayCounterYearFraction(DayCounter,R54,S54,,,Trigger)</f>
        <v>1.0166666666666666</v>
      </c>
      <c r="U54" s="139">
        <f>_xll.qlInterpolationInterpolate(B12MInterpolation,R54,TRUE)</f>
        <v>4.1334280461890801E-3</v>
      </c>
    </row>
    <row r="55" spans="5:21" x14ac:dyDescent="0.2">
      <c r="E55" s="328"/>
      <c r="F55" s="328"/>
      <c r="G55" s="328"/>
      <c r="H55" s="208"/>
      <c r="K55" s="208"/>
      <c r="L55" s="208"/>
      <c r="R55" s="92">
        <f>_xll.qlCalendarAdvance(Calendar,R54,"1D","f")</f>
        <v>42213</v>
      </c>
      <c r="S55" s="146">
        <f>_xll.qlCalendarAdvance(Calendar,R55,$F$1,"mf",,Trigger)</f>
        <v>42579</v>
      </c>
      <c r="T55" s="147">
        <f>_xll.qlDayCounterYearFraction(DayCounter,R55,S55,,,Trigger)</f>
        <v>1.0166666666666666</v>
      </c>
      <c r="U55" s="139">
        <f>_xll.qlInterpolationInterpolate(B12MInterpolation,R55,TRUE)</f>
        <v>4.1327370570863053E-3</v>
      </c>
    </row>
    <row r="56" spans="5:21" x14ac:dyDescent="0.2">
      <c r="E56" s="328"/>
      <c r="F56" s="328"/>
      <c r="G56" s="328"/>
      <c r="H56" s="208"/>
      <c r="K56" s="208"/>
      <c r="L56" s="208"/>
      <c r="R56" s="92">
        <f>_xll.qlCalendarAdvance(Calendar,R55,"1D","f")</f>
        <v>42214</v>
      </c>
      <c r="S56" s="146">
        <f>_xll.qlCalendarAdvance(Calendar,R56,$F$1,"mf",,Trigger)</f>
        <v>42580</v>
      </c>
      <c r="T56" s="147">
        <f>_xll.qlDayCounterYearFraction(DayCounter,R56,S56,,,Trigger)</f>
        <v>1.0166666666666666</v>
      </c>
      <c r="U56" s="139">
        <f>_xll.qlInterpolationInterpolate(B12MInterpolation,R56,TRUE)</f>
        <v>4.1320983958172842E-3</v>
      </c>
    </row>
    <row r="57" spans="5:21" x14ac:dyDescent="0.2">
      <c r="E57" s="328"/>
      <c r="F57" s="328"/>
      <c r="G57" s="328"/>
      <c r="H57" s="208"/>
      <c r="K57" s="208"/>
      <c r="L57" s="208"/>
      <c r="R57" s="92">
        <f>_xll.qlCalendarAdvance(Calendar,R56,"1D","f")</f>
        <v>42215</v>
      </c>
      <c r="S57" s="146">
        <f>_xll.qlCalendarAdvance(Calendar,R57,$F$1,"mf",,Trigger)</f>
        <v>42580</v>
      </c>
      <c r="T57" s="147">
        <f>_xll.qlDayCounterYearFraction(DayCounter,R57,S57,,,Trigger)</f>
        <v>1.0138888888888888</v>
      </c>
      <c r="U57" s="139">
        <f>_xll.qlInterpolationInterpolate(B12MInterpolation,R57,TRUE)</f>
        <v>4.1315161763817018E-3</v>
      </c>
    </row>
    <row r="58" spans="5:21" x14ac:dyDescent="0.2">
      <c r="E58" s="328"/>
      <c r="F58" s="328"/>
      <c r="G58" s="328"/>
      <c r="H58" s="208"/>
      <c r="K58" s="208"/>
      <c r="L58" s="208"/>
      <c r="R58" s="92">
        <f>_xll.qlCalendarAdvance(Calendar,R57,"1D","f")</f>
        <v>42216</v>
      </c>
      <c r="S58" s="146">
        <f>_xll.qlCalendarAdvance(Calendar,R58,$F$1,"mf",,Trigger)</f>
        <v>42580</v>
      </c>
      <c r="T58" s="147">
        <f>_xll.qlDayCounterYearFraction(DayCounter,R58,S58,,,Trigger)</f>
        <v>1.0111111111111111</v>
      </c>
      <c r="U58" s="139">
        <f>_xll.qlInterpolationInterpolate(B12MInterpolation,R58,TRUE)</f>
        <v>4.130994512779246E-3</v>
      </c>
    </row>
    <row r="59" spans="5:21" x14ac:dyDescent="0.2">
      <c r="R59" s="92">
        <f>_xll.qlCalendarAdvance(Calendar,R58,"1D","f")</f>
        <v>42219</v>
      </c>
      <c r="S59" s="146">
        <f>_xll.qlCalendarAdvance(Calendar,R59,$F$1,"mf",,Trigger)</f>
        <v>42585</v>
      </c>
      <c r="T59" s="147">
        <f>_xll.qlDayCounterYearFraction(DayCounter,R59,S59,,,Trigger)</f>
        <v>1.0166666666666666</v>
      </c>
      <c r="U59" s="139">
        <f>_xll.qlInterpolationInterpolate(B12MInterpolation,R59,TRUE)</f>
        <v>4.1298339969675036E-3</v>
      </c>
    </row>
    <row r="60" spans="5:21" x14ac:dyDescent="0.2">
      <c r="R60" s="92">
        <f>_xll.qlCalendarAdvance(Calendar,R59,"1D","f")</f>
        <v>42220</v>
      </c>
      <c r="S60" s="146">
        <f>_xll.qlCalendarAdvance(Calendar,R60,$F$1,"mf",,Trigger)</f>
        <v>42586</v>
      </c>
      <c r="T60" s="147">
        <f>_xll.qlDayCounterYearFraction(DayCounter,R60,S60,,,Trigger)</f>
        <v>1.0166666666666666</v>
      </c>
      <c r="U60" s="139">
        <f>_xll.qlInterpolationInterpolate(B12MInterpolation,R60,TRUE)</f>
        <v>4.1295956966944207E-3</v>
      </c>
    </row>
    <row r="61" spans="5:21" x14ac:dyDescent="0.2">
      <c r="R61" s="92">
        <f>_xll.qlCalendarAdvance(Calendar,R60,"1D","f")</f>
        <v>42221</v>
      </c>
      <c r="S61" s="146">
        <f>_xll.qlCalendarAdvance(Calendar,R61,$F$1,"mf",,Trigger)</f>
        <v>42587</v>
      </c>
      <c r="T61" s="147">
        <f>_xll.qlDayCounterYearFraction(DayCounter,R61,S61,,,Trigger)</f>
        <v>1.0166666666666666</v>
      </c>
      <c r="U61" s="139">
        <f>_xll.qlInterpolationInterpolate(B12MInterpolation,R61,TRUE)</f>
        <v>4.1294385222528963E-3</v>
      </c>
    </row>
    <row r="62" spans="5:21" x14ac:dyDescent="0.2">
      <c r="R62" s="92">
        <f>_xll.qlCalendarAdvance(Calendar,R61,"1D","f")</f>
        <v>42222</v>
      </c>
      <c r="S62" s="146">
        <f>_xll.qlCalendarAdvance(Calendar,R62,$F$1,"mf",,Trigger)</f>
        <v>42590</v>
      </c>
      <c r="T62" s="147">
        <f>_xll.qlDayCounterYearFraction(DayCounter,R62,S62,,,Trigger)</f>
        <v>1.0222222222222221</v>
      </c>
      <c r="U62" s="139">
        <f>_xll.qlInterpolationInterpolate(B12MInterpolation,R62,TRUE)</f>
        <v>4.1293665876426192E-3</v>
      </c>
    </row>
    <row r="63" spans="5:21" x14ac:dyDescent="0.2">
      <c r="R63" s="92">
        <f>_xll.qlCalendarAdvance(Calendar,R62,"1D","f")</f>
        <v>42223</v>
      </c>
      <c r="S63" s="146">
        <f>_xll.qlCalendarAdvance(Calendar,R63,$F$1,"mf",,Trigger)</f>
        <v>42590</v>
      </c>
      <c r="T63" s="147">
        <f>_xll.qlDayCounterYearFraction(DayCounter,R63,S63,,,Trigger)</f>
        <v>1.0194444444444444</v>
      </c>
      <c r="U63" s="139">
        <f>_xll.qlInterpolationInterpolate(B12MInterpolation,R63,TRUE)</f>
        <v>4.1293840068632745E-3</v>
      </c>
    </row>
    <row r="64" spans="5:21" x14ac:dyDescent="0.2">
      <c r="R64" s="92">
        <f>_xll.qlCalendarAdvance(Calendar,R63,"1D","f")</f>
        <v>42226</v>
      </c>
      <c r="S64" s="146">
        <f>_xll.qlCalendarAdvance(Calendar,R64,$F$1,"mf",,Trigger)</f>
        <v>42592</v>
      </c>
      <c r="T64" s="147">
        <f>_xll.qlDayCounterYearFraction(DayCounter,R64,S64,,,Trigger)</f>
        <v>1.0166666666666666</v>
      </c>
      <c r="U64" s="139">
        <f>_xll.qlInterpolationInterpolate(B12MInterpolation,R64,TRUE)</f>
        <v>4.130013527507706E-3</v>
      </c>
    </row>
    <row r="65" spans="18:21" x14ac:dyDescent="0.2">
      <c r="R65" s="92">
        <f>_xll.qlCalendarAdvance(Calendar,R64,"1D","f")</f>
        <v>42227</v>
      </c>
      <c r="S65" s="146">
        <f>_xll.qlCalendarAdvance(Calendar,R65,$F$1,"mf",,Trigger)</f>
        <v>42593</v>
      </c>
      <c r="T65" s="147">
        <f>_xll.qlDayCounterYearFraction(DayCounter,R65,S65,,,Trigger)</f>
        <v>1.0166666666666666</v>
      </c>
      <c r="U65" s="139">
        <f>_xll.qlInterpolationInterpolate(B12MInterpolation,R65,TRUE)</f>
        <v>4.1304295020489611E-3</v>
      </c>
    </row>
    <row r="66" spans="18:21" x14ac:dyDescent="0.2">
      <c r="R66" s="92">
        <f>_xll.qlCalendarAdvance(Calendar,R65,"1D","f")</f>
        <v>42228</v>
      </c>
      <c r="S66" s="146">
        <f>_xll.qlCalendarAdvance(Calendar,R66,$F$1,"mf",,Trigger)</f>
        <v>42594</v>
      </c>
      <c r="T66" s="147">
        <f>_xll.qlDayCounterYearFraction(DayCounter,R66,S66,,,Trigger)</f>
        <v>1.0166666666666666</v>
      </c>
      <c r="U66" s="139">
        <f>_xll.qlInterpolationInterpolate(B12MInterpolation,R66,TRUE)</f>
        <v>4.1309554004195816E-3</v>
      </c>
    </row>
    <row r="67" spans="18:21" x14ac:dyDescent="0.2">
      <c r="R67" s="92">
        <f>_xll.qlCalendarAdvance(Calendar,R66,"1D","f")</f>
        <v>42229</v>
      </c>
      <c r="S67" s="146">
        <f>_xll.qlCalendarAdvance(Calendar,R67,$F$1,"mf",,Trigger)</f>
        <v>42597</v>
      </c>
      <c r="T67" s="147">
        <f>_xll.qlDayCounterYearFraction(DayCounter,R67,S67,,,Trigger)</f>
        <v>1.0222222222222221</v>
      </c>
      <c r="U67" s="139">
        <f>_xll.qlInterpolationInterpolate(B12MInterpolation,R67,TRUE)</f>
        <v>4.131595336619256E-3</v>
      </c>
    </row>
    <row r="68" spans="18:21" x14ac:dyDescent="0.2">
      <c r="R68" s="92">
        <f>_xll.qlCalendarAdvance(Calendar,R67,"1D","f")</f>
        <v>42230</v>
      </c>
      <c r="S68" s="146">
        <f>_xll.qlCalendarAdvance(Calendar,R68,$F$1,"mf",,Trigger)</f>
        <v>42597</v>
      </c>
      <c r="T68" s="147">
        <f>_xll.qlDayCounterYearFraction(DayCounter,R68,S68,,,Trigger)</f>
        <v>1.0194444444444444</v>
      </c>
      <c r="U68" s="139">
        <f>_xll.qlInterpolationInterpolate(B12MInterpolation,R68,TRUE)</f>
        <v>4.1323534246476695E-3</v>
      </c>
    </row>
    <row r="69" spans="18:21" x14ac:dyDescent="0.2">
      <c r="R69" s="92">
        <f>_xll.qlCalendarAdvance(Calendar,R68,"1D","f")</f>
        <v>42233</v>
      </c>
      <c r="S69" s="146">
        <f>_xll.qlCalendarAdvance(Calendar,R69,$F$1,"mf",,Trigger)</f>
        <v>42599</v>
      </c>
      <c r="T69" s="147">
        <f>_xll.qlDayCounterYearFraction(DayCounter,R69,S69,,,Trigger)</f>
        <v>1.0166666666666666</v>
      </c>
      <c r="U69" s="139">
        <f>_xll.qlInterpolationInterpolate(B12MInterpolation,R69,TRUE)</f>
        <v>4.1353431697917827E-3</v>
      </c>
    </row>
    <row r="70" spans="18:21" x14ac:dyDescent="0.2">
      <c r="R70" s="92">
        <f>_xll.qlCalendarAdvance(Calendar,R69,"1D","f")</f>
        <v>42234</v>
      </c>
      <c r="S70" s="146">
        <f>_xll.qlCalendarAdvance(Calendar,R70,$F$1,"mf",,Trigger)</f>
        <v>42600</v>
      </c>
      <c r="T70" s="147">
        <f>_xll.qlDayCounterYearFraction(DayCounter,R70,S70,,,Trigger)</f>
        <v>1.0166666666666666</v>
      </c>
      <c r="U70" s="139">
        <f>_xll.qlInterpolationInterpolate(B12MInterpolation,R70,TRUE)</f>
        <v>4.1365676315510578E-3</v>
      </c>
    </row>
    <row r="71" spans="18:21" x14ac:dyDescent="0.2">
      <c r="R71" s="92">
        <f>_xll.qlCalendarAdvance(Calendar,R70,"1D","f")</f>
        <v>42235</v>
      </c>
      <c r="S71" s="146">
        <f>_xll.qlCalendarAdvance(Calendar,R71,$F$1,"mf",,Trigger)</f>
        <v>42601</v>
      </c>
      <c r="T71" s="147">
        <f>_xll.qlDayCounterYearFraction(DayCounter,R71,S71,,,Trigger)</f>
        <v>1.0166666666666666</v>
      </c>
      <c r="U71" s="139">
        <f>_xll.qlInterpolationInterpolate(B12MInterpolation,R71,TRUE)</f>
        <v>4.1379000863282327E-3</v>
      </c>
    </row>
    <row r="72" spans="18:21" x14ac:dyDescent="0.2">
      <c r="R72" s="92">
        <f>_xll.qlCalendarAdvance(Calendar,R71,"1D","f")</f>
        <v>42236</v>
      </c>
      <c r="S72" s="146">
        <f>_xll.qlCalendarAdvance(Calendar,R72,$F$1,"mf",,Trigger)</f>
        <v>42604</v>
      </c>
      <c r="T72" s="147">
        <f>_xll.qlDayCounterYearFraction(DayCounter,R72,S72,,,Trigger)</f>
        <v>1.0222222222222221</v>
      </c>
      <c r="U72" s="139">
        <f>_xll.qlInterpolationInterpolate(B12MInterpolation,R72,TRUE)</f>
        <v>4.1393369659206737E-3</v>
      </c>
    </row>
    <row r="73" spans="18:21" x14ac:dyDescent="0.2">
      <c r="R73" s="92">
        <f>_xll.qlCalendarAdvance(Calendar,R72,"1D","f")</f>
        <v>42237</v>
      </c>
      <c r="S73" s="146">
        <f>_xll.qlCalendarAdvance(Calendar,R73,$F$1,"mf",,Trigger)</f>
        <v>42604</v>
      </c>
      <c r="T73" s="147">
        <f>_xll.qlDayCounterYearFraction(DayCounter,R73,S73,,,Trigger)</f>
        <v>1.0194444444444444</v>
      </c>
      <c r="U73" s="139">
        <f>_xll.qlInterpolationInterpolate(B12MInterpolation,R73,TRUE)</f>
        <v>4.1408747021257509E-3</v>
      </c>
    </row>
    <row r="74" spans="18:21" x14ac:dyDescent="0.2">
      <c r="R74" s="92">
        <f>_xll.qlCalendarAdvance(Calendar,R73,"1D","f")</f>
        <v>42240</v>
      </c>
      <c r="S74" s="146">
        <f>_xll.qlCalendarAdvance(Calendar,R74,$F$1,"mf",,Trigger)</f>
        <v>42606</v>
      </c>
      <c r="T74" s="147">
        <f>_xll.qlDayCounterYearFraction(DayCounter,R74,S74,,,Trigger)</f>
        <v>1.0166666666666666</v>
      </c>
      <c r="U74" s="139">
        <f>_xll.qlInterpolationInterpolate(B12MInterpolation,R74,TRUE)</f>
        <v>4.146057368390476E-3</v>
      </c>
    </row>
    <row r="75" spans="18:21" x14ac:dyDescent="0.2">
      <c r="R75" s="92">
        <f>_xll.qlCalendarAdvance(Calendar,R74,"1D","f")</f>
        <v>42241</v>
      </c>
      <c r="S75" s="146">
        <f>_xll.qlCalendarAdvance(Calendar,R75,$F$1,"mf",,Trigger)</f>
        <v>42607</v>
      </c>
      <c r="T75" s="147">
        <f>_xll.qlDayCounterYearFraction(DayCounter,R75,S75,,,Trigger)</f>
        <v>1.0166666666666666</v>
      </c>
      <c r="U75" s="139">
        <f>_xll.qlInterpolationInterpolate(B12MInterpolation,R75,TRUE)</f>
        <v>4.1479628490197762E-3</v>
      </c>
    </row>
    <row r="76" spans="18:21" x14ac:dyDescent="0.2">
      <c r="R76" s="92">
        <f>_xll.qlCalendarAdvance(Calendar,R75,"1D","f")</f>
        <v>42242</v>
      </c>
      <c r="S76" s="146">
        <f>_xll.qlCalendarAdvance(Calendar,R76,$F$1,"mf",,Trigger)</f>
        <v>42608</v>
      </c>
      <c r="T76" s="147">
        <f>_xll.qlDayCounterYearFraction(DayCounter,R76,S76,,,Trigger)</f>
        <v>1.0166666666666666</v>
      </c>
      <c r="U76" s="139">
        <f>_xll.qlInterpolationInterpolate(B12MInterpolation,R76,TRUE)</f>
        <v>4.1499513452485518E-3</v>
      </c>
    </row>
    <row r="77" spans="18:21" x14ac:dyDescent="0.2">
      <c r="R77" s="92">
        <f>_xll.qlCalendarAdvance(Calendar,R76,"1D","f")</f>
        <v>42243</v>
      </c>
      <c r="S77" s="146">
        <f>_xll.qlCalendarAdvance(Calendar,R77,$F$1,"mf",,Trigger)</f>
        <v>42612</v>
      </c>
      <c r="T77" s="147">
        <f>_xll.qlDayCounterYearFraction(DayCounter,R77,S77,,,Trigger)</f>
        <v>1.0249999999999999</v>
      </c>
      <c r="U77" s="139">
        <f>_xll.qlInterpolationInterpolate(B12MInterpolation,R77,TRUE)</f>
        <v>4.1520192888741727E-3</v>
      </c>
    </row>
    <row r="78" spans="18:21" x14ac:dyDescent="0.2">
      <c r="R78" s="92">
        <f>_xll.qlCalendarAdvance(Calendar,R77,"1D","f")</f>
        <v>42244</v>
      </c>
      <c r="S78" s="146">
        <f>_xll.qlCalendarAdvance(Calendar,R78,$F$1,"mf",,Trigger)</f>
        <v>42612</v>
      </c>
      <c r="T78" s="147">
        <f>_xll.qlDayCounterYearFraction(DayCounter,R78,S78,,,Trigger)</f>
        <v>1.0222222222222221</v>
      </c>
      <c r="U78" s="139">
        <f>_xll.qlInterpolationInterpolate(B12MInterpolation,R78,TRUE)</f>
        <v>4.1541631116940054E-3</v>
      </c>
    </row>
    <row r="79" spans="18:21" x14ac:dyDescent="0.2">
      <c r="R79" s="92">
        <f>_xll.qlCalendarAdvance(Calendar,R78,"1D","f")</f>
        <v>42248</v>
      </c>
      <c r="S79" s="146">
        <f>_xll.qlCalendarAdvance(Calendar,R79,$F$1,"mf",,Trigger)</f>
        <v>42614</v>
      </c>
      <c r="T79" s="147">
        <f>_xll.qlDayCounterYearFraction(DayCounter,R79,S79,,,Trigger)</f>
        <v>1.0166666666666666</v>
      </c>
      <c r="U79" s="139">
        <f>_xll.qlInterpolationInterpolate(B12MInterpolation,R79,TRUE)</f>
        <v>4.163425830862824E-3</v>
      </c>
    </row>
    <row r="80" spans="18:21" x14ac:dyDescent="0.2">
      <c r="R80" s="92">
        <f>_xll.qlCalendarAdvance(Calendar,R79,"1D","f")</f>
        <v>42249</v>
      </c>
      <c r="S80" s="146">
        <f>_xll.qlCalendarAdvance(Calendar,R80,$F$1,"mf",,Trigger)</f>
        <v>42615</v>
      </c>
      <c r="T80" s="147">
        <f>_xll.qlDayCounterYearFraction(DayCounter,R80,S80,,,Trigger)</f>
        <v>1.0166666666666666</v>
      </c>
      <c r="U80" s="139">
        <f>_xll.qlInterpolationInterpolate(B12MInterpolation,R80,TRUE)</f>
        <v>4.165895526614242E-3</v>
      </c>
    </row>
    <row r="81" spans="18:21" x14ac:dyDescent="0.2">
      <c r="R81" s="92">
        <f>_xll.qlCalendarAdvance(Calendar,R80,"1D","f")</f>
        <v>42250</v>
      </c>
      <c r="S81" s="146">
        <f>_xll.qlCalendarAdvance(Calendar,R81,$F$1,"mf",,Trigger)</f>
        <v>42618</v>
      </c>
      <c r="T81" s="147">
        <f>_xll.qlDayCounterYearFraction(DayCounter,R81,S81,,,Trigger)</f>
        <v>1.0222222222222221</v>
      </c>
      <c r="U81" s="139">
        <f>_xll.qlInterpolationInterpolate(B12MInterpolation,R81,TRUE)</f>
        <v>4.168419692344081E-3</v>
      </c>
    </row>
    <row r="82" spans="18:21" x14ac:dyDescent="0.2">
      <c r="R82" s="92">
        <f>_xll.qlCalendarAdvance(Calendar,R81,"1D","f")</f>
        <v>42251</v>
      </c>
      <c r="S82" s="146">
        <f>_xll.qlCalendarAdvance(Calendar,R82,$F$1,"mf",,Trigger)</f>
        <v>42618</v>
      </c>
      <c r="T82" s="147">
        <f>_xll.qlDayCounterYearFraction(DayCounter,R82,S82,,,Trigger)</f>
        <v>1.0194444444444444</v>
      </c>
      <c r="U82" s="139">
        <f>_xll.qlInterpolationInterpolate(B12MInterpolation,R82,TRUE)</f>
        <v>4.1709947598497091E-3</v>
      </c>
    </row>
    <row r="83" spans="18:21" x14ac:dyDescent="0.2">
      <c r="R83" s="92">
        <f>_xll.qlCalendarAdvance(Calendar,R82,"1D","f")</f>
        <v>42254</v>
      </c>
      <c r="S83" s="146">
        <f>_xll.qlCalendarAdvance(Calendar,R83,$F$1,"mf",,Trigger)</f>
        <v>42620</v>
      </c>
      <c r="T83" s="147">
        <f>_xll.qlDayCounterYearFraction(DayCounter,R83,S83,,,Trigger)</f>
        <v>1.0166666666666666</v>
      </c>
      <c r="U83" s="139">
        <f>_xll.qlInterpolationInterpolate(B12MInterpolation,R83,TRUE)</f>
        <v>4.1789896909950131E-3</v>
      </c>
    </row>
    <row r="84" spans="18:21" x14ac:dyDescent="0.2">
      <c r="R84" s="92">
        <f>_xll.qlCalendarAdvance(Calendar,R83,"1D","f")</f>
        <v>42255</v>
      </c>
      <c r="S84" s="146">
        <f>_xll.qlCalendarAdvance(Calendar,R84,$F$1,"mf",,Trigger)</f>
        <v>42621</v>
      </c>
      <c r="T84" s="147">
        <f>_xll.qlDayCounterYearFraction(DayCounter,R84,S84,,,Trigger)</f>
        <v>1.0166666666666666</v>
      </c>
      <c r="U84" s="139">
        <f>_xll.qlInterpolationInterpolate(B12MInterpolation,R84,TRUE)</f>
        <v>4.1817326835774807E-3</v>
      </c>
    </row>
    <row r="85" spans="18:21" x14ac:dyDescent="0.2">
      <c r="R85" s="92">
        <f>_xll.qlCalendarAdvance(Calendar,R84,"1D","f")</f>
        <v>42256</v>
      </c>
      <c r="S85" s="146">
        <f>_xll.qlCalendarAdvance(Calendar,R85,$F$1,"mf",,Trigger)</f>
        <v>42622</v>
      </c>
      <c r="T85" s="147">
        <f>_xll.qlDayCounterYearFraction(DayCounter,R85,S85,,,Trigger)</f>
        <v>1.0166666666666666</v>
      </c>
      <c r="U85" s="139">
        <f>_xll.qlInterpolationInterpolate(B12MInterpolation,R85,TRUE)</f>
        <v>4.1845087369225794E-3</v>
      </c>
    </row>
    <row r="86" spans="18:21" x14ac:dyDescent="0.2">
      <c r="R86" s="92">
        <f>_xll.qlCalendarAdvance(Calendar,R85,"1D","f")</f>
        <v>42257</v>
      </c>
      <c r="S86" s="146">
        <f>_xll.qlCalendarAdvance(Calendar,R86,$F$1,"mf",,Trigger)</f>
        <v>42625</v>
      </c>
      <c r="T86" s="147">
        <f>_xll.qlDayCounterYearFraction(DayCounter,R86,S86,,,Trigger)</f>
        <v>1.0222222222222221</v>
      </c>
      <c r="U86" s="139">
        <f>_xll.qlInterpolationInterpolate(B12MInterpolation,R86,TRUE)</f>
        <v>4.1873142828276763E-3</v>
      </c>
    </row>
    <row r="87" spans="18:21" x14ac:dyDescent="0.2">
      <c r="R87" s="92">
        <f>_xll.qlCalendarAdvance(Calendar,R86,"1D","f")</f>
        <v>42258</v>
      </c>
      <c r="S87" s="146">
        <f>_xll.qlCalendarAdvance(Calendar,R87,$F$1,"mf",,Trigger)</f>
        <v>42625</v>
      </c>
      <c r="T87" s="147">
        <f>_xll.qlDayCounterYearFraction(DayCounter,R87,S87,,,Trigger)</f>
        <v>1.0194444444444444</v>
      </c>
      <c r="U87" s="139">
        <f>_xll.qlInterpolationInterpolate(B12MInterpolation,R87,TRUE)</f>
        <v>4.1901457530901399E-3</v>
      </c>
    </row>
    <row r="88" spans="18:21" x14ac:dyDescent="0.2">
      <c r="R88" s="92">
        <f>_xll.qlCalendarAdvance(Calendar,R87,"1D","f")</f>
        <v>42261</v>
      </c>
      <c r="S88" s="146">
        <f>_xll.qlCalendarAdvance(Calendar,R88,$F$1,"mf",,Trigger)</f>
        <v>42627</v>
      </c>
      <c r="T88" s="147">
        <f>_xll.qlDayCounterYearFraction(DayCounter,R88,S88,,,Trigger)</f>
        <v>1.0166666666666666</v>
      </c>
      <c r="U88" s="139">
        <f>_xll.qlInterpolationInterpolate(B12MInterpolation,R88,TRUE)</f>
        <v>4.1987600279954117E-3</v>
      </c>
    </row>
    <row r="89" spans="18:21" x14ac:dyDescent="0.2">
      <c r="R89" s="92">
        <f>_xll.qlCalendarAdvance(Calendar,R88,"1D","f")</f>
        <v>42262</v>
      </c>
      <c r="S89" s="146">
        <f>_xll.qlCalendarAdvance(Calendar,R89,$F$1,"mf",,Trigger)</f>
        <v>42628</v>
      </c>
      <c r="T89" s="147">
        <f>_xll.qlDayCounterYearFraction(DayCounter,R89,S89,,,Trigger)</f>
        <v>1.0166666666666666</v>
      </c>
      <c r="U89" s="139">
        <f>_xll.qlInterpolationInterpolate(B12MInterpolation,R89,TRUE)</f>
        <v>4.2016596745021485E-3</v>
      </c>
    </row>
    <row r="90" spans="18:21" x14ac:dyDescent="0.2">
      <c r="R90" s="92">
        <f>_xll.qlCalendarAdvance(Calendar,R89,"1D","f")</f>
        <v>42263</v>
      </c>
      <c r="S90" s="146">
        <f>_xll.qlCalendarAdvance(Calendar,R90,$F$1,"mf",,Trigger)</f>
        <v>42629</v>
      </c>
      <c r="T90" s="147">
        <f>_xll.qlDayCounterYearFraction(DayCounter,R90,S90,,,Trigger)</f>
        <v>1.0166666666666666</v>
      </c>
      <c r="U90" s="139">
        <f>_xll.qlInterpolationInterpolate(B12MInterpolation,R90,TRUE)</f>
        <v>4.2045683693998446E-3</v>
      </c>
    </row>
    <row r="91" spans="18:21" x14ac:dyDescent="0.2">
      <c r="R91" s="92">
        <f>_xll.qlCalendarAdvance(Calendar,R90,"1D","f")</f>
        <v>42264</v>
      </c>
      <c r="S91" s="146">
        <f>_xll.qlCalendarAdvance(Calendar,R91,$F$1,"mf",,Trigger)</f>
        <v>42632</v>
      </c>
      <c r="T91" s="147">
        <f>_xll.qlDayCounterYearFraction(DayCounter,R91,S91,,,Trigger)</f>
        <v>1.0222222222222221</v>
      </c>
      <c r="U91" s="139">
        <f>_xll.qlInterpolationInterpolate(B12MInterpolation,R91,TRUE)</f>
        <v>4.2074835095326207E-3</v>
      </c>
    </row>
    <row r="92" spans="18:21" x14ac:dyDescent="0.2">
      <c r="R92" s="92">
        <f>_xll.qlCalendarAdvance(Calendar,R91,"1D","f")</f>
        <v>42265</v>
      </c>
      <c r="S92" s="146">
        <f>_xll.qlCalendarAdvance(Calendar,R92,$F$1,"mf",,Trigger)</f>
        <v>42632</v>
      </c>
      <c r="T92" s="147">
        <f>_xll.qlDayCounterYearFraction(DayCounter,R92,S92,,,Trigger)</f>
        <v>1.0194444444444444</v>
      </c>
      <c r="U92" s="139">
        <f>_xll.qlInterpolationInterpolate(B12MInterpolation,R92,TRUE)</f>
        <v>4.2104024917445967E-3</v>
      </c>
    </row>
    <row r="93" spans="18:21" x14ac:dyDescent="0.2">
      <c r="R93" s="92">
        <f>_xll.qlCalendarAdvance(Calendar,R92,"1D","f")</f>
        <v>42268</v>
      </c>
      <c r="S93" s="146">
        <f>_xll.qlCalendarAdvance(Calendar,R93,$F$1,"mf",,Trigger)</f>
        <v>42634</v>
      </c>
      <c r="T93" s="147">
        <f>_xll.qlDayCounterYearFraction(DayCounter,R93,S93,,,Trigger)</f>
        <v>1.0166666666666666</v>
      </c>
      <c r="U93" s="139">
        <f>_xll.qlInterpolationInterpolate(B12MInterpolation,R93,TRUE)</f>
        <v>4.2191564592969234E-3</v>
      </c>
    </row>
    <row r="94" spans="18:21" x14ac:dyDescent="0.2">
      <c r="R94" s="92">
        <f>_xll.qlCalendarAdvance(Calendar,R93,"1D","f")</f>
        <v>42269</v>
      </c>
      <c r="S94" s="146">
        <f>_xll.qlCalendarAdvance(Calendar,R94,$F$1,"mf",,Trigger)</f>
        <v>42635</v>
      </c>
      <c r="T94" s="147">
        <f>_xll.qlDayCounterYearFraction(DayCounter,R94,S94,,,Trigger)</f>
        <v>1.0166666666666666</v>
      </c>
      <c r="U94" s="139">
        <f>_xll.qlInterpolationInterpolate(B12MInterpolation,R94,TRUE)</f>
        <v>4.2220647782668999E-3</v>
      </c>
    </row>
    <row r="95" spans="18:21" x14ac:dyDescent="0.2">
      <c r="R95" s="92">
        <f>_xll.qlCalendarAdvance(Calendar,R94,"1D","f")</f>
        <v>42270</v>
      </c>
      <c r="S95" s="146">
        <f>_xll.qlCalendarAdvance(Calendar,R95,$F$1,"mf",,Trigger)</f>
        <v>42636</v>
      </c>
      <c r="T95" s="147">
        <f>_xll.qlDayCounterYearFraction(DayCounter,R95,S95,,,Trigger)</f>
        <v>1.0166666666666666</v>
      </c>
      <c r="U95" s="139">
        <f>_xll.qlInterpolationInterpolate(B12MInterpolation,R95,TRUE)</f>
        <v>4.2249639235366777E-3</v>
      </c>
    </row>
    <row r="96" spans="18:21" x14ac:dyDescent="0.2">
      <c r="R96" s="92">
        <f>_xll.qlCalendarAdvance(Calendar,R95,"1D","f")</f>
        <v>42271</v>
      </c>
      <c r="S96" s="146">
        <f>_xll.qlCalendarAdvance(Calendar,R96,$F$1,"mf",,Trigger)</f>
        <v>42639</v>
      </c>
      <c r="T96" s="147">
        <f>_xll.qlDayCounterYearFraction(DayCounter,R96,S96,,,Trigger)</f>
        <v>1.0222222222222221</v>
      </c>
      <c r="U96" s="139">
        <f>_xll.qlInterpolationInterpolate(B12MInterpolation,R96,TRUE)</f>
        <v>4.2278512919503757E-3</v>
      </c>
    </row>
    <row r="97" spans="18:21" x14ac:dyDescent="0.2">
      <c r="R97" s="92">
        <f>_xll.qlCalendarAdvance(Calendar,R96,"1D","f")</f>
        <v>42272</v>
      </c>
      <c r="S97" s="146">
        <f>_xll.qlCalendarAdvance(Calendar,R97,$F$1,"mf",,Trigger)</f>
        <v>42639</v>
      </c>
      <c r="T97" s="147">
        <f>_xll.qlDayCounterYearFraction(DayCounter,R97,S97,,,Trigger)</f>
        <v>1.0194444444444444</v>
      </c>
      <c r="U97" s="139">
        <f>_xll.qlInterpolationInterpolate(B12MInterpolation,R97,TRUE)</f>
        <v>4.2307242803521139E-3</v>
      </c>
    </row>
    <row r="98" spans="18:21" x14ac:dyDescent="0.2">
      <c r="R98" s="92">
        <f>_xll.qlCalendarAdvance(Calendar,R97,"1D","f")</f>
        <v>42275</v>
      </c>
      <c r="S98" s="146">
        <f>_xll.qlCalendarAdvance(Calendar,R98,$F$1,"mf",,Trigger)</f>
        <v>42641</v>
      </c>
      <c r="T98" s="147">
        <f>_xll.qlDayCounterYearFraction(DayCounter,R98,S98,,,Trigger)</f>
        <v>1.0166666666666666</v>
      </c>
      <c r="U98" s="139">
        <f>_xll.qlInterpolationInterpolate(B12MInterpolation,R98,TRUE)</f>
        <v>4.2392309339267789E-3</v>
      </c>
    </row>
    <row r="99" spans="18:21" x14ac:dyDescent="0.2">
      <c r="R99" s="92">
        <f>_xll.qlCalendarAdvance(Calendar,R98,"1D","f")</f>
        <v>42276</v>
      </c>
      <c r="S99" s="146">
        <f>_xll.qlCalendarAdvance(Calendar,R99,$F$1,"mf",,Trigger)</f>
        <v>42642</v>
      </c>
      <c r="T99" s="147">
        <f>_xll.qlDayCounterYearFraction(DayCounter,R99,S99,,,Trigger)</f>
        <v>1.0166666666666666</v>
      </c>
      <c r="U99" s="139">
        <f>_xll.qlInterpolationInterpolate(B12MInterpolation,R99,TRUE)</f>
        <v>4.2420203707218837E-3</v>
      </c>
    </row>
    <row r="100" spans="18:21" x14ac:dyDescent="0.2">
      <c r="R100" s="92">
        <f>_xll.qlCalendarAdvance(Calendar,R99,"1D","f")</f>
        <v>42277</v>
      </c>
      <c r="S100" s="146">
        <f>_xll.qlCalendarAdvance(Calendar,R100,$F$1,"mf",,Trigger)</f>
        <v>42643</v>
      </c>
      <c r="T100" s="147">
        <f>_xll.qlDayCounterYearFraction(DayCounter,R100,S100,,,Trigger)</f>
        <v>1.0166666666666666</v>
      </c>
      <c r="U100" s="139">
        <f>_xll.qlInterpolationInterpolate(B12MInterpolation,R100,TRUE)</f>
        <v>4.24478241172563E-3</v>
      </c>
    </row>
    <row r="101" spans="18:21" x14ac:dyDescent="0.2">
      <c r="R101" s="92">
        <f>_xll.qlCalendarAdvance(Calendar,R100,"1D","f")</f>
        <v>42278</v>
      </c>
      <c r="S101" s="146">
        <f>_xll.qlCalendarAdvance(Calendar,R101,$F$1,"mf",,Trigger)</f>
        <v>42646</v>
      </c>
      <c r="T101" s="147">
        <f>_xll.qlDayCounterYearFraction(DayCounter,R101,S101,,,Trigger)</f>
        <v>1.0222222222222221</v>
      </c>
      <c r="U101" s="139">
        <f>_xll.qlInterpolationInterpolate(B12MInterpolation,R101,TRUE)</f>
        <v>4.2475144537821386E-3</v>
      </c>
    </row>
    <row r="102" spans="18:21" x14ac:dyDescent="0.2">
      <c r="R102" s="92">
        <f>_xll.qlCalendarAdvance(Calendar,R101,"1D","f")</f>
        <v>42279</v>
      </c>
      <c r="S102" s="146">
        <f>_xll.qlCalendarAdvance(Calendar,R102,$F$1,"mf",,Trigger)</f>
        <v>42646</v>
      </c>
      <c r="T102" s="147">
        <f>_xll.qlDayCounterYearFraction(DayCounter,R102,S102,,,Trigger)</f>
        <v>1.0194444444444444</v>
      </c>
      <c r="U102" s="139">
        <f>_xll.qlInterpolationInterpolate(B12MInterpolation,R102,TRUE)</f>
        <v>4.2502138937355292E-3</v>
      </c>
    </row>
    <row r="103" spans="18:21" x14ac:dyDescent="0.2">
      <c r="R103" s="92">
        <f>_xll.qlCalendarAdvance(Calendar,R102,"1D","f")</f>
        <v>42282</v>
      </c>
      <c r="S103" s="146">
        <f>_xll.qlCalendarAdvance(Calendar,R103,$F$1,"mf",,Trigger)</f>
        <v>42648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4.2580905694181966E-3</v>
      </c>
    </row>
    <row r="104" spans="18:21" x14ac:dyDescent="0.2">
      <c r="R104" s="92">
        <f>_xll.qlCalendarAdvance(Calendar,R103,"1D","f")</f>
        <v>42283</v>
      </c>
      <c r="S104" s="146">
        <f>_xll.qlCalendarAdvance(Calendar,R104,$F$1,"mf",,Trigger)</f>
        <v>42649</v>
      </c>
      <c r="T104" s="147">
        <f>_xll.qlDayCounterYearFraction(DayCounter,R104,S104,,,Trigger)</f>
        <v>1.0166666666666666</v>
      </c>
      <c r="U104" s="139">
        <f>_xll.qlInterpolationInterpolate(B12MInterpolation,R104,TRUE)</f>
        <v>4.2606335694003183E-3</v>
      </c>
    </row>
    <row r="105" spans="18:21" x14ac:dyDescent="0.2">
      <c r="R105" s="92">
        <f>_xll.qlCalendarAdvance(Calendar,R104,"1D","f")</f>
        <v>42284</v>
      </c>
      <c r="S105" s="146">
        <f>_xll.qlCalendarAdvance(Calendar,R105,$F$1,"mf",,Trigger)</f>
        <v>42650</v>
      </c>
      <c r="T105" s="147">
        <f>_xll.qlDayCounterYearFraction(DayCounter,R105,S105,,,Trigger)</f>
        <v>1.0166666666666666</v>
      </c>
      <c r="U105" s="139">
        <f>_xll.qlInterpolationInterpolate(B12MInterpolation,R105,TRUE)</f>
        <v>4.2631309514999226E-3</v>
      </c>
    </row>
    <row r="106" spans="18:21" x14ac:dyDescent="0.2">
      <c r="R106" s="92">
        <f>_xll.qlCalendarAdvance(Calendar,R105,"1D","f")</f>
        <v>42285</v>
      </c>
      <c r="S106" s="146">
        <f>_xll.qlCalendarAdvance(Calendar,R106,$F$1,"mf",,Trigger)</f>
        <v>42653</v>
      </c>
      <c r="T106" s="147">
        <f>_xll.qlDayCounterYearFraction(DayCounter,R106,S106,,,Trigger)</f>
        <v>1.0222222222222221</v>
      </c>
      <c r="U106" s="139">
        <f>_xll.qlInterpolationInterpolate(B12MInterpolation,R106,TRUE)</f>
        <v>4.2655801125611303E-3</v>
      </c>
    </row>
    <row r="107" spans="18:21" x14ac:dyDescent="0.2">
      <c r="R107" s="92">
        <f>_xll.qlCalendarAdvance(Calendar,R106,"1D","f")</f>
        <v>42286</v>
      </c>
      <c r="S107" s="146">
        <f>_xll.qlCalendarAdvance(Calendar,R107,$F$1,"mf",,Trigger)</f>
        <v>42653</v>
      </c>
      <c r="T107" s="147">
        <f>_xll.qlDayCounterYearFraction(DayCounter,R107,S107,,,Trigger)</f>
        <v>1.0194444444444444</v>
      </c>
      <c r="U107" s="139">
        <f>_xll.qlInterpolationInterpolate(B12MInterpolation,R107,TRUE)</f>
        <v>4.267978449428062E-3</v>
      </c>
    </row>
    <row r="108" spans="18:21" x14ac:dyDescent="0.2">
      <c r="R108" s="92">
        <f>_xll.qlCalendarAdvance(Calendar,R107,"1D","f")</f>
        <v>42289</v>
      </c>
      <c r="S108" s="146">
        <f>_xll.qlCalendarAdvance(Calendar,R108,$F$1,"mf",,Trigger)</f>
        <v>42655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4.2748424833043974E-3</v>
      </c>
    </row>
    <row r="109" spans="18:21" x14ac:dyDescent="0.2">
      <c r="R109" s="92">
        <f>_xll.qlCalendarAdvance(Calendar,R108,"1D","f")</f>
        <v>42290</v>
      </c>
      <c r="S109" s="146">
        <f>_xll.qlCalendarAdvance(Calendar,R109,$F$1,"mf",,Trigger)</f>
        <v>42656</v>
      </c>
      <c r="T109" s="147">
        <f>_xll.qlDayCounterYearFraction(DayCounter,R109,S109,,,Trigger)</f>
        <v>1.0166666666666666</v>
      </c>
      <c r="U109" s="139">
        <f>_xll.qlInterpolationInterpolate(B12MInterpolation,R109,TRUE)</f>
        <v>4.2770114918354247E-3</v>
      </c>
    </row>
    <row r="110" spans="18:21" x14ac:dyDescent="0.2">
      <c r="R110" s="92">
        <f>_xll.qlCalendarAdvance(Calendar,R109,"1D","f")</f>
        <v>42291</v>
      </c>
      <c r="S110" s="146">
        <f>_xll.qlCalendarAdvance(Calendar,R110,$F$1,"mf",,Trigger)</f>
        <v>42657</v>
      </c>
      <c r="T110" s="147">
        <f>_xll.qlDayCounterYearFraction(DayCounter,R110,S110,,,Trigger)</f>
        <v>1.0166666666666666</v>
      </c>
      <c r="U110" s="139">
        <f>_xll.qlInterpolationInterpolate(B12MInterpolation,R110,TRUE)</f>
        <v>4.2791166603927755E-3</v>
      </c>
    </row>
    <row r="111" spans="18:21" x14ac:dyDescent="0.2">
      <c r="R111" s="92">
        <f>_xll.qlCalendarAdvance(Calendar,R110,"1D","f")</f>
        <v>42292</v>
      </c>
      <c r="S111" s="146">
        <f>_xll.qlCalendarAdvance(Calendar,R111,$F$1,"mf",,Trigger)</f>
        <v>42660</v>
      </c>
      <c r="T111" s="147">
        <f>_xll.qlDayCounterYearFraction(DayCounter,R111,S111,,,Trigger)</f>
        <v>1.0222222222222221</v>
      </c>
      <c r="U111" s="139">
        <f>_xll.qlInterpolationInterpolate(B12MInterpolation,R111,TRUE)</f>
        <v>4.2811562581510816E-3</v>
      </c>
    </row>
    <row r="112" spans="18:21" x14ac:dyDescent="0.2">
      <c r="R112" s="92">
        <f>_xll.qlCalendarAdvance(Calendar,R111,"1D","f")</f>
        <v>42293</v>
      </c>
      <c r="S112" s="146">
        <f>_xll.qlCalendarAdvance(Calendar,R112,$F$1,"mf",,Trigger)</f>
        <v>42660</v>
      </c>
      <c r="T112" s="147">
        <f>_xll.qlDayCounterYearFraction(DayCounter,R112,S112,,,Trigger)</f>
        <v>1.0194444444444444</v>
      </c>
      <c r="U112" s="139">
        <f>_xll.qlInterpolationInterpolate(B12MInterpolation,R112,TRUE)</f>
        <v>4.2831320436070184E-3</v>
      </c>
    </row>
    <row r="113" spans="18:21" x14ac:dyDescent="0.2">
      <c r="R113" s="92">
        <f>_xll.qlCalendarAdvance(Calendar,R112,"1D","f")</f>
        <v>42296</v>
      </c>
      <c r="S113" s="146">
        <f>_xll.qlCalendarAdvance(Calendar,R113,$F$1,"mf",,Trigger)</f>
        <v>42662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4.2887028344324694E-3</v>
      </c>
    </row>
    <row r="114" spans="18:21" x14ac:dyDescent="0.2">
      <c r="R114" s="92">
        <f>_xll.qlCalendarAdvance(Calendar,R113,"1D","f")</f>
        <v>42297</v>
      </c>
      <c r="S114" s="146">
        <f>_xll.qlCalendarAdvance(Calendar,R114,$F$1,"mf",,Trigger)</f>
        <v>42663</v>
      </c>
      <c r="T114" s="147">
        <f>_xll.qlDayCounterYearFraction(DayCounter,R114,S114,,,Trigger)</f>
        <v>1.0166666666666666</v>
      </c>
      <c r="U114" s="139">
        <f>_xll.qlInterpolationInterpolate(B12MInterpolation,R114,TRUE)</f>
        <v>4.2904496789507862E-3</v>
      </c>
    </row>
    <row r="115" spans="18:21" x14ac:dyDescent="0.2">
      <c r="R115" s="92">
        <f>_xll.qlCalendarAdvance(Calendar,R114,"1D","f")</f>
        <v>42298</v>
      </c>
      <c r="S115" s="146">
        <f>_xll.qlCalendarAdvance(Calendar,R115,$F$1,"mf",,Trigger)</f>
        <v>42664</v>
      </c>
      <c r="T115" s="147">
        <f>_xll.qlDayCounterYearFraction(DayCounter,R115,S115,,,Trigger)</f>
        <v>1.0166666666666666</v>
      </c>
      <c r="U115" s="139">
        <f>_xll.qlInterpolationInterpolate(B12MInterpolation,R115,TRUE)</f>
        <v>4.2921458653026627E-3</v>
      </c>
    </row>
    <row r="116" spans="18:21" x14ac:dyDescent="0.2">
      <c r="R116" s="92">
        <f>_xll.qlCalendarAdvance(Calendar,R115,"1D","f")</f>
        <v>42299</v>
      </c>
      <c r="S116" s="146">
        <f>_xll.qlCalendarAdvance(Calendar,R116,$F$1,"mf",,Trigger)</f>
        <v>42667</v>
      </c>
      <c r="T116" s="147">
        <f>_xll.qlDayCounterYearFraction(DayCounter,R116,S116,,,Trigger)</f>
        <v>1.0222222222222221</v>
      </c>
      <c r="U116" s="139">
        <f>_xll.qlInterpolationInterpolate(B12MInterpolation,R116,TRUE)</f>
        <v>4.2937940243152842E-3</v>
      </c>
    </row>
    <row r="117" spans="18:21" x14ac:dyDescent="0.2">
      <c r="R117" s="92">
        <f>_xll.qlCalendarAdvance(Calendar,R116,"1D","f")</f>
        <v>42300</v>
      </c>
      <c r="S117" s="146">
        <f>_xll.qlCalendarAdvance(Calendar,R117,$F$1,"mf",,Trigger)</f>
        <v>42667</v>
      </c>
      <c r="T117" s="147">
        <f>_xll.qlDayCounterYearFraction(DayCounter,R117,S117,,,Trigger)</f>
        <v>1.0194444444444444</v>
      </c>
      <c r="U117" s="139">
        <f>_xll.qlInterpolationInterpolate(B12MInterpolation,R117,TRUE)</f>
        <v>4.2953967868158372E-3</v>
      </c>
    </row>
    <row r="118" spans="18:21" x14ac:dyDescent="0.2">
      <c r="R118" s="92">
        <f>_xll.qlCalendarAdvance(Calendar,R117,"1D","f")</f>
        <v>42303</v>
      </c>
      <c r="S118" s="146">
        <f>_xll.qlCalendarAdvance(Calendar,R118,$F$1,"mf",,Trigger)</f>
        <v>42669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4.299959003516941E-3</v>
      </c>
    </row>
    <row r="119" spans="18:21" x14ac:dyDescent="0.2">
      <c r="R119" s="92">
        <f>_xll.qlCalendarAdvance(Calendar,R118,"1D","f")</f>
        <v>42304</v>
      </c>
      <c r="S119" s="146">
        <f>_xll.qlCalendarAdvance(Calendar,R119,$F$1,"mf",,Trigger)</f>
        <v>42670</v>
      </c>
      <c r="T119" s="147">
        <f>_xll.qlDayCounterYearFraction(DayCounter,R119,S119,,,Trigger)</f>
        <v>1.0166666666666666</v>
      </c>
      <c r="U119" s="139">
        <f>_xll.qlInterpolationInterpolate(B12MInterpolation,R119,TRUE)</f>
        <v>4.3014064882410776E-3</v>
      </c>
    </row>
    <row r="120" spans="18:21" x14ac:dyDescent="0.2">
      <c r="R120" s="92">
        <f>_xll.qlCalendarAdvance(Calendar,R119,"1D","f")</f>
        <v>42305</v>
      </c>
      <c r="S120" s="146">
        <f>_xll.qlCalendarAdvance(Calendar,R120,$F$1,"mf",,Trigger)</f>
        <v>42671</v>
      </c>
      <c r="T120" s="147">
        <f>_xll.qlDayCounterYearFraction(DayCounter,R120,S120,,,Trigger)</f>
        <v>1.0166666666666666</v>
      </c>
      <c r="U120" s="139">
        <f>_xll.qlInterpolationInterpolate(B12MInterpolation,R120,TRUE)</f>
        <v>4.3028217305890737E-3</v>
      </c>
    </row>
    <row r="121" spans="18:21" x14ac:dyDescent="0.2">
      <c r="R121" s="92">
        <f>_xll.qlCalendarAdvance(Calendar,R120,"1D","f")</f>
        <v>42306</v>
      </c>
      <c r="S121" s="146">
        <f>_xll.qlCalendarAdvance(Calendar,R121,$F$1,"mf",,Trigger)</f>
        <v>42674</v>
      </c>
      <c r="T121" s="147">
        <f>_xll.qlDayCounterYearFraction(DayCounter,R121,S121,,,Trigger)</f>
        <v>1.0222222222222221</v>
      </c>
      <c r="U121" s="139">
        <f>_xll.qlInterpolationInterpolate(B12MInterpolation,R121,TRUE)</f>
        <v>4.3042073613881173E-3</v>
      </c>
    </row>
    <row r="122" spans="18:21" x14ac:dyDescent="0.2">
      <c r="R122" s="92">
        <f>_xll.qlCalendarAdvance(Calendar,R121,"1D","f")</f>
        <v>42307</v>
      </c>
      <c r="S122" s="146">
        <f>_xll.qlCalendarAdvance(Calendar,R122,$F$1,"mf",,Trigger)</f>
        <v>42674</v>
      </c>
      <c r="T122" s="147">
        <f>_xll.qlDayCounterYearFraction(DayCounter,R122,S122,,,Trigger)</f>
        <v>1.0194444444444444</v>
      </c>
      <c r="U122" s="139">
        <f>_xll.qlInterpolationInterpolate(B12MInterpolation,R122,TRUE)</f>
        <v>4.3055660114653923E-3</v>
      </c>
    </row>
    <row r="123" spans="18:21" x14ac:dyDescent="0.2">
      <c r="R123" s="92">
        <f>_xll.qlCalendarAdvance(Calendar,R122,"1D","f")</f>
        <v>42310</v>
      </c>
      <c r="S123" s="146">
        <f>_xll.qlCalendarAdvance(Calendar,R123,$F$1,"mf",,Trigger)</f>
        <v>42676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4.3095063856384685E-3</v>
      </c>
    </row>
    <row r="124" spans="18:21" x14ac:dyDescent="0.2">
      <c r="R124" s="92">
        <f>_xll.qlCalendarAdvance(Calendar,R123,"1D","f")</f>
        <v>42311</v>
      </c>
      <c r="S124" s="146">
        <f>_xll.qlCalendarAdvance(Calendar,R124,$F$1,"mf",,Trigger)</f>
        <v>42677</v>
      </c>
      <c r="T124" s="147">
        <f>_xll.qlDayCounterYearFraction(DayCounter,R124,S124,,,Trigger)</f>
        <v>1.0166666666666666</v>
      </c>
      <c r="U124" s="139">
        <f>_xll.qlInterpolationInterpolate(B12MInterpolation,R124,TRUE)</f>
        <v>4.3107834211005306E-3</v>
      </c>
    </row>
    <row r="125" spans="18:21" x14ac:dyDescent="0.2">
      <c r="R125" s="92">
        <f>_xll.qlCalendarAdvance(Calendar,R124,"1D","f")</f>
        <v>42312</v>
      </c>
      <c r="S125" s="146">
        <f>_xll.qlCalendarAdvance(Calendar,R125,$F$1,"mf",,Trigger)</f>
        <v>42678</v>
      </c>
      <c r="T125" s="147">
        <f>_xll.qlDayCounterYearFraction(DayCounter,R125,S125,,,Trigger)</f>
        <v>1.0166666666666666</v>
      </c>
      <c r="U125" s="139">
        <f>_xll.qlInterpolationInterpolate(B12MInterpolation,R125,TRUE)</f>
        <v>4.3120466299767547E-3</v>
      </c>
    </row>
    <row r="126" spans="18:21" x14ac:dyDescent="0.2">
      <c r="R126" s="92">
        <f>_xll.qlCalendarAdvance(Calendar,R125,"1D","f")</f>
        <v>42313</v>
      </c>
      <c r="S126" s="146">
        <f>_xll.qlCalendarAdvance(Calendar,R126,$F$1,"mf",,Trigger)</f>
        <v>42681</v>
      </c>
      <c r="T126" s="147">
        <f>_xll.qlDayCounterYearFraction(DayCounter,R126,S126,,,Trigger)</f>
        <v>1.0222222222222221</v>
      </c>
      <c r="U126" s="139">
        <f>_xll.qlInterpolationInterpolate(B12MInterpolation,R126,TRUE)</f>
        <v>4.3132986430943253E-3</v>
      </c>
    </row>
    <row r="127" spans="18:21" x14ac:dyDescent="0.2">
      <c r="R127" s="92">
        <f>_xll.qlCalendarAdvance(Calendar,R126,"1D","f")</f>
        <v>42314</v>
      </c>
      <c r="S127" s="146">
        <f>_xll.qlCalendarAdvance(Calendar,R127,$F$1,"mf",,Trigger)</f>
        <v>42681</v>
      </c>
      <c r="T127" s="147">
        <f>_xll.qlDayCounterYearFraction(DayCounter,R127,S127,,,Trigger)</f>
        <v>1.0194444444444444</v>
      </c>
      <c r="U127" s="139">
        <f>_xll.qlInterpolationInterpolate(B12MInterpolation,R127,TRUE)</f>
        <v>4.3145420912804287E-3</v>
      </c>
    </row>
    <row r="128" spans="18:21" x14ac:dyDescent="0.2">
      <c r="R128" s="92">
        <f>_xll.qlCalendarAdvance(Calendar,R127,"1D","f")</f>
        <v>42317</v>
      </c>
      <c r="S128" s="146">
        <f>_xll.qlCalendarAdvance(Calendar,R128,$F$1,"mf",,Trigger)</f>
        <v>42683</v>
      </c>
      <c r="T128" s="147">
        <f>_xll.qlDayCounterYearFraction(DayCounter,R128,S128,,,Trigger)</f>
        <v>1.0166666666666666</v>
      </c>
      <c r="U128" s="139">
        <f>_xll.qlInterpolationInterpolate(B12MInterpolation,R128,TRUE)</f>
        <v>4.3182473545217972E-3</v>
      </c>
    </row>
    <row r="129" spans="18:21" x14ac:dyDescent="0.2">
      <c r="R129" s="92">
        <f>_xll.qlCalendarAdvance(Calendar,R128,"1D","f")</f>
        <v>42318</v>
      </c>
      <c r="S129" s="146">
        <f>_xll.qlCalendarAdvance(Calendar,R129,$F$1,"mf",,Trigger)</f>
        <v>42684</v>
      </c>
      <c r="T129" s="147">
        <f>_xll.qlDayCounterYearFraction(DayCounter,R129,S129,,,Trigger)</f>
        <v>1.0166666666666666</v>
      </c>
      <c r="U129" s="139">
        <f>_xll.qlInterpolationInterpolate(B12MInterpolation,R129,TRUE)</f>
        <v>4.3194828512538915E-3</v>
      </c>
    </row>
    <row r="130" spans="18:21" x14ac:dyDescent="0.2">
      <c r="R130" s="92">
        <f>_xll.qlCalendarAdvance(Calendar,R129,"1D","f")</f>
        <v>42319</v>
      </c>
      <c r="S130" s="146">
        <f>_xll.qlCalendarAdvance(Calendar,R130,$F$1,"mf",,Trigger)</f>
        <v>42685</v>
      </c>
      <c r="T130" s="147">
        <f>_xll.qlDayCounterYearFraction(DayCounter,R130,S130,,,Trigger)</f>
        <v>1.0166666666666666</v>
      </c>
      <c r="U130" s="139">
        <f>_xll.qlInterpolationInterpolate(B12MInterpolation,R130,TRUE)</f>
        <v>4.3207229371904484E-3</v>
      </c>
    </row>
    <row r="131" spans="18:21" x14ac:dyDescent="0.2">
      <c r="R131" s="92">
        <f>_xll.qlCalendarAdvance(Calendar,R130,"1D","f")</f>
        <v>42320</v>
      </c>
      <c r="S131" s="146">
        <f>_xll.qlCalendarAdvance(Calendar,R131,$F$1,"mf",,Trigger)</f>
        <v>42688</v>
      </c>
      <c r="T131" s="147">
        <f>_xll.qlDayCounterYearFraction(DayCounter,R131,S131,,,Trigger)</f>
        <v>1.0222222222222221</v>
      </c>
      <c r="U131" s="139">
        <f>_xll.qlInterpolationInterpolate(B12MInterpolation,R131,TRUE)</f>
        <v>4.3219702431586534E-3</v>
      </c>
    </row>
    <row r="132" spans="18:21" x14ac:dyDescent="0.2">
      <c r="R132" s="92">
        <f>_xll.qlCalendarAdvance(Calendar,R131,"1D","f")</f>
        <v>42321</v>
      </c>
      <c r="S132" s="146">
        <f>_xll.qlCalendarAdvance(Calendar,R132,$F$1,"mf",,Trigger)</f>
        <v>42688</v>
      </c>
      <c r="T132" s="147">
        <f>_xll.qlDayCounterYearFraction(DayCounter,R132,S132,,,Trigger)</f>
        <v>1.0194444444444444</v>
      </c>
      <c r="U132" s="139">
        <f>_xll.qlInterpolationInterpolate(B12MInterpolation,R132,TRUE)</f>
        <v>4.3232273999856919E-3</v>
      </c>
    </row>
    <row r="133" spans="18:21" x14ac:dyDescent="0.2">
      <c r="R133" s="92">
        <f>_xll.qlCalendarAdvance(Calendar,R132,"1D","f")</f>
        <v>42324</v>
      </c>
      <c r="S133" s="146">
        <f>_xll.qlCalendarAdvance(Calendar,R133,$F$1,"mf",,Trigger)</f>
        <v>42690</v>
      </c>
      <c r="T133" s="147">
        <f>_xll.qlDayCounterYearFraction(DayCounter,R133,S133,,,Trigger)</f>
        <v>1.0166666666666666</v>
      </c>
      <c r="U133" s="139">
        <f>_xll.qlInterpolationInterpolate(B12MInterpolation,R133,TRUE)</f>
        <v>4.3270842838916707E-3</v>
      </c>
    </row>
    <row r="134" spans="18:21" x14ac:dyDescent="0.2">
      <c r="R134" s="92">
        <f>_xll.qlCalendarAdvance(Calendar,R133,"1D","f")</f>
        <v>42325</v>
      </c>
      <c r="S134" s="146">
        <f>_xll.qlCalendarAdvance(Calendar,R134,$F$1,"mf",,Trigger)</f>
        <v>42691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4.3284066510673189E-3</v>
      </c>
    </row>
    <row r="135" spans="18:21" x14ac:dyDescent="0.2">
      <c r="R135" s="92">
        <f>_xll.qlCalendarAdvance(Calendar,R134,"1D","f")</f>
        <v>42326</v>
      </c>
      <c r="S135" s="146">
        <f>_xll.qlCalendarAdvance(Calendar,R135,$F$1,"mf",,Trigger)</f>
        <v>42692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4.3297490150862187E-3</v>
      </c>
    </row>
    <row r="136" spans="18:21" x14ac:dyDescent="0.2">
      <c r="R136" s="92">
        <f>_xll.qlCalendarAdvance(Calendar,R135,"1D","f")</f>
        <v>42327</v>
      </c>
      <c r="S136" s="146">
        <f>_xll.qlCalendarAdvance(Calendar,R136,$F$1,"mf",,Trigger)</f>
        <v>42695</v>
      </c>
      <c r="T136" s="147">
        <f>_xll.qlDayCounterYearFraction(DayCounter,R136,S136,,,Trigger)</f>
        <v>1.0222222222222221</v>
      </c>
      <c r="U136" s="139">
        <f>_xll.qlInterpolationInterpolate(B12MInterpolation,R136,TRUE)</f>
        <v>4.3311109986240463E-3</v>
      </c>
    </row>
    <row r="137" spans="18:21" x14ac:dyDescent="0.2">
      <c r="R137" s="92">
        <f>_xll.qlCalendarAdvance(Calendar,R136,"1D","f")</f>
        <v>42328</v>
      </c>
      <c r="S137" s="146">
        <f>_xll.qlCalendarAdvance(Calendar,R137,$F$1,"mf",,Trigger)</f>
        <v>42695</v>
      </c>
      <c r="T137" s="147">
        <f>_xll.qlDayCounterYearFraction(DayCounter,R137,S137,,,Trigger)</f>
        <v>1.0194444444444444</v>
      </c>
      <c r="U137" s="139">
        <f>_xll.qlInterpolationInterpolate(B12MInterpolation,R137,TRUE)</f>
        <v>4.3324922243564755E-3</v>
      </c>
    </row>
    <row r="138" spans="18:21" x14ac:dyDescent="0.2">
      <c r="R138" s="92">
        <f>_xll.qlCalendarAdvance(Calendar,R137,"1D","f")</f>
        <v>42331</v>
      </c>
      <c r="S138" s="146">
        <f>_xll.qlCalendarAdvance(Calendar,R138,$F$1,"mf",,Trigger)</f>
        <v>42697</v>
      </c>
      <c r="T138" s="147">
        <f>_xll.qlDayCounterYearFraction(DayCounter,R138,S138,,,Trigger)</f>
        <v>1.0166666666666666</v>
      </c>
      <c r="U138" s="139">
        <f>_xll.qlInterpolationInterpolate(B12MInterpolation,R138,TRUE)</f>
        <v>4.3367475814781245E-3</v>
      </c>
    </row>
    <row r="139" spans="18:21" x14ac:dyDescent="0.2">
      <c r="R139" s="92">
        <f>_xll.qlCalendarAdvance(Calendar,R138,"1D","f")</f>
        <v>42332</v>
      </c>
      <c r="S139" s="146">
        <f>_xll.qlCalendarAdvance(Calendar,R139,$F$1,"mf",,Trigger)</f>
        <v>42698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4.338202002745711E-3</v>
      </c>
    </row>
    <row r="140" spans="18:21" x14ac:dyDescent="0.2">
      <c r="R140" s="92">
        <f>_xll.qlCalendarAdvance(Calendar,R139,"1D","f")</f>
        <v>42333</v>
      </c>
      <c r="S140" s="146">
        <f>_xll.qlCalendarAdvance(Calendar,R140,$F$1,"mf",,Trigger)</f>
        <v>42699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4.3396737795862745E-3</v>
      </c>
    </row>
    <row r="141" spans="18:21" x14ac:dyDescent="0.2">
      <c r="R141" s="92">
        <f>_xll.qlCalendarAdvance(Calendar,R140,"1D","f")</f>
        <v>42334</v>
      </c>
      <c r="S141" s="146">
        <f>_xll.qlCalendarAdvance(Calendar,R141,$F$1,"mf",,Trigger)</f>
        <v>42702</v>
      </c>
      <c r="T141" s="147">
        <f>_xll.qlDayCounterYearFraction(DayCounter,R141,S141,,,Trigger)</f>
        <v>1.0222222222222221</v>
      </c>
      <c r="U141" s="139">
        <f>_xll.qlInterpolationInterpolate(B12MInterpolation,R141,TRUE)</f>
        <v>4.3411625346754888E-3</v>
      </c>
    </row>
    <row r="142" spans="18:21" x14ac:dyDescent="0.2">
      <c r="R142" s="92">
        <f>_xll.qlCalendarAdvance(Calendar,R141,"1D","f")</f>
        <v>42335</v>
      </c>
      <c r="S142" s="146">
        <f>_xll.qlCalendarAdvance(Calendar,R142,$F$1,"mf",,Trigger)</f>
        <v>42702</v>
      </c>
      <c r="T142" s="147">
        <f>_xll.qlDayCounterYearFraction(DayCounter,R142,S142,,,Trigger)</f>
        <v>1.0194444444444444</v>
      </c>
      <c r="U142" s="139">
        <f>_xll.qlInterpolationInterpolate(B12MInterpolation,R142,TRUE)</f>
        <v>4.3426678906890292E-3</v>
      </c>
    </row>
    <row r="143" spans="18:21" x14ac:dyDescent="0.2">
      <c r="R143" s="92">
        <f>_xll.qlCalendarAdvance(Calendar,R142,"1D","f")</f>
        <v>42338</v>
      </c>
      <c r="S143" s="146">
        <f>_xll.qlCalendarAdvance(Calendar,R143,$F$1,"mf",,Trigger)</f>
        <v>42704</v>
      </c>
      <c r="T143" s="147">
        <f>_xll.qlDayCounterYearFraction(DayCounter,R143,S143,,,Trigger)</f>
        <v>1.0166666666666666</v>
      </c>
      <c r="U143" s="139">
        <f>_xll.qlInterpolationInterpolate(B12MInterpolation,R143,TRUE)</f>
        <v>4.3472797910323584E-3</v>
      </c>
    </row>
    <row r="144" spans="18:21" x14ac:dyDescent="0.2">
      <c r="R144" s="92">
        <f>_xll.qlCalendarAdvance(Calendar,R143,"1D","f")</f>
        <v>42339</v>
      </c>
      <c r="S144" s="146">
        <f>_xll.qlCalendarAdvance(Calendar,R144,$F$1,"mf",,Trigger)</f>
        <v>42705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4.3488477774999536E-3</v>
      </c>
    </row>
    <row r="145" spans="18:21" x14ac:dyDescent="0.2">
      <c r="R145" s="92">
        <f>_xll.qlCalendarAdvance(Calendar,R144,"1D","f")</f>
        <v>42340</v>
      </c>
      <c r="S145" s="146">
        <f>_xll.qlCalendarAdvance(Calendar,R145,$F$1,"mf",,Trigger)</f>
        <v>42706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4.3504304782702495E-3</v>
      </c>
    </row>
    <row r="146" spans="18:21" x14ac:dyDescent="0.2">
      <c r="R146" s="92">
        <f>_xll.qlCalendarAdvance(Calendar,R145,"1D","f")</f>
        <v>42341</v>
      </c>
      <c r="S146" s="146">
        <f>_xll.qlCalendarAdvance(Calendar,R146,$F$1,"mf",,Trigger)</f>
        <v>42709</v>
      </c>
      <c r="T146" s="147">
        <f>_xll.qlDayCounterYearFraction(DayCounter,R146,S146,,,Trigger)</f>
        <v>1.0222222222222221</v>
      </c>
      <c r="U146" s="139">
        <f>_xll.qlInterpolationInterpolate(B12MInterpolation,R146,TRUE)</f>
        <v>4.3520275160189208E-3</v>
      </c>
    </row>
    <row r="147" spans="18:21" x14ac:dyDescent="0.2">
      <c r="R147" s="92">
        <f>_xll.qlCalendarAdvance(Calendar,R146,"1D","f")</f>
        <v>42342</v>
      </c>
      <c r="S147" s="146">
        <f>_xll.qlCalendarAdvance(Calendar,R147,$F$1,"mf",,Trigger)</f>
        <v>42709</v>
      </c>
      <c r="T147" s="147">
        <f>_xll.qlDayCounterYearFraction(DayCounter,R147,S147,,,Trigger)</f>
        <v>1.0194444444444444</v>
      </c>
      <c r="U147" s="139">
        <f>_xll.qlInterpolationInterpolate(B12MInterpolation,R147,TRUE)</f>
        <v>4.3536385134216428E-3</v>
      </c>
    </row>
    <row r="148" spans="18:21" x14ac:dyDescent="0.2">
      <c r="R148" s="92">
        <f>_xll.qlCalendarAdvance(Calendar,R147,"1D","f")</f>
        <v>42345</v>
      </c>
      <c r="S148" s="146">
        <f>_xll.qlCalendarAdvance(Calendar,R148,$F$1,"mf",,Trigger)</f>
        <v>42711</v>
      </c>
      <c r="T148" s="147">
        <f>_xll.qlDayCounterYearFraction(DayCounter,R148,S148,,,Trigger)</f>
        <v>1.0166666666666666</v>
      </c>
      <c r="U148" s="139">
        <f>_xll.qlInterpolationInterpolate(B12MInterpolation,R148,TRUE)</f>
        <v>4.3585514903108618E-3</v>
      </c>
    </row>
    <row r="149" spans="18:21" x14ac:dyDescent="0.2">
      <c r="R149" s="92">
        <f>_xll.qlCalendarAdvance(Calendar,R148,"1D","f")</f>
        <v>42346</v>
      </c>
      <c r="S149" s="146">
        <f>_xll.qlCalendarAdvance(Calendar,R149,$F$1,"mf",,Trigger)</f>
        <v>42712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4.3602145530865352E-3</v>
      </c>
    </row>
    <row r="150" spans="18:21" x14ac:dyDescent="0.2">
      <c r="R150" s="92">
        <f>_xll.qlCalendarAdvance(Calendar,R149,"1D","f")</f>
        <v>42347</v>
      </c>
      <c r="S150" s="146">
        <f>_xll.qlCalendarAdvance(Calendar,R150,$F$1,"mf",,Trigger)</f>
        <v>42713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4.3618896888946339E-3</v>
      </c>
    </row>
    <row r="151" spans="18:21" x14ac:dyDescent="0.2">
      <c r="R151" s="92">
        <f>_xll.qlCalendarAdvance(Calendar,R150,"1D","f")</f>
        <v>42348</v>
      </c>
      <c r="S151" s="146">
        <f>_xll.qlCalendarAdvance(Calendar,R151,$F$1,"mf",,Trigger)</f>
        <v>42716</v>
      </c>
      <c r="T151" s="147">
        <f>_xll.qlDayCounterYearFraction(DayCounter,R151,S151,,,Trigger)</f>
        <v>1.0222222222222221</v>
      </c>
      <c r="U151" s="139">
        <f>_xll.qlInterpolationInterpolate(B12MInterpolation,R151,TRUE)</f>
        <v>4.3635765204108326E-3</v>
      </c>
    </row>
    <row r="152" spans="18:21" x14ac:dyDescent="0.2">
      <c r="R152" s="92">
        <f>_xll.qlCalendarAdvance(Calendar,R151,"1D","f")</f>
        <v>42349</v>
      </c>
      <c r="S152" s="146">
        <f>_xll.qlCalendarAdvance(Calendar,R152,$F$1,"mf",,Trigger)</f>
        <v>42716</v>
      </c>
      <c r="T152" s="147">
        <f>_xll.qlDayCounterYearFraction(DayCounter,R152,S152,,,Trigger)</f>
        <v>1.0194444444444444</v>
      </c>
      <c r="U152" s="139">
        <f>_xll.qlInterpolationInterpolate(B12MInterpolation,R152,TRUE)</f>
        <v>4.3652746703108057E-3</v>
      </c>
    </row>
    <row r="153" spans="18:21" x14ac:dyDescent="0.2">
      <c r="R153" s="92">
        <f>_xll.qlCalendarAdvance(Calendar,R152,"1D","f")</f>
        <v>42352</v>
      </c>
      <c r="S153" s="146">
        <f>_xll.qlCalendarAdvance(Calendar,R153,$F$1,"mf",,Trigger)</f>
        <v>42718</v>
      </c>
      <c r="T153" s="147">
        <f>_xll.qlDayCounterYearFraction(DayCounter,R153,S153,,,Trigger)</f>
        <v>1.0166666666666666</v>
      </c>
      <c r="U153" s="139">
        <f>_xll.qlInterpolationInterpolate(B12MInterpolation,R153,TRUE)</f>
        <v>4.3704332570701247E-3</v>
      </c>
    </row>
    <row r="154" spans="18:21" x14ac:dyDescent="0.2">
      <c r="R154" s="92">
        <f>_xll.qlCalendarAdvance(Calendar,R153,"1D","f")</f>
        <v>42353</v>
      </c>
      <c r="S154" s="146">
        <f>_xll.qlCalendarAdvance(Calendar,R154,$F$1,"mf",,Trigger)</f>
        <v>42719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4.3721729072619467E-3</v>
      </c>
    </row>
    <row r="155" spans="18:21" x14ac:dyDescent="0.2">
      <c r="R155" s="92">
        <f>_xll.qlCalendarAdvance(Calendar,R154,"1D","f")</f>
        <v>42354</v>
      </c>
      <c r="S155" s="146">
        <f>_xll.qlCalendarAdvance(Calendar,R155,$F$1,"mf",,Trigger)</f>
        <v>42720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4.3739219892159186E-3</v>
      </c>
    </row>
    <row r="156" spans="18:21" x14ac:dyDescent="0.2">
      <c r="R156" s="92">
        <f>_xll.qlCalendarAdvance(Calendar,R155,"1D","f")</f>
        <v>42355</v>
      </c>
      <c r="S156" s="146">
        <f>_xll.qlCalendarAdvance(Calendar,R156,$F$1,"mf",,Trigger)</f>
        <v>42723</v>
      </c>
      <c r="T156" s="147">
        <f>_xll.qlDayCounterYearFraction(DayCounter,R156,S156,,,Trigger)</f>
        <v>1.0222222222222221</v>
      </c>
      <c r="U156" s="139">
        <f>_xll.qlInterpolationInterpolate(B12MInterpolation,R156,TRUE)</f>
        <v>4.3756801256077142E-3</v>
      </c>
    </row>
    <row r="157" spans="18:21" x14ac:dyDescent="0.2">
      <c r="R157" s="92">
        <f>_xll.qlCalendarAdvance(Calendar,R156,"1D","f")</f>
        <v>42356</v>
      </c>
      <c r="S157" s="146">
        <f>_xll.qlCalendarAdvance(Calendar,R157,$F$1,"mf",,Trigger)</f>
        <v>42723</v>
      </c>
      <c r="T157" s="147">
        <f>_xll.qlDayCounterYearFraction(DayCounter,R157,S157,,,Trigger)</f>
        <v>1.0194444444444444</v>
      </c>
      <c r="U157" s="139">
        <f>_xll.qlInterpolationInterpolate(B12MInterpolation,R157,TRUE)</f>
        <v>4.3774469391130088E-3</v>
      </c>
    </row>
    <row r="158" spans="18:21" x14ac:dyDescent="0.2">
      <c r="R158" s="92">
        <f>_xll.qlCalendarAdvance(Calendar,R157,"1D","f")</f>
        <v>42359</v>
      </c>
      <c r="S158" s="146">
        <f>_xll.qlCalendarAdvance(Calendar,R158,$F$1,"mf",,Trigger)</f>
        <v>42725</v>
      </c>
      <c r="T158" s="147">
        <f>_xll.qlDayCounterYearFraction(DayCounter,R158,S158,,,Trigger)</f>
        <v>1.0166666666666666</v>
      </c>
      <c r="U158" s="139">
        <f>_xll.qlInterpolationInterpolate(B12MInterpolation,R158,TRUE)</f>
        <v>4.3827956690666373E-3</v>
      </c>
    </row>
    <row r="159" spans="18:21" x14ac:dyDescent="0.2">
      <c r="R159" s="92">
        <f>_xll.qlCalendarAdvance(Calendar,R158,"1D","f")</f>
        <v>42360</v>
      </c>
      <c r="S159" s="146">
        <f>_xll.qlCalendarAdvance(Calendar,R159,$F$1,"mf",,Trigger)</f>
        <v>42726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4.3845934177826782E-3</v>
      </c>
    </row>
    <row r="160" spans="18:21" x14ac:dyDescent="0.2">
      <c r="R160" s="92">
        <f>_xll.qlCalendarAdvance(Calendar,R159,"1D","f")</f>
        <v>42361</v>
      </c>
      <c r="S160" s="146">
        <f>_xll.qlCalendarAdvance(Calendar,R160,$F$1,"mf",,Trigger)</f>
        <v>42727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4.3863979569905929E-3</v>
      </c>
    </row>
    <row r="161" spans="18:21" x14ac:dyDescent="0.2">
      <c r="R161" s="92">
        <f>_xll.qlCalendarAdvance(Calendar,R160,"1D","f")</f>
        <v>42362</v>
      </c>
      <c r="S161" s="146">
        <f>_xll.qlCalendarAdvance(Calendar,R161,$F$1,"mf",,Trigger)</f>
        <v>42732</v>
      </c>
      <c r="T161" s="147">
        <f>_xll.qlDayCounterYearFraction(DayCounter,R161,S161,,,Trigger)</f>
        <v>1.0277777777777777</v>
      </c>
      <c r="U161" s="139">
        <f>_xll.qlInterpolationInterpolate(B12MInterpolation,R161,TRUE)</f>
        <v>4.3882089093660558E-3</v>
      </c>
    </row>
    <row r="162" spans="18:21" x14ac:dyDescent="0.2">
      <c r="R162" s="92">
        <f>_xll.qlCalendarAdvance(Calendar,R161,"1D","f")</f>
        <v>42367</v>
      </c>
      <c r="S162" s="146">
        <f>_xll.qlCalendarAdvance(Calendar,R162,$F$1,"mf",,Trigger)</f>
        <v>42733</v>
      </c>
      <c r="T162" s="147">
        <f>_xll.qlDayCounterYearFraction(DayCounter,R162,S162,,,Trigger)</f>
        <v>1.0166666666666666</v>
      </c>
      <c r="U162" s="139">
        <f>_xll.qlInterpolationInterpolate(B12MInterpolation,R162,TRUE)</f>
        <v>4.39734666240522E-3</v>
      </c>
    </row>
    <row r="163" spans="18:21" x14ac:dyDescent="0.2">
      <c r="R163" s="92">
        <f>_xll.qlCalendarAdvance(Calendar,R162,"1D","f")</f>
        <v>42368</v>
      </c>
      <c r="S163" s="146">
        <f>_xll.qlCalendarAdvance(Calendar,R163,$F$1,"mf",,Trigger)</f>
        <v>42734</v>
      </c>
      <c r="T163" s="147">
        <f>_xll.qlDayCounterYearFraction(DayCounter,R163,S163,,,Trigger)</f>
        <v>1.0166666666666666</v>
      </c>
      <c r="U163" s="139">
        <f>_xll.qlInterpolationInterpolate(B12MInterpolation,R163,TRUE)</f>
        <v>4.3991881699751469E-3</v>
      </c>
    </row>
    <row r="164" spans="18:21" x14ac:dyDescent="0.2">
      <c r="R164" s="92">
        <f>_xll.qlCalendarAdvance(Calendar,R163,"1D","f")</f>
        <v>42369</v>
      </c>
      <c r="S164" s="146">
        <f>_xll.qlCalendarAdvance(Calendar,R164,$F$1,"mf",,Trigger)</f>
        <v>42734</v>
      </c>
      <c r="T164" s="147">
        <f>_xll.qlDayCounterYearFraction(DayCounter,R164,S164,,,Trigger)</f>
        <v>1.0138888888888888</v>
      </c>
      <c r="U164" s="139">
        <f>_xll.qlInterpolationInterpolate(B12MInterpolation,R164,TRUE)</f>
        <v>4.4010334494423466E-3</v>
      </c>
    </row>
    <row r="165" spans="18:21" x14ac:dyDescent="0.2">
      <c r="R165" s="92">
        <f>_xll.qlCalendarAdvance(Calendar,R164,"1D","f")</f>
        <v>42373</v>
      </c>
      <c r="S165" s="146">
        <f>_xll.qlCalendarAdvance(Calendar,R165,$F$1,"mf",,Trigger)</f>
        <v>42739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4.4084447397973727E-3</v>
      </c>
    </row>
    <row r="166" spans="18:21" x14ac:dyDescent="0.2">
      <c r="R166" s="92">
        <f>_xll.qlCalendarAdvance(Calendar,R165,"1D","f")</f>
        <v>42374</v>
      </c>
      <c r="S166" s="146">
        <f>_xll.qlCalendarAdvance(Calendar,R166,$F$1,"mf",,Trigger)</f>
        <v>42740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4.4103032188860612E-3</v>
      </c>
    </row>
    <row r="167" spans="18:21" x14ac:dyDescent="0.2">
      <c r="R167" s="92">
        <f>_xll.qlCalendarAdvance(Calendar,R166,"1D","f")</f>
        <v>42375</v>
      </c>
      <c r="S167" s="146">
        <f>_xll.qlCalendarAdvance(Calendar,R167,$F$1,"mf",,Trigger)</f>
        <v>42741</v>
      </c>
      <c r="T167" s="147">
        <f>_xll.qlDayCounterYearFraction(DayCounter,R167,S167,,,Trigger)</f>
        <v>1.0166666666666666</v>
      </c>
      <c r="U167" s="139">
        <f>_xll.qlInterpolationInterpolate(B12MInterpolation,R167,TRUE)</f>
        <v>4.4121632059260707E-3</v>
      </c>
    </row>
    <row r="168" spans="18:21" x14ac:dyDescent="0.2">
      <c r="R168" s="92">
        <f>_xll.qlCalendarAdvance(Calendar,R167,"1D","f")</f>
        <v>42376</v>
      </c>
      <c r="S168" s="146">
        <f>_xll.qlCalendarAdvance(Calendar,R168,$F$1,"mf",,Trigger)</f>
        <v>42744</v>
      </c>
      <c r="T168" s="147">
        <f>_xll.qlDayCounterYearFraction(DayCounter,R168,S168,,,Trigger)</f>
        <v>1.0222222222222221</v>
      </c>
      <c r="U168" s="139">
        <f>_xll.qlInterpolationInterpolate(B12MInterpolation,R168,TRUE)</f>
        <v>4.4140243235930776E-3</v>
      </c>
    </row>
    <row r="169" spans="18:21" x14ac:dyDescent="0.2">
      <c r="R169" s="92">
        <f>_xll.qlCalendarAdvance(Calendar,R168,"1D","f")</f>
        <v>42377</v>
      </c>
      <c r="S169" s="146">
        <f>_xll.qlCalendarAdvance(Calendar,R169,$F$1,"mf",,Trigger)</f>
        <v>42744</v>
      </c>
      <c r="T169" s="147">
        <f>_xll.qlDayCounterYearFraction(DayCounter,R169,S169,,,Trigger)</f>
        <v>1.0194444444444444</v>
      </c>
      <c r="U169" s="139">
        <f>_xll.qlInterpolationInterpolate(B12MInterpolation,R169,TRUE)</f>
        <v>4.4158861945627573E-3</v>
      </c>
    </row>
    <row r="170" spans="18:21" x14ac:dyDescent="0.2">
      <c r="R170" s="92">
        <f>_xll.qlCalendarAdvance(Calendar,R169,"1D","f")</f>
        <v>42380</v>
      </c>
      <c r="S170" s="146">
        <f>_xll.qlCalendarAdvance(Calendar,R170,$F$1,"mf",,Trigger)</f>
        <v>42746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4.4214725540445759E-3</v>
      </c>
    </row>
    <row r="171" spans="18:21" x14ac:dyDescent="0.2">
      <c r="R171" s="92">
        <f>_xll.qlCalendarAdvance(Calendar,R170,"1D","f")</f>
        <v>42381</v>
      </c>
      <c r="S171" s="146">
        <f>_xll.qlCalendarAdvance(Calendar,R171,$F$1,"mf",,Trigger)</f>
        <v>42747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4.4233336649816919E-3</v>
      </c>
    </row>
    <row r="172" spans="18:21" x14ac:dyDescent="0.2">
      <c r="R172" s="92">
        <f>_xll.qlCalendarAdvance(Calendar,R171,"1D","f")</f>
        <v>42382</v>
      </c>
      <c r="S172" s="146">
        <f>_xll.qlCalendarAdvance(Calendar,R172,$F$1,"mf",,Trigger)</f>
        <v>42748</v>
      </c>
      <c r="T172" s="147">
        <f>_xll.qlDayCounterYearFraction(DayCounter,R172,S172,,,Trigger)</f>
        <v>1.0166666666666666</v>
      </c>
      <c r="U172" s="139">
        <f>_xll.qlInterpolationInterpolate(B12MInterpolation,R172,TRUE)</f>
        <v>4.4251936425998544E-3</v>
      </c>
    </row>
    <row r="173" spans="18:21" x14ac:dyDescent="0.2">
      <c r="R173" s="92">
        <f>_xll.qlCalendarAdvance(Calendar,R172,"1D","f")</f>
        <v>42383</v>
      </c>
      <c r="S173" s="146">
        <f>_xll.qlCalendarAdvance(Calendar,R173,$F$1,"mf",,Trigger)</f>
        <v>42751</v>
      </c>
      <c r="T173" s="147">
        <f>_xll.qlDayCounterYearFraction(DayCounter,R173,S173,,,Trigger)</f>
        <v>1.0222222222222221</v>
      </c>
      <c r="U173" s="139">
        <f>_xll.qlInterpolationInterpolate(B12MInterpolation,R173,TRUE)</f>
        <v>4.4270521095747389E-3</v>
      </c>
    </row>
    <row r="174" spans="18:21" x14ac:dyDescent="0.2">
      <c r="R174" s="92">
        <f>_xll.qlCalendarAdvance(Calendar,R173,"1D","f")</f>
        <v>42384</v>
      </c>
      <c r="S174" s="146">
        <f>_xll.qlCalendarAdvance(Calendar,R174,$F$1,"mf",,Trigger)</f>
        <v>42751</v>
      </c>
      <c r="T174" s="147">
        <f>_xll.qlDayCounterYearFraction(DayCounter,R174,S174,,,Trigger)</f>
        <v>1.0194444444444444</v>
      </c>
      <c r="U174" s="139">
        <f>_xll.qlInterpolationInterpolate(B12MInterpolation,R174,TRUE)</f>
        <v>4.42890868858202E-3</v>
      </c>
    </row>
    <row r="175" spans="18:21" x14ac:dyDescent="0.2">
      <c r="R175" s="92">
        <f>_xll.qlCalendarAdvance(Calendar,R174,"1D","f")</f>
        <v>42387</v>
      </c>
      <c r="S175" s="146">
        <f>_xll.qlCalendarAdvance(Calendar,R175,$F$1,"mf",,Trigger)</f>
        <v>42753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4.4344633245549884E-3</v>
      </c>
    </row>
    <row r="176" spans="18:21" x14ac:dyDescent="0.2">
      <c r="R176" s="92">
        <f>_xll.qlCalendarAdvance(Calendar,R175,"1D","f")</f>
        <v>42388</v>
      </c>
      <c r="S176" s="146">
        <f>_xll.qlCalendarAdvance(Calendar,R176,$F$1,"mf",,Trigger)</f>
        <v>42754</v>
      </c>
      <c r="T176" s="147">
        <f>_xll.qlDayCounterYearFraction(DayCounter,R176,S176,,,Trigger)</f>
        <v>1.0166666666666666</v>
      </c>
      <c r="U176" s="139">
        <f>_xll.qlInterpolationInterpolate(B12MInterpolation,R176,TRUE)</f>
        <v>4.4363085784486032E-3</v>
      </c>
    </row>
    <row r="177" spans="18:21" x14ac:dyDescent="0.2">
      <c r="R177" s="92">
        <f>_xll.qlCalendarAdvance(Calendar,R176,"1D","f")</f>
        <v>42389</v>
      </c>
      <c r="S177" s="146">
        <f>_xll.qlCalendarAdvance(Calendar,R177,$F$1,"mf",,Trigger)</f>
        <v>42755</v>
      </c>
      <c r="T177" s="147">
        <f>_xll.qlDayCounterYearFraction(DayCounter,R177,S177,,,Trigger)</f>
        <v>1.0166666666666666</v>
      </c>
      <c r="U177" s="139">
        <f>_xll.qlInterpolationInterpolate(B12MInterpolation,R177,TRUE)</f>
        <v>4.4381500577529891E-3</v>
      </c>
    </row>
    <row r="178" spans="18:21" x14ac:dyDescent="0.2">
      <c r="R178" s="92">
        <f>_xll.qlCalendarAdvance(Calendar,R177,"1D","f")</f>
        <v>42390</v>
      </c>
      <c r="S178" s="146">
        <f>_xll.qlCalendarAdvance(Calendar,R178,$F$1,"mf",,Trigger)</f>
        <v>42758</v>
      </c>
      <c r="T178" s="147">
        <f>_xll.qlDayCounterYearFraction(DayCounter,R178,S178,,,Trigger)</f>
        <v>1.0222222222222221</v>
      </c>
      <c r="U178" s="139">
        <f>_xll.qlInterpolationInterpolate(B12MInterpolation,R178,TRUE)</f>
        <v>4.4399873851438208E-3</v>
      </c>
    </row>
    <row r="179" spans="18:21" x14ac:dyDescent="0.2">
      <c r="R179" s="92">
        <f>_xll.qlCalendarAdvance(Calendar,R178,"1D","f")</f>
        <v>42391</v>
      </c>
      <c r="S179" s="146">
        <f>_xll.qlCalendarAdvance(Calendar,R179,$F$1,"mf",,Trigger)</f>
        <v>42758</v>
      </c>
      <c r="T179" s="147">
        <f>_xll.qlDayCounterYearFraction(DayCounter,R179,S179,,,Trigger)</f>
        <v>1.0194444444444444</v>
      </c>
      <c r="U179" s="139">
        <f>_xll.qlInterpolationInterpolate(B12MInterpolation,R179,TRUE)</f>
        <v>4.4418201832967727E-3</v>
      </c>
    </row>
    <row r="180" spans="18:21" x14ac:dyDescent="0.2">
      <c r="R180" s="92">
        <f>_xll.qlCalendarAdvance(Calendar,R179,"1D","f")</f>
        <v>42394</v>
      </c>
      <c r="S180" s="146">
        <f>_xll.qlCalendarAdvance(Calendar,R180,$F$1,"mf",,Trigger)</f>
        <v>42760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4.4472876290851011E-3</v>
      </c>
    </row>
    <row r="181" spans="18:21" x14ac:dyDescent="0.2">
      <c r="R181" s="92">
        <f>_xll.qlCalendarAdvance(Calendar,R180,"1D","f")</f>
        <v>42395</v>
      </c>
      <c r="S181" s="146">
        <f>_xll.qlCalendarAdvance(Calendar,R181,$F$1,"mf",,Trigger)</f>
        <v>42761</v>
      </c>
      <c r="T181" s="147">
        <f>_xll.qlDayCounterYearFraction(DayCounter,R181,S181,,,Trigger)</f>
        <v>1.0166666666666666</v>
      </c>
      <c r="U181" s="139">
        <f>_xll.qlInterpolationInterpolate(B12MInterpolation,R181,TRUE)</f>
        <v>4.4490985370432843E-3</v>
      </c>
    </row>
    <row r="182" spans="18:21" x14ac:dyDescent="0.2">
      <c r="R182" s="92">
        <f>_xll.qlCalendarAdvance(Calendar,R181,"1D","f")</f>
        <v>42396</v>
      </c>
      <c r="S182" s="146">
        <f>_xll.qlCalendarAdvance(Calendar,R182,$F$1,"mf",,Trigger)</f>
        <v>42762</v>
      </c>
      <c r="T182" s="147">
        <f>_xll.qlDayCounterYearFraction(DayCounter,R182,S182,,,Trigger)</f>
        <v>1.0166666666666666</v>
      </c>
      <c r="U182" s="139">
        <f>_xll.qlInterpolationInterpolate(B12MInterpolation,R182,TRUE)</f>
        <v>4.4509030291419631E-3</v>
      </c>
    </row>
    <row r="183" spans="18:21" x14ac:dyDescent="0.2">
      <c r="R183" s="92">
        <f>_xll.qlCalendarAdvance(Calendar,R182,"1D","f")</f>
        <v>42397</v>
      </c>
      <c r="S183" s="146">
        <f>_xll.qlCalendarAdvance(Calendar,R183,$F$1,"mf",,Trigger)</f>
        <v>42765</v>
      </c>
      <c r="T183" s="147">
        <f>_xll.qlDayCounterYearFraction(DayCounter,R183,S183,,,Trigger)</f>
        <v>1.0222222222222221</v>
      </c>
      <c r="U183" s="139">
        <f>_xll.qlInterpolationInterpolate(B12MInterpolation,R183,TRUE)</f>
        <v>4.4527007280568114E-3</v>
      </c>
    </row>
    <row r="184" spans="18:21" x14ac:dyDescent="0.2">
      <c r="R184" s="92">
        <f>_xll.qlCalendarAdvance(Calendar,R183,"1D","f")</f>
        <v>42398</v>
      </c>
      <c r="S184" s="146">
        <f>_xll.qlCalendarAdvance(Calendar,R184,$F$1,"mf",,Trigger)</f>
        <v>42765</v>
      </c>
      <c r="T184" s="147">
        <f>_xll.qlDayCounterYearFraction(DayCounter,R184,S184,,,Trigger)</f>
        <v>1.0194444444444444</v>
      </c>
      <c r="U184" s="139">
        <f>_xll.qlInterpolationInterpolate(B12MInterpolation,R184,TRUE)</f>
        <v>4.4544912564635055E-3</v>
      </c>
    </row>
    <row r="185" spans="18:21" x14ac:dyDescent="0.2">
      <c r="R185" s="92">
        <f>_xll.qlCalendarAdvance(Calendar,R184,"1D","f")</f>
        <v>42401</v>
      </c>
      <c r="S185" s="146">
        <f>_xll.qlCalendarAdvance(Calendar,R185,$F$1,"mf",,Trigger)</f>
        <v>42767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4.4598160453914043E-3</v>
      </c>
    </row>
    <row r="186" spans="18:21" x14ac:dyDescent="0.2">
      <c r="R186" s="92">
        <f>_xll.qlCalendarAdvance(Calendar,R185,"1D","f")</f>
        <v>42402</v>
      </c>
      <c r="S186" s="146">
        <f>_xll.qlCalendarAdvance(Calendar,R186,$F$1,"mf",,Trigger)</f>
        <v>42768</v>
      </c>
      <c r="T186" s="147">
        <f>_xll.qlDayCounterYearFraction(DayCounter,R186,S186,,,Trigger)</f>
        <v>1.0166666666666666</v>
      </c>
      <c r="U186" s="139">
        <f>_xll.qlInterpolationInterpolate(B12MInterpolation,R186,TRUE)</f>
        <v>4.4615741185222262E-3</v>
      </c>
    </row>
    <row r="187" spans="18:21" x14ac:dyDescent="0.2">
      <c r="R187" s="92">
        <f>_xll.qlCalendarAdvance(Calendar,R186,"1D","f")</f>
        <v>42403</v>
      </c>
      <c r="S187" s="146">
        <f>_xll.qlCalendarAdvance(Calendar,R187,$F$1,"mf",,Trigger)</f>
        <v>42769</v>
      </c>
      <c r="T187" s="147">
        <f>_xll.qlDayCounterYearFraction(DayCounter,R187,S187,,,Trigger)</f>
        <v>1.0166666666666666</v>
      </c>
      <c r="U187" s="139">
        <f>_xll.qlInterpolationInterpolate(B12MInterpolation,R187,TRUE)</f>
        <v>4.4633231345232675E-3</v>
      </c>
    </row>
    <row r="188" spans="18:21" x14ac:dyDescent="0.2">
      <c r="R188" s="92">
        <f>_xll.qlCalendarAdvance(Calendar,R187,"1D","f")</f>
        <v>42404</v>
      </c>
      <c r="S188" s="146">
        <f>_xll.qlCalendarAdvance(Calendar,R188,$F$1,"mf",,Trigger)</f>
        <v>42772</v>
      </c>
      <c r="T188" s="147">
        <f>_xll.qlDayCounterYearFraction(DayCounter,R188,S188,,,Trigger)</f>
        <v>1.0222222222222221</v>
      </c>
      <c r="U188" s="139">
        <f>_xll.qlInterpolationInterpolate(B12MInterpolation,R188,TRUE)</f>
        <v>4.4650627160702037E-3</v>
      </c>
    </row>
    <row r="189" spans="18:21" x14ac:dyDescent="0.2">
      <c r="R189" s="92">
        <f>_xll.qlCalendarAdvance(Calendar,R188,"1D","f")</f>
        <v>42405</v>
      </c>
      <c r="S189" s="146">
        <f>_xll.qlCalendarAdvance(Calendar,R189,$F$1,"mf",,Trigger)</f>
        <v>42772</v>
      </c>
      <c r="T189" s="147">
        <f>_xll.qlDayCounterYearFraction(DayCounter,R189,S189,,,Trigger)</f>
        <v>1.0194444444444444</v>
      </c>
      <c r="U189" s="139">
        <f>_xll.qlInterpolationInterpolate(B12MInterpolation,R189,TRUE)</f>
        <v>4.4667924858387085E-3</v>
      </c>
    </row>
    <row r="190" spans="18:21" x14ac:dyDescent="0.2">
      <c r="R190" s="92">
        <f>_xll.qlCalendarAdvance(Calendar,R189,"1D","f")</f>
        <v>42408</v>
      </c>
      <c r="S190" s="146">
        <f>_xll.qlCalendarAdvance(Calendar,R190,$F$1,"mf",,Trigger)</f>
        <v>42774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4.4719191512303871E-3</v>
      </c>
    </row>
    <row r="191" spans="18:21" x14ac:dyDescent="0.2">
      <c r="R191" s="92">
        <f>_xll.qlCalendarAdvance(Calendar,R190,"1D","f")</f>
        <v>42409</v>
      </c>
      <c r="S191" s="146">
        <f>_xll.qlCalendarAdvance(Calendar,R191,$F$1,"mf",,Trigger)</f>
        <v>42775</v>
      </c>
      <c r="T191" s="147">
        <f>_xll.qlDayCounterYearFraction(DayCounter,R191,S191,,,Trigger)</f>
        <v>1.0166666666666666</v>
      </c>
      <c r="U191" s="139">
        <f>_xll.qlInterpolationInterpolate(B12MInterpolation,R191,TRUE)</f>
        <v>4.4736059006419181E-3</v>
      </c>
    </row>
    <row r="192" spans="18:21" x14ac:dyDescent="0.2">
      <c r="R192" s="92">
        <f>_xll.qlCalendarAdvance(Calendar,R191,"1D","f")</f>
        <v>42410</v>
      </c>
      <c r="S192" s="146">
        <f>_xll.qlCalendarAdvance(Calendar,R192,$F$1,"mf",,Trigger)</f>
        <v>42776</v>
      </c>
      <c r="T192" s="147">
        <f>_xll.qlDayCounterYearFraction(DayCounter,R192,S192,,,Trigger)</f>
        <v>1.0166666666666666</v>
      </c>
      <c r="U192" s="139">
        <f>_xll.qlInterpolationInterpolate(B12MInterpolation,R192,TRUE)</f>
        <v>4.4752809516533923E-3</v>
      </c>
    </row>
    <row r="193" spans="18:21" x14ac:dyDescent="0.2">
      <c r="R193" s="92">
        <f>_xll.qlCalendarAdvance(Calendar,R192,"1D","f")</f>
        <v>42411</v>
      </c>
      <c r="S193" s="146">
        <f>_xll.qlCalendarAdvance(Calendar,R193,$F$1,"mf",,Trigger)</f>
        <v>42779</v>
      </c>
      <c r="T193" s="147">
        <f>_xll.qlDayCounterYearFraction(DayCounter,R193,S193,,,Trigger)</f>
        <v>1.0222222222222221</v>
      </c>
      <c r="U193" s="139">
        <f>_xll.qlInterpolationInterpolate(B12MInterpolation,R193,TRUE)</f>
        <v>4.476943926940485E-3</v>
      </c>
    </row>
    <row r="194" spans="18:21" x14ac:dyDescent="0.2">
      <c r="R194" s="92">
        <f>_xll.qlCalendarAdvance(Calendar,R193,"1D","f")</f>
        <v>42412</v>
      </c>
      <c r="S194" s="146">
        <f>_xll.qlCalendarAdvance(Calendar,R194,$F$1,"mf",,Trigger)</f>
        <v>42779</v>
      </c>
      <c r="T194" s="147">
        <f>_xll.qlDayCounterYearFraction(DayCounter,R194,S194,,,Trigger)</f>
        <v>1.0194444444444444</v>
      </c>
      <c r="U194" s="139">
        <f>_xll.qlInterpolationInterpolate(B12MInterpolation,R194,TRUE)</f>
        <v>4.4785944491788719E-3</v>
      </c>
    </row>
    <row r="195" spans="18:21" x14ac:dyDescent="0.2">
      <c r="R195" s="92">
        <f>_xll.qlCalendarAdvance(Calendar,R194,"1D","f")</f>
        <v>42415</v>
      </c>
      <c r="S195" s="146">
        <f>_xll.qlCalendarAdvance(Calendar,R195,$F$1,"mf",,Trigger)</f>
        <v>42781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4.4834675243585406E-3</v>
      </c>
    </row>
    <row r="196" spans="18:21" x14ac:dyDescent="0.2">
      <c r="R196" s="92">
        <f>_xll.qlCalendarAdvance(Calendar,R195,"1D","f")</f>
        <v>42416</v>
      </c>
      <c r="S196" s="146">
        <f>_xll.qlCalendarAdvance(Calendar,R196,$F$1,"mf",,Trigger)</f>
        <v>42782</v>
      </c>
      <c r="T196" s="147">
        <f>_xll.qlDayCounterYearFraction(DayCounter,R196,S196,,,Trigger)</f>
        <v>1.0166666666666666</v>
      </c>
      <c r="U196" s="139">
        <f>_xll.qlInterpolationInterpolate(B12MInterpolation,R196,TRUE)</f>
        <v>4.4850645456826444E-3</v>
      </c>
    </row>
    <row r="197" spans="18:21" x14ac:dyDescent="0.2">
      <c r="R197" s="92">
        <f>_xll.qlCalendarAdvance(Calendar,R196,"1D","f")</f>
        <v>42417</v>
      </c>
      <c r="S197" s="146">
        <f>_xll.qlCalendarAdvance(Calendar,R197,$F$1,"mf",,Trigger)</f>
        <v>42783</v>
      </c>
      <c r="T197" s="147">
        <f>_xll.qlDayCounterYearFraction(DayCounter,R197,S197,,,Trigger)</f>
        <v>1.0166666666666666</v>
      </c>
      <c r="U197" s="139">
        <f>_xll.qlInterpolationInterpolate(B12MInterpolation,R197,TRUE)</f>
        <v>4.4866477344791822E-3</v>
      </c>
    </row>
    <row r="198" spans="18:21" x14ac:dyDescent="0.2">
      <c r="R198" s="92">
        <f>_xll.qlCalendarAdvance(Calendar,R197,"1D","f")</f>
        <v>42418</v>
      </c>
      <c r="S198" s="146">
        <f>_xll.qlCalendarAdvance(Calendar,R198,$F$1,"mf",,Trigger)</f>
        <v>42786</v>
      </c>
      <c r="T198" s="147">
        <f>_xll.qlDayCounterYearFraction(DayCounter,R198,S198,,,Trigger)</f>
        <v>1.0222222222222221</v>
      </c>
      <c r="U198" s="139">
        <f>_xll.qlInterpolationInterpolate(B12MInterpolation,R198,TRUE)</f>
        <v>4.4882172205665954E-3</v>
      </c>
    </row>
    <row r="199" spans="18:21" x14ac:dyDescent="0.2">
      <c r="R199" s="92">
        <f>_xll.qlCalendarAdvance(Calendar,R198,"1D","f")</f>
        <v>42419</v>
      </c>
      <c r="S199" s="146">
        <f>_xll.qlCalendarAdvance(Calendar,R199,$F$1,"mf",,Trigger)</f>
        <v>42786</v>
      </c>
      <c r="T199" s="147">
        <f>_xll.qlDayCounterYearFraction(DayCounter,R199,S199,,,Trigger)</f>
        <v>1.0194444444444444</v>
      </c>
      <c r="U199" s="139">
        <f>_xll.qlInterpolationInterpolate(B12MInterpolation,R199,TRUE)</f>
        <v>4.4897731337633241E-3</v>
      </c>
    </row>
    <row r="200" spans="18:21" x14ac:dyDescent="0.2">
      <c r="R200" s="92">
        <f>_xll.qlCalendarAdvance(Calendar,R199,"1D","f")</f>
        <v>42422</v>
      </c>
      <c r="S200" s="146">
        <f>_xll.qlCalendarAdvance(Calendar,R200,$F$1,"mf",,Trigger)</f>
        <v>42788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4.4943607341938205E-3</v>
      </c>
    </row>
    <row r="201" spans="18:21" x14ac:dyDescent="0.2">
      <c r="R201" s="92">
        <f>_xll.qlCalendarAdvance(Calendar,R200,"1D","f")</f>
        <v>42423</v>
      </c>
      <c r="S201" s="146">
        <f>_xll.qlCalendarAdvance(Calendar,R201,$F$1,"mf",,Trigger)</f>
        <v>42789</v>
      </c>
      <c r="T201" s="147">
        <f>_xll.qlDayCounterYearFraction(DayCounter,R201,S201,,,Trigger)</f>
        <v>1.0166666666666666</v>
      </c>
      <c r="U201" s="139">
        <f>_xll.qlInterpolationInterpolate(B12MInterpolation,R201,TRUE)</f>
        <v>4.4958636540122264E-3</v>
      </c>
    </row>
    <row r="202" spans="18:21" x14ac:dyDescent="0.2">
      <c r="R202" s="92">
        <f>_xll.qlCalendarAdvance(Calendar,R201,"1D","f")</f>
        <v>42424</v>
      </c>
      <c r="S202" s="146">
        <f>_xll.qlCalendarAdvance(Calendar,R202,$F$1,"mf",,Trigger)</f>
        <v>42790</v>
      </c>
      <c r="T202" s="147">
        <f>_xll.qlDayCounterYearFraction(DayCounter,R202,S202,,,Trigger)</f>
        <v>1.0166666666666666</v>
      </c>
      <c r="U202" s="139">
        <f>_xll.qlInterpolationInterpolate(B12MInterpolation,R202,TRUE)</f>
        <v>4.497353650032153E-3</v>
      </c>
    </row>
    <row r="203" spans="18:21" x14ac:dyDescent="0.2">
      <c r="R203" s="92">
        <f>_xll.qlCalendarAdvance(Calendar,R202,"1D","f")</f>
        <v>42425</v>
      </c>
      <c r="S203" s="146">
        <f>_xll.qlCalendarAdvance(Calendar,R203,$F$1,"mf",,Trigger)</f>
        <v>42793</v>
      </c>
      <c r="T203" s="147">
        <f>_xll.qlDayCounterYearFraction(DayCounter,R203,S203,,,Trigger)</f>
        <v>1.0222222222222221</v>
      </c>
      <c r="U203" s="139">
        <f>_xll.qlInterpolationInterpolate(B12MInterpolation,R203,TRUE)</f>
        <v>4.4988308520720428E-3</v>
      </c>
    </row>
    <row r="204" spans="18:21" x14ac:dyDescent="0.2">
      <c r="R204" s="92">
        <f>_xll.qlCalendarAdvance(Calendar,R203,"1D","f")</f>
        <v>42426</v>
      </c>
      <c r="S204" s="146">
        <f>_xll.qlCalendarAdvance(Calendar,R204,$F$1,"mf",,Trigger)</f>
        <v>42793</v>
      </c>
      <c r="T204" s="147">
        <f>_xll.qlDayCounterYearFraction(DayCounter,R204,S204,,,Trigger)</f>
        <v>1.0194444444444444</v>
      </c>
      <c r="U204" s="139">
        <f>_xll.qlInterpolationInterpolate(B12MInterpolation,R204,TRUE)</f>
        <v>4.5002953899503364E-3</v>
      </c>
    </row>
    <row r="205" spans="18:21" x14ac:dyDescent="0.2">
      <c r="R205" s="92">
        <f>_xll.qlCalendarAdvance(Calendar,R204,"1D","f")</f>
        <v>42429</v>
      </c>
      <c r="S205" s="146">
        <f>_xll.qlCalendarAdvance(Calendar,R205,$F$1,"mf",,Trigger)</f>
        <v>42794</v>
      </c>
      <c r="T205" s="147">
        <f>_xll.qlDayCounterYearFraction(DayCounter,R205,S205,,,Trigger)</f>
        <v>1.0138888888888888</v>
      </c>
      <c r="U205" s="139">
        <f>_xll.qlInterpolationInterpolate(B12MInterpolation,R205,TRUE)</f>
        <v>4.5046143168000503E-3</v>
      </c>
    </row>
    <row r="206" spans="18:21" x14ac:dyDescent="0.2">
      <c r="R206" s="92">
        <f>_xll.qlCalendarAdvance(Calendar,R205,"1D","f")</f>
        <v>42430</v>
      </c>
      <c r="S206" s="146">
        <f>_xll.qlCalendarAdvance(Calendar,R206,$F$1,"mf",,Trigger)</f>
        <v>42795</v>
      </c>
      <c r="T206" s="147">
        <f>_xll.qlDayCounterYearFraction(DayCounter,R206,S206,,,Trigger)</f>
        <v>1.0138888888888888</v>
      </c>
      <c r="U206" s="139">
        <f>_xll.qlInterpolationInterpolate(B12MInterpolation,R206,TRUE)</f>
        <v>4.50602949621637E-3</v>
      </c>
    </row>
    <row r="207" spans="18:21" x14ac:dyDescent="0.2">
      <c r="R207" s="92">
        <f>_xll.qlCalendarAdvance(Calendar,R206,"1D","f")</f>
        <v>42431</v>
      </c>
      <c r="S207" s="146">
        <f>_xll.qlCalendarAdvance(Calendar,R207,$F$1,"mf",,Trigger)</f>
        <v>42796</v>
      </c>
      <c r="T207" s="147">
        <f>_xll.qlDayCounterYearFraction(DayCounter,R207,S207,,,Trigger)</f>
        <v>1.0138888888888888</v>
      </c>
      <c r="U207" s="139">
        <f>_xll.qlInterpolationInterpolate(B12MInterpolation,R207,TRUE)</f>
        <v>4.507432660563299E-3</v>
      </c>
    </row>
    <row r="208" spans="18:21" x14ac:dyDescent="0.2">
      <c r="R208" s="92">
        <f>_xll.qlCalendarAdvance(Calendar,R207,"1D","f")</f>
        <v>42432</v>
      </c>
      <c r="S208" s="146">
        <f>_xll.qlCalendarAdvance(Calendar,R208,$F$1,"mf",,Trigger)</f>
        <v>42797</v>
      </c>
      <c r="T208" s="147">
        <f>_xll.qlDayCounterYearFraction(DayCounter,R208,S208,,,Trigger)</f>
        <v>1.0138888888888888</v>
      </c>
      <c r="U208" s="139">
        <f>_xll.qlInterpolationInterpolate(B12MInterpolation,R208,TRUE)</f>
        <v>4.5088239396592778E-3</v>
      </c>
    </row>
    <row r="209" spans="18:21" x14ac:dyDescent="0.2">
      <c r="R209" s="92">
        <f>_xll.qlCalendarAdvance(Calendar,R208,"1D","f")</f>
        <v>42433</v>
      </c>
      <c r="S209" s="146">
        <f>_xll.qlCalendarAdvance(Calendar,R209,$F$1,"mf",,Trigger)</f>
        <v>42800</v>
      </c>
      <c r="T209" s="147">
        <f>_xll.qlDayCounterYearFraction(DayCounter,R209,S209,,,Trigger)</f>
        <v>1.0194444444444444</v>
      </c>
      <c r="U209" s="139">
        <f>_xll.qlInterpolationInterpolate(B12MInterpolation,R209,TRUE)</f>
        <v>4.5102034633227482E-3</v>
      </c>
    </row>
    <row r="210" spans="18:21" x14ac:dyDescent="0.2">
      <c r="R210" s="92">
        <f>_xll.qlCalendarAdvance(Calendar,R209,"1D","f")</f>
        <v>42436</v>
      </c>
      <c r="S210" s="146">
        <f>_xll.qlCalendarAdvance(Calendar,R210,$F$1,"mf",,Trigger)</f>
        <v>42801</v>
      </c>
      <c r="T210" s="147">
        <f>_xll.qlDayCounterYearFraction(DayCounter,R210,S210,,,Trigger)</f>
        <v>1.0138888888888888</v>
      </c>
      <c r="U210" s="139">
        <f>_xll.qlInterpolationInterpolate(B12MInterpolation,R210,TRUE)</f>
        <v>4.5142727999025181E-3</v>
      </c>
    </row>
    <row r="211" spans="18:21" x14ac:dyDescent="0.2">
      <c r="R211" s="92">
        <f>_xll.qlCalendarAdvance(Calendar,R210,"1D","f")</f>
        <v>42437</v>
      </c>
      <c r="S211" s="146">
        <f>_xll.qlCalendarAdvance(Calendar,R211,$F$1,"mf",,Trigger)</f>
        <v>42802</v>
      </c>
      <c r="T211" s="147">
        <f>_xll.qlDayCounterYearFraction(DayCounter,R211,S211,,,Trigger)</f>
        <v>1.0138888888888888</v>
      </c>
      <c r="U211" s="139">
        <f>_xll.qlInterpolationInterpolate(B12MInterpolation,R211,TRUE)</f>
        <v>4.5156066000203651E-3</v>
      </c>
    </row>
    <row r="212" spans="18:21" x14ac:dyDescent="0.2">
      <c r="R212" s="92">
        <f>_xll.qlCalendarAdvance(Calendar,R211,"1D","f")</f>
        <v>42438</v>
      </c>
      <c r="S212" s="146">
        <f>_xll.qlCalendarAdvance(Calendar,R212,$F$1,"mf",,Trigger)</f>
        <v>42803</v>
      </c>
      <c r="T212" s="147">
        <f>_xll.qlDayCounterYearFraction(DayCounter,R212,S212,,,Trigger)</f>
        <v>1.0138888888888888</v>
      </c>
      <c r="U212" s="139">
        <f>_xll.qlInterpolationInterpolate(B12MInterpolation,R212,TRUE)</f>
        <v>4.5169292937979081E-3</v>
      </c>
    </row>
    <row r="213" spans="18:21" x14ac:dyDescent="0.2">
      <c r="R213" s="92">
        <f>_xll.qlCalendarAdvance(Calendar,R212,"1D","f")</f>
        <v>42439</v>
      </c>
      <c r="S213" s="146">
        <f>_xll.qlCalendarAdvance(Calendar,R213,$F$1,"mf",,Trigger)</f>
        <v>42804</v>
      </c>
      <c r="T213" s="147">
        <f>_xll.qlDayCounterYearFraction(DayCounter,R213,S213,,,Trigger)</f>
        <v>1.0138888888888888</v>
      </c>
      <c r="U213" s="139">
        <f>_xll.qlInterpolationInterpolate(B12MInterpolation,R213,TRUE)</f>
        <v>4.5182410110535896E-3</v>
      </c>
    </row>
    <row r="214" spans="18:21" x14ac:dyDescent="0.2">
      <c r="R214" s="92">
        <f>_xll.qlCalendarAdvance(Calendar,R213,"1D","f")</f>
        <v>42440</v>
      </c>
      <c r="S214" s="146">
        <f>_xll.qlCalendarAdvance(Calendar,R214,$F$1,"mf",,Trigger)</f>
        <v>42807</v>
      </c>
      <c r="T214" s="147">
        <f>_xll.qlDayCounterYearFraction(DayCounter,R214,S214,,,Trigger)</f>
        <v>1.0194444444444444</v>
      </c>
      <c r="U214" s="139">
        <f>_xll.qlInterpolationInterpolate(B12MInterpolation,R214,TRUE)</f>
        <v>4.5195418816058493E-3</v>
      </c>
    </row>
    <row r="215" spans="18:21" x14ac:dyDescent="0.2">
      <c r="R215" s="92">
        <f>_xll.qlCalendarAdvance(Calendar,R214,"1D","f")</f>
        <v>42443</v>
      </c>
      <c r="S215" s="146">
        <f>_xll.qlCalendarAdvance(Calendar,R215,$F$1,"mf",,Trigger)</f>
        <v>42808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4.5233807112265139E-3</v>
      </c>
    </row>
    <row r="216" spans="18:21" x14ac:dyDescent="0.2">
      <c r="R216" s="92">
        <f>_xll.qlCalendarAdvance(Calendar,R215,"1D","f")</f>
        <v>42444</v>
      </c>
      <c r="S216" s="146">
        <f>_xll.qlCalendarAdvance(Calendar,R216,$F$1,"mf",,Trigger)</f>
        <v>42809</v>
      </c>
      <c r="T216" s="147">
        <f>_xll.qlDayCounterYearFraction(DayCounter,R216,S216,,,Trigger)</f>
        <v>1.0138888888888888</v>
      </c>
      <c r="U216" s="139">
        <f>_xll.qlInterpolationInterpolate(B12MInterpolation,R216,TRUE)</f>
        <v>4.5246394931495E-3</v>
      </c>
    </row>
    <row r="217" spans="18:21" x14ac:dyDescent="0.2">
      <c r="R217" s="92">
        <f>_xll.qlCalendarAdvance(Calendar,R216,"1D","f")</f>
        <v>42445</v>
      </c>
      <c r="S217" s="146">
        <f>_xll.qlCalendarAdvance(Calendar,R217,$F$1,"mf",,Trigger)</f>
        <v>42810</v>
      </c>
      <c r="T217" s="147">
        <f>_xll.qlDayCounterYearFraction(DayCounter,R217,S217,,,Trigger)</f>
        <v>1.0138888888888888</v>
      </c>
      <c r="U217" s="139">
        <f>_xll.qlInterpolationInterpolate(B12MInterpolation,R217,TRUE)</f>
        <v>4.5258880774612705E-3</v>
      </c>
    </row>
    <row r="218" spans="18:21" x14ac:dyDescent="0.2">
      <c r="R218" s="92">
        <f>_xll.qlCalendarAdvance(Calendar,R217,"1D","f")</f>
        <v>42446</v>
      </c>
      <c r="S218" s="146">
        <f>_xll.qlCalendarAdvance(Calendar,R218,$F$1,"mf",,Trigger)</f>
        <v>42811</v>
      </c>
      <c r="T218" s="147">
        <f>_xll.qlDayCounterYearFraction(DayCounter,R218,S218,,,Trigger)</f>
        <v>1.0138888888888888</v>
      </c>
      <c r="U218" s="139">
        <f>_xll.qlInterpolationInterpolate(B12MInterpolation,R218,TRUE)</f>
        <v>4.5271265939802663E-3</v>
      </c>
    </row>
    <row r="219" spans="18:21" x14ac:dyDescent="0.2">
      <c r="R219" s="92">
        <f>_xll.qlCalendarAdvance(Calendar,R218,"1D","f")</f>
        <v>42447</v>
      </c>
      <c r="S219" s="146">
        <f>_xll.qlCalendarAdvance(Calendar,R219,$F$1,"mf",,Trigger)</f>
        <v>42814</v>
      </c>
      <c r="T219" s="147">
        <f>_xll.qlDayCounterYearFraction(DayCounter,R219,S219,,,Trigger)</f>
        <v>1.0194444444444444</v>
      </c>
      <c r="U219" s="139">
        <f>_xll.qlInterpolationInterpolate(B12MInterpolation,R219,TRUE)</f>
        <v>4.5283551725249288E-3</v>
      </c>
    </row>
    <row r="220" spans="18:21" x14ac:dyDescent="0.2">
      <c r="R220" s="92">
        <f>_xll.qlCalendarAdvance(Calendar,R219,"1D","f")</f>
        <v>42450</v>
      </c>
      <c r="S220" s="146">
        <f>_xll.qlCalendarAdvance(Calendar,R220,$F$1,"mf",,Trigger)</f>
        <v>42815</v>
      </c>
      <c r="T220" s="147">
        <f>_xll.qlDayCounterYearFraction(DayCounter,R220,S220,,,Trigger)</f>
        <v>1.0138888888888888</v>
      </c>
      <c r="U220" s="139">
        <f>_xll.qlInterpolationInterpolate(B12MInterpolation,R220,TRUE)</f>
        <v>4.5319825784973251E-3</v>
      </c>
    </row>
    <row r="221" spans="18:21" x14ac:dyDescent="0.2">
      <c r="R221" s="92">
        <f>_xll.qlCalendarAdvance(Calendar,R220,"1D","f")</f>
        <v>42451</v>
      </c>
      <c r="S221" s="146">
        <f>_xll.qlCalendarAdvance(Calendar,R221,$F$1,"mf",,Trigger)</f>
        <v>42816</v>
      </c>
      <c r="T221" s="147">
        <f>_xll.qlDayCounterYearFraction(DayCounter,R221,S221,,,Trigger)</f>
        <v>1.0138888888888888</v>
      </c>
      <c r="U221" s="139">
        <f>_xll.qlInterpolationInterpolate(B12MInterpolation,R221,TRUE)</f>
        <v>4.5331727033290645E-3</v>
      </c>
    </row>
    <row r="222" spans="18:21" x14ac:dyDescent="0.2">
      <c r="R222" s="92">
        <f>_xll.qlCalendarAdvance(Calendar,R221,"1D","f")</f>
        <v>42452</v>
      </c>
      <c r="S222" s="146">
        <f>_xll.qlCalendarAdvance(Calendar,R222,$F$1,"mf",,Trigger)</f>
        <v>42817</v>
      </c>
      <c r="T222" s="147">
        <f>_xll.qlDayCounterYearFraction(DayCounter,R222,S222,,,Trigger)</f>
        <v>1.0138888888888888</v>
      </c>
      <c r="U222" s="139">
        <f>_xll.qlInterpolationInterpolate(B12MInterpolation,R222,TRUE)</f>
        <v>4.5343535392786752E-3</v>
      </c>
    </row>
    <row r="223" spans="18:21" x14ac:dyDescent="0.2">
      <c r="R223" s="92">
        <f>_xll.qlCalendarAdvance(Calendar,R222,"1D","f")</f>
        <v>42453</v>
      </c>
      <c r="S223" s="146">
        <f>_xll.qlCalendarAdvance(Calendar,R223,$F$1,"mf",,Trigger)</f>
        <v>42818</v>
      </c>
      <c r="T223" s="147">
        <f>_xll.qlDayCounterYearFraction(DayCounter,R223,S223,,,Trigger)</f>
        <v>1.0138888888888888</v>
      </c>
      <c r="U223" s="139">
        <f>_xll.qlInterpolationInterpolate(B12MInterpolation,R223,TRUE)</f>
        <v>4.5355252161645987E-3</v>
      </c>
    </row>
    <row r="224" spans="18:21" x14ac:dyDescent="0.2">
      <c r="R224" s="92">
        <f>_xll.qlCalendarAdvance(Calendar,R223,"1D","f")</f>
        <v>42458</v>
      </c>
      <c r="S224" s="146">
        <f>_xll.qlCalendarAdvance(Calendar,R224,$F$1,"mf",,Trigger)</f>
        <v>42823</v>
      </c>
      <c r="T224" s="147">
        <f>_xll.qlDayCounterYearFraction(DayCounter,R224,S224,,,Trigger)</f>
        <v>1.0138888888888888</v>
      </c>
      <c r="U224" s="139">
        <f>_xll.qlInterpolationInterpolate(B12MInterpolation,R224,TRUE)</f>
        <v>4.5412507582843469E-3</v>
      </c>
    </row>
    <row r="225" spans="18:21" x14ac:dyDescent="0.2">
      <c r="R225" s="92">
        <f>_xll.qlCalendarAdvance(Calendar,R224,"1D","f")</f>
        <v>42459</v>
      </c>
      <c r="S225" s="146">
        <f>_xll.qlCalendarAdvance(Calendar,R225,$F$1,"mf",,Trigger)</f>
        <v>42824</v>
      </c>
      <c r="T225" s="147">
        <f>_xll.qlDayCounterYearFraction(DayCounter,R225,S225,,,Trigger)</f>
        <v>1.0138888888888888</v>
      </c>
      <c r="U225" s="139">
        <f>_xll.qlInterpolationInterpolate(B12MInterpolation,R225,TRUE)</f>
        <v>4.5423702069754103E-3</v>
      </c>
    </row>
    <row r="226" spans="18:21" x14ac:dyDescent="0.2">
      <c r="R226" s="92">
        <f>_xll.qlCalendarAdvance(Calendar,R225,"1D","f")</f>
        <v>42460</v>
      </c>
      <c r="S226" s="146">
        <f>_xll.qlCalendarAdvance(Calendar,R226,$F$1,"mf",,Trigger)</f>
        <v>42825</v>
      </c>
      <c r="T226" s="147">
        <f>_xll.qlDayCounterYearFraction(DayCounter,R226,S226,,,Trigger)</f>
        <v>1.0138888888888888</v>
      </c>
      <c r="U226" s="139">
        <f>_xll.qlInterpolationInterpolate(B12MInterpolation,R226,TRUE)</f>
        <v>4.5434814053318734E-3</v>
      </c>
    </row>
    <row r="227" spans="18:21" x14ac:dyDescent="0.2">
      <c r="R227" s="92">
        <f>_xll.qlCalendarAdvance(Calendar,R226,"1D","f")</f>
        <v>42461</v>
      </c>
      <c r="S227" s="146">
        <f>_xll.qlCalendarAdvance(Calendar,R227,$F$1,"mf",,Trigger)</f>
        <v>42828</v>
      </c>
      <c r="T227" s="147">
        <f>_xll.qlDayCounterYearFraction(DayCounter,R227,S227,,,Trigger)</f>
        <v>1.0194444444444444</v>
      </c>
      <c r="U227" s="139">
        <f>_xll.qlInterpolationInterpolate(B12MInterpolation,R227,TRUE)</f>
        <v>4.5445844831721784E-3</v>
      </c>
    </row>
    <row r="228" spans="18:21" x14ac:dyDescent="0.2">
      <c r="R228" s="92">
        <f>_xll.qlCalendarAdvance(Calendar,R227,"1D","f")</f>
        <v>42464</v>
      </c>
      <c r="S228" s="146">
        <f>_xll.qlCalendarAdvance(Calendar,R228,$F$1,"mf",,Trigger)</f>
        <v>42829</v>
      </c>
      <c r="T228" s="147">
        <f>_xll.qlDayCounterYearFraction(DayCounter,R228,S228,,,Trigger)</f>
        <v>1.0138888888888888</v>
      </c>
      <c r="U228" s="139">
        <f>_xll.qlInterpolationInterpolate(B12MInterpolation,R228,TRUE)</f>
        <v>4.5478462917805541E-3</v>
      </c>
    </row>
    <row r="229" spans="18:21" x14ac:dyDescent="0.2">
      <c r="R229" s="92">
        <f>_xll.qlCalendarAdvance(Calendar,R228,"1D","f")</f>
        <v>42465</v>
      </c>
      <c r="S229" s="146">
        <f>_xll.qlCalendarAdvance(Calendar,R229,$F$1,"mf",,Trigger)</f>
        <v>42830</v>
      </c>
      <c r="T229" s="147">
        <f>_xll.qlDayCounterYearFraction(DayCounter,R229,S229,,,Trigger)</f>
        <v>1.0138888888888888</v>
      </c>
      <c r="U229" s="139">
        <f>_xll.qlInterpolationInterpolate(B12MInterpolation,R229,TRUE)</f>
        <v>4.5489181857406363E-3</v>
      </c>
    </row>
    <row r="230" spans="18:21" x14ac:dyDescent="0.2">
      <c r="R230" s="92">
        <f>_xll.qlCalendarAdvance(Calendar,R229,"1D","f")</f>
        <v>42466</v>
      </c>
      <c r="S230" s="146">
        <f>_xll.qlCalendarAdvance(Calendar,R230,$F$1,"mf",,Trigger)</f>
        <v>42831</v>
      </c>
      <c r="T230" s="147">
        <f>_xll.qlDayCounterYearFraction(DayCounter,R230,S230,,,Trigger)</f>
        <v>1.0138888888888888</v>
      </c>
      <c r="U230" s="139">
        <f>_xll.qlInterpolationInterpolate(B12MInterpolation,R230,TRUE)</f>
        <v>4.5499826082767651E-3</v>
      </c>
    </row>
    <row r="231" spans="18:21" x14ac:dyDescent="0.2">
      <c r="R231" s="92">
        <f>_xll.qlCalendarAdvance(Calendar,R230,"1D","f")</f>
        <v>42467</v>
      </c>
      <c r="S231" s="146">
        <f>_xll.qlCalendarAdvance(Calendar,R231,$F$1,"mf",,Trigger)</f>
        <v>42832</v>
      </c>
      <c r="T231" s="147">
        <f>_xll.qlDayCounterYearFraction(DayCounter,R231,S231,,,Trigger)</f>
        <v>1.0138888888888888</v>
      </c>
      <c r="U231" s="139">
        <f>_xll.qlInterpolationInterpolate(B12MInterpolation,R231,TRUE)</f>
        <v>4.5510396892073819E-3</v>
      </c>
    </row>
    <row r="232" spans="18:21" x14ac:dyDescent="0.2">
      <c r="R232" s="92">
        <f>_xll.qlCalendarAdvance(Calendar,R231,"1D","f")</f>
        <v>42468</v>
      </c>
      <c r="S232" s="146">
        <f>_xll.qlCalendarAdvance(Calendar,R232,$F$1,"mf",,Trigger)</f>
        <v>42835</v>
      </c>
      <c r="T232" s="147">
        <f>_xll.qlDayCounterYearFraction(DayCounter,R232,S232,,,Trigger)</f>
        <v>1.0194444444444444</v>
      </c>
      <c r="U232" s="139">
        <f>_xll.qlInterpolationInterpolate(B12MInterpolation,R232,TRUE)</f>
        <v>4.5520895583509276E-3</v>
      </c>
    </row>
    <row r="233" spans="18:21" x14ac:dyDescent="0.2">
      <c r="R233" s="92">
        <f>_xll.qlCalendarAdvance(Calendar,R232,"1D","f")</f>
        <v>42471</v>
      </c>
      <c r="S233" s="146">
        <f>_xll.qlCalendarAdvance(Calendar,R233,$F$1,"mf",,Trigger)</f>
        <v>42836</v>
      </c>
      <c r="T233" s="147">
        <f>_xll.qlDayCounterYearFraction(DayCounter,R233,S233,,,Trigger)</f>
        <v>1.0138888888888888</v>
      </c>
      <c r="U233" s="139">
        <f>_xll.qlInterpolationInterpolate(B12MInterpolation,R233,TRUE)</f>
        <v>4.5551971932435492E-3</v>
      </c>
    </row>
    <row r="234" spans="18:21" x14ac:dyDescent="0.2">
      <c r="R234" s="92">
        <f>_xll.qlCalendarAdvance(Calendar,R233,"1D","f")</f>
        <v>42472</v>
      </c>
      <c r="S234" s="146">
        <f>_xll.qlCalendarAdvance(Calendar,R234,$F$1,"mf",,Trigger)</f>
        <v>42837</v>
      </c>
      <c r="T234" s="147">
        <f>_xll.qlDayCounterYearFraction(DayCounter,R234,S234,,,Trigger)</f>
        <v>1.0138888888888888</v>
      </c>
      <c r="U234" s="139">
        <f>_xll.qlInterpolationInterpolate(B12MInterpolation,R234,TRUE)</f>
        <v>4.5562195134232217E-3</v>
      </c>
    </row>
    <row r="235" spans="18:21" x14ac:dyDescent="0.2">
      <c r="R235" s="92">
        <f>_xll.qlCalendarAdvance(Calendar,R234,"1D","f")</f>
        <v>42473</v>
      </c>
      <c r="S235" s="146">
        <f>_xll.qlCalendarAdvance(Calendar,R235,$F$1,"mf",,Trigger)</f>
        <v>42838</v>
      </c>
      <c r="T235" s="147">
        <f>_xll.qlDayCounterYearFraction(DayCounter,R235,S235,,,Trigger)</f>
        <v>1.0138888888888888</v>
      </c>
      <c r="U235" s="139">
        <f>_xll.qlInterpolationInterpolate(B12MInterpolation,R235,TRUE)</f>
        <v>4.5572352709080284E-3</v>
      </c>
    </row>
    <row r="236" spans="18:21" x14ac:dyDescent="0.2">
      <c r="R236" s="92">
        <f>_xll.qlCalendarAdvance(Calendar,R235,"1D","f")</f>
        <v>42474</v>
      </c>
      <c r="S236" s="146">
        <f>_xll.qlCalendarAdvance(Calendar,R236,$F$1,"mf",,Trigger)</f>
        <v>42843</v>
      </c>
      <c r="T236" s="147">
        <f>_xll.qlDayCounterYearFraction(DayCounter,R236,S236,,,Trigger)</f>
        <v>1.0249999999999999</v>
      </c>
      <c r="U236" s="139">
        <f>_xll.qlInterpolationInterpolate(B12MInterpolation,R236,TRUE)</f>
        <v>4.5582445955164108E-3</v>
      </c>
    </row>
    <row r="237" spans="18:21" x14ac:dyDescent="0.2">
      <c r="R237" s="92">
        <f>_xll.qlCalendarAdvance(Calendar,R236,"1D","f")</f>
        <v>42475</v>
      </c>
      <c r="S237" s="146">
        <f>_xll.qlCalendarAdvance(Calendar,R237,$F$1,"mf",,Trigger)</f>
        <v>42843</v>
      </c>
      <c r="T237" s="147">
        <f>_xll.qlDayCounterYearFraction(DayCounter,R237,S237,,,Trigger)</f>
        <v>1.0222222222222221</v>
      </c>
      <c r="U237" s="139">
        <f>_xll.qlInterpolationInterpolate(B12MInterpolation,R237,TRUE)</f>
        <v>4.5592476170668098E-3</v>
      </c>
    </row>
    <row r="238" spans="18:21" x14ac:dyDescent="0.2">
      <c r="R238" s="92">
        <f>_xll.qlCalendarAdvance(Calendar,R237,"1D","f")</f>
        <v>42478</v>
      </c>
      <c r="S238" s="146">
        <f>_xll.qlCalendarAdvance(Calendar,R238,$F$1,"mf",,Trigger)</f>
        <v>42843</v>
      </c>
      <c r="T238" s="147">
        <f>_xll.qlDayCounterYearFraction(DayCounter,R238,S238,,,Trigger)</f>
        <v>1.0138888888888888</v>
      </c>
      <c r="U238" s="139">
        <f>_xll.qlInterpolationInterpolate(B12MInterpolation,R238,TRUE)</f>
        <v>4.5622201615545168E-3</v>
      </c>
    </row>
    <row r="239" spans="18:21" x14ac:dyDescent="0.2">
      <c r="R239" s="92">
        <f>_xll.qlCalendarAdvance(Calendar,R238,"1D","f")</f>
        <v>42479</v>
      </c>
      <c r="S239" s="146">
        <f>_xll.qlCalendarAdvance(Calendar,R239,$F$1,"mf",,Trigger)</f>
        <v>42844</v>
      </c>
      <c r="T239" s="147">
        <f>_xll.qlDayCounterYearFraction(DayCounter,R239,S239,,,Trigger)</f>
        <v>1.0138888888888888</v>
      </c>
      <c r="U239" s="139">
        <f>_xll.qlInterpolationInterpolate(B12MInterpolation,R239,TRUE)</f>
        <v>4.5631992690573922E-3</v>
      </c>
    </row>
    <row r="240" spans="18:21" x14ac:dyDescent="0.2">
      <c r="R240" s="92">
        <f>_xll.qlCalendarAdvance(Calendar,R239,"1D","f")</f>
        <v>42480</v>
      </c>
      <c r="S240" s="146">
        <f>_xll.qlCalendarAdvance(Calendar,R240,$F$1,"mf",,Trigger)</f>
        <v>42845</v>
      </c>
      <c r="T240" s="147">
        <f>_xll.qlDayCounterYearFraction(DayCounter,R240,S240,,,Trigger)</f>
        <v>1.0138888888888888</v>
      </c>
      <c r="U240" s="139">
        <f>_xll.qlInterpolationInterpolate(B12MInterpolation,R240,TRUE)</f>
        <v>4.5641727225944903E-3</v>
      </c>
    </row>
    <row r="241" spans="18:21" x14ac:dyDescent="0.2">
      <c r="R241" s="92">
        <f>_xll.qlCalendarAdvance(Calendar,R240,"1D","f")</f>
        <v>42481</v>
      </c>
      <c r="S241" s="146">
        <f>_xll.qlCalendarAdvance(Calendar,R241,$F$1,"mf",,Trigger)</f>
        <v>42846</v>
      </c>
      <c r="T241" s="147">
        <f>_xll.qlDayCounterYearFraction(DayCounter,R241,S241,,,Trigger)</f>
        <v>1.0138888888888888</v>
      </c>
      <c r="U241" s="139">
        <f>_xll.qlInterpolationInterpolate(B12MInterpolation,R241,TRUE)</f>
        <v>4.565140651984251E-3</v>
      </c>
    </row>
    <row r="242" spans="18:21" x14ac:dyDescent="0.2">
      <c r="R242" s="92">
        <f>_xll.qlCalendarAdvance(Calendar,R241,"1D","f")</f>
        <v>42482</v>
      </c>
      <c r="S242" s="146">
        <f>_xll.qlCalendarAdvance(Calendar,R242,$F$1,"mf",,Trigger)</f>
        <v>42849</v>
      </c>
      <c r="T242" s="147">
        <f>_xll.qlDayCounterYearFraction(DayCounter,R242,S242,,,Trigger)</f>
        <v>1.0194444444444444</v>
      </c>
      <c r="U242" s="139">
        <f>_xll.qlInterpolationInterpolate(B12MInterpolation,R242,TRUE)</f>
        <v>4.5661031870451157E-3</v>
      </c>
    </row>
    <row r="243" spans="18:21" x14ac:dyDescent="0.2">
      <c r="R243" s="92">
        <f>_xll.qlCalendarAdvance(Calendar,R242,"1D","f")</f>
        <v>42485</v>
      </c>
      <c r="S243" s="146">
        <f>_xll.qlCalendarAdvance(Calendar,R243,$F$1,"mf",,Trigger)</f>
        <v>42850</v>
      </c>
      <c r="T243" s="147">
        <f>_xll.qlDayCounterYearFraction(DayCounter,R243,S243,,,Trigger)</f>
        <v>1.0138888888888888</v>
      </c>
      <c r="U243" s="139">
        <f>_xll.qlInterpolationInterpolate(B12MInterpolation,R243,TRUE)</f>
        <v>4.568959724438746E-3</v>
      </c>
    </row>
    <row r="244" spans="18:21" x14ac:dyDescent="0.2">
      <c r="R244" s="92">
        <f>_xll.qlCalendarAdvance(Calendar,R243,"1D","f")</f>
        <v>42486</v>
      </c>
      <c r="S244" s="146">
        <f>_xll.qlCalendarAdvance(Calendar,R244,$F$1,"mf",,Trigger)</f>
        <v>42851</v>
      </c>
      <c r="T244" s="147">
        <f>_xll.qlDayCounterYearFraction(DayCounter,R244,S244,,,Trigger)</f>
        <v>1.0138888888888888</v>
      </c>
      <c r="U244" s="139">
        <f>_xll.qlInterpolationInterpolate(B12MInterpolation,R244,TRUE)</f>
        <v>4.5699019803684378E-3</v>
      </c>
    </row>
    <row r="245" spans="18:21" x14ac:dyDescent="0.2">
      <c r="R245" s="92">
        <f>_xll.qlCalendarAdvance(Calendar,R244,"1D","f")</f>
        <v>42487</v>
      </c>
      <c r="S245" s="146">
        <f>_xll.qlCalendarAdvance(Calendar,R245,$F$1,"mf",,Trigger)</f>
        <v>42852</v>
      </c>
      <c r="T245" s="147">
        <f>_xll.qlDayCounterYearFraction(DayCounter,R245,S245,,,Trigger)</f>
        <v>1.0138888888888888</v>
      </c>
      <c r="U245" s="139">
        <f>_xll.qlInterpolationInterpolate(B12MInterpolation,R245,TRUE)</f>
        <v>4.5708394910614391E-3</v>
      </c>
    </row>
    <row r="246" spans="18:21" x14ac:dyDescent="0.2">
      <c r="R246" s="92">
        <f>_xll.qlCalendarAdvance(Calendar,R245,"1D","f")</f>
        <v>42488</v>
      </c>
      <c r="S246" s="146">
        <f>_xll.qlCalendarAdvance(Calendar,R246,$F$1,"mf",,Trigger)</f>
        <v>42853</v>
      </c>
      <c r="T246" s="147">
        <f>_xll.qlDayCounterYearFraction(DayCounter,R246,S246,,,Trigger)</f>
        <v>1.0138888888888888</v>
      </c>
      <c r="U246" s="139">
        <f>_xll.qlInterpolationInterpolate(B12MInterpolation,R246,TRUE)</f>
        <v>4.5717723863361913E-3</v>
      </c>
    </row>
    <row r="247" spans="18:21" x14ac:dyDescent="0.2">
      <c r="R247" s="92">
        <f>_xll.qlCalendarAdvance(Calendar,R246,"1D","f")</f>
        <v>42489</v>
      </c>
      <c r="S247" s="146">
        <f>_xll.qlCalendarAdvance(Calendar,R247,$F$1,"mf",,Trigger)</f>
        <v>42853</v>
      </c>
      <c r="T247" s="147">
        <f>_xll.qlDayCounterYearFraction(DayCounter,R247,S247,,,Trigger)</f>
        <v>1.0111111111111111</v>
      </c>
      <c r="U247" s="139">
        <f>_xll.qlInterpolationInterpolate(B12MInterpolation,R247,TRUE)</f>
        <v>4.5727007960111345E-3</v>
      </c>
    </row>
    <row r="248" spans="18:21" x14ac:dyDescent="0.2">
      <c r="R248" s="92">
        <f>_xll.qlCalendarAdvance(Calendar,R247,"1D","f")</f>
        <v>42493</v>
      </c>
      <c r="S248" s="146">
        <f>_xll.qlCalendarAdvance(Calendar,R248,$F$1,"mf",,Trigger)</f>
        <v>42858</v>
      </c>
      <c r="T248" s="147">
        <f>_xll.qlDayCounterYearFraction(DayCounter,R248,S248,,,Trigger)</f>
        <v>1.0138888888888888</v>
      </c>
      <c r="U248" s="139">
        <f>_xll.qlInterpolationInterpolate(B12MInterpolation,R248,TRUE)</f>
        <v>4.5763721750816458E-3</v>
      </c>
    </row>
    <row r="249" spans="18:21" x14ac:dyDescent="0.2">
      <c r="R249" s="92">
        <f>_xll.qlCalendarAdvance(Calendar,R248,"1D","f")</f>
        <v>42494</v>
      </c>
      <c r="S249" s="146">
        <f>_xll.qlCalendarAdvance(Calendar,R249,$F$1,"mf",,Trigger)</f>
        <v>42859</v>
      </c>
      <c r="T249" s="147">
        <f>_xll.qlDayCounterYearFraction(DayCounter,R249,S249,,,Trigger)</f>
        <v>1.0138888888888888</v>
      </c>
      <c r="U249" s="139">
        <f>_xll.qlInterpolationInterpolate(B12MInterpolation,R249,TRUE)</f>
        <v>4.5772801040341636E-3</v>
      </c>
    </row>
    <row r="250" spans="18:21" x14ac:dyDescent="0.2">
      <c r="R250" s="92">
        <f>_xll.qlCalendarAdvance(Calendar,R249,"1D","f")</f>
        <v>42495</v>
      </c>
      <c r="S250" s="146">
        <f>_xll.qlCalendarAdvance(Calendar,R250,$F$1,"mf",,Trigger)</f>
        <v>42860</v>
      </c>
      <c r="T250" s="147">
        <f>_xll.qlDayCounterYearFraction(DayCounter,R250,S250,,,Trigger)</f>
        <v>1.0138888888888888</v>
      </c>
      <c r="U250" s="139">
        <f>_xll.qlInterpolationInterpolate(B12MInterpolation,R250,TRUE)</f>
        <v>4.5781843262975193E-3</v>
      </c>
    </row>
    <row r="251" spans="18:21" x14ac:dyDescent="0.2">
      <c r="R251" s="92">
        <f>_xll.qlCalendarAdvance(Calendar,R250,"1D","f")</f>
        <v>42496</v>
      </c>
      <c r="S251" s="146">
        <f>_xll.qlCalendarAdvance(Calendar,R251,$F$1,"mf",,Trigger)</f>
        <v>42863</v>
      </c>
      <c r="T251" s="147">
        <f>_xll.qlDayCounterYearFraction(DayCounter,R251,S251,,,Trigger)</f>
        <v>1.0194444444444444</v>
      </c>
      <c r="U251" s="139">
        <f>_xll.qlInterpolationInterpolate(B12MInterpolation,R251,TRUE)</f>
        <v>4.5790849716901543E-3</v>
      </c>
    </row>
    <row r="252" spans="18:21" x14ac:dyDescent="0.2">
      <c r="R252" s="92">
        <f>_xll.qlCalendarAdvance(Calendar,R251,"1D","f")</f>
        <v>42499</v>
      </c>
      <c r="S252" s="146">
        <f>_xll.qlCalendarAdvance(Calendar,R252,$F$1,"mf",,Trigger)</f>
        <v>42864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4.5817667448281446E-3</v>
      </c>
    </row>
    <row r="253" spans="18:21" x14ac:dyDescent="0.2">
      <c r="R253" s="92">
        <f>_xll.qlCalendarAdvance(Calendar,R252,"1D","f")</f>
        <v>42500</v>
      </c>
      <c r="S253" s="146">
        <f>_xll.qlCalendarAdvance(Calendar,R253,$F$1,"mf",,Trigger)</f>
        <v>42865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4.582654380922307E-3</v>
      </c>
    </row>
    <row r="254" spans="18:21" x14ac:dyDescent="0.2">
      <c r="R254" s="92">
        <f>_xll.qlCalendarAdvance(Calendar,R253,"1D","f")</f>
        <v>42501</v>
      </c>
      <c r="S254" s="146">
        <f>_xll.qlCalendarAdvance(Calendar,R254,$F$1,"mf",,Trigger)</f>
        <v>42866</v>
      </c>
      <c r="T254" s="147">
        <f>_xll.qlDayCounterYearFraction(DayCounter,R254,S254,,,Trigger)</f>
        <v>1.0138888888888888</v>
      </c>
      <c r="U254" s="139">
        <f>_xll.qlInterpolationInterpolate(B12MInterpolation,R254,TRUE)</f>
        <v>4.5835390892379532E-3</v>
      </c>
    </row>
    <row r="255" spans="18:21" x14ac:dyDescent="0.2">
      <c r="R255" s="92">
        <f>_xll.qlCalendarAdvance(Calendar,R254,"1D","f")</f>
        <v>42502</v>
      </c>
      <c r="S255" s="146">
        <f>_xll.qlCalendarAdvance(Calendar,R255,$F$1,"mf",,Trigger)</f>
        <v>42867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4.5844209995935256E-3</v>
      </c>
    </row>
    <row r="256" spans="18:21" x14ac:dyDescent="0.2">
      <c r="R256" s="92">
        <f>_xll.qlCalendarAdvance(Calendar,R255,"1D","f")</f>
        <v>42503</v>
      </c>
      <c r="S256" s="146">
        <f>_xll.qlCalendarAdvance(Calendar,R256,$F$1,"mf",,Trigger)</f>
        <v>42870</v>
      </c>
      <c r="T256" s="147">
        <f>_xll.qlDayCounterYearFraction(DayCounter,R256,S256,,,Trigger)</f>
        <v>1.0194444444444444</v>
      </c>
      <c r="U256" s="139">
        <f>_xll.qlInterpolationInterpolate(B12MInterpolation,R256,TRUE)</f>
        <v>4.5853002418074643E-3</v>
      </c>
    </row>
    <row r="257" spans="18:21" x14ac:dyDescent="0.2">
      <c r="R257" s="92">
        <f>_xll.qlCalendarAdvance(Calendar,R256,"1D","f")</f>
        <v>42506</v>
      </c>
      <c r="S257" s="146">
        <f>_xll.qlCalendarAdvance(Calendar,R257,$F$1,"mf",,Trigger)</f>
        <v>42871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4.5879232577838922E-3</v>
      </c>
    </row>
    <row r="258" spans="18:21" x14ac:dyDescent="0.2">
      <c r="R258" s="92">
        <f>_xll.qlCalendarAdvance(Calendar,R257,"1D","f")</f>
        <v>42507</v>
      </c>
      <c r="S258" s="146">
        <f>_xll.qlCalendarAdvance(Calendar,R258,$F$1,"mf",,Trigger)</f>
        <v>42872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4.588793104687957E-3</v>
      </c>
    </row>
    <row r="259" spans="18:21" x14ac:dyDescent="0.2">
      <c r="R259" s="92">
        <f>_xll.qlCalendarAdvance(Calendar,R258,"1D","f")</f>
        <v>42508</v>
      </c>
      <c r="S259" s="146">
        <f>_xll.qlCalendarAdvance(Calendar,R259,$F$1,"mf",,Trigger)</f>
        <v>42873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4.5896608069760838E-3</v>
      </c>
    </row>
    <row r="260" spans="18:21" x14ac:dyDescent="0.2">
      <c r="R260" s="92">
        <f>_xll.qlCalendarAdvance(Calendar,R259,"1D","f")</f>
        <v>42509</v>
      </c>
      <c r="S260" s="146">
        <f>_xll.qlCalendarAdvance(Calendar,R260,$F$1,"mf",,Trigger)</f>
        <v>42874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4.5905263689002031E-3</v>
      </c>
    </row>
    <row r="261" spans="18:21" x14ac:dyDescent="0.2">
      <c r="R261" s="92">
        <f>_xll.qlCalendarAdvance(Calendar,R260,"1D","f")</f>
        <v>42510</v>
      </c>
      <c r="S261" s="146">
        <f>_xll.qlCalendarAdvance(Calendar,R261,$F$1,"mf",,Trigger)</f>
        <v>42877</v>
      </c>
      <c r="T261" s="147">
        <f>_xll.qlDayCounterYearFraction(DayCounter,R261,S261,,,Trigger)</f>
        <v>1.0194444444444444</v>
      </c>
      <c r="U261" s="139">
        <f>_xll.qlInterpolationInterpolate(B12MInterpolation,R261,TRUE)</f>
        <v>4.5913897947122469E-3</v>
      </c>
    </row>
    <row r="262" spans="18:21" x14ac:dyDescent="0.2">
      <c r="R262" s="92">
        <f>_xll.qlCalendarAdvance(Calendar,R261,"1D","f")</f>
        <v>42513</v>
      </c>
      <c r="S262" s="146">
        <f>_xll.qlCalendarAdvance(Calendar,R262,$F$1,"mf",,Trigger)</f>
        <v>42878</v>
      </c>
      <c r="T262" s="147">
        <f>_xll.qlDayCounterYearFraction(DayCounter,R262,S262,,,Trigger)</f>
        <v>1.0138888888888888</v>
      </c>
      <c r="U262" s="139">
        <f>_xll.qlInterpolationInterpolate(B12MInterpolation,R262,TRUE)</f>
        <v>4.5939672979952309E-3</v>
      </c>
    </row>
    <row r="263" spans="18:21" x14ac:dyDescent="0.2">
      <c r="R263" s="92">
        <f>_xll.qlCalendarAdvance(Calendar,R262,"1D","f")</f>
        <v>42514</v>
      </c>
      <c r="S263" s="146">
        <f>_xll.qlCalendarAdvance(Calendar,R263,$F$1,"mf",,Trigger)</f>
        <v>42879</v>
      </c>
      <c r="T263" s="147">
        <f>_xll.qlDayCounterYearFraction(DayCounter,R263,S263,,,Trigger)</f>
        <v>1.0138888888888888</v>
      </c>
      <c r="U263" s="139">
        <f>_xll.qlInterpolationInterpolate(B12MInterpolation,R263,TRUE)</f>
        <v>4.5948222218782798E-3</v>
      </c>
    </row>
    <row r="264" spans="18:21" x14ac:dyDescent="0.2">
      <c r="R264" s="92">
        <f>_xll.qlCalendarAdvance(Calendar,R263,"1D","f")</f>
        <v>42515</v>
      </c>
      <c r="S264" s="146">
        <f>_xll.qlCalendarAdvance(Calendar,R264,$F$1,"mf",,Trigger)</f>
        <v>42880</v>
      </c>
      <c r="T264" s="147">
        <f>_xll.qlDayCounterYearFraction(DayCounter,R264,S264,,,Trigger)</f>
        <v>1.0138888888888888</v>
      </c>
      <c r="U264" s="139">
        <f>_xll.qlInterpolationInterpolate(B12MInterpolation,R264,TRUE)</f>
        <v>4.5956750309089087E-3</v>
      </c>
    </row>
    <row r="265" spans="18:21" x14ac:dyDescent="0.2">
      <c r="R265" s="92">
        <f>_xll.qlCalendarAdvance(Calendar,R264,"1D","f")</f>
        <v>42516</v>
      </c>
      <c r="S265" s="146">
        <f>_xll.qlCalendarAdvance(Calendar,R265,$F$1,"mf",,Trigger)</f>
        <v>42881</v>
      </c>
      <c r="T265" s="147">
        <f>_xll.qlDayCounterYearFraction(DayCounter,R265,S265,,,Trigger)</f>
        <v>1.0138888888888888</v>
      </c>
      <c r="U265" s="139">
        <f>_xll.qlInterpolationInterpolate(B12MInterpolation,R265,TRUE)</f>
        <v>4.5965257293390464E-3</v>
      </c>
    </row>
    <row r="266" spans="18:21" x14ac:dyDescent="0.2">
      <c r="R266" s="92">
        <f>_xll.qlCalendarAdvance(Calendar,R265,"1D","f")</f>
        <v>42517</v>
      </c>
      <c r="S266" s="146">
        <f>_xll.qlCalendarAdvance(Calendar,R266,$F$1,"mf",,Trigger)</f>
        <v>42885</v>
      </c>
      <c r="T266" s="147">
        <f>_xll.qlDayCounterYearFraction(DayCounter,R266,S266,,,Trigger)</f>
        <v>1.0222222222222221</v>
      </c>
      <c r="U266" s="139">
        <f>_xll.qlInterpolationInterpolate(B12MInterpolation,R266,TRUE)</f>
        <v>4.5973743214206249E-3</v>
      </c>
    </row>
    <row r="267" spans="18:21" x14ac:dyDescent="0.2">
      <c r="R267" s="142">
        <f>_xll.qlCalendarAdvance(Calendar,R266,"1D","f")</f>
        <v>42521</v>
      </c>
      <c r="S267" s="428">
        <f>_xll.qlCalendarAdvance(Calendar,R267,$F$1,"mf",,Trigger)</f>
        <v>42886</v>
      </c>
      <c r="T267" s="429">
        <f>_xll.qlDayCounterYearFraction(DayCounter,R267,S267,,,Trigger)</f>
        <v>1.0138888888888888</v>
      </c>
      <c r="U267" s="407">
        <f>_xll.qlInterpolationInterpolate(B12MInterpolation,R267,TRUE)</f>
        <v>4.60074771129997E-3</v>
      </c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USD_020_SwAM3L_Spr6L3L.xml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37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6L</v>
      </c>
      <c r="G3" s="338" t="str">
        <f t="shared" ref="G3:G36" si="3">VLOOKUP(Currency,$O$3:$T$7,6)</f>
        <v>3L</v>
      </c>
      <c r="H3" s="339" t="str">
        <f t="shared" ref="H3:H36" si="4">IF(F3=0,0,Currency&amp;$F3&amp;$G3&amp;$B3&amp;QuoteSuffix)</f>
        <v>USD6L3L1Y_Quote</v>
      </c>
      <c r="I3" s="340" t="str">
        <f t="shared" ref="I3:I36" si="5">PROPER(Currency)&amp;IborType&amp;"SwapForBasisCalc"&amp;$B3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USDAM3L1Y_S6L3L_Quote</v>
      </c>
      <c r="K3" s="341" t="str">
        <f>_xll.qlForwardSwapQuote(J3,I3,H3,E3,Permanent,Trigger,ObjectOverwrite)</f>
        <v>USDAM3L1Y_S6L3L_Quote#0001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184</v>
      </c>
      <c r="R3" s="333" t="s">
        <v>185</v>
      </c>
      <c r="S3" s="333"/>
      <c r="T3" s="434"/>
    </row>
    <row r="4" spans="1:20" x14ac:dyDescent="0.2">
      <c r="A4" s="158"/>
      <c r="B4" s="343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4" t="str">
        <f t="shared" si="4"/>
        <v>USD6L3L2Y_Quote</v>
      </c>
      <c r="I4" s="345" t="str">
        <f t="shared" si="5"/>
        <v>UsdLiborSwapForBasisCalc2Y</v>
      </c>
      <c r="J4" s="346" t="str">
        <f t="shared" si="6"/>
        <v>USDAM3L2Y_S6L3L_Quote</v>
      </c>
      <c r="K4" s="346" t="str">
        <f>_xll.qlForwardSwapQuote(J4,I4,H4,E4,Permanent,Trigger,ObjectOverwrite)</f>
        <v>USDAM3L2Y_S6L3L_Quote#0001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187</v>
      </c>
      <c r="R4" s="333" t="s">
        <v>185</v>
      </c>
      <c r="S4" s="333" t="s">
        <v>187</v>
      </c>
      <c r="T4" s="434" t="s">
        <v>188</v>
      </c>
    </row>
    <row r="5" spans="1:20" x14ac:dyDescent="0.2">
      <c r="A5" s="158"/>
      <c r="B5" s="343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4" t="str">
        <f t="shared" si="4"/>
        <v>USD6L3L3Y_Quote</v>
      </c>
      <c r="I5" s="345" t="str">
        <f t="shared" si="5"/>
        <v>UsdLiborSwapForBasisCalc3Y</v>
      </c>
      <c r="J5" s="346" t="str">
        <f t="shared" si="6"/>
        <v>USDAM3L3Y_S6L3L_Quote</v>
      </c>
      <c r="K5" s="346" t="str">
        <f>_xll.qlForwardSwapQuote(J5,I5,H5,E5,Permanent,Trigger,ObjectOverwrite)</f>
        <v>USDAM3L3Y_S6L3L_Quote#0001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184</v>
      </c>
      <c r="R5" s="333" t="s">
        <v>185</v>
      </c>
      <c r="S5" s="333"/>
      <c r="T5" s="434"/>
    </row>
    <row r="6" spans="1:20" x14ac:dyDescent="0.2">
      <c r="A6" s="158"/>
      <c r="B6" s="343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4" t="str">
        <f t="shared" si="4"/>
        <v>USD6L3L4Y_Quote</v>
      </c>
      <c r="I6" s="345" t="str">
        <f t="shared" si="5"/>
        <v>UsdLiborSwapForBasisCalc4Y</v>
      </c>
      <c r="J6" s="346" t="str">
        <f t="shared" si="6"/>
        <v>USDAM3L4Y_S6L3L_Quote</v>
      </c>
      <c r="K6" s="346" t="str">
        <f>_xll.qlForwardSwapQuote(J6,I6,H6,E6,Permanent,Trigger,ObjectOverwrite)</f>
        <v>USDAM3L4Y_S6L3L_Quote#0001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184</v>
      </c>
      <c r="R6" s="333" t="s">
        <v>185</v>
      </c>
      <c r="S6" s="333"/>
      <c r="T6" s="434"/>
    </row>
    <row r="7" spans="1:20" x14ac:dyDescent="0.2">
      <c r="A7" s="158"/>
      <c r="B7" s="343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4" t="str">
        <f t="shared" si="4"/>
        <v>USD6L3L5Y_Quote</v>
      </c>
      <c r="I7" s="345" t="str">
        <f t="shared" si="5"/>
        <v>UsdLiborSwapForBasisCalc5Y</v>
      </c>
      <c r="J7" s="346" t="str">
        <f t="shared" si="6"/>
        <v>USDAM3L5Y_S6L3L_Quote</v>
      </c>
      <c r="K7" s="346" t="str">
        <f>_xll.qlForwardSwapQuote(J7,I7,H7,E7,Permanent,Trigger,ObjectOverwrite)</f>
        <v>USDAM3L5Y_S6L3L_Quote#0001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146</v>
      </c>
      <c r="T7" s="437" t="s">
        <v>184</v>
      </c>
    </row>
    <row r="8" spans="1:20" x14ac:dyDescent="0.2">
      <c r="A8" s="158"/>
      <c r="B8" s="343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4" t="str">
        <f t="shared" si="4"/>
        <v>USD6L3L6Y_Quote</v>
      </c>
      <c r="I8" s="345" t="str">
        <f t="shared" si="5"/>
        <v>UsdLiborSwapForBasisCalc6Y</v>
      </c>
      <c r="J8" s="346" t="str">
        <f t="shared" si="6"/>
        <v>USDAM3L6Y_S6L3L_Quote</v>
      </c>
      <c r="K8" s="346" t="str">
        <f>_xll.qlForwardSwapQuote(J8,I8,H8,E8,Permanent,Trigger,ObjectOverwrite)</f>
        <v>USDAM3L6Y_S6L3L_Quote#0001</v>
      </c>
      <c r="L8" s="347" t="str">
        <f>_xll.ohRangeRetrieveError(K8)</f>
        <v/>
      </c>
      <c r="M8" s="159"/>
    </row>
    <row r="9" spans="1:20" x14ac:dyDescent="0.2">
      <c r="A9" s="158"/>
      <c r="B9" s="343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4" t="str">
        <f t="shared" si="4"/>
        <v>USD6L3L7Y_Quote</v>
      </c>
      <c r="I9" s="345" t="str">
        <f t="shared" si="5"/>
        <v>UsdLiborSwapForBasisCalc7Y</v>
      </c>
      <c r="J9" s="346" t="str">
        <f t="shared" si="6"/>
        <v>USDAM3L7Y_S6L3L_Quote</v>
      </c>
      <c r="K9" s="346" t="str">
        <f>_xll.qlForwardSwapQuote(J9,I9,H9,E9,Permanent,Trigger,ObjectOverwrite)</f>
        <v>USDAM3L7Y_S6L3L_Quote#0001</v>
      </c>
      <c r="L9" s="347" t="str">
        <f>_xll.ohRangeRetrieveError(K9)</f>
        <v/>
      </c>
      <c r="M9" s="159"/>
    </row>
    <row r="10" spans="1:20" x14ac:dyDescent="0.2">
      <c r="A10" s="158"/>
      <c r="B10" s="343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4" t="str">
        <f t="shared" si="4"/>
        <v>USD6L3L8Y_Quote</v>
      </c>
      <c r="I10" s="345" t="str">
        <f t="shared" si="5"/>
        <v>UsdLiborSwapForBasisCalc8Y</v>
      </c>
      <c r="J10" s="346" t="str">
        <f t="shared" si="6"/>
        <v>USDAM3L8Y_S6L3L_Quote</v>
      </c>
      <c r="K10" s="346" t="str">
        <f>_xll.qlForwardSwapQuote(J10,I10,H10,E10,Permanent,Trigger,ObjectOverwrite)</f>
        <v>USDAM3L8Y_S6L3L_Quote#0001</v>
      </c>
      <c r="L10" s="347" t="str">
        <f>_xll.ohRangeRetrieveError(K10)</f>
        <v/>
      </c>
      <c r="M10" s="159"/>
    </row>
    <row r="11" spans="1:20" x14ac:dyDescent="0.2">
      <c r="A11" s="158"/>
      <c r="B11" s="343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4" t="str">
        <f t="shared" si="4"/>
        <v>USD6L3L9Y_Quote</v>
      </c>
      <c r="I11" s="345" t="str">
        <f t="shared" si="5"/>
        <v>UsdLiborSwapForBasisCalc9Y</v>
      </c>
      <c r="J11" s="346" t="str">
        <f t="shared" si="6"/>
        <v>USDAM3L9Y_S6L3L_Quote</v>
      </c>
      <c r="K11" s="346" t="str">
        <f>_xll.qlForwardSwapQuote(J11,I11,H11,E11,Permanent,Trigger,ObjectOverwrite)</f>
        <v>USDAM3L9Y_S6L3L_Quote#0001</v>
      </c>
      <c r="L11" s="347" t="str">
        <f>_xll.ohRangeRetrieveError(K11)</f>
        <v/>
      </c>
      <c r="M11" s="159"/>
    </row>
    <row r="12" spans="1:20" x14ac:dyDescent="0.2">
      <c r="A12" s="158"/>
      <c r="B12" s="343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4" t="str">
        <f t="shared" si="4"/>
        <v>USD6L3L10Y_Quote</v>
      </c>
      <c r="I12" s="345" t="str">
        <f t="shared" si="5"/>
        <v>UsdLiborSwapForBasisCalc10Y</v>
      </c>
      <c r="J12" s="346" t="str">
        <f t="shared" si="6"/>
        <v>USDAM3L10Y_S6L3L_Quote</v>
      </c>
      <c r="K12" s="346" t="str">
        <f>_xll.qlForwardSwapQuote(J12,I12,H12,E12,Permanent,Trigger,ObjectOverwrite)</f>
        <v>USDAM3L10Y_S6L3L_Quote#0001</v>
      </c>
      <c r="L12" s="347" t="str">
        <f>_xll.ohRangeRetrieveError(K12)</f>
        <v/>
      </c>
      <c r="M12" s="159"/>
    </row>
    <row r="13" spans="1:20" x14ac:dyDescent="0.2">
      <c r="A13" s="158"/>
      <c r="B13" s="343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4" t="str">
        <f t="shared" si="4"/>
        <v>USD6L3L11Y_Quote</v>
      </c>
      <c r="I13" s="345" t="str">
        <f t="shared" si="5"/>
        <v>UsdLiborSwapForBasisCalc11Y</v>
      </c>
      <c r="J13" s="346" t="str">
        <f t="shared" si="6"/>
        <v>USDAM3L11Y_S6L3L_Quote</v>
      </c>
      <c r="K13" s="346" t="str">
        <f>_xll.qlForwardSwapQuote(J13,I13,H13,E13,Permanent,Trigger,ObjectOverwrite)</f>
        <v>USDAM3L11Y_S6L3L_Quote#0001</v>
      </c>
      <c r="L13" s="347" t="str">
        <f>_xll.ohRangeRetrieveError(K13)</f>
        <v/>
      </c>
      <c r="M13" s="159"/>
    </row>
    <row r="14" spans="1:20" x14ac:dyDescent="0.2">
      <c r="A14" s="158"/>
      <c r="B14" s="343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4" t="str">
        <f t="shared" si="4"/>
        <v>USD6L3L12Y_Quote</v>
      </c>
      <c r="I14" s="345" t="str">
        <f t="shared" si="5"/>
        <v>UsdLiborSwapForBasisCalc12Y</v>
      </c>
      <c r="J14" s="346" t="str">
        <f t="shared" si="6"/>
        <v>USDAM3L12Y_S6L3L_Quote</v>
      </c>
      <c r="K14" s="346" t="str">
        <f>_xll.qlForwardSwapQuote(J14,I14,H14,E14,Permanent,Trigger,ObjectOverwrite)</f>
        <v>USDAM3L12Y_S6L3L_Quote#0001</v>
      </c>
      <c r="L14" s="347" t="str">
        <f>_xll.ohRangeRetrieveError(K14)</f>
        <v/>
      </c>
      <c r="M14" s="159"/>
    </row>
    <row r="15" spans="1:20" x14ac:dyDescent="0.2">
      <c r="A15" s="158"/>
      <c r="B15" s="343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4" t="str">
        <f t="shared" si="4"/>
        <v>USD6L3L13Y_Quote</v>
      </c>
      <c r="I15" s="345" t="str">
        <f t="shared" si="5"/>
        <v>UsdLiborSwapForBasisCalc13Y</v>
      </c>
      <c r="J15" s="346" t="str">
        <f t="shared" si="6"/>
        <v>USDAM3L13Y_S6L3L_Quote</v>
      </c>
      <c r="K15" s="346" t="str">
        <f>_xll.qlForwardSwapQuote(J15,I15,H15,E15,Permanent,Trigger,ObjectOverwrite)</f>
        <v>USDAM3L13Y_S6L3L_Quote#0001</v>
      </c>
      <c r="L15" s="347" t="str">
        <f>_xll.ohRangeRetrieveError(K15)</f>
        <v/>
      </c>
      <c r="M15" s="159"/>
    </row>
    <row r="16" spans="1:20" x14ac:dyDescent="0.2">
      <c r="A16" s="158"/>
      <c r="B16" s="343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4" t="str">
        <f t="shared" si="4"/>
        <v>USD6L3L14Y_Quote</v>
      </c>
      <c r="I16" s="345" t="str">
        <f t="shared" si="5"/>
        <v>UsdLiborSwapForBasisCalc14Y</v>
      </c>
      <c r="J16" s="346" t="str">
        <f t="shared" si="6"/>
        <v>USDAM3L14Y_S6L3L_Quote</v>
      </c>
      <c r="K16" s="346" t="str">
        <f>_xll.qlForwardSwapQuote(J16,I16,H16,E16,Permanent,Trigger,ObjectOverwrite)</f>
        <v>USDAM3L14Y_S6L3L_Quote#0001</v>
      </c>
      <c r="L16" s="347" t="str">
        <f>_xll.ohRangeRetrieveError(K16)</f>
        <v/>
      </c>
      <c r="M16" s="159"/>
    </row>
    <row r="17" spans="1:13" x14ac:dyDescent="0.2">
      <c r="A17" s="158"/>
      <c r="B17" s="343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4" t="str">
        <f t="shared" si="4"/>
        <v>USD6L3L15Y_Quote</v>
      </c>
      <c r="I17" s="345" t="str">
        <f t="shared" si="5"/>
        <v>UsdLiborSwapForBasisCalc15Y</v>
      </c>
      <c r="J17" s="346" t="str">
        <f t="shared" si="6"/>
        <v>USDAM3L15Y_S6L3L_Quote</v>
      </c>
      <c r="K17" s="346" t="str">
        <f>_xll.qlForwardSwapQuote(J17,I17,H17,E17,Permanent,Trigger,ObjectOverwrite)</f>
        <v>USDAM3L15Y_S6L3L_Quote#0001</v>
      </c>
      <c r="L17" s="347" t="str">
        <f>_xll.ohRangeRetrieveError(K17)</f>
        <v/>
      </c>
      <c r="M17" s="159"/>
    </row>
    <row r="18" spans="1:13" x14ac:dyDescent="0.2">
      <c r="A18" s="158"/>
      <c r="B18" s="343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4" t="str">
        <f t="shared" si="4"/>
        <v>USD6L3L16Y_Quote</v>
      </c>
      <c r="I18" s="345" t="str">
        <f t="shared" si="5"/>
        <v>UsdLiborSwapForBasisCalc16Y</v>
      </c>
      <c r="J18" s="346" t="str">
        <f t="shared" si="6"/>
        <v>USDAM3L16Y_S6L3L_Quote</v>
      </c>
      <c r="K18" s="346" t="str">
        <f>_xll.qlForwardSwapQuote(J18,I18,H18,E18,Permanent,Trigger,ObjectOverwrite)</f>
        <v>USDAM3L16Y_S6L3L_Quote#0001</v>
      </c>
      <c r="L18" s="347" t="str">
        <f>_xll.ohRangeRetrieveError(K18)</f>
        <v/>
      </c>
      <c r="M18" s="159"/>
    </row>
    <row r="19" spans="1:13" x14ac:dyDescent="0.2">
      <c r="A19" s="158"/>
      <c r="B19" s="343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4" t="str">
        <f t="shared" si="4"/>
        <v>USD6L3L17Y_Quote</v>
      </c>
      <c r="I19" s="345" t="str">
        <f t="shared" si="5"/>
        <v>UsdLiborSwapForBasisCalc17Y</v>
      </c>
      <c r="J19" s="346" t="str">
        <f t="shared" si="6"/>
        <v>USDAM3L17Y_S6L3L_Quote</v>
      </c>
      <c r="K19" s="346" t="str">
        <f>_xll.qlForwardSwapQuote(J19,I19,H19,E19,Permanent,Trigger,ObjectOverwrite)</f>
        <v>USDAM3L17Y_S6L3L_Quote#0001</v>
      </c>
      <c r="L19" s="347" t="str">
        <f>_xll.ohRangeRetrieveError(K19)</f>
        <v/>
      </c>
      <c r="M19" s="159"/>
    </row>
    <row r="20" spans="1:13" x14ac:dyDescent="0.2">
      <c r="A20" s="158"/>
      <c r="B20" s="343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4" t="str">
        <f t="shared" si="4"/>
        <v>USD6L3L18Y_Quote</v>
      </c>
      <c r="I20" s="345" t="str">
        <f t="shared" si="5"/>
        <v>UsdLiborSwapForBasisCalc18Y</v>
      </c>
      <c r="J20" s="346" t="str">
        <f t="shared" si="6"/>
        <v>USDAM3L18Y_S6L3L_Quote</v>
      </c>
      <c r="K20" s="346" t="str">
        <f>_xll.qlForwardSwapQuote(J20,I20,H20,E20,Permanent,Trigger,ObjectOverwrite)</f>
        <v>USDAM3L18Y_S6L3L_Quote#0001</v>
      </c>
      <c r="L20" s="347" t="str">
        <f>_xll.ohRangeRetrieveError(K20)</f>
        <v/>
      </c>
      <c r="M20" s="159"/>
    </row>
    <row r="21" spans="1:13" x14ac:dyDescent="0.2">
      <c r="A21" s="158"/>
      <c r="B21" s="343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4" t="str">
        <f t="shared" si="4"/>
        <v>USD6L3L19Y_Quote</v>
      </c>
      <c r="I21" s="345" t="str">
        <f t="shared" si="5"/>
        <v>UsdLiborSwapForBasisCalc19Y</v>
      </c>
      <c r="J21" s="346" t="str">
        <f t="shared" si="6"/>
        <v>USDAM3L19Y_S6L3L_Quote</v>
      </c>
      <c r="K21" s="346" t="str">
        <f>_xll.qlForwardSwapQuote(J21,I21,H21,E21,Permanent,Trigger,ObjectOverwrite)</f>
        <v>USDAM3L19Y_S6L3L_Quote#0001</v>
      </c>
      <c r="L21" s="347" t="str">
        <f>_xll.ohRangeRetrieveError(K21)</f>
        <v/>
      </c>
      <c r="M21" s="159"/>
    </row>
    <row r="22" spans="1:13" x14ac:dyDescent="0.2">
      <c r="A22" s="158"/>
      <c r="B22" s="343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4" t="str">
        <f t="shared" si="4"/>
        <v>USD6L3L20Y_Quote</v>
      </c>
      <c r="I22" s="345" t="str">
        <f t="shared" si="5"/>
        <v>UsdLiborSwapForBasisCalc20Y</v>
      </c>
      <c r="J22" s="346" t="str">
        <f t="shared" si="6"/>
        <v>USDAM3L20Y_S6L3L_Quote</v>
      </c>
      <c r="K22" s="346" t="str">
        <f>_xll.qlForwardSwapQuote(J22,I22,H22,E22,Permanent,Trigger,ObjectOverwrite)</f>
        <v>USDAM3L20Y_S6L3L_Quote#0001</v>
      </c>
      <c r="L22" s="347" t="str">
        <f>_xll.ohRangeRetrieveError(K22)</f>
        <v/>
      </c>
      <c r="M22" s="159"/>
    </row>
    <row r="23" spans="1:13" x14ac:dyDescent="0.2">
      <c r="A23" s="158"/>
      <c r="B23" s="343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4" t="str">
        <f t="shared" si="4"/>
        <v>USD6L3L21Y_Quote</v>
      </c>
      <c r="I23" s="345" t="str">
        <f t="shared" si="5"/>
        <v>UsdLiborSwapForBasisCalc21Y</v>
      </c>
      <c r="J23" s="346" t="str">
        <f t="shared" si="6"/>
        <v>USDAM3L21Y_S6L3L_Quote</v>
      </c>
      <c r="K23" s="346" t="str">
        <f>_xll.qlForwardSwapQuote(J23,I23,H23,E23,Permanent,Trigger,ObjectOverwrite)</f>
        <v>USDAM3L21Y_S6L3L_Quote#0001</v>
      </c>
      <c r="L23" s="347" t="str">
        <f>_xll.ohRangeRetrieveError(K23)</f>
        <v/>
      </c>
      <c r="M23" s="159"/>
    </row>
    <row r="24" spans="1:13" x14ac:dyDescent="0.2">
      <c r="A24" s="158"/>
      <c r="B24" s="343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4" t="str">
        <f t="shared" si="4"/>
        <v>USD6L3L22Y_Quote</v>
      </c>
      <c r="I24" s="345" t="str">
        <f t="shared" si="5"/>
        <v>UsdLiborSwapForBasisCalc22Y</v>
      </c>
      <c r="J24" s="346" t="str">
        <f t="shared" si="6"/>
        <v>USDAM3L22Y_S6L3L_Quote</v>
      </c>
      <c r="K24" s="346" t="str">
        <f>_xll.qlForwardSwapQuote(J24,I24,H24,E24,Permanent,Trigger,ObjectOverwrite)</f>
        <v>USDAM3L22Y_S6L3L_Quote#0001</v>
      </c>
      <c r="L24" s="347" t="str">
        <f>_xll.ohRangeRetrieveError(K24)</f>
        <v/>
      </c>
      <c r="M24" s="159"/>
    </row>
    <row r="25" spans="1:13" x14ac:dyDescent="0.2">
      <c r="A25" s="158"/>
      <c r="B25" s="343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4" t="str">
        <f t="shared" si="4"/>
        <v>USD6L3L23Y_Quote</v>
      </c>
      <c r="I25" s="345" t="str">
        <f t="shared" si="5"/>
        <v>UsdLiborSwapForBasisCalc23Y</v>
      </c>
      <c r="J25" s="346" t="str">
        <f t="shared" si="6"/>
        <v>USDAM3L23Y_S6L3L_Quote</v>
      </c>
      <c r="K25" s="346" t="str">
        <f>_xll.qlForwardSwapQuote(J25,I25,H25,E25,Permanent,Trigger,ObjectOverwrite)</f>
        <v>USDAM3L23Y_S6L3L_Quote#0001</v>
      </c>
      <c r="L25" s="347" t="str">
        <f>_xll.ohRangeRetrieveError(K25)</f>
        <v/>
      </c>
      <c r="M25" s="159"/>
    </row>
    <row r="26" spans="1:13" x14ac:dyDescent="0.2">
      <c r="A26" s="158"/>
      <c r="B26" s="343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4" t="str">
        <f t="shared" si="4"/>
        <v>USD6L3L24Y_Quote</v>
      </c>
      <c r="I26" s="345" t="str">
        <f t="shared" si="5"/>
        <v>UsdLiborSwapForBasisCalc24Y</v>
      </c>
      <c r="J26" s="346" t="str">
        <f t="shared" si="6"/>
        <v>USDAM3L24Y_S6L3L_Quote</v>
      </c>
      <c r="K26" s="346" t="str">
        <f>_xll.qlForwardSwapQuote(J26,I26,H26,E26,Permanent,Trigger,ObjectOverwrite)</f>
        <v>USDAM3L24Y_S6L3L_Quote#0001</v>
      </c>
      <c r="L26" s="347" t="str">
        <f>_xll.ohRangeRetrieveError(K26)</f>
        <v/>
      </c>
      <c r="M26" s="159"/>
    </row>
    <row r="27" spans="1:13" x14ac:dyDescent="0.2">
      <c r="A27" s="158"/>
      <c r="B27" s="343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4" t="str">
        <f t="shared" si="4"/>
        <v>USD6L3L25Y_Quote</v>
      </c>
      <c r="I27" s="345" t="str">
        <f t="shared" si="5"/>
        <v>UsdLiborSwapForBasisCalc25Y</v>
      </c>
      <c r="J27" s="346" t="str">
        <f t="shared" si="6"/>
        <v>USDAM3L25Y_S6L3L_Quote</v>
      </c>
      <c r="K27" s="346" t="str">
        <f>_xll.qlForwardSwapQuote(J27,I27,H27,E27,Permanent,Trigger,ObjectOverwrite)</f>
        <v>USDAM3L25Y_S6L3L_Quote#0001</v>
      </c>
      <c r="L27" s="347" t="str">
        <f>_xll.ohRangeRetrieveError(K27)</f>
        <v/>
      </c>
      <c r="M27" s="159"/>
    </row>
    <row r="28" spans="1:13" x14ac:dyDescent="0.2">
      <c r="A28" s="158"/>
      <c r="B28" s="343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4" t="str">
        <f t="shared" si="4"/>
        <v>USD6L3L26Y_Quote</v>
      </c>
      <c r="I28" s="345" t="str">
        <f t="shared" si="5"/>
        <v>UsdLiborSwapForBasisCalc26Y</v>
      </c>
      <c r="J28" s="346" t="str">
        <f t="shared" si="6"/>
        <v>USDAM3L26Y_S6L3L_Quote</v>
      </c>
      <c r="K28" s="346" t="str">
        <f>_xll.qlForwardSwapQuote(J28,I28,H28,E28,Permanent,Trigger,ObjectOverwrite)</f>
        <v>USDAM3L26Y_S6L3L_Quote#0001</v>
      </c>
      <c r="L28" s="347" t="str">
        <f>_xll.ohRangeRetrieveError(K28)</f>
        <v/>
      </c>
      <c r="M28" s="159"/>
    </row>
    <row r="29" spans="1:13" x14ac:dyDescent="0.2">
      <c r="A29" s="158"/>
      <c r="B29" s="343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4" t="str">
        <f t="shared" si="4"/>
        <v>USD6L3L27Y_Quote</v>
      </c>
      <c r="I29" s="345" t="str">
        <f t="shared" si="5"/>
        <v>UsdLiborSwapForBasisCalc27Y</v>
      </c>
      <c r="J29" s="346" t="str">
        <f t="shared" si="6"/>
        <v>USDAM3L27Y_S6L3L_Quote</v>
      </c>
      <c r="K29" s="346" t="str">
        <f>_xll.qlForwardSwapQuote(J29,I29,H29,E29,Permanent,Trigger,ObjectOverwrite)</f>
        <v>USDAM3L27Y_S6L3L_Quote#0001</v>
      </c>
      <c r="L29" s="347" t="str">
        <f>_xll.ohRangeRetrieveError(K29)</f>
        <v/>
      </c>
      <c r="M29" s="159"/>
    </row>
    <row r="30" spans="1:13" x14ac:dyDescent="0.2">
      <c r="A30" s="158"/>
      <c r="B30" s="343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4" t="str">
        <f t="shared" si="4"/>
        <v>USD6L3L28Y_Quote</v>
      </c>
      <c r="I30" s="345" t="str">
        <f t="shared" si="5"/>
        <v>UsdLiborSwapForBasisCalc28Y</v>
      </c>
      <c r="J30" s="346" t="str">
        <f t="shared" si="6"/>
        <v>USDAM3L28Y_S6L3L_Quote</v>
      </c>
      <c r="K30" s="346" t="str">
        <f>_xll.qlForwardSwapQuote(J30,I30,H30,E30,Permanent,Trigger,ObjectOverwrite)</f>
        <v>USDAM3L28Y_S6L3L_Quote#0001</v>
      </c>
      <c r="L30" s="347" t="str">
        <f>_xll.ohRangeRetrieveError(K30)</f>
        <v/>
      </c>
      <c r="M30" s="159"/>
    </row>
    <row r="31" spans="1:13" x14ac:dyDescent="0.2">
      <c r="A31" s="158"/>
      <c r="B31" s="343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4" t="str">
        <f t="shared" si="4"/>
        <v>USD6L3L29Y_Quote</v>
      </c>
      <c r="I31" s="345" t="str">
        <f t="shared" si="5"/>
        <v>UsdLiborSwapForBasisCalc29Y</v>
      </c>
      <c r="J31" s="346" t="str">
        <f t="shared" si="6"/>
        <v>USDAM3L29Y_S6L3L_Quote</v>
      </c>
      <c r="K31" s="346" t="str">
        <f>_xll.qlForwardSwapQuote(J31,I31,H31,E31,Permanent,Trigger,ObjectOverwrite)</f>
        <v>USDAM3L29Y_S6L3L_Quote#0001</v>
      </c>
      <c r="L31" s="347" t="str">
        <f>_xll.ohRangeRetrieveError(K31)</f>
        <v/>
      </c>
      <c r="M31" s="159"/>
    </row>
    <row r="32" spans="1:13" x14ac:dyDescent="0.2">
      <c r="A32" s="158"/>
      <c r="B32" s="343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4" t="str">
        <f t="shared" si="4"/>
        <v>USD6L3L30Y_Quote</v>
      </c>
      <c r="I32" s="345" t="str">
        <f t="shared" si="5"/>
        <v>UsdLiborSwapForBasisCalc30Y</v>
      </c>
      <c r="J32" s="346" t="str">
        <f t="shared" si="6"/>
        <v>USDAM3L30Y_S6L3L_Quote</v>
      </c>
      <c r="K32" s="346" t="str">
        <f>_xll.qlForwardSwapQuote(J32,I32,H32,E32,Permanent,Trigger,ObjectOverwrite)</f>
        <v>USDAM3L30Y_S6L3L_Quote#0001</v>
      </c>
      <c r="L32" s="347" t="str">
        <f>_xll.ohRangeRetrieveError(K32)</f>
        <v/>
      </c>
      <c r="M32" s="159"/>
    </row>
    <row r="33" spans="1:13" x14ac:dyDescent="0.2">
      <c r="A33" s="158"/>
      <c r="B33" s="343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4" t="str">
        <f t="shared" si="4"/>
        <v>USD6L3L35Y_Quote</v>
      </c>
      <c r="I33" s="345" t="str">
        <f t="shared" si="5"/>
        <v>UsdLiborSwapForBasisCalc35Y</v>
      </c>
      <c r="J33" s="346" t="str">
        <f t="shared" si="6"/>
        <v>USDAM3L35Y_S6L3L_Quote</v>
      </c>
      <c r="K33" s="346" t="str">
        <f>_xll.qlForwardSwapQuote(J33,I33,H33,E33,Permanent,Trigger,ObjectOverwrite)</f>
        <v>USDAM3L35Y_S6L3L_Quote#0001</v>
      </c>
      <c r="L33" s="347" t="str">
        <f>_xll.ohRangeRetrieveError(K33)</f>
        <v/>
      </c>
      <c r="M33" s="159"/>
    </row>
    <row r="34" spans="1:13" x14ac:dyDescent="0.2">
      <c r="A34" s="158"/>
      <c r="B34" s="343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4" t="str">
        <f t="shared" si="4"/>
        <v>USD6L3L40Y_Quote</v>
      </c>
      <c r="I34" s="345" t="str">
        <f t="shared" si="5"/>
        <v>UsdLiborSwapForBasisCalc40Y</v>
      </c>
      <c r="J34" s="346" t="str">
        <f t="shared" si="6"/>
        <v>USDAM3L40Y_S6L3L_Quote</v>
      </c>
      <c r="K34" s="346" t="str">
        <f>_xll.qlForwardSwapQuote(J34,I34,H34,E34,Permanent,Trigger,ObjectOverwrite)</f>
        <v>USDAM3L40Y_S6L3L_Quote#0001</v>
      </c>
      <c r="L34" s="347" t="str">
        <f>_xll.ohRangeRetrieveError(K34)</f>
        <v/>
      </c>
      <c r="M34" s="159"/>
    </row>
    <row r="35" spans="1:13" x14ac:dyDescent="0.2">
      <c r="A35" s="158"/>
      <c r="B35" s="343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4" t="str">
        <f t="shared" si="4"/>
        <v>USD6L3L50Y_Quote</v>
      </c>
      <c r="I35" s="345" t="str">
        <f t="shared" si="5"/>
        <v>UsdLiborSwapForBasisCalc50Y</v>
      </c>
      <c r="J35" s="346" t="str">
        <f t="shared" si="6"/>
        <v>USDAM3L50Y_S6L3L_Quote</v>
      </c>
      <c r="K35" s="346" t="str">
        <f>_xll.qlForwardSwapQuote(J35,I35,H35,E35,Permanent,Trigger,ObjectOverwrite)</f>
        <v>USDAM3L50Y_S6L3L_Quote#0001</v>
      </c>
      <c r="L35" s="347" t="str">
        <f>_xll.ohRangeRetrieveError(K35)</f>
        <v/>
      </c>
      <c r="M35" s="159"/>
    </row>
    <row r="36" spans="1:13" x14ac:dyDescent="0.2">
      <c r="A36" s="158"/>
      <c r="B36" s="348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49" t="str">
        <f t="shared" si="4"/>
        <v>USD6L3L60Y_Quote</v>
      </c>
      <c r="I36" s="350" t="str">
        <f t="shared" si="5"/>
        <v>UsdLiborSwapForBasisCalc60Y</v>
      </c>
      <c r="J36" s="351" t="str">
        <f t="shared" si="6"/>
        <v>USDAM3L60Y_S6L3L_Quote</v>
      </c>
      <c r="K36" s="351" t="str">
        <f>_xll.qlForwardSwapQuote(J36,I36,H36,E36,Permanent,Trigger,ObjectOverwrite)</f>
        <v>USDAM3L60Y_S6L3L_Quote#0001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4"/>
      <c r="C2" s="334"/>
      <c r="D2" s="334"/>
      <c r="E2" s="334" t="s">
        <v>108</v>
      </c>
      <c r="F2" s="334"/>
      <c r="G2" s="334"/>
      <c r="H2" s="334" t="s">
        <v>112</v>
      </c>
      <c r="I2" s="334" t="s">
        <v>144</v>
      </c>
      <c r="J2" s="335" t="str">
        <f>Currency&amp;"_020_Sw"&amp;$C$3&amp;$D$3&amp;IF(H3=0,,"_Spr"&amp;$F3&amp;$G3)&amp;".xml"</f>
        <v>USD_020_SwAM3L_Spr12L3L.xml</v>
      </c>
      <c r="K2" s="336" t="str">
        <f>IF(Serialize,_xll.ohObjectSave(K3:K36,SerializationPath&amp;J2,FileOverwrite,Serialize),"---")</f>
        <v>---</v>
      </c>
      <c r="L2" s="336" t="s">
        <v>197</v>
      </c>
      <c r="M2" s="159"/>
      <c r="O2" s="430"/>
      <c r="P2" s="431"/>
      <c r="Q2" s="431"/>
      <c r="R2" s="431"/>
      <c r="S2" s="431"/>
      <c r="T2" s="432"/>
    </row>
    <row r="3" spans="1:20" x14ac:dyDescent="0.2">
      <c r="A3" s="158"/>
      <c r="B3" s="353" t="s">
        <v>23</v>
      </c>
      <c r="C3" s="338" t="str">
        <f t="shared" ref="C3:C36" si="0">VLOOKUP(Currency,$O$3:$T$7,2)</f>
        <v>AM</v>
      </c>
      <c r="D3" s="338" t="str">
        <f t="shared" ref="D3:D36" si="1">VLOOKUP(Currency,$O$3:$T$7,3)</f>
        <v>3L</v>
      </c>
      <c r="E3" s="338" t="s">
        <v>116</v>
      </c>
      <c r="F3" s="338" t="str">
        <f t="shared" ref="F3:F36" si="2">VLOOKUP(Currency,$O$3:$T$7,5)</f>
        <v>12L</v>
      </c>
      <c r="G3" s="338" t="str">
        <f t="shared" ref="G3:G36" si="3">VLOOKUP(Currency,$O$3:$T$7,6)</f>
        <v>3L</v>
      </c>
      <c r="H3" s="354" t="str">
        <f t="shared" ref="H3:H36" si="4">IF(F3=0,0,Currency&amp;$F3&amp;$G3&amp;$B3&amp;QuoteSuffix)</f>
        <v>USD12L3L1Y_Quote</v>
      </c>
      <c r="I3" s="340" t="str">
        <f t="shared" ref="I3:I36" si="5">Currency&amp;IborType&amp;"SwapForBasisCalc"&amp;$B3</f>
        <v>USDLiborSwapForBasisCalc1Y</v>
      </c>
      <c r="J3" s="341" t="str">
        <f t="shared" ref="J3:J36" si="6">Currency&amp;$C3&amp;$D3&amp;$B3&amp;IF(H3=0,,"_S"&amp;$F3&amp;$G3)&amp;QuoteSuffix</f>
        <v>USDAM3L1Y_S12L3L_Quote</v>
      </c>
      <c r="K3" s="341" t="str">
        <f>_xll.qlForwardSwapQuote(J3,I3,H3,E3,Permanent,Trigger,ObjectOverwrite)</f>
        <v>USDAM3L1Y_S12L3L_Quote#0001</v>
      </c>
      <c r="L3" s="342" t="str">
        <f>_xll.ohRangeRetrieveError(K3)</f>
        <v/>
      </c>
      <c r="M3" s="159"/>
      <c r="O3" s="433" t="s">
        <v>182</v>
      </c>
      <c r="P3" s="333" t="s">
        <v>183</v>
      </c>
      <c r="Q3" s="333" t="s">
        <v>146</v>
      </c>
      <c r="R3" s="333" t="s">
        <v>185</v>
      </c>
      <c r="S3" s="333" t="s">
        <v>146</v>
      </c>
      <c r="T3" s="434" t="s">
        <v>147</v>
      </c>
    </row>
    <row r="4" spans="1:20" x14ac:dyDescent="0.2">
      <c r="A4" s="158"/>
      <c r="B4" s="355" t="s">
        <v>148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6" t="str">
        <f t="shared" si="4"/>
        <v>USD12L3L2Y_Quote</v>
      </c>
      <c r="I4" s="345" t="str">
        <f t="shared" si="5"/>
        <v>USDLiborSwapForBasisCalc2Y</v>
      </c>
      <c r="J4" s="346" t="str">
        <f t="shared" si="6"/>
        <v>USDAM3L2Y_S12L3L_Quote</v>
      </c>
      <c r="K4" s="346" t="str">
        <f>_xll.qlForwardSwapQuote(J4,I4,H4,E4,Permanent,Trigger,ObjectOverwrite)</f>
        <v>USDAM3L2Y_S12L3L_Quote#0001</v>
      </c>
      <c r="L4" s="347" t="str">
        <f>_xll.ohRangeRetrieveError(K4)</f>
        <v/>
      </c>
      <c r="M4" s="159"/>
      <c r="O4" s="433" t="s">
        <v>186</v>
      </c>
      <c r="P4" s="333" t="s">
        <v>183</v>
      </c>
      <c r="Q4" s="333" t="s">
        <v>188</v>
      </c>
      <c r="R4" s="333" t="s">
        <v>185</v>
      </c>
      <c r="S4" s="333" t="s">
        <v>188</v>
      </c>
      <c r="T4" s="434" t="s">
        <v>191</v>
      </c>
    </row>
    <row r="5" spans="1:20" x14ac:dyDescent="0.2">
      <c r="A5" s="158"/>
      <c r="B5" s="355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6" t="str">
        <f t="shared" si="4"/>
        <v>USD12L3L3Y_Quote</v>
      </c>
      <c r="I5" s="345" t="str">
        <f t="shared" si="5"/>
        <v>USDLiborSwapForBasisCalc3Y</v>
      </c>
      <c r="J5" s="346" t="str">
        <f t="shared" si="6"/>
        <v>USDAM3L3Y_S12L3L_Quote</v>
      </c>
      <c r="K5" s="346" t="str">
        <f>_xll.qlForwardSwapQuote(J5,I5,H5,E5,Permanent,Trigger,ObjectOverwrite)</f>
        <v>USDAM3L3Y_S12L3L_Quote#0001</v>
      </c>
      <c r="L5" s="347" t="str">
        <f>_xll.ohRangeRetrieveError(K5)</f>
        <v/>
      </c>
      <c r="M5" s="159"/>
      <c r="O5" s="433" t="s">
        <v>142</v>
      </c>
      <c r="P5" s="333" t="s">
        <v>145</v>
      </c>
      <c r="Q5" s="333" t="s">
        <v>146</v>
      </c>
      <c r="R5" s="333" t="s">
        <v>185</v>
      </c>
      <c r="S5" s="333" t="s">
        <v>146</v>
      </c>
      <c r="T5" s="434" t="s">
        <v>147</v>
      </c>
    </row>
    <row r="6" spans="1:20" x14ac:dyDescent="0.2">
      <c r="A6" s="158"/>
      <c r="B6" s="355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6" t="str">
        <f t="shared" si="4"/>
        <v>USD12L3L4Y_Quote</v>
      </c>
      <c r="I6" s="345" t="str">
        <f t="shared" si="5"/>
        <v>USDLiborSwapForBasisCalc4Y</v>
      </c>
      <c r="J6" s="346" t="str">
        <f t="shared" si="6"/>
        <v>USDAM3L4Y_S12L3L_Quote</v>
      </c>
      <c r="K6" s="346" t="str">
        <f>_xll.qlForwardSwapQuote(J6,I6,H6,E6,Permanent,Trigger,ObjectOverwrite)</f>
        <v>USDAM3L4Y_S12L3L_Quote#0001</v>
      </c>
      <c r="L6" s="347" t="str">
        <f>_xll.ohRangeRetrieveError(K6)</f>
        <v/>
      </c>
      <c r="M6" s="159"/>
      <c r="O6" s="433" t="s">
        <v>189</v>
      </c>
      <c r="P6" s="333" t="s">
        <v>145</v>
      </c>
      <c r="Q6" s="333" t="s">
        <v>146</v>
      </c>
      <c r="R6" s="333" t="s">
        <v>185</v>
      </c>
      <c r="S6" s="333" t="s">
        <v>146</v>
      </c>
      <c r="T6" s="434" t="s">
        <v>147</v>
      </c>
    </row>
    <row r="7" spans="1:20" x14ac:dyDescent="0.2">
      <c r="A7" s="158"/>
      <c r="B7" s="355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6" t="str">
        <f t="shared" si="4"/>
        <v>USD12L3L5Y_Quote</v>
      </c>
      <c r="I7" s="345" t="str">
        <f t="shared" si="5"/>
        <v>USDLiborSwapForBasisCalc5Y</v>
      </c>
      <c r="J7" s="346" t="str">
        <f t="shared" si="6"/>
        <v>USDAM3L5Y_S12L3L_Quote</v>
      </c>
      <c r="K7" s="346" t="str">
        <f>_xll.qlForwardSwapQuote(J7,I7,H7,E7,Permanent,Trigger,ObjectOverwrite)</f>
        <v>USDAM3L5Y_S12L3L_Quote#0001</v>
      </c>
      <c r="L7" s="347" t="str">
        <f>_xll.ohRangeRetrieveError(K7)</f>
        <v/>
      </c>
      <c r="M7" s="159"/>
      <c r="O7" s="435" t="s">
        <v>175</v>
      </c>
      <c r="P7" s="436" t="s">
        <v>190</v>
      </c>
      <c r="Q7" s="436" t="s">
        <v>184</v>
      </c>
      <c r="R7" s="436" t="s">
        <v>185</v>
      </c>
      <c r="S7" s="436" t="s">
        <v>147</v>
      </c>
      <c r="T7" s="437" t="s">
        <v>184</v>
      </c>
    </row>
    <row r="8" spans="1:20" x14ac:dyDescent="0.2">
      <c r="A8" s="158"/>
      <c r="B8" s="355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6" t="str">
        <f t="shared" si="4"/>
        <v>USD12L3L6Y_Quote</v>
      </c>
      <c r="I8" s="345" t="str">
        <f t="shared" si="5"/>
        <v>USDLiborSwapForBasisCalc6Y</v>
      </c>
      <c r="J8" s="346" t="str">
        <f t="shared" si="6"/>
        <v>USDAM3L6Y_S12L3L_Quote</v>
      </c>
      <c r="K8" s="346" t="str">
        <f>_xll.qlForwardSwapQuote(J8,I8,H8,E8,Permanent,Trigger,ObjectOverwrite)</f>
        <v>USDAM3L6Y_S12L3L_Quote#0001</v>
      </c>
      <c r="L8" s="347" t="str">
        <f>_xll.ohRangeRetrieveError(K8)</f>
        <v/>
      </c>
      <c r="M8" s="159"/>
    </row>
    <row r="9" spans="1:20" x14ac:dyDescent="0.2">
      <c r="A9" s="158"/>
      <c r="B9" s="355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6" t="str">
        <f t="shared" si="4"/>
        <v>USD12L3L7Y_Quote</v>
      </c>
      <c r="I9" s="345" t="str">
        <f t="shared" si="5"/>
        <v>USDLiborSwapForBasisCalc7Y</v>
      </c>
      <c r="J9" s="346" t="str">
        <f t="shared" si="6"/>
        <v>USDAM3L7Y_S12L3L_Quote</v>
      </c>
      <c r="K9" s="346" t="str">
        <f>_xll.qlForwardSwapQuote(J9,I9,H9,E9,Permanent,Trigger,ObjectOverwrite)</f>
        <v>USDAM3L7Y_S12L3L_Quote#0001</v>
      </c>
      <c r="L9" s="347" t="str">
        <f>_xll.ohRangeRetrieveError(K9)</f>
        <v/>
      </c>
      <c r="M9" s="159"/>
    </row>
    <row r="10" spans="1:20" x14ac:dyDescent="0.2">
      <c r="A10" s="158"/>
      <c r="B10" s="355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6" t="str">
        <f t="shared" si="4"/>
        <v>USD12L3L8Y_Quote</v>
      </c>
      <c r="I10" s="345" t="str">
        <f t="shared" si="5"/>
        <v>USDLiborSwapForBasisCalc8Y</v>
      </c>
      <c r="J10" s="346" t="str">
        <f t="shared" si="6"/>
        <v>USDAM3L8Y_S12L3L_Quote</v>
      </c>
      <c r="K10" s="346" t="str">
        <f>_xll.qlForwardSwapQuote(J10,I10,H10,E10,Permanent,Trigger,ObjectOverwrite)</f>
        <v>USDAM3L8Y_S12L3L_Quote#0001</v>
      </c>
      <c r="L10" s="347" t="str">
        <f>_xll.ohRangeRetrieveError(K10)</f>
        <v/>
      </c>
      <c r="M10" s="159"/>
    </row>
    <row r="11" spans="1:20" x14ac:dyDescent="0.2">
      <c r="A11" s="158"/>
      <c r="B11" s="355" t="s">
        <v>149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6" t="str">
        <f t="shared" si="4"/>
        <v>USD12L3L9Y_Quote</v>
      </c>
      <c r="I11" s="345" t="str">
        <f t="shared" si="5"/>
        <v>USDLiborSwapForBasisCalc9Y</v>
      </c>
      <c r="J11" s="346" t="str">
        <f t="shared" si="6"/>
        <v>USDAM3L9Y_S12L3L_Quote</v>
      </c>
      <c r="K11" s="346" t="str">
        <f>_xll.qlForwardSwapQuote(J11,I11,H11,E11,Permanent,Trigger,ObjectOverwrite)</f>
        <v>USDAM3L9Y_S12L3L_Quote#0001</v>
      </c>
      <c r="L11" s="347" t="str">
        <f>_xll.ohRangeRetrieveError(K11)</f>
        <v/>
      </c>
      <c r="M11" s="159"/>
    </row>
    <row r="12" spans="1:20" x14ac:dyDescent="0.2">
      <c r="A12" s="158"/>
      <c r="B12" s="355" t="s">
        <v>150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6" t="str">
        <f t="shared" si="4"/>
        <v>USD12L3L10Y_Quote</v>
      </c>
      <c r="I12" s="345" t="str">
        <f t="shared" si="5"/>
        <v>USDLiborSwapForBasisCalc10Y</v>
      </c>
      <c r="J12" s="346" t="str">
        <f t="shared" si="6"/>
        <v>USDAM3L10Y_S12L3L_Quote</v>
      </c>
      <c r="K12" s="346" t="str">
        <f>_xll.qlForwardSwapQuote(J12,I12,H12,E12,Permanent,Trigger,ObjectOverwrite)</f>
        <v>USDAM3L10Y_S12L3L_Quote#0001</v>
      </c>
      <c r="L12" s="347" t="str">
        <f>_xll.ohRangeRetrieveError(K12)</f>
        <v/>
      </c>
      <c r="M12" s="159"/>
    </row>
    <row r="13" spans="1:20" x14ac:dyDescent="0.2">
      <c r="A13" s="158"/>
      <c r="B13" s="355" t="s">
        <v>151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6" t="str">
        <f t="shared" si="4"/>
        <v>USD12L3L11Y_Quote</v>
      </c>
      <c r="I13" s="345" t="str">
        <f t="shared" si="5"/>
        <v>USDLiborSwapForBasisCalc11Y</v>
      </c>
      <c r="J13" s="346" t="str">
        <f t="shared" si="6"/>
        <v>USDAM3L11Y_S12L3L_Quote</v>
      </c>
      <c r="K13" s="346" t="str">
        <f>_xll.qlForwardSwapQuote(J13,I13,H13,E13,Permanent,Trigger,ObjectOverwrite)</f>
        <v>USDAM3L11Y_S12L3L_Quote#0001</v>
      </c>
      <c r="L13" s="347" t="str">
        <f>_xll.ohRangeRetrieveError(K13)</f>
        <v/>
      </c>
      <c r="M13" s="159"/>
    </row>
    <row r="14" spans="1:20" x14ac:dyDescent="0.2">
      <c r="A14" s="158"/>
      <c r="B14" s="355" t="s">
        <v>152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6" t="str">
        <f t="shared" si="4"/>
        <v>USD12L3L12Y_Quote</v>
      </c>
      <c r="I14" s="345" t="str">
        <f t="shared" si="5"/>
        <v>USDLiborSwapForBasisCalc12Y</v>
      </c>
      <c r="J14" s="346" t="str">
        <f t="shared" si="6"/>
        <v>USDAM3L12Y_S12L3L_Quote</v>
      </c>
      <c r="K14" s="346" t="str">
        <f>_xll.qlForwardSwapQuote(J14,I14,H14,E14,Permanent,Trigger,ObjectOverwrite)</f>
        <v>USDAM3L12Y_S12L3L_Quote#0001</v>
      </c>
      <c r="L14" s="347" t="str">
        <f>_xll.ohRangeRetrieveError(K14)</f>
        <v/>
      </c>
      <c r="M14" s="159"/>
    </row>
    <row r="15" spans="1:20" x14ac:dyDescent="0.2">
      <c r="A15" s="158"/>
      <c r="B15" s="355" t="s">
        <v>153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6" t="str">
        <f t="shared" si="4"/>
        <v>USD12L3L13Y_Quote</v>
      </c>
      <c r="I15" s="345" t="str">
        <f t="shared" si="5"/>
        <v>USDLiborSwapForBasisCalc13Y</v>
      </c>
      <c r="J15" s="346" t="str">
        <f t="shared" si="6"/>
        <v>USDAM3L13Y_S12L3L_Quote</v>
      </c>
      <c r="K15" s="346" t="str">
        <f>_xll.qlForwardSwapQuote(J15,I15,H15,E15,Permanent,Trigger,ObjectOverwrite)</f>
        <v>USDAM3L13Y_S12L3L_Quote#0001</v>
      </c>
      <c r="L15" s="347" t="str">
        <f>_xll.ohRangeRetrieveError(K15)</f>
        <v/>
      </c>
      <c r="M15" s="159"/>
    </row>
    <row r="16" spans="1:20" x14ac:dyDescent="0.2">
      <c r="A16" s="158"/>
      <c r="B16" s="355" t="s">
        <v>154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6" t="str">
        <f t="shared" si="4"/>
        <v>USD12L3L14Y_Quote</v>
      </c>
      <c r="I16" s="345" t="str">
        <f t="shared" si="5"/>
        <v>USDLiborSwapForBasisCalc14Y</v>
      </c>
      <c r="J16" s="346" t="str">
        <f t="shared" si="6"/>
        <v>USDAM3L14Y_S12L3L_Quote</v>
      </c>
      <c r="K16" s="346" t="str">
        <f>_xll.qlForwardSwapQuote(J16,I16,H16,E16,Permanent,Trigger,ObjectOverwrite)</f>
        <v>USDAM3L14Y_S12L3L_Quote#0001</v>
      </c>
      <c r="L16" s="347" t="str">
        <f>_xll.ohRangeRetrieveError(K16)</f>
        <v/>
      </c>
      <c r="M16" s="159"/>
    </row>
    <row r="17" spans="1:13" x14ac:dyDescent="0.2">
      <c r="A17" s="158"/>
      <c r="B17" s="355" t="s">
        <v>155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6" t="str">
        <f t="shared" si="4"/>
        <v>USD12L3L15Y_Quote</v>
      </c>
      <c r="I17" s="345" t="str">
        <f t="shared" si="5"/>
        <v>USDLiborSwapForBasisCalc15Y</v>
      </c>
      <c r="J17" s="346" t="str">
        <f t="shared" si="6"/>
        <v>USDAM3L15Y_S12L3L_Quote</v>
      </c>
      <c r="K17" s="346" t="str">
        <f>_xll.qlForwardSwapQuote(J17,I17,H17,E17,Permanent,Trigger,ObjectOverwrite)</f>
        <v>USDAM3L15Y_S12L3L_Quote#0001</v>
      </c>
      <c r="L17" s="347" t="str">
        <f>_xll.ohRangeRetrieveError(K17)</f>
        <v/>
      </c>
      <c r="M17" s="159"/>
    </row>
    <row r="18" spans="1:13" x14ac:dyDescent="0.2">
      <c r="A18" s="158"/>
      <c r="B18" s="355" t="s">
        <v>156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6" t="str">
        <f t="shared" si="4"/>
        <v>USD12L3L16Y_Quote</v>
      </c>
      <c r="I18" s="345" t="str">
        <f t="shared" si="5"/>
        <v>USDLiborSwapForBasisCalc16Y</v>
      </c>
      <c r="J18" s="346" t="str">
        <f t="shared" si="6"/>
        <v>USDAM3L16Y_S12L3L_Quote</v>
      </c>
      <c r="K18" s="346" t="str">
        <f>_xll.qlForwardSwapQuote(J18,I18,H18,E18,Permanent,Trigger,ObjectOverwrite)</f>
        <v>USDAM3L16Y_S12L3L_Quote#0001</v>
      </c>
      <c r="L18" s="347" t="str">
        <f>_xll.ohRangeRetrieveError(K18)</f>
        <v/>
      </c>
      <c r="M18" s="159"/>
    </row>
    <row r="19" spans="1:13" x14ac:dyDescent="0.2">
      <c r="A19" s="158"/>
      <c r="B19" s="355" t="s">
        <v>157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6" t="str">
        <f t="shared" si="4"/>
        <v>USD12L3L17Y_Quote</v>
      </c>
      <c r="I19" s="345" t="str">
        <f t="shared" si="5"/>
        <v>USDLiborSwapForBasisCalc17Y</v>
      </c>
      <c r="J19" s="346" t="str">
        <f t="shared" si="6"/>
        <v>USDAM3L17Y_S12L3L_Quote</v>
      </c>
      <c r="K19" s="346" t="str">
        <f>_xll.qlForwardSwapQuote(J19,I19,H19,E19,Permanent,Trigger,ObjectOverwrite)</f>
        <v>USDAM3L17Y_S12L3L_Quote#0001</v>
      </c>
      <c r="L19" s="347" t="str">
        <f>_xll.ohRangeRetrieveError(K19)</f>
        <v/>
      </c>
      <c r="M19" s="159"/>
    </row>
    <row r="20" spans="1:13" x14ac:dyDescent="0.2">
      <c r="A20" s="158"/>
      <c r="B20" s="355" t="s">
        <v>158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6" t="str">
        <f t="shared" si="4"/>
        <v>USD12L3L18Y_Quote</v>
      </c>
      <c r="I20" s="345" t="str">
        <f t="shared" si="5"/>
        <v>USDLiborSwapForBasisCalc18Y</v>
      </c>
      <c r="J20" s="346" t="str">
        <f t="shared" si="6"/>
        <v>USDAM3L18Y_S12L3L_Quote</v>
      </c>
      <c r="K20" s="346" t="str">
        <f>_xll.qlForwardSwapQuote(J20,I20,H20,E20,Permanent,Trigger,ObjectOverwrite)</f>
        <v>USDAM3L18Y_S12L3L_Quote#0001</v>
      </c>
      <c r="L20" s="347" t="str">
        <f>_xll.ohRangeRetrieveError(K20)</f>
        <v/>
      </c>
      <c r="M20" s="159"/>
    </row>
    <row r="21" spans="1:13" x14ac:dyDescent="0.2">
      <c r="A21" s="158"/>
      <c r="B21" s="355" t="s">
        <v>159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6" t="str">
        <f t="shared" si="4"/>
        <v>USD12L3L19Y_Quote</v>
      </c>
      <c r="I21" s="345" t="str">
        <f t="shared" si="5"/>
        <v>USDLiborSwapForBasisCalc19Y</v>
      </c>
      <c r="J21" s="346" t="str">
        <f t="shared" si="6"/>
        <v>USDAM3L19Y_S12L3L_Quote</v>
      </c>
      <c r="K21" s="346" t="str">
        <f>_xll.qlForwardSwapQuote(J21,I21,H21,E21,Permanent,Trigger,ObjectOverwrite)</f>
        <v>USDAM3L19Y_S12L3L_Quote#0001</v>
      </c>
      <c r="L21" s="347" t="str">
        <f>_xll.ohRangeRetrieveError(K21)</f>
        <v/>
      </c>
      <c r="M21" s="159"/>
    </row>
    <row r="22" spans="1:13" x14ac:dyDescent="0.2">
      <c r="A22" s="158"/>
      <c r="B22" s="355" t="s">
        <v>160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6" t="str">
        <f t="shared" si="4"/>
        <v>USD12L3L20Y_Quote</v>
      </c>
      <c r="I22" s="345" t="str">
        <f t="shared" si="5"/>
        <v>USDLiborSwapForBasisCalc20Y</v>
      </c>
      <c r="J22" s="346" t="str">
        <f t="shared" si="6"/>
        <v>USDAM3L20Y_S12L3L_Quote</v>
      </c>
      <c r="K22" s="346" t="str">
        <f>_xll.qlForwardSwapQuote(J22,I22,H22,E22,Permanent,Trigger,ObjectOverwrite)</f>
        <v>USDAM3L20Y_S12L3L_Quote#0001</v>
      </c>
      <c r="L22" s="347" t="str">
        <f>_xll.ohRangeRetrieveError(K22)</f>
        <v/>
      </c>
      <c r="M22" s="159"/>
    </row>
    <row r="23" spans="1:13" x14ac:dyDescent="0.2">
      <c r="A23" s="158"/>
      <c r="B23" s="355" t="s">
        <v>161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6" t="str">
        <f t="shared" si="4"/>
        <v>USD12L3L21Y_Quote</v>
      </c>
      <c r="I23" s="345" t="str">
        <f t="shared" si="5"/>
        <v>USDLiborSwapForBasisCalc21Y</v>
      </c>
      <c r="J23" s="346" t="str">
        <f t="shared" si="6"/>
        <v>USDAM3L21Y_S12L3L_Quote</v>
      </c>
      <c r="K23" s="346" t="str">
        <f>_xll.qlForwardSwapQuote(J23,I23,H23,E23,Permanent,Trigger,ObjectOverwrite)</f>
        <v>USDAM3L21Y_S12L3L_Quote#0001</v>
      </c>
      <c r="L23" s="347" t="str">
        <f>_xll.ohRangeRetrieveError(K23)</f>
        <v/>
      </c>
      <c r="M23" s="159"/>
    </row>
    <row r="24" spans="1:13" x14ac:dyDescent="0.2">
      <c r="A24" s="158"/>
      <c r="B24" s="355" t="s">
        <v>162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6" t="str">
        <f t="shared" si="4"/>
        <v>USD12L3L22Y_Quote</v>
      </c>
      <c r="I24" s="345" t="str">
        <f t="shared" si="5"/>
        <v>USDLiborSwapForBasisCalc22Y</v>
      </c>
      <c r="J24" s="346" t="str">
        <f t="shared" si="6"/>
        <v>USDAM3L22Y_S12L3L_Quote</v>
      </c>
      <c r="K24" s="346" t="str">
        <f>_xll.qlForwardSwapQuote(J24,I24,H24,E24,Permanent,Trigger,ObjectOverwrite)</f>
        <v>USDAM3L22Y_S12L3L_Quote#0001</v>
      </c>
      <c r="L24" s="347" t="str">
        <f>_xll.ohRangeRetrieveError(K24)</f>
        <v/>
      </c>
      <c r="M24" s="159"/>
    </row>
    <row r="25" spans="1:13" x14ac:dyDescent="0.2">
      <c r="A25" s="158"/>
      <c r="B25" s="355" t="s">
        <v>163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6" t="str">
        <f t="shared" si="4"/>
        <v>USD12L3L23Y_Quote</v>
      </c>
      <c r="I25" s="345" t="str">
        <f t="shared" si="5"/>
        <v>USDLiborSwapForBasisCalc23Y</v>
      </c>
      <c r="J25" s="346" t="str">
        <f t="shared" si="6"/>
        <v>USDAM3L23Y_S12L3L_Quote</v>
      </c>
      <c r="K25" s="346" t="str">
        <f>_xll.qlForwardSwapQuote(J25,I25,H25,E25,Permanent,Trigger,ObjectOverwrite)</f>
        <v>USDAM3L23Y_S12L3L_Quote#0001</v>
      </c>
      <c r="L25" s="347" t="str">
        <f>_xll.ohRangeRetrieveError(K25)</f>
        <v/>
      </c>
      <c r="M25" s="159"/>
    </row>
    <row r="26" spans="1:13" x14ac:dyDescent="0.2">
      <c r="A26" s="158"/>
      <c r="B26" s="355" t="s">
        <v>164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6" t="str">
        <f t="shared" si="4"/>
        <v>USD12L3L24Y_Quote</v>
      </c>
      <c r="I26" s="345" t="str">
        <f t="shared" si="5"/>
        <v>USDLiborSwapForBasisCalc24Y</v>
      </c>
      <c r="J26" s="346" t="str">
        <f t="shared" si="6"/>
        <v>USDAM3L24Y_S12L3L_Quote</v>
      </c>
      <c r="K26" s="346" t="str">
        <f>_xll.qlForwardSwapQuote(J26,I26,H26,E26,Permanent,Trigger,ObjectOverwrite)</f>
        <v>USDAM3L24Y_S12L3L_Quote#0001</v>
      </c>
      <c r="L26" s="347" t="str">
        <f>_xll.ohRangeRetrieveError(K26)</f>
        <v/>
      </c>
      <c r="M26" s="159"/>
    </row>
    <row r="27" spans="1:13" x14ac:dyDescent="0.2">
      <c r="A27" s="158"/>
      <c r="B27" s="355" t="s">
        <v>165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6" t="str">
        <f t="shared" si="4"/>
        <v>USD12L3L25Y_Quote</v>
      </c>
      <c r="I27" s="345" t="str">
        <f t="shared" si="5"/>
        <v>USDLiborSwapForBasisCalc25Y</v>
      </c>
      <c r="J27" s="346" t="str">
        <f t="shared" si="6"/>
        <v>USDAM3L25Y_S12L3L_Quote</v>
      </c>
      <c r="K27" s="346" t="str">
        <f>_xll.qlForwardSwapQuote(J27,I27,H27,E27,Permanent,Trigger,ObjectOverwrite)</f>
        <v>USDAM3L25Y_S12L3L_Quote#0001</v>
      </c>
      <c r="L27" s="347" t="str">
        <f>_xll.ohRangeRetrieveError(K27)</f>
        <v/>
      </c>
      <c r="M27" s="159"/>
    </row>
    <row r="28" spans="1:13" x14ac:dyDescent="0.2">
      <c r="A28" s="158"/>
      <c r="B28" s="355" t="s">
        <v>166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6" t="str">
        <f t="shared" si="4"/>
        <v>USD12L3L26Y_Quote</v>
      </c>
      <c r="I28" s="345" t="str">
        <f t="shared" si="5"/>
        <v>USDLiborSwapForBasisCalc26Y</v>
      </c>
      <c r="J28" s="346" t="str">
        <f t="shared" si="6"/>
        <v>USDAM3L26Y_S12L3L_Quote</v>
      </c>
      <c r="K28" s="346" t="str">
        <f>_xll.qlForwardSwapQuote(J28,I28,H28,E28,Permanent,Trigger,ObjectOverwrite)</f>
        <v>USDAM3L26Y_S12L3L_Quote#0001</v>
      </c>
      <c r="L28" s="347" t="str">
        <f>_xll.ohRangeRetrieveError(K28)</f>
        <v/>
      </c>
      <c r="M28" s="159"/>
    </row>
    <row r="29" spans="1:13" x14ac:dyDescent="0.2">
      <c r="A29" s="158"/>
      <c r="B29" s="355" t="s">
        <v>167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6" t="str">
        <f t="shared" si="4"/>
        <v>USD12L3L27Y_Quote</v>
      </c>
      <c r="I29" s="345" t="str">
        <f t="shared" si="5"/>
        <v>USDLiborSwapForBasisCalc27Y</v>
      </c>
      <c r="J29" s="346" t="str">
        <f t="shared" si="6"/>
        <v>USDAM3L27Y_S12L3L_Quote</v>
      </c>
      <c r="K29" s="346" t="str">
        <f>_xll.qlForwardSwapQuote(J29,I29,H29,E29,Permanent,Trigger,ObjectOverwrite)</f>
        <v>USDAM3L27Y_S12L3L_Quote#0001</v>
      </c>
      <c r="L29" s="347" t="str">
        <f>_xll.ohRangeRetrieveError(K29)</f>
        <v/>
      </c>
      <c r="M29" s="159"/>
    </row>
    <row r="30" spans="1:13" x14ac:dyDescent="0.2">
      <c r="A30" s="158"/>
      <c r="B30" s="355" t="s">
        <v>168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6" t="str">
        <f t="shared" si="4"/>
        <v>USD12L3L28Y_Quote</v>
      </c>
      <c r="I30" s="345" t="str">
        <f t="shared" si="5"/>
        <v>USDLiborSwapForBasisCalc28Y</v>
      </c>
      <c r="J30" s="346" t="str">
        <f t="shared" si="6"/>
        <v>USDAM3L28Y_S12L3L_Quote</v>
      </c>
      <c r="K30" s="346" t="str">
        <f>_xll.qlForwardSwapQuote(J30,I30,H30,E30,Permanent,Trigger,ObjectOverwrite)</f>
        <v>USDAM3L28Y_S12L3L_Quote#0001</v>
      </c>
      <c r="L30" s="347" t="str">
        <f>_xll.ohRangeRetrieveError(K30)</f>
        <v/>
      </c>
      <c r="M30" s="159"/>
    </row>
    <row r="31" spans="1:13" x14ac:dyDescent="0.2">
      <c r="A31" s="158"/>
      <c r="B31" s="355" t="s">
        <v>169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6" t="str">
        <f t="shared" si="4"/>
        <v>USD12L3L29Y_Quote</v>
      </c>
      <c r="I31" s="345" t="str">
        <f t="shared" si="5"/>
        <v>USDLiborSwapForBasisCalc29Y</v>
      </c>
      <c r="J31" s="346" t="str">
        <f t="shared" si="6"/>
        <v>USDAM3L29Y_S12L3L_Quote</v>
      </c>
      <c r="K31" s="346" t="str">
        <f>_xll.qlForwardSwapQuote(J31,I31,H31,E31,Permanent,Trigger,ObjectOverwrite)</f>
        <v>USDAM3L29Y_S12L3L_Quote#0001</v>
      </c>
      <c r="L31" s="347" t="str">
        <f>_xll.ohRangeRetrieveError(K31)</f>
        <v/>
      </c>
      <c r="M31" s="159"/>
    </row>
    <row r="32" spans="1:13" x14ac:dyDescent="0.2">
      <c r="A32" s="158"/>
      <c r="B32" s="355" t="s">
        <v>170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6" t="str">
        <f t="shared" si="4"/>
        <v>USD12L3L30Y_Quote</v>
      </c>
      <c r="I32" s="345" t="str">
        <f t="shared" si="5"/>
        <v>USDLiborSwapForBasisCalc30Y</v>
      </c>
      <c r="J32" s="346" t="str">
        <f t="shared" si="6"/>
        <v>USDAM3L30Y_S12L3L_Quote</v>
      </c>
      <c r="K32" s="346" t="str">
        <f>_xll.qlForwardSwapQuote(J32,I32,H32,E32,Permanent,Trigger,ObjectOverwrite)</f>
        <v>USDAM3L30Y_S12L3L_Quote#0001</v>
      </c>
      <c r="L32" s="347" t="str">
        <f>_xll.ohRangeRetrieveError(K32)</f>
        <v/>
      </c>
      <c r="M32" s="159"/>
    </row>
    <row r="33" spans="1:13" x14ac:dyDescent="0.2">
      <c r="A33" s="158"/>
      <c r="B33" s="355" t="s">
        <v>171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6" t="str">
        <f t="shared" si="4"/>
        <v>USD12L3L35Y_Quote</v>
      </c>
      <c r="I33" s="345" t="str">
        <f t="shared" si="5"/>
        <v>USDLiborSwapForBasisCalc35Y</v>
      </c>
      <c r="J33" s="346" t="str">
        <f t="shared" si="6"/>
        <v>USDAM3L35Y_S12L3L_Quote</v>
      </c>
      <c r="K33" s="346" t="str">
        <f>_xll.qlForwardSwapQuote(J33,I33,H33,E33,Permanent,Trigger,ObjectOverwrite)</f>
        <v>USDAM3L35Y_S12L3L_Quote#0001</v>
      </c>
      <c r="L33" s="347" t="str">
        <f>_xll.ohRangeRetrieveError(K33)</f>
        <v/>
      </c>
      <c r="M33" s="159"/>
    </row>
    <row r="34" spans="1:13" x14ac:dyDescent="0.2">
      <c r="A34" s="158"/>
      <c r="B34" s="355" t="s">
        <v>172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6" t="str">
        <f t="shared" si="4"/>
        <v>USD12L3L40Y_Quote</v>
      </c>
      <c r="I34" s="345" t="str">
        <f t="shared" si="5"/>
        <v>USDLiborSwapForBasisCalc40Y</v>
      </c>
      <c r="J34" s="346" t="str">
        <f t="shared" si="6"/>
        <v>USDAM3L40Y_S12L3L_Quote</v>
      </c>
      <c r="K34" s="346" t="str">
        <f>_xll.qlForwardSwapQuote(J34,I34,H34,E34,Permanent,Trigger,ObjectOverwrite)</f>
        <v>USDAM3L40Y_S12L3L_Quote#0001</v>
      </c>
      <c r="L34" s="347" t="str">
        <f>_xll.ohRangeRetrieveError(K34)</f>
        <v/>
      </c>
      <c r="M34" s="159"/>
    </row>
    <row r="35" spans="1:13" x14ac:dyDescent="0.2">
      <c r="A35" s="158"/>
      <c r="B35" s="355" t="s">
        <v>173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6" t="str">
        <f t="shared" si="4"/>
        <v>USD12L3L50Y_Quote</v>
      </c>
      <c r="I35" s="345" t="str">
        <f t="shared" si="5"/>
        <v>USDLiborSwapForBasisCalc50Y</v>
      </c>
      <c r="J35" s="346" t="str">
        <f t="shared" si="6"/>
        <v>USDAM3L50Y_S12L3L_Quote</v>
      </c>
      <c r="K35" s="346" t="str">
        <f>_xll.qlForwardSwapQuote(J35,I35,H35,E35,Permanent,Trigger,ObjectOverwrite)</f>
        <v>USDAM3L50Y_S12L3L_Quote#0001</v>
      </c>
      <c r="L35" s="347" t="str">
        <f>_xll.ohRangeRetrieveError(K35)</f>
        <v/>
      </c>
      <c r="M35" s="159"/>
    </row>
    <row r="36" spans="1:13" x14ac:dyDescent="0.2">
      <c r="A36" s="158"/>
      <c r="B36" s="357" t="s">
        <v>174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8" t="str">
        <f t="shared" si="4"/>
        <v>USD12L3L60Y_Quote</v>
      </c>
      <c r="I36" s="350" t="str">
        <f t="shared" si="5"/>
        <v>USDLiborSwapForBasisCalc60Y</v>
      </c>
      <c r="J36" s="351" t="str">
        <f t="shared" si="6"/>
        <v>USDAM3L60Y_S12L3L_Quote</v>
      </c>
      <c r="K36" s="351" t="str">
        <f>_xll.qlForwardSwapQuote(J36,I36,H36,E36,Permanent,Trigger,ObjectOverwrite)</f>
        <v>USDAM3L60Y_S12L3L_Quote#0001</v>
      </c>
      <c r="L36" s="352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56</vt:i4>
      </vt:variant>
    </vt:vector>
  </HeadingPairs>
  <TitlesOfParts>
    <vt:vector size="68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2015-05-12T14:33:23Z</dcterms:modified>
</cp:coreProperties>
</file>