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95" yWindow="-15" windowWidth="19140" windowHeight="12075" tabRatio="795"/>
  </bookViews>
  <sheets>
    <sheet name="General Settings" sheetId="12" r:id="rId1"/>
    <sheet name="1M" sheetId="19" r:id="rId2"/>
    <sheet name="3M" sheetId="16" r:id="rId3"/>
    <sheet name="6M" sheetId="18" r:id="rId4"/>
    <sheet name="1Y" sheetId="4" r:id="rId5"/>
    <sheet name="1M (2)" sheetId="20" r:id="rId6"/>
    <sheet name="3M (2)" sheetId="21" r:id="rId7"/>
    <sheet name="6M (2)" sheetId="22" r:id="rId8"/>
    <sheet name="1Y (2)" sheetId="23" r:id="rId9"/>
  </sheets>
  <definedNames>
    <definedName name="BondBasisDayCounter">'General Settings'!$D$16</definedName>
    <definedName name="Calendar">'General Settings'!$D$20</definedName>
    <definedName name="Currency">'General Settings'!$D$14</definedName>
    <definedName name="Discounting">'General Settings'!$D$18</definedName>
    <definedName name="Discounting2">'General Settings'!$D$19</definedName>
    <definedName name="FamilyName">'General Settings'!$D$15</definedName>
    <definedName name="FileOverwrite">'General Settings'!$D$9</definedName>
    <definedName name="GENERAL_SETTINGS">'General Settings'!$B$12</definedName>
    <definedName name="MoneyMarketDayCounter">'General Settings'!$D$17</definedName>
    <definedName name="ObjectOverwrite">'General Settings'!$D$6</definedName>
    <definedName name="Permanent">'General Settings'!$D$5</definedName>
    <definedName name="QuoteSuffix">'General Settings'!$D$21</definedName>
    <definedName name="SerializationPath">'General Settings'!$D$8</definedName>
    <definedName name="Serialize">'General Settings'!$D$7</definedName>
    <definedName name="Swap1MConventions" localSheetId="5">'1M (2)'!$P$7:$R$11</definedName>
    <definedName name="Swap1MConventions">'1M'!$P$7:$R$11</definedName>
    <definedName name="Swap1YConventions" localSheetId="8">'1Y (2)'!$P$7:$R$11</definedName>
    <definedName name="Swap1YConventions">'1Y'!$P$7:$R$11</definedName>
    <definedName name="Swap3MConventions" localSheetId="6">'3M (2)'!$P$7:$R$11</definedName>
    <definedName name="Swap3MConventions">'3M'!$P$7:$R$11</definedName>
    <definedName name="Swap6MConventions" localSheetId="7">'6M (2)'!$P$7:$R$11</definedName>
    <definedName name="Swap6MConventions">'6M'!$P$7:$R$11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K2" i="20" l="1"/>
  <c r="D15" i="12"/>
  <c r="K2" i="4"/>
  <c r="D6" i="4"/>
  <c r="D7" i="4" s="1"/>
  <c r="E6" i="4"/>
  <c r="E7" i="4" s="1"/>
  <c r="E8" i="4" s="1"/>
  <c r="E9" i="4" s="1"/>
  <c r="E10" i="4" s="1"/>
  <c r="E11" i="4" s="1"/>
  <c r="E12" i="4" s="1"/>
  <c r="E13" i="4" s="1"/>
  <c r="E14" i="4" s="1"/>
  <c r="K4" i="4"/>
  <c r="D18" i="12"/>
  <c r="L2" i="4"/>
  <c r="E15" i="4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F7" i="4"/>
  <c r="K2" i="23"/>
  <c r="D6" i="23"/>
  <c r="E6" i="23"/>
  <c r="J6" i="23" s="1"/>
  <c r="D7" i="23"/>
  <c r="D19" i="12"/>
  <c r="F7" i="23"/>
  <c r="H7" i="23"/>
  <c r="K2" i="21"/>
  <c r="K2" i="22"/>
  <c r="K3" i="22" s="1"/>
  <c r="K3" i="23"/>
  <c r="F6" i="23"/>
  <c r="H6" i="23"/>
  <c r="K6" i="23"/>
  <c r="B7" i="23"/>
  <c r="B8" i="23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/>
  <c r="B34" i="23" s="1"/>
  <c r="B35" i="23" s="1"/>
  <c r="B36" i="23" s="1"/>
  <c r="B37" i="23" s="1"/>
  <c r="B38" i="23" s="1"/>
  <c r="B39" i="23" s="1"/>
  <c r="D6" i="22"/>
  <c r="F6" i="22" s="1"/>
  <c r="E6" i="22"/>
  <c r="K4" i="22"/>
  <c r="H6" i="22"/>
  <c r="B7" i="22"/>
  <c r="B8" i="22" s="1"/>
  <c r="B9" i="22" s="1"/>
  <c r="B10" i="22" s="1"/>
  <c r="D7" i="22"/>
  <c r="D8" i="22" s="1"/>
  <c r="D9" i="22" s="1"/>
  <c r="F9" i="22" s="1"/>
  <c r="E7" i="22"/>
  <c r="F7" i="22"/>
  <c r="H7" i="22"/>
  <c r="E8" i="22"/>
  <c r="E9" i="22" s="1"/>
  <c r="F8" i="22"/>
  <c r="H8" i="22"/>
  <c r="H9" i="22"/>
  <c r="D10" i="22"/>
  <c r="D11" i="22" s="1"/>
  <c r="E10" i="22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B11" i="22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K3" i="21"/>
  <c r="D6" i="21"/>
  <c r="F6" i="21" s="1"/>
  <c r="E6" i="21"/>
  <c r="H6" i="21"/>
  <c r="D7" i="21"/>
  <c r="B7" i="21"/>
  <c r="B8" i="21"/>
  <c r="B9" i="2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/>
  <c r="B31" i="21" s="1"/>
  <c r="B32" i="21" s="1"/>
  <c r="B33" i="21" s="1"/>
  <c r="B34" i="21" s="1"/>
  <c r="B35" i="21" s="1"/>
  <c r="B36" i="21" s="1"/>
  <c r="B37" i="21" s="1"/>
  <c r="B38" i="21" s="1"/>
  <c r="B39" i="21" s="1"/>
  <c r="K3" i="20"/>
  <c r="D6" i="20"/>
  <c r="E6" i="20"/>
  <c r="I6" i="20" s="1"/>
  <c r="K4" i="20"/>
  <c r="B7" i="20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J6" i="4"/>
  <c r="K6" i="4"/>
  <c r="F6" i="4"/>
  <c r="H6" i="4"/>
  <c r="K2" i="16"/>
  <c r="D6" i="16"/>
  <c r="D7" i="16"/>
  <c r="E6" i="16"/>
  <c r="L2" i="16"/>
  <c r="F6" i="16"/>
  <c r="L2" i="18"/>
  <c r="K2" i="19"/>
  <c r="D6" i="19"/>
  <c r="D7" i="19" s="1"/>
  <c r="E6" i="19"/>
  <c r="E7" i="19" s="1"/>
  <c r="L2" i="19"/>
  <c r="D8" i="19"/>
  <c r="K6" i="19"/>
  <c r="J6" i="19"/>
  <c r="F6" i="19"/>
  <c r="H6" i="19"/>
  <c r="I6" i="19"/>
  <c r="B7" i="4"/>
  <c r="E6" i="18"/>
  <c r="E7" i="18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D6" i="18"/>
  <c r="F6" i="18" s="1"/>
  <c r="D7" i="18"/>
  <c r="D8" i="18" s="1"/>
  <c r="B7" i="18"/>
  <c r="B7" i="16"/>
  <c r="B7" i="19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8" i="18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8" i="16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K2" i="18"/>
  <c r="K4" i="18" s="1"/>
  <c r="B8" i="19"/>
  <c r="B9" i="19"/>
  <c r="B10" i="19" s="1"/>
  <c r="B11" i="19" s="1"/>
  <c r="B12" i="19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K3" i="19"/>
  <c r="K3" i="16"/>
  <c r="K3" i="18"/>
  <c r="K3" i="4"/>
  <c r="M6" i="22"/>
  <c r="M10" i="22"/>
  <c r="M14" i="22"/>
  <c r="M18" i="22"/>
  <c r="M22" i="22"/>
  <c r="M26" i="22"/>
  <c r="M30" i="22"/>
  <c r="M7" i="22"/>
  <c r="M11" i="22"/>
  <c r="M15" i="22"/>
  <c r="M19" i="22"/>
  <c r="M23" i="22"/>
  <c r="M27" i="22"/>
  <c r="M31" i="22"/>
  <c r="M35" i="22"/>
  <c r="M6" i="23"/>
  <c r="M17" i="22"/>
  <c r="M39" i="22"/>
  <c r="L4" i="4"/>
  <c r="M13" i="22"/>
  <c r="L4" i="22"/>
  <c r="M9" i="22"/>
  <c r="M28" i="22"/>
  <c r="M32" i="22"/>
  <c r="M38" i="22"/>
  <c r="M24" i="22"/>
  <c r="M20" i="22"/>
  <c r="M4" i="22"/>
  <c r="M16" i="22"/>
  <c r="M29" i="22"/>
  <c r="M8" i="22"/>
  <c r="M21" i="22"/>
  <c r="M33" i="22"/>
  <c r="M36" i="22"/>
  <c r="M34" i="22"/>
  <c r="M12" i="22"/>
  <c r="M37" i="22"/>
  <c r="M25" i="22"/>
  <c r="M36" i="18"/>
  <c r="M28" i="18"/>
  <c r="M20" i="18"/>
  <c r="M12" i="18"/>
  <c r="L4" i="20"/>
  <c r="M4" i="20" s="1"/>
  <c r="M35" i="18"/>
  <c r="M26" i="18"/>
  <c r="M17" i="18"/>
  <c r="M8" i="18"/>
  <c r="B1" i="12"/>
  <c r="L4" i="18"/>
  <c r="M4" i="18"/>
  <c r="M22" i="18"/>
  <c r="M21" i="18"/>
  <c r="M29" i="18"/>
  <c r="M34" i="18"/>
  <c r="M25" i="18"/>
  <c r="M16" i="18"/>
  <c r="M7" i="18"/>
  <c r="M23" i="18"/>
  <c r="M31" i="18"/>
  <c r="M33" i="18"/>
  <c r="M24" i="18"/>
  <c r="M15" i="18"/>
  <c r="M6" i="18"/>
  <c r="M32" i="18"/>
  <c r="M14" i="18"/>
  <c r="M4" i="4"/>
  <c r="M11" i="18"/>
  <c r="M10" i="18"/>
  <c r="M30" i="18"/>
  <c r="M6" i="4"/>
  <c r="M13" i="18"/>
  <c r="M39" i="18"/>
  <c r="M19" i="18"/>
  <c r="M37" i="18"/>
  <c r="M27" i="18"/>
  <c r="M18" i="18"/>
  <c r="M9" i="18"/>
  <c r="M38" i="18"/>
  <c r="E8" i="19" l="1"/>
  <c r="I7" i="19"/>
  <c r="H8" i="18"/>
  <c r="D9" i="18"/>
  <c r="F8" i="18"/>
  <c r="J7" i="16"/>
  <c r="D8" i="16"/>
  <c r="H7" i="16"/>
  <c r="F7" i="16"/>
  <c r="F7" i="18"/>
  <c r="D9" i="19"/>
  <c r="F7" i="19"/>
  <c r="J7" i="19"/>
  <c r="H7" i="19"/>
  <c r="H7" i="18"/>
  <c r="H6" i="18"/>
  <c r="K4" i="19"/>
  <c r="K7" i="19"/>
  <c r="J8" i="19"/>
  <c r="F8" i="19"/>
  <c r="H8" i="19"/>
  <c r="E7" i="16"/>
  <c r="I6" i="16"/>
  <c r="I6" i="21"/>
  <c r="K6" i="21"/>
  <c r="K4" i="21"/>
  <c r="E7" i="21"/>
  <c r="K4" i="16"/>
  <c r="K6" i="16"/>
  <c r="J6" i="16"/>
  <c r="H6" i="16"/>
  <c r="E7" i="20"/>
  <c r="J6" i="20"/>
  <c r="H6" i="20"/>
  <c r="K6" i="20"/>
  <c r="D7" i="20"/>
  <c r="F6" i="20"/>
  <c r="F7" i="21"/>
  <c r="H7" i="21"/>
  <c r="J7" i="21"/>
  <c r="D12" i="22"/>
  <c r="F11" i="22"/>
  <c r="H11" i="22"/>
  <c r="D8" i="21"/>
  <c r="J6" i="21"/>
  <c r="F10" i="22"/>
  <c r="H10" i="22"/>
  <c r="D8" i="4"/>
  <c r="K7" i="4"/>
  <c r="J7" i="4"/>
  <c r="H7" i="4"/>
  <c r="L2" i="20"/>
  <c r="L2" i="23"/>
  <c r="L2" i="22"/>
  <c r="L2" i="21"/>
  <c r="D8" i="23"/>
  <c r="E7" i="23"/>
  <c r="K4" i="23"/>
  <c r="L4" i="19"/>
  <c r="L4" i="21"/>
  <c r="L6" i="20"/>
  <c r="L4" i="23"/>
  <c r="M4" i="23" s="1"/>
  <c r="L6" i="21"/>
  <c r="M6" i="21" s="1"/>
  <c r="L7" i="19"/>
  <c r="M7" i="19" s="1"/>
  <c r="L7" i="4"/>
  <c r="L4" i="16"/>
  <c r="M4" i="19"/>
  <c r="L6" i="19"/>
  <c r="M4" i="21"/>
  <c r="M6" i="20"/>
  <c r="M7" i="4"/>
  <c r="L6" i="16"/>
  <c r="M6" i="16" s="1"/>
  <c r="M4" i="16"/>
  <c r="M6" i="19"/>
  <c r="L3" i="22"/>
  <c r="L3" i="18"/>
  <c r="F8" i="21" l="1"/>
  <c r="H8" i="21"/>
  <c r="J8" i="21"/>
  <c r="K8" i="21"/>
  <c r="D9" i="21"/>
  <c r="J7" i="20"/>
  <c r="H7" i="20"/>
  <c r="K7" i="20"/>
  <c r="D8" i="20"/>
  <c r="F7" i="20"/>
  <c r="D9" i="23"/>
  <c r="F8" i="23"/>
  <c r="H8" i="23"/>
  <c r="I7" i="21"/>
  <c r="E8" i="21"/>
  <c r="K7" i="21"/>
  <c r="E8" i="16"/>
  <c r="I7" i="16"/>
  <c r="E8" i="23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J7" i="23"/>
  <c r="F9" i="18"/>
  <c r="D10" i="18"/>
  <c r="H9" i="18"/>
  <c r="J9" i="19"/>
  <c r="F9" i="19"/>
  <c r="D10" i="19"/>
  <c r="K9" i="19"/>
  <c r="H9" i="19"/>
  <c r="K7" i="23"/>
  <c r="D13" i="22"/>
  <c r="F12" i="22"/>
  <c r="H12" i="22"/>
  <c r="K7" i="16"/>
  <c r="D9" i="4"/>
  <c r="K8" i="4"/>
  <c r="J8" i="4"/>
  <c r="H8" i="4"/>
  <c r="F8" i="4"/>
  <c r="E8" i="20"/>
  <c r="I7" i="20"/>
  <c r="E9" i="19"/>
  <c r="I8" i="19"/>
  <c r="D9" i="16"/>
  <c r="J8" i="16"/>
  <c r="F8" i="16"/>
  <c r="H8" i="16"/>
  <c r="K8" i="19"/>
  <c r="L8" i="19"/>
  <c r="L7" i="16"/>
  <c r="L7" i="20"/>
  <c r="L7" i="21"/>
  <c r="L8" i="4"/>
  <c r="L7" i="23"/>
  <c r="M8" i="19"/>
  <c r="M7" i="16"/>
  <c r="M7" i="20"/>
  <c r="M7" i="21"/>
  <c r="M8" i="4"/>
  <c r="M7" i="23"/>
  <c r="M3" i="18"/>
  <c r="M3" i="22"/>
  <c r="D10" i="16" l="1"/>
  <c r="H9" i="16"/>
  <c r="F9" i="16"/>
  <c r="J9" i="16"/>
  <c r="K9" i="16"/>
  <c r="J8" i="23"/>
  <c r="F9" i="21"/>
  <c r="H9" i="21"/>
  <c r="J9" i="21"/>
  <c r="D10" i="21"/>
  <c r="K9" i="21"/>
  <c r="D10" i="4"/>
  <c r="K9" i="4"/>
  <c r="F9" i="4"/>
  <c r="H9" i="4"/>
  <c r="J9" i="4"/>
  <c r="E10" i="19"/>
  <c r="I9" i="19"/>
  <c r="I8" i="16"/>
  <c r="E9" i="16"/>
  <c r="K8" i="16"/>
  <c r="F13" i="22"/>
  <c r="H13" i="22"/>
  <c r="D14" i="22"/>
  <c r="F10" i="18"/>
  <c r="D11" i="18"/>
  <c r="H10" i="18"/>
  <c r="J10" i="19"/>
  <c r="F10" i="19"/>
  <c r="H10" i="19"/>
  <c r="D11" i="19"/>
  <c r="K10" i="19"/>
  <c r="K8" i="23"/>
  <c r="K9" i="23"/>
  <c r="J9" i="23"/>
  <c r="F9" i="23"/>
  <c r="D10" i="23"/>
  <c r="H9" i="23"/>
  <c r="I8" i="20"/>
  <c r="E9" i="20"/>
  <c r="I8" i="21"/>
  <c r="E9" i="21"/>
  <c r="J8" i="20"/>
  <c r="H8" i="20"/>
  <c r="K8" i="20"/>
  <c r="F8" i="20"/>
  <c r="D9" i="20"/>
  <c r="L8" i="23"/>
  <c r="L8" i="21"/>
  <c r="L9" i="19"/>
  <c r="L9" i="23"/>
  <c r="M9" i="23" s="1"/>
  <c r="L8" i="16"/>
  <c r="L8" i="20"/>
  <c r="L9" i="4"/>
  <c r="M8" i="23"/>
  <c r="M8" i="21"/>
  <c r="M9" i="19"/>
  <c r="M8" i="16"/>
  <c r="M8" i="20"/>
  <c r="M9" i="4"/>
  <c r="F14" i="22" l="1"/>
  <c r="H14" i="22"/>
  <c r="D15" i="22"/>
  <c r="J11" i="19"/>
  <c r="F11" i="19"/>
  <c r="D12" i="19"/>
  <c r="H11" i="19"/>
  <c r="K11" i="19"/>
  <c r="I9" i="20"/>
  <c r="E10" i="20"/>
  <c r="J9" i="20"/>
  <c r="K9" i="20"/>
  <c r="D10" i="20"/>
  <c r="H9" i="20"/>
  <c r="F9" i="20"/>
  <c r="K10" i="23"/>
  <c r="J10" i="23"/>
  <c r="F10" i="23"/>
  <c r="H10" i="23"/>
  <c r="D11" i="23"/>
  <c r="I9" i="16"/>
  <c r="E10" i="16"/>
  <c r="D11" i="4"/>
  <c r="K10" i="4"/>
  <c r="J10" i="4"/>
  <c r="H10" i="4"/>
  <c r="F10" i="4"/>
  <c r="I9" i="21"/>
  <c r="E10" i="21"/>
  <c r="F11" i="18"/>
  <c r="H11" i="18"/>
  <c r="D12" i="18"/>
  <c r="F10" i="21"/>
  <c r="H10" i="21"/>
  <c r="J10" i="21"/>
  <c r="D11" i="21"/>
  <c r="E11" i="19"/>
  <c r="I10" i="19"/>
  <c r="D11" i="16"/>
  <c r="J10" i="16"/>
  <c r="F10" i="16"/>
  <c r="H10" i="16"/>
  <c r="L9" i="20"/>
  <c r="L9" i="16"/>
  <c r="L10" i="19"/>
  <c r="L10" i="4"/>
  <c r="L9" i="21"/>
  <c r="L10" i="23"/>
  <c r="M9" i="20"/>
  <c r="M9" i="16"/>
  <c r="M10" i="19"/>
  <c r="M10" i="4"/>
  <c r="M9" i="21"/>
  <c r="M10" i="23"/>
  <c r="I10" i="21" l="1"/>
  <c r="E11" i="21"/>
  <c r="J10" i="20"/>
  <c r="K10" i="20"/>
  <c r="D11" i="20"/>
  <c r="F10" i="20"/>
  <c r="H10" i="20"/>
  <c r="D16" i="22"/>
  <c r="F15" i="22"/>
  <c r="H15" i="22"/>
  <c r="D12" i="16"/>
  <c r="J11" i="16"/>
  <c r="F11" i="16"/>
  <c r="H11" i="16"/>
  <c r="D13" i="18"/>
  <c r="H12" i="18"/>
  <c r="F12" i="18"/>
  <c r="E12" i="19"/>
  <c r="I11" i="19"/>
  <c r="I10" i="16"/>
  <c r="E11" i="16"/>
  <c r="K11" i="16" s="1"/>
  <c r="F11" i="21"/>
  <c r="H11" i="21"/>
  <c r="J11" i="21"/>
  <c r="D12" i="21"/>
  <c r="K11" i="21"/>
  <c r="K11" i="23"/>
  <c r="J11" i="23"/>
  <c r="F11" i="23"/>
  <c r="H11" i="23"/>
  <c r="D12" i="23"/>
  <c r="I10" i="20"/>
  <c r="E11" i="20"/>
  <c r="K11" i="4"/>
  <c r="J11" i="4"/>
  <c r="F11" i="4"/>
  <c r="D12" i="4"/>
  <c r="H11" i="4"/>
  <c r="J12" i="19"/>
  <c r="F12" i="19"/>
  <c r="D13" i="19"/>
  <c r="K12" i="19"/>
  <c r="H12" i="19"/>
  <c r="K10" i="16"/>
  <c r="K10" i="21"/>
  <c r="L11" i="4"/>
  <c r="L10" i="20"/>
  <c r="L11" i="19"/>
  <c r="L11" i="23"/>
  <c r="L10" i="16"/>
  <c r="L10" i="21"/>
  <c r="M11" i="4"/>
  <c r="M10" i="20"/>
  <c r="M11" i="19"/>
  <c r="M11" i="23"/>
  <c r="M10" i="16"/>
  <c r="M10" i="21"/>
  <c r="J12" i="23" l="1"/>
  <c r="F12" i="23"/>
  <c r="H12" i="23"/>
  <c r="D13" i="23"/>
  <c r="K12" i="23"/>
  <c r="D14" i="18"/>
  <c r="F13" i="18"/>
  <c r="H13" i="18"/>
  <c r="D17" i="22"/>
  <c r="F16" i="22"/>
  <c r="H16" i="22"/>
  <c r="K12" i="4"/>
  <c r="J12" i="4"/>
  <c r="F12" i="4"/>
  <c r="H12" i="4"/>
  <c r="D13" i="4"/>
  <c r="E13" i="19"/>
  <c r="I12" i="19"/>
  <c r="J13" i="19"/>
  <c r="F13" i="19"/>
  <c r="H13" i="19"/>
  <c r="D14" i="19"/>
  <c r="K13" i="19"/>
  <c r="E12" i="20"/>
  <c r="I11" i="20"/>
  <c r="F12" i="21"/>
  <c r="H12" i="21"/>
  <c r="J12" i="21"/>
  <c r="D13" i="21"/>
  <c r="I11" i="21"/>
  <c r="E12" i="21"/>
  <c r="I11" i="16"/>
  <c r="E12" i="16"/>
  <c r="J11" i="20"/>
  <c r="K11" i="20"/>
  <c r="F11" i="20"/>
  <c r="D12" i="20"/>
  <c r="H11" i="20"/>
  <c r="D13" i="16"/>
  <c r="J12" i="16"/>
  <c r="F12" i="16"/>
  <c r="H12" i="16"/>
  <c r="K12" i="16"/>
  <c r="L11" i="16"/>
  <c r="L12" i="19"/>
  <c r="L12" i="4"/>
  <c r="L11" i="20"/>
  <c r="L12" i="23"/>
  <c r="L11" i="21"/>
  <c r="M11" i="16"/>
  <c r="M12" i="19"/>
  <c r="M12" i="4"/>
  <c r="M11" i="20"/>
  <c r="M12" i="23"/>
  <c r="M11" i="21"/>
  <c r="I12" i="21" l="1"/>
  <c r="E13" i="21"/>
  <c r="K13" i="4"/>
  <c r="J13" i="4"/>
  <c r="F13" i="4"/>
  <c r="H13" i="4"/>
  <c r="D14" i="4"/>
  <c r="J12" i="20"/>
  <c r="K12" i="20"/>
  <c r="F12" i="20"/>
  <c r="H12" i="20"/>
  <c r="D13" i="20"/>
  <c r="D14" i="16"/>
  <c r="H13" i="16"/>
  <c r="F13" i="16"/>
  <c r="J13" i="16"/>
  <c r="I12" i="20"/>
  <c r="E13" i="20"/>
  <c r="F13" i="21"/>
  <c r="H13" i="21"/>
  <c r="J13" i="21"/>
  <c r="D14" i="21"/>
  <c r="K13" i="21"/>
  <c r="J14" i="19"/>
  <c r="F14" i="19"/>
  <c r="D15" i="19"/>
  <c r="K14" i="19"/>
  <c r="H14" i="19"/>
  <c r="F14" i="18"/>
  <c r="H14" i="18"/>
  <c r="D15" i="18"/>
  <c r="K12" i="21"/>
  <c r="F13" i="23"/>
  <c r="H13" i="23"/>
  <c r="D14" i="23"/>
  <c r="K13" i="23"/>
  <c r="J13" i="23"/>
  <c r="I12" i="16"/>
  <c r="E13" i="16"/>
  <c r="K13" i="16" s="1"/>
  <c r="E14" i="19"/>
  <c r="I13" i="19"/>
  <c r="F17" i="22"/>
  <c r="D18" i="22"/>
  <c r="H17" i="22"/>
  <c r="L12" i="20"/>
  <c r="L12" i="21"/>
  <c r="L13" i="19"/>
  <c r="L13" i="23"/>
  <c r="L12" i="16"/>
  <c r="L13" i="4"/>
  <c r="M12" i="20"/>
  <c r="M12" i="21"/>
  <c r="M13" i="19"/>
  <c r="M13" i="23"/>
  <c r="M12" i="16"/>
  <c r="M13" i="4"/>
  <c r="F14" i="21" l="1"/>
  <c r="H14" i="21"/>
  <c r="J14" i="21"/>
  <c r="D15" i="21"/>
  <c r="J14" i="4"/>
  <c r="F14" i="4"/>
  <c r="H14" i="4"/>
  <c r="D15" i="4"/>
  <c r="K14" i="4"/>
  <c r="D15" i="16"/>
  <c r="K14" i="16"/>
  <c r="H14" i="16"/>
  <c r="J14" i="16"/>
  <c r="F14" i="16"/>
  <c r="F18" i="22"/>
  <c r="H18" i="22"/>
  <c r="D19" i="22"/>
  <c r="J13" i="20"/>
  <c r="K13" i="20"/>
  <c r="D14" i="20"/>
  <c r="H13" i="20"/>
  <c r="F13" i="20"/>
  <c r="J15" i="19"/>
  <c r="F15" i="19"/>
  <c r="H15" i="19"/>
  <c r="D16" i="19"/>
  <c r="K15" i="19"/>
  <c r="I13" i="20"/>
  <c r="E14" i="20"/>
  <c r="F15" i="18"/>
  <c r="D16" i="18"/>
  <c r="H15" i="18"/>
  <c r="H14" i="23"/>
  <c r="D15" i="23"/>
  <c r="J14" i="23"/>
  <c r="F14" i="23"/>
  <c r="K14" i="23"/>
  <c r="I13" i="21"/>
  <c r="E14" i="21"/>
  <c r="K14" i="21" s="1"/>
  <c r="I13" i="16"/>
  <c r="E14" i="16"/>
  <c r="E15" i="19"/>
  <c r="I14" i="19"/>
  <c r="L13" i="16"/>
  <c r="L13" i="20"/>
  <c r="L13" i="21"/>
  <c r="L14" i="4"/>
  <c r="L14" i="19"/>
  <c r="L14" i="23"/>
  <c r="M13" i="16"/>
  <c r="M13" i="20"/>
  <c r="M13" i="21"/>
  <c r="M14" i="4"/>
  <c r="M14" i="19"/>
  <c r="M14" i="23"/>
  <c r="E16" i="19" l="1"/>
  <c r="I15" i="19"/>
  <c r="I14" i="16"/>
  <c r="E15" i="16"/>
  <c r="I14" i="21"/>
  <c r="E15" i="21"/>
  <c r="K15" i="21" s="1"/>
  <c r="D16" i="23"/>
  <c r="K15" i="23"/>
  <c r="F15" i="23"/>
  <c r="H15" i="23"/>
  <c r="J15" i="23"/>
  <c r="H16" i="18"/>
  <c r="D17" i="18"/>
  <c r="F16" i="18"/>
  <c r="I14" i="20"/>
  <c r="E15" i="20"/>
  <c r="F16" i="19"/>
  <c r="J16" i="19"/>
  <c r="H16" i="19"/>
  <c r="K16" i="19"/>
  <c r="D17" i="19"/>
  <c r="J14" i="20"/>
  <c r="K14" i="20"/>
  <c r="D15" i="20"/>
  <c r="H14" i="20"/>
  <c r="F14" i="20"/>
  <c r="D20" i="22"/>
  <c r="H19" i="22"/>
  <c r="F19" i="22"/>
  <c r="D16" i="16"/>
  <c r="K15" i="16"/>
  <c r="J15" i="16"/>
  <c r="H15" i="16"/>
  <c r="F15" i="16"/>
  <c r="F15" i="4"/>
  <c r="H15" i="4"/>
  <c r="D16" i="4"/>
  <c r="J15" i="4"/>
  <c r="K15" i="4"/>
  <c r="F15" i="21"/>
  <c r="H15" i="21"/>
  <c r="J15" i="21"/>
  <c r="D16" i="21"/>
  <c r="L14" i="16"/>
  <c r="L14" i="21"/>
  <c r="L14" i="20"/>
  <c r="L15" i="4"/>
  <c r="L15" i="19"/>
  <c r="L15" i="23"/>
  <c r="M14" i="16"/>
  <c r="M14" i="21"/>
  <c r="M14" i="20"/>
  <c r="M15" i="4"/>
  <c r="M15" i="19"/>
  <c r="M15" i="23"/>
  <c r="F16" i="21" l="1"/>
  <c r="H16" i="21"/>
  <c r="J16" i="21"/>
  <c r="D17" i="21"/>
  <c r="H16" i="4"/>
  <c r="D17" i="4"/>
  <c r="J16" i="4"/>
  <c r="F16" i="4"/>
  <c r="K16" i="4"/>
  <c r="D17" i="16"/>
  <c r="J16" i="16"/>
  <c r="F16" i="16"/>
  <c r="H16" i="16"/>
  <c r="K16" i="16"/>
  <c r="D21" i="22"/>
  <c r="F20" i="22"/>
  <c r="H20" i="22"/>
  <c r="J15" i="20"/>
  <c r="K15" i="20"/>
  <c r="F15" i="20"/>
  <c r="H15" i="20"/>
  <c r="D16" i="20"/>
  <c r="F17" i="19"/>
  <c r="D18" i="19"/>
  <c r="J17" i="19"/>
  <c r="H17" i="19"/>
  <c r="E16" i="20"/>
  <c r="I15" i="20"/>
  <c r="F17" i="18"/>
  <c r="D18" i="18"/>
  <c r="H17" i="18"/>
  <c r="D17" i="23"/>
  <c r="K16" i="23"/>
  <c r="J16" i="23"/>
  <c r="H16" i="23"/>
  <c r="F16" i="23"/>
  <c r="I15" i="21"/>
  <c r="E16" i="21"/>
  <c r="K16" i="21" s="1"/>
  <c r="I15" i="16"/>
  <c r="E16" i="16"/>
  <c r="E17" i="19"/>
  <c r="K17" i="19" s="1"/>
  <c r="I16" i="19"/>
  <c r="L15" i="16"/>
  <c r="L16" i="4"/>
  <c r="L16" i="23"/>
  <c r="L15" i="20"/>
  <c r="L16" i="19"/>
  <c r="L15" i="21"/>
  <c r="M15" i="16"/>
  <c r="M16" i="4"/>
  <c r="M16" i="23"/>
  <c r="M15" i="20"/>
  <c r="M16" i="19"/>
  <c r="M15" i="21"/>
  <c r="E18" i="19" l="1"/>
  <c r="I17" i="19"/>
  <c r="I16" i="16"/>
  <c r="E17" i="16"/>
  <c r="K17" i="16" s="1"/>
  <c r="I16" i="21"/>
  <c r="E17" i="21"/>
  <c r="K17" i="21" s="1"/>
  <c r="K17" i="23"/>
  <c r="J17" i="23"/>
  <c r="F17" i="23"/>
  <c r="D18" i="23"/>
  <c r="H17" i="23"/>
  <c r="H18" i="18"/>
  <c r="D19" i="18"/>
  <c r="F18" i="18"/>
  <c r="I16" i="20"/>
  <c r="E17" i="20"/>
  <c r="F18" i="19"/>
  <c r="D19" i="19"/>
  <c r="K18" i="19"/>
  <c r="J18" i="19"/>
  <c r="H18" i="19"/>
  <c r="J16" i="20"/>
  <c r="K16" i="20"/>
  <c r="H16" i="20"/>
  <c r="D17" i="20"/>
  <c r="F16" i="20"/>
  <c r="F21" i="22"/>
  <c r="D22" i="22"/>
  <c r="H21" i="22"/>
  <c r="D18" i="16"/>
  <c r="H17" i="16"/>
  <c r="F17" i="16"/>
  <c r="J17" i="16"/>
  <c r="D18" i="4"/>
  <c r="K17" i="4"/>
  <c r="F17" i="4"/>
  <c r="H17" i="4"/>
  <c r="J17" i="4"/>
  <c r="F17" i="21"/>
  <c r="H17" i="21"/>
  <c r="J17" i="21"/>
  <c r="D18" i="21"/>
  <c r="L17" i="19"/>
  <c r="L16" i="16"/>
  <c r="L17" i="4"/>
  <c r="L16" i="21"/>
  <c r="L16" i="20"/>
  <c r="L17" i="23"/>
  <c r="M17" i="19"/>
  <c r="M16" i="16"/>
  <c r="M17" i="4"/>
  <c r="M16" i="21"/>
  <c r="M16" i="20"/>
  <c r="M17" i="23"/>
  <c r="F18" i="21" l="1"/>
  <c r="H18" i="21"/>
  <c r="J18" i="21"/>
  <c r="D19" i="21"/>
  <c r="D19" i="4"/>
  <c r="K18" i="4"/>
  <c r="J18" i="4"/>
  <c r="H18" i="4"/>
  <c r="F18" i="4"/>
  <c r="D19" i="16"/>
  <c r="J18" i="16"/>
  <c r="F18" i="16"/>
  <c r="H18" i="16"/>
  <c r="K18" i="16"/>
  <c r="F22" i="22"/>
  <c r="H22" i="22"/>
  <c r="D23" i="22"/>
  <c r="J17" i="20"/>
  <c r="F17" i="20"/>
  <c r="K17" i="20"/>
  <c r="H17" i="20"/>
  <c r="D18" i="20"/>
  <c r="F19" i="19"/>
  <c r="J19" i="19"/>
  <c r="D20" i="19"/>
  <c r="H19" i="19"/>
  <c r="K19" i="19"/>
  <c r="I17" i="20"/>
  <c r="E18" i="20"/>
  <c r="D20" i="18"/>
  <c r="F19" i="18"/>
  <c r="H19" i="18"/>
  <c r="K18" i="23"/>
  <c r="J18" i="23"/>
  <c r="F18" i="23"/>
  <c r="H18" i="23"/>
  <c r="D19" i="23"/>
  <c r="I17" i="21"/>
  <c r="E18" i="21"/>
  <c r="K18" i="21" s="1"/>
  <c r="I17" i="16"/>
  <c r="E18" i="16"/>
  <c r="E19" i="19"/>
  <c r="I18" i="19"/>
  <c r="L17" i="16"/>
  <c r="L18" i="23"/>
  <c r="L17" i="20"/>
  <c r="L18" i="4"/>
  <c r="L18" i="19"/>
  <c r="L17" i="21"/>
  <c r="M17" i="16"/>
  <c r="M18" i="23"/>
  <c r="M17" i="20"/>
  <c r="M18" i="4"/>
  <c r="M18" i="19"/>
  <c r="M17" i="21"/>
  <c r="E20" i="19" l="1"/>
  <c r="I19" i="19"/>
  <c r="I18" i="16"/>
  <c r="E19" i="16"/>
  <c r="I18" i="21"/>
  <c r="E19" i="21"/>
  <c r="K19" i="21" s="1"/>
  <c r="K19" i="23"/>
  <c r="J19" i="23"/>
  <c r="F19" i="23"/>
  <c r="H19" i="23"/>
  <c r="D20" i="23"/>
  <c r="D21" i="18"/>
  <c r="H20" i="18"/>
  <c r="F20" i="18"/>
  <c r="I18" i="20"/>
  <c r="E19" i="20"/>
  <c r="F20" i="19"/>
  <c r="J20" i="19"/>
  <c r="H20" i="19"/>
  <c r="K20" i="19"/>
  <c r="D21" i="19"/>
  <c r="J18" i="20"/>
  <c r="H18" i="20"/>
  <c r="F18" i="20"/>
  <c r="K18" i="20"/>
  <c r="D19" i="20"/>
  <c r="D24" i="22"/>
  <c r="H23" i="22"/>
  <c r="F23" i="22"/>
  <c r="D20" i="16"/>
  <c r="K19" i="16"/>
  <c r="J19" i="16"/>
  <c r="F19" i="16"/>
  <c r="H19" i="16"/>
  <c r="K19" i="4"/>
  <c r="J19" i="4"/>
  <c r="F19" i="4"/>
  <c r="D20" i="4"/>
  <c r="H19" i="4"/>
  <c r="F19" i="21"/>
  <c r="H19" i="21"/>
  <c r="J19" i="21"/>
  <c r="D20" i="21"/>
  <c r="L18" i="20"/>
  <c r="L19" i="19"/>
  <c r="L18" i="16"/>
  <c r="L19" i="4"/>
  <c r="L18" i="21"/>
  <c r="L19" i="23"/>
  <c r="M18" i="20"/>
  <c r="M19" i="19"/>
  <c r="M18" i="16"/>
  <c r="M19" i="4"/>
  <c r="M18" i="21"/>
  <c r="M19" i="23"/>
  <c r="F20" i="21" l="1"/>
  <c r="H20" i="21"/>
  <c r="J20" i="21"/>
  <c r="D21" i="21"/>
  <c r="K20" i="4"/>
  <c r="J20" i="4"/>
  <c r="F20" i="4"/>
  <c r="H20" i="4"/>
  <c r="D21" i="4"/>
  <c r="D21" i="16"/>
  <c r="J20" i="16"/>
  <c r="F20" i="16"/>
  <c r="H20" i="16"/>
  <c r="K20" i="16"/>
  <c r="D25" i="22"/>
  <c r="F24" i="22"/>
  <c r="H24" i="22"/>
  <c r="J19" i="20"/>
  <c r="D20" i="20"/>
  <c r="H19" i="20"/>
  <c r="K19" i="20"/>
  <c r="F19" i="20"/>
  <c r="F21" i="19"/>
  <c r="D22" i="19"/>
  <c r="H21" i="19"/>
  <c r="J21" i="19"/>
  <c r="I19" i="20"/>
  <c r="E20" i="20"/>
  <c r="D22" i="18"/>
  <c r="F21" i="18"/>
  <c r="H21" i="18"/>
  <c r="J20" i="23"/>
  <c r="F20" i="23"/>
  <c r="H20" i="23"/>
  <c r="D21" i="23"/>
  <c r="K20" i="23"/>
  <c r="I19" i="21"/>
  <c r="E20" i="21"/>
  <c r="K20" i="21" s="1"/>
  <c r="I19" i="16"/>
  <c r="E20" i="16"/>
  <c r="E21" i="19"/>
  <c r="K21" i="19" s="1"/>
  <c r="I20" i="19"/>
  <c r="L19" i="16"/>
  <c r="L20" i="4"/>
  <c r="L19" i="20"/>
  <c r="L20" i="19"/>
  <c r="L20" i="23"/>
  <c r="L19" i="21"/>
  <c r="M19" i="16"/>
  <c r="M20" i="4"/>
  <c r="M19" i="20"/>
  <c r="M20" i="19"/>
  <c r="M20" i="23"/>
  <c r="M19" i="21"/>
  <c r="E22" i="19" l="1"/>
  <c r="I21" i="19"/>
  <c r="I20" i="16"/>
  <c r="E21" i="16"/>
  <c r="K21" i="16" s="1"/>
  <c r="I20" i="21"/>
  <c r="E21" i="21"/>
  <c r="K21" i="21" s="1"/>
  <c r="F21" i="23"/>
  <c r="H21" i="23"/>
  <c r="D22" i="23"/>
  <c r="K21" i="23"/>
  <c r="J21" i="23"/>
  <c r="F22" i="18"/>
  <c r="H22" i="18"/>
  <c r="D23" i="18"/>
  <c r="I20" i="20"/>
  <c r="E21" i="20"/>
  <c r="F22" i="19"/>
  <c r="D23" i="19"/>
  <c r="J22" i="19"/>
  <c r="H22" i="19"/>
  <c r="K22" i="19"/>
  <c r="D21" i="20"/>
  <c r="H20" i="20"/>
  <c r="K20" i="20"/>
  <c r="J20" i="20"/>
  <c r="F20" i="20"/>
  <c r="F25" i="22"/>
  <c r="D26" i="22"/>
  <c r="H25" i="22"/>
  <c r="D22" i="16"/>
  <c r="H21" i="16"/>
  <c r="F21" i="16"/>
  <c r="J21" i="16"/>
  <c r="K21" i="4"/>
  <c r="J21" i="4"/>
  <c r="F21" i="4"/>
  <c r="H21" i="4"/>
  <c r="D22" i="4"/>
  <c r="F21" i="21"/>
  <c r="H21" i="21"/>
  <c r="J21" i="21"/>
  <c r="D22" i="21"/>
  <c r="L21" i="19"/>
  <c r="L21" i="23"/>
  <c r="L20" i="16"/>
  <c r="L21" i="4"/>
  <c r="L20" i="21"/>
  <c r="L20" i="20"/>
  <c r="M21" i="19"/>
  <c r="M21" i="23"/>
  <c r="M20" i="16"/>
  <c r="M21" i="4"/>
  <c r="M20" i="21"/>
  <c r="M20" i="20"/>
  <c r="F22" i="21" l="1"/>
  <c r="H22" i="21"/>
  <c r="J22" i="21"/>
  <c r="D23" i="21"/>
  <c r="J22" i="4"/>
  <c r="F22" i="4"/>
  <c r="H22" i="4"/>
  <c r="D23" i="4"/>
  <c r="K22" i="4"/>
  <c r="D23" i="16"/>
  <c r="K22" i="16"/>
  <c r="J22" i="16"/>
  <c r="F22" i="16"/>
  <c r="H22" i="16"/>
  <c r="F26" i="22"/>
  <c r="H26" i="22"/>
  <c r="D27" i="22"/>
  <c r="D22" i="20"/>
  <c r="H21" i="20"/>
  <c r="F21" i="20"/>
  <c r="K21" i="20"/>
  <c r="J21" i="20"/>
  <c r="F23" i="19"/>
  <c r="J23" i="19"/>
  <c r="H23" i="19"/>
  <c r="D24" i="19"/>
  <c r="K23" i="19"/>
  <c r="I21" i="20"/>
  <c r="E22" i="20"/>
  <c r="H23" i="18"/>
  <c r="F23" i="18"/>
  <c r="D24" i="18"/>
  <c r="H22" i="23"/>
  <c r="D23" i="23"/>
  <c r="J22" i="23"/>
  <c r="F22" i="23"/>
  <c r="K22" i="23"/>
  <c r="I21" i="21"/>
  <c r="E22" i="21"/>
  <c r="K22" i="21" s="1"/>
  <c r="I21" i="16"/>
  <c r="E22" i="16"/>
  <c r="E23" i="19"/>
  <c r="I22" i="19"/>
  <c r="L21" i="16"/>
  <c r="L22" i="4"/>
  <c r="L22" i="19"/>
  <c r="L21" i="20"/>
  <c r="L22" i="23"/>
  <c r="L21" i="21"/>
  <c r="M21" i="16"/>
  <c r="M22" i="4"/>
  <c r="M22" i="19"/>
  <c r="M21" i="20"/>
  <c r="M22" i="23"/>
  <c r="M21" i="21"/>
  <c r="E24" i="19" l="1"/>
  <c r="I23" i="19"/>
  <c r="I22" i="16"/>
  <c r="E23" i="16"/>
  <c r="I22" i="21"/>
  <c r="E23" i="21"/>
  <c r="K23" i="21" s="1"/>
  <c r="D24" i="23"/>
  <c r="K23" i="23"/>
  <c r="F23" i="23"/>
  <c r="H23" i="23"/>
  <c r="J23" i="23"/>
  <c r="H24" i="18"/>
  <c r="D25" i="18"/>
  <c r="F24" i="18"/>
  <c r="I22" i="20"/>
  <c r="E23" i="20"/>
  <c r="F24" i="19"/>
  <c r="J24" i="19"/>
  <c r="H24" i="19"/>
  <c r="K24" i="19"/>
  <c r="D25" i="19"/>
  <c r="D23" i="20"/>
  <c r="H22" i="20"/>
  <c r="K22" i="20"/>
  <c r="J22" i="20"/>
  <c r="F22" i="20"/>
  <c r="D28" i="22"/>
  <c r="F27" i="22"/>
  <c r="H27" i="22"/>
  <c r="D24" i="16"/>
  <c r="K23" i="16"/>
  <c r="J23" i="16"/>
  <c r="H23" i="16"/>
  <c r="F23" i="16"/>
  <c r="F23" i="4"/>
  <c r="H23" i="4"/>
  <c r="D24" i="4"/>
  <c r="K23" i="4"/>
  <c r="J23" i="4"/>
  <c r="F23" i="21"/>
  <c r="H23" i="21"/>
  <c r="J23" i="21"/>
  <c r="D24" i="21"/>
  <c r="L23" i="19"/>
  <c r="L22" i="16"/>
  <c r="L22" i="21"/>
  <c r="L23" i="4"/>
  <c r="L23" i="23"/>
  <c r="L22" i="20"/>
  <c r="M23" i="19"/>
  <c r="M22" i="16"/>
  <c r="M22" i="21"/>
  <c r="M23" i="4"/>
  <c r="M23" i="23"/>
  <c r="M22" i="20"/>
  <c r="F24" i="21" l="1"/>
  <c r="H24" i="21"/>
  <c r="J24" i="21"/>
  <c r="D25" i="21"/>
  <c r="H24" i="4"/>
  <c r="D25" i="4"/>
  <c r="J24" i="4"/>
  <c r="F24" i="4"/>
  <c r="K24" i="4"/>
  <c r="D25" i="16"/>
  <c r="J24" i="16"/>
  <c r="F24" i="16"/>
  <c r="H24" i="16"/>
  <c r="K24" i="16"/>
  <c r="D29" i="22"/>
  <c r="F28" i="22"/>
  <c r="H28" i="22"/>
  <c r="D24" i="20"/>
  <c r="H23" i="20"/>
  <c r="J23" i="20"/>
  <c r="F23" i="20"/>
  <c r="K23" i="20"/>
  <c r="F25" i="19"/>
  <c r="D26" i="19"/>
  <c r="J25" i="19"/>
  <c r="H25" i="19"/>
  <c r="I23" i="20"/>
  <c r="E24" i="20"/>
  <c r="F25" i="18"/>
  <c r="H25" i="18"/>
  <c r="D26" i="18"/>
  <c r="D25" i="23"/>
  <c r="K24" i="23"/>
  <c r="J24" i="23"/>
  <c r="H24" i="23"/>
  <c r="F24" i="23"/>
  <c r="I23" i="21"/>
  <c r="E24" i="21"/>
  <c r="K24" i="21" s="1"/>
  <c r="I23" i="16"/>
  <c r="E24" i="16"/>
  <c r="E25" i="19"/>
  <c r="K25" i="19" s="1"/>
  <c r="I24" i="19"/>
  <c r="L23" i="16"/>
  <c r="L24" i="4"/>
  <c r="L24" i="23"/>
  <c r="L23" i="21"/>
  <c r="L24" i="19"/>
  <c r="L23" i="20"/>
  <c r="M23" i="16"/>
  <c r="M24" i="4"/>
  <c r="M24" i="23"/>
  <c r="M23" i="21"/>
  <c r="M24" i="19"/>
  <c r="M23" i="20"/>
  <c r="E26" i="19" l="1"/>
  <c r="I25" i="19"/>
  <c r="I24" i="16"/>
  <c r="E25" i="16"/>
  <c r="K25" i="16" s="1"/>
  <c r="I24" i="21"/>
  <c r="E25" i="21"/>
  <c r="K25" i="21" s="1"/>
  <c r="K25" i="23"/>
  <c r="J25" i="23"/>
  <c r="F25" i="23"/>
  <c r="D26" i="23"/>
  <c r="H25" i="23"/>
  <c r="D27" i="18"/>
  <c r="F26" i="18"/>
  <c r="H26" i="18"/>
  <c r="I24" i="20"/>
  <c r="E25" i="20"/>
  <c r="F26" i="19"/>
  <c r="D27" i="19"/>
  <c r="H26" i="19"/>
  <c r="K26" i="19"/>
  <c r="J26" i="19"/>
  <c r="D25" i="20"/>
  <c r="H24" i="20"/>
  <c r="F24" i="20"/>
  <c r="K24" i="20"/>
  <c r="J24" i="20"/>
  <c r="F29" i="22"/>
  <c r="H29" i="22"/>
  <c r="D30" i="22"/>
  <c r="D26" i="16"/>
  <c r="H25" i="16"/>
  <c r="F25" i="16"/>
  <c r="J25" i="16"/>
  <c r="D26" i="4"/>
  <c r="K25" i="4"/>
  <c r="F25" i="4"/>
  <c r="H25" i="4"/>
  <c r="J25" i="4"/>
  <c r="F25" i="21"/>
  <c r="H25" i="21"/>
  <c r="J25" i="21"/>
  <c r="D26" i="21"/>
  <c r="L24" i="20"/>
  <c r="L25" i="19"/>
  <c r="L24" i="16"/>
  <c r="L25" i="4"/>
  <c r="L24" i="21"/>
  <c r="L25" i="23"/>
  <c r="M24" i="20"/>
  <c r="M25" i="19"/>
  <c r="M24" i="16"/>
  <c r="M25" i="4"/>
  <c r="M24" i="21"/>
  <c r="M25" i="23"/>
  <c r="F26" i="21" l="1"/>
  <c r="H26" i="21"/>
  <c r="J26" i="21"/>
  <c r="D27" i="21"/>
  <c r="D27" i="4"/>
  <c r="K26" i="4"/>
  <c r="J26" i="4"/>
  <c r="H26" i="4"/>
  <c r="F26" i="4"/>
  <c r="D27" i="16"/>
  <c r="J26" i="16"/>
  <c r="F26" i="16"/>
  <c r="H26" i="16"/>
  <c r="K26" i="16"/>
  <c r="F30" i="22"/>
  <c r="H30" i="22"/>
  <c r="D31" i="22"/>
  <c r="D26" i="20"/>
  <c r="H25" i="20"/>
  <c r="K25" i="20"/>
  <c r="J25" i="20"/>
  <c r="F25" i="20"/>
  <c r="F27" i="19"/>
  <c r="J27" i="19"/>
  <c r="D28" i="19"/>
  <c r="H27" i="19"/>
  <c r="K27" i="19"/>
  <c r="I25" i="20"/>
  <c r="E26" i="20"/>
  <c r="F27" i="18"/>
  <c r="D28" i="18"/>
  <c r="H27" i="18"/>
  <c r="K26" i="23"/>
  <c r="J26" i="23"/>
  <c r="F26" i="23"/>
  <c r="H26" i="23"/>
  <c r="D27" i="23"/>
  <c r="I25" i="21"/>
  <c r="E26" i="21"/>
  <c r="K26" i="21" s="1"/>
  <c r="I25" i="16"/>
  <c r="E26" i="16"/>
  <c r="E27" i="19"/>
  <c r="I26" i="19"/>
  <c r="L25" i="16"/>
  <c r="L26" i="23"/>
  <c r="L26" i="19"/>
  <c r="L25" i="20"/>
  <c r="L26" i="4"/>
  <c r="L25" i="21"/>
  <c r="M25" i="16"/>
  <c r="M26" i="23"/>
  <c r="M26" i="19"/>
  <c r="M25" i="20"/>
  <c r="M26" i="4"/>
  <c r="M25" i="21"/>
  <c r="E28" i="19" l="1"/>
  <c r="I27" i="19"/>
  <c r="E27" i="16"/>
  <c r="I26" i="16"/>
  <c r="I26" i="21"/>
  <c r="E27" i="21"/>
  <c r="K27" i="21" s="1"/>
  <c r="K27" i="23"/>
  <c r="J27" i="23"/>
  <c r="F27" i="23"/>
  <c r="H27" i="23"/>
  <c r="D28" i="23"/>
  <c r="D29" i="18"/>
  <c r="H28" i="18"/>
  <c r="F28" i="18"/>
  <c r="I26" i="20"/>
  <c r="E27" i="20"/>
  <c r="F28" i="19"/>
  <c r="J28" i="19"/>
  <c r="H28" i="19"/>
  <c r="D29" i="19"/>
  <c r="K28" i="19"/>
  <c r="D27" i="20"/>
  <c r="H26" i="20"/>
  <c r="F26" i="20"/>
  <c r="J26" i="20"/>
  <c r="K26" i="20"/>
  <c r="F31" i="22"/>
  <c r="H31" i="22"/>
  <c r="D32" i="22"/>
  <c r="D28" i="16"/>
  <c r="K27" i="16"/>
  <c r="J27" i="16"/>
  <c r="F27" i="16"/>
  <c r="H27" i="16"/>
  <c r="K27" i="4"/>
  <c r="J27" i="4"/>
  <c r="F27" i="4"/>
  <c r="D28" i="4"/>
  <c r="H27" i="4"/>
  <c r="F27" i="21"/>
  <c r="H27" i="21"/>
  <c r="J27" i="21"/>
  <c r="D28" i="21"/>
  <c r="L27" i="19"/>
  <c r="L26" i="20"/>
  <c r="L27" i="4"/>
  <c r="L26" i="16"/>
  <c r="L27" i="23"/>
  <c r="L26" i="21"/>
  <c r="M27" i="19"/>
  <c r="M26" i="20"/>
  <c r="M27" i="4"/>
  <c r="M26" i="16"/>
  <c r="M27" i="23"/>
  <c r="M26" i="21"/>
  <c r="F28" i="21" l="1"/>
  <c r="H28" i="21"/>
  <c r="J28" i="21"/>
  <c r="D29" i="21"/>
  <c r="K28" i="4"/>
  <c r="J28" i="4"/>
  <c r="F28" i="4"/>
  <c r="H28" i="4"/>
  <c r="D29" i="4"/>
  <c r="D29" i="16"/>
  <c r="J28" i="16"/>
  <c r="F28" i="16"/>
  <c r="H28" i="16"/>
  <c r="K28" i="16"/>
  <c r="D33" i="22"/>
  <c r="F32" i="22"/>
  <c r="H32" i="22"/>
  <c r="D28" i="20"/>
  <c r="H27" i="20"/>
  <c r="K27" i="20"/>
  <c r="J27" i="20"/>
  <c r="F27" i="20"/>
  <c r="F29" i="19"/>
  <c r="D30" i="19"/>
  <c r="J29" i="19"/>
  <c r="H29" i="19"/>
  <c r="I27" i="20"/>
  <c r="E28" i="20"/>
  <c r="D30" i="18"/>
  <c r="F29" i="18"/>
  <c r="H29" i="18"/>
  <c r="J28" i="23"/>
  <c r="F28" i="23"/>
  <c r="K28" i="23"/>
  <c r="H28" i="23"/>
  <c r="D29" i="23"/>
  <c r="I27" i="21"/>
  <c r="E28" i="21"/>
  <c r="K28" i="21" s="1"/>
  <c r="E28" i="16"/>
  <c r="I27" i="16"/>
  <c r="E29" i="19"/>
  <c r="K29" i="19" s="1"/>
  <c r="I28" i="19"/>
  <c r="L27" i="16"/>
  <c r="L28" i="23"/>
  <c r="L28" i="19"/>
  <c r="L27" i="20"/>
  <c r="L28" i="4"/>
  <c r="L27" i="21"/>
  <c r="M27" i="16"/>
  <c r="M28" i="23"/>
  <c r="M28" i="19"/>
  <c r="M27" i="20"/>
  <c r="M28" i="4"/>
  <c r="M27" i="21"/>
  <c r="E30" i="19" l="1"/>
  <c r="I29" i="19"/>
  <c r="E29" i="16"/>
  <c r="I28" i="16"/>
  <c r="I28" i="21"/>
  <c r="E29" i="21"/>
  <c r="K29" i="21" s="1"/>
  <c r="F29" i="23"/>
  <c r="H29" i="23"/>
  <c r="D30" i="23"/>
  <c r="K29" i="23"/>
  <c r="J29" i="23"/>
  <c r="H30" i="18"/>
  <c r="F30" i="18"/>
  <c r="D31" i="18"/>
  <c r="I28" i="20"/>
  <c r="E29" i="20"/>
  <c r="F30" i="19"/>
  <c r="D31" i="19"/>
  <c r="J30" i="19"/>
  <c r="K30" i="19"/>
  <c r="H30" i="19"/>
  <c r="D29" i="20"/>
  <c r="H28" i="20"/>
  <c r="K28" i="20"/>
  <c r="J28" i="20"/>
  <c r="F28" i="20"/>
  <c r="D34" i="22"/>
  <c r="F33" i="22"/>
  <c r="H33" i="22"/>
  <c r="D30" i="16"/>
  <c r="K29" i="16"/>
  <c r="J29" i="16"/>
  <c r="H29" i="16"/>
  <c r="F29" i="16"/>
  <c r="K29" i="4"/>
  <c r="J29" i="4"/>
  <c r="F29" i="4"/>
  <c r="H29" i="4"/>
  <c r="D30" i="4"/>
  <c r="F29" i="21"/>
  <c r="H29" i="21"/>
  <c r="J29" i="21"/>
  <c r="D30" i="21"/>
  <c r="L29" i="19"/>
  <c r="L29" i="23"/>
  <c r="L29" i="4"/>
  <c r="L28" i="16"/>
  <c r="L28" i="21"/>
  <c r="L28" i="20"/>
  <c r="M29" i="19"/>
  <c r="M29" i="23"/>
  <c r="M29" i="4"/>
  <c r="M28" i="16"/>
  <c r="M28" i="21"/>
  <c r="M28" i="20"/>
  <c r="F30" i="21" l="1"/>
  <c r="H30" i="21"/>
  <c r="J30" i="21"/>
  <c r="D31" i="21"/>
  <c r="J30" i="4"/>
  <c r="F30" i="4"/>
  <c r="H30" i="4"/>
  <c r="D31" i="4"/>
  <c r="K30" i="4"/>
  <c r="D31" i="16"/>
  <c r="J30" i="16"/>
  <c r="F30" i="16"/>
  <c r="H30" i="16"/>
  <c r="K30" i="16"/>
  <c r="F34" i="22"/>
  <c r="H34" i="22"/>
  <c r="D35" i="22"/>
  <c r="D30" i="20"/>
  <c r="H29" i="20"/>
  <c r="F29" i="20"/>
  <c r="J29" i="20"/>
  <c r="K29" i="20"/>
  <c r="F31" i="19"/>
  <c r="J31" i="19"/>
  <c r="H31" i="19"/>
  <c r="D32" i="19"/>
  <c r="K31" i="19"/>
  <c r="I29" i="20"/>
  <c r="E30" i="20"/>
  <c r="D32" i="18"/>
  <c r="F31" i="18"/>
  <c r="H31" i="18"/>
  <c r="H30" i="23"/>
  <c r="J30" i="23"/>
  <c r="F30" i="23"/>
  <c r="K30" i="23"/>
  <c r="D31" i="23"/>
  <c r="I29" i="21"/>
  <c r="E30" i="21"/>
  <c r="K30" i="21" s="1"/>
  <c r="E30" i="16"/>
  <c r="I29" i="16"/>
  <c r="E31" i="19"/>
  <c r="I30" i="19"/>
  <c r="L30" i="4"/>
  <c r="L29" i="16"/>
  <c r="L30" i="19"/>
  <c r="L29" i="20"/>
  <c r="L30" i="23"/>
  <c r="L29" i="21"/>
  <c r="M30" i="4"/>
  <c r="M29" i="16"/>
  <c r="M30" i="19"/>
  <c r="M29" i="20"/>
  <c r="M30" i="23"/>
  <c r="M29" i="21"/>
  <c r="E32" i="19" l="1"/>
  <c r="I31" i="19"/>
  <c r="E31" i="16"/>
  <c r="I30" i="16"/>
  <c r="I30" i="21"/>
  <c r="E31" i="21"/>
  <c r="K31" i="21" s="1"/>
  <c r="D32" i="23"/>
  <c r="F31" i="23"/>
  <c r="H31" i="23"/>
  <c r="K31" i="23"/>
  <c r="J31" i="23"/>
  <c r="H32" i="18"/>
  <c r="F32" i="18"/>
  <c r="D33" i="18"/>
  <c r="I30" i="20"/>
  <c r="E31" i="20"/>
  <c r="F32" i="19"/>
  <c r="J32" i="19"/>
  <c r="H32" i="19"/>
  <c r="D33" i="19"/>
  <c r="K32" i="19"/>
  <c r="D31" i="20"/>
  <c r="H30" i="20"/>
  <c r="K30" i="20"/>
  <c r="J30" i="20"/>
  <c r="F30" i="20"/>
  <c r="H35" i="22"/>
  <c r="D36" i="22"/>
  <c r="F35" i="22"/>
  <c r="D32" i="16"/>
  <c r="K31" i="16"/>
  <c r="J31" i="16"/>
  <c r="F31" i="16"/>
  <c r="H31" i="16"/>
  <c r="F31" i="4"/>
  <c r="H31" i="4"/>
  <c r="D32" i="4"/>
  <c r="K31" i="4"/>
  <c r="J31" i="4"/>
  <c r="F31" i="21"/>
  <c r="H31" i="21"/>
  <c r="J31" i="21"/>
  <c r="D32" i="21"/>
  <c r="L31" i="19"/>
  <c r="L31" i="23"/>
  <c r="L30" i="16"/>
  <c r="L30" i="20"/>
  <c r="L30" i="21"/>
  <c r="L31" i="4"/>
  <c r="M31" i="19"/>
  <c r="M31" i="23"/>
  <c r="M30" i="16"/>
  <c r="M30" i="20"/>
  <c r="M30" i="21"/>
  <c r="M31" i="4"/>
  <c r="F32" i="21" l="1"/>
  <c r="H32" i="21"/>
  <c r="J32" i="21"/>
  <c r="D33" i="21"/>
  <c r="H32" i="4"/>
  <c r="D33" i="4"/>
  <c r="J32" i="4"/>
  <c r="F32" i="4"/>
  <c r="K32" i="4"/>
  <c r="D33" i="16"/>
  <c r="J32" i="16"/>
  <c r="F32" i="16"/>
  <c r="H32" i="16"/>
  <c r="K32" i="16"/>
  <c r="D37" i="22"/>
  <c r="F36" i="22"/>
  <c r="H36" i="22"/>
  <c r="D32" i="20"/>
  <c r="H31" i="20"/>
  <c r="J31" i="20"/>
  <c r="F31" i="20"/>
  <c r="K31" i="20"/>
  <c r="H33" i="19"/>
  <c r="J33" i="19"/>
  <c r="F33" i="19"/>
  <c r="D34" i="19"/>
  <c r="I31" i="20"/>
  <c r="E32" i="20"/>
  <c r="F33" i="18"/>
  <c r="H33" i="18"/>
  <c r="D34" i="18"/>
  <c r="D33" i="23"/>
  <c r="K32" i="23"/>
  <c r="H32" i="23"/>
  <c r="J32" i="23"/>
  <c r="F32" i="23"/>
  <c r="I31" i="21"/>
  <c r="E32" i="21"/>
  <c r="K32" i="21" s="1"/>
  <c r="E32" i="16"/>
  <c r="I31" i="16"/>
  <c r="E33" i="19"/>
  <c r="K33" i="19" s="1"/>
  <c r="I32" i="19"/>
  <c r="L31" i="20"/>
  <c r="L32" i="4"/>
  <c r="L31" i="16"/>
  <c r="L31" i="21"/>
  <c r="L32" i="23"/>
  <c r="L32" i="19"/>
  <c r="M31" i="20"/>
  <c r="M32" i="4"/>
  <c r="M31" i="16"/>
  <c r="M31" i="21"/>
  <c r="M32" i="23"/>
  <c r="M32" i="19"/>
  <c r="I33" i="19" l="1"/>
  <c r="E34" i="19"/>
  <c r="E33" i="16"/>
  <c r="I32" i="16"/>
  <c r="I32" i="21"/>
  <c r="E33" i="21"/>
  <c r="K33" i="21" s="1"/>
  <c r="J33" i="23"/>
  <c r="D34" i="23"/>
  <c r="F33" i="23"/>
  <c r="H33" i="23"/>
  <c r="K33" i="23"/>
  <c r="H34" i="18"/>
  <c r="F34" i="18"/>
  <c r="D35" i="18"/>
  <c r="I32" i="20"/>
  <c r="E33" i="20"/>
  <c r="H34" i="19"/>
  <c r="F34" i="19"/>
  <c r="D35" i="19"/>
  <c r="K34" i="19"/>
  <c r="J34" i="19"/>
  <c r="D33" i="20"/>
  <c r="H32" i="20"/>
  <c r="K32" i="20"/>
  <c r="J32" i="20"/>
  <c r="F32" i="20"/>
  <c r="F37" i="22"/>
  <c r="H37" i="22"/>
  <c r="D38" i="22"/>
  <c r="D34" i="16"/>
  <c r="F33" i="16"/>
  <c r="K33" i="16"/>
  <c r="J33" i="16"/>
  <c r="H33" i="16"/>
  <c r="D34" i="4"/>
  <c r="K33" i="4"/>
  <c r="F33" i="4"/>
  <c r="H33" i="4"/>
  <c r="J33" i="4"/>
  <c r="F33" i="21"/>
  <c r="H33" i="21"/>
  <c r="J33" i="21"/>
  <c r="D34" i="21"/>
  <c r="L33" i="19"/>
  <c r="L33" i="23"/>
  <c r="L32" i="16"/>
  <c r="L33" i="4"/>
  <c r="L32" i="21"/>
  <c r="L32" i="20"/>
  <c r="M33" i="19"/>
  <c r="M33" i="23"/>
  <c r="M32" i="16"/>
  <c r="M33" i="4"/>
  <c r="M32" i="21"/>
  <c r="M32" i="20"/>
  <c r="F34" i="21" l="1"/>
  <c r="H34" i="21"/>
  <c r="J34" i="21"/>
  <c r="D35" i="21"/>
  <c r="D35" i="4"/>
  <c r="K34" i="4"/>
  <c r="J34" i="4"/>
  <c r="H34" i="4"/>
  <c r="F34" i="4"/>
  <c r="D35" i="16"/>
  <c r="J34" i="16"/>
  <c r="F34" i="16"/>
  <c r="H34" i="16"/>
  <c r="K34" i="16"/>
  <c r="F38" i="22"/>
  <c r="H38" i="22"/>
  <c r="D39" i="22"/>
  <c r="D34" i="20"/>
  <c r="H33" i="20"/>
  <c r="K33" i="20"/>
  <c r="J33" i="20"/>
  <c r="F33" i="20"/>
  <c r="H35" i="19"/>
  <c r="D36" i="19"/>
  <c r="J35" i="19"/>
  <c r="F35" i="19"/>
  <c r="I33" i="20"/>
  <c r="E34" i="20"/>
  <c r="F35" i="18"/>
  <c r="H35" i="18"/>
  <c r="D36" i="18"/>
  <c r="K34" i="23"/>
  <c r="F34" i="23"/>
  <c r="D35" i="23"/>
  <c r="J34" i="23"/>
  <c r="H34" i="23"/>
  <c r="I33" i="21"/>
  <c r="E34" i="21"/>
  <c r="K34" i="21" s="1"/>
  <c r="E34" i="16"/>
  <c r="I33" i="16"/>
  <c r="I34" i="19"/>
  <c r="E35" i="19"/>
  <c r="K35" i="19" s="1"/>
  <c r="L34" i="23"/>
  <c r="L33" i="16"/>
  <c r="L34" i="19"/>
  <c r="L33" i="20"/>
  <c r="L33" i="21"/>
  <c r="L34" i="4"/>
  <c r="M34" i="23"/>
  <c r="M33" i="16"/>
  <c r="M34" i="19"/>
  <c r="M33" i="20"/>
  <c r="M33" i="21"/>
  <c r="M34" i="4"/>
  <c r="I35" i="19" l="1"/>
  <c r="E36" i="19"/>
  <c r="E35" i="16"/>
  <c r="I34" i="16"/>
  <c r="I34" i="21"/>
  <c r="E35" i="21"/>
  <c r="K35" i="21" s="1"/>
  <c r="K35" i="23"/>
  <c r="J35" i="23"/>
  <c r="H35" i="23"/>
  <c r="F35" i="23"/>
  <c r="D36" i="23"/>
  <c r="D37" i="18"/>
  <c r="H36" i="18"/>
  <c r="F36" i="18"/>
  <c r="I34" i="20"/>
  <c r="E35" i="20"/>
  <c r="H36" i="19"/>
  <c r="K36" i="19"/>
  <c r="J36" i="19"/>
  <c r="F36" i="19"/>
  <c r="D37" i="19"/>
  <c r="D35" i="20"/>
  <c r="F34" i="20"/>
  <c r="H34" i="20"/>
  <c r="J34" i="20"/>
  <c r="K34" i="20"/>
  <c r="H39" i="22"/>
  <c r="F39" i="22"/>
  <c r="D36" i="16"/>
  <c r="K35" i="16"/>
  <c r="J35" i="16"/>
  <c r="F35" i="16"/>
  <c r="H35" i="16"/>
  <c r="K35" i="4"/>
  <c r="J35" i="4"/>
  <c r="F35" i="4"/>
  <c r="D36" i="4"/>
  <c r="H35" i="4"/>
  <c r="F35" i="21"/>
  <c r="H35" i="21"/>
  <c r="J35" i="21"/>
  <c r="D36" i="21"/>
  <c r="L35" i="19"/>
  <c r="L34" i="20"/>
  <c r="L35" i="4"/>
  <c r="L34" i="16"/>
  <c r="L35" i="23"/>
  <c r="L34" i="21"/>
  <c r="M35" i="19"/>
  <c r="M34" i="20"/>
  <c r="M35" i="4"/>
  <c r="M34" i="16"/>
  <c r="M35" i="23"/>
  <c r="M34" i="21"/>
  <c r="F36" i="21" l="1"/>
  <c r="H36" i="21"/>
  <c r="J36" i="21"/>
  <c r="D37" i="21"/>
  <c r="K36" i="4"/>
  <c r="J36" i="4"/>
  <c r="F36" i="4"/>
  <c r="H36" i="4"/>
  <c r="D37" i="4"/>
  <c r="D37" i="16"/>
  <c r="J36" i="16"/>
  <c r="F36" i="16"/>
  <c r="H36" i="16"/>
  <c r="K36" i="16"/>
  <c r="D36" i="20"/>
  <c r="H35" i="20"/>
  <c r="K35" i="20"/>
  <c r="F35" i="20"/>
  <c r="J35" i="20"/>
  <c r="H37" i="19"/>
  <c r="D38" i="19"/>
  <c r="K37" i="19"/>
  <c r="F37" i="19"/>
  <c r="J37" i="19"/>
  <c r="I35" i="20"/>
  <c r="E36" i="20"/>
  <c r="D38" i="18"/>
  <c r="F37" i="18"/>
  <c r="H37" i="18"/>
  <c r="J36" i="23"/>
  <c r="F36" i="23"/>
  <c r="K36" i="23"/>
  <c r="H36" i="23"/>
  <c r="D37" i="23"/>
  <c r="I35" i="21"/>
  <c r="E36" i="21"/>
  <c r="K36" i="21" s="1"/>
  <c r="E36" i="16"/>
  <c r="I35" i="16"/>
  <c r="I36" i="19"/>
  <c r="E37" i="19"/>
  <c r="L36" i="23"/>
  <c r="L35" i="20"/>
  <c r="L35" i="21"/>
  <c r="L36" i="4"/>
  <c r="L35" i="16"/>
  <c r="L36" i="19"/>
  <c r="M36" i="23"/>
  <c r="M35" i="20"/>
  <c r="M35" i="21"/>
  <c r="M36" i="4"/>
  <c r="M35" i="16"/>
  <c r="M36" i="19"/>
  <c r="I37" i="19" l="1"/>
  <c r="E38" i="19"/>
  <c r="E37" i="16"/>
  <c r="I36" i="16"/>
  <c r="I36" i="21"/>
  <c r="E37" i="21"/>
  <c r="K37" i="21" s="1"/>
  <c r="F37" i="23"/>
  <c r="H37" i="23"/>
  <c r="K37" i="23"/>
  <c r="J37" i="23"/>
  <c r="D38" i="23"/>
  <c r="D39" i="18"/>
  <c r="F38" i="18"/>
  <c r="H38" i="18"/>
  <c r="I36" i="20"/>
  <c r="E37" i="20"/>
  <c r="H38" i="19"/>
  <c r="K38" i="19"/>
  <c r="J38" i="19"/>
  <c r="F38" i="19"/>
  <c r="D39" i="19"/>
  <c r="D37" i="20"/>
  <c r="K36" i="20"/>
  <c r="F36" i="20"/>
  <c r="H36" i="20"/>
  <c r="J36" i="20"/>
  <c r="D38" i="16"/>
  <c r="F37" i="16"/>
  <c r="H37" i="16"/>
  <c r="K37" i="16"/>
  <c r="J37" i="16"/>
  <c r="K37" i="4"/>
  <c r="J37" i="4"/>
  <c r="F37" i="4"/>
  <c r="H37" i="4"/>
  <c r="D38" i="4"/>
  <c r="F37" i="21"/>
  <c r="H37" i="21"/>
  <c r="J37" i="21"/>
  <c r="D38" i="21"/>
  <c r="L37" i="19"/>
  <c r="L37" i="23"/>
  <c r="L36" i="16"/>
  <c r="L36" i="21"/>
  <c r="L37" i="4"/>
  <c r="L36" i="20"/>
  <c r="M37" i="19"/>
  <c r="M37" i="23"/>
  <c r="M36" i="16"/>
  <c r="M36" i="21"/>
  <c r="M37" i="4"/>
  <c r="M36" i="20"/>
  <c r="F38" i="21" l="1"/>
  <c r="H38" i="21"/>
  <c r="J38" i="21"/>
  <c r="K38" i="21"/>
  <c r="D39" i="21"/>
  <c r="J38" i="4"/>
  <c r="F38" i="4"/>
  <c r="H38" i="4"/>
  <c r="D39" i="4"/>
  <c r="K38" i="4"/>
  <c r="D39" i="16"/>
  <c r="J38" i="16"/>
  <c r="F38" i="16"/>
  <c r="H38" i="16"/>
  <c r="K38" i="16"/>
  <c r="D38" i="20"/>
  <c r="K37" i="20"/>
  <c r="J37" i="20"/>
  <c r="F37" i="20"/>
  <c r="H37" i="20"/>
  <c r="H39" i="19"/>
  <c r="J39" i="19"/>
  <c r="F39" i="19"/>
  <c r="K39" i="19"/>
  <c r="I37" i="20"/>
  <c r="E38" i="20"/>
  <c r="H39" i="18"/>
  <c r="F39" i="18"/>
  <c r="H38" i="23"/>
  <c r="J38" i="23"/>
  <c r="F38" i="23"/>
  <c r="D39" i="23"/>
  <c r="K38" i="23"/>
  <c r="I37" i="21"/>
  <c r="E38" i="21"/>
  <c r="E38" i="16"/>
  <c r="I37" i="16"/>
  <c r="I38" i="19"/>
  <c r="E39" i="19"/>
  <c r="I39" i="19" s="1"/>
  <c r="L37" i="20"/>
  <c r="L38" i="23"/>
  <c r="L38" i="4"/>
  <c r="L37" i="21"/>
  <c r="L37" i="16"/>
  <c r="L38" i="19"/>
  <c r="L39" i="19"/>
  <c r="M39" i="19" s="1"/>
  <c r="M37" i="20"/>
  <c r="M38" i="23"/>
  <c r="M38" i="4"/>
  <c r="M37" i="21"/>
  <c r="M37" i="16"/>
  <c r="M38" i="19"/>
  <c r="L3" i="19"/>
  <c r="E39" i="16" l="1"/>
  <c r="I39" i="16" s="1"/>
  <c r="I38" i="16"/>
  <c r="I38" i="21"/>
  <c r="E39" i="21"/>
  <c r="I39" i="21" s="1"/>
  <c r="F39" i="23"/>
  <c r="H39" i="23"/>
  <c r="K39" i="23"/>
  <c r="J39" i="23"/>
  <c r="I38" i="20"/>
  <c r="E39" i="20"/>
  <c r="I39" i="20" s="1"/>
  <c r="D39" i="20"/>
  <c r="F38" i="20"/>
  <c r="H38" i="20"/>
  <c r="J38" i="20"/>
  <c r="K38" i="20"/>
  <c r="H39" i="16"/>
  <c r="K39" i="16"/>
  <c r="J39" i="16"/>
  <c r="F39" i="16"/>
  <c r="F39" i="4"/>
  <c r="H39" i="4"/>
  <c r="K39" i="4"/>
  <c r="J39" i="4"/>
  <c r="F39" i="21"/>
  <c r="H39" i="21"/>
  <c r="J39" i="21"/>
  <c r="L39" i="16"/>
  <c r="M39" i="16" s="1"/>
  <c r="L38" i="16"/>
  <c r="L38" i="21"/>
  <c r="L39" i="23"/>
  <c r="L38" i="20"/>
  <c r="L39" i="4"/>
  <c r="M38" i="16"/>
  <c r="M38" i="21"/>
  <c r="M39" i="23"/>
  <c r="M38" i="20"/>
  <c r="M39" i="4"/>
  <c r="L3" i="23"/>
  <c r="M3" i="19"/>
  <c r="L3" i="16"/>
  <c r="L3" i="4"/>
  <c r="K39" i="21" l="1"/>
  <c r="H39" i="20"/>
  <c r="K39" i="20"/>
  <c r="J39" i="20"/>
  <c r="F39" i="20"/>
  <c r="L39" i="21"/>
  <c r="L39" i="20"/>
  <c r="M39" i="21"/>
  <c r="M39" i="20"/>
  <c r="M3" i="23"/>
  <c r="M3" i="16"/>
  <c r="M3" i="4"/>
  <c r="L3" i="21"/>
  <c r="L3" i="20"/>
  <c r="M3" i="20"/>
  <c r="M3" i="21"/>
</calcChain>
</file>

<file path=xl/sharedStrings.xml><?xml version="1.0" encoding="utf-8"?>
<sst xmlns="http://schemas.openxmlformats.org/spreadsheetml/2006/main" count="760" uniqueCount="82">
  <si>
    <t>Currency</t>
  </si>
  <si>
    <t>Calendar</t>
  </si>
  <si>
    <t>Day Count Convention</t>
  </si>
  <si>
    <t>Business Day Convention</t>
  </si>
  <si>
    <t>Modified Following</t>
  </si>
  <si>
    <t>1M</t>
  </si>
  <si>
    <t>3M</t>
  </si>
  <si>
    <t>6M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</si>
  <si>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</si>
  <si>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</si>
  <si>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</si>
  <si>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</si>
  <si>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</si>
  <si>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</si>
  <si>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</si>
  <si>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</si>
  <si>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</si>
  <si>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</si>
  <si>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</si>
  <si>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</si>
  <si>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</si>
  <si>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</si>
  <si>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</si>
  <si>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20Y</t>
  </si>
  <si>
    <t>25Y</t>
  </si>
  <si>
    <t>30Y</t>
  </si>
  <si>
    <t>40Y</t>
  </si>
  <si>
    <t>50Y</t>
  </si>
  <si>
    <t>60Y</t>
  </si>
  <si>
    <t>Permanent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</si>
  <si>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</si>
  <si>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</si>
  <si>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</si>
  <si>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</si>
  <si>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</si>
  <si>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</si>
  <si>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</si>
  <si>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</si>
  <si>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</si>
  <si>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</si>
  <si>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</si>
  <si>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</si>
  <si>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35Y</t>
  </si>
  <si>
    <t>AB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</si>
  <si>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</si>
  <si>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</si>
  <si>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</si>
  <si>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</si>
  <si>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</si>
  <si>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</si>
  <si>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</si>
  <si>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</si>
  <si>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</si>
  <si>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>Freq</t>
  </si>
  <si>
    <t>Spread</t>
  </si>
  <si>
    <t xml:space="preserve"> </t>
  </si>
  <si>
    <t>ADDITIONAL SETTINGS</t>
  </si>
  <si>
    <t>Fwd start</t>
  </si>
  <si>
    <t>USD</t>
  </si>
  <si>
    <t>FamilyName</t>
  </si>
  <si>
    <t>BondBasisDayCounter</t>
  </si>
  <si>
    <t>MoneyMarketDayCounter</t>
  </si>
  <si>
    <t>CHF</t>
  </si>
  <si>
    <t>6L</t>
  </si>
  <si>
    <t>EUR</t>
  </si>
  <si>
    <t>6E</t>
  </si>
  <si>
    <t>GBP</t>
  </si>
  <si>
    <t>AM</t>
  </si>
  <si>
    <t>3L</t>
  </si>
  <si>
    <t>JPY</t>
  </si>
  <si>
    <t>SB</t>
  </si>
  <si>
    <t>3E</t>
  </si>
  <si>
    <t>12L</t>
  </si>
  <si>
    <t>12E</t>
  </si>
  <si>
    <t>1L</t>
  </si>
  <si>
    <t>1E</t>
  </si>
  <si>
    <t>Actual/365 (Fixed)</t>
  </si>
  <si>
    <t>0d</t>
  </si>
  <si>
    <t>UnitedKingdom::Exchange</t>
  </si>
  <si>
    <t>Discounting2</t>
  </si>
  <si>
    <t>Discounting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</si>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</sst>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[$-409]d\-mmm\-yy;@"/>
    <numFmt numFmtId="166" formatCode="0.0000%"/>
    <numFmt numFmtId="167" formatCode="#,##0.0;#,##0.0"/>
    <numFmt numFmtId="168" formatCode="ddd\,\ d\-mmm\-yyyy\,\ hh:mm:ss"/>
    <numFmt numFmtId="169" formatCode="General_)"/>
  </numFmts>
  <fonts count="1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Arial"/>
      <family val="2"/>
    </font>
    <font>
      <b/>
      <u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9" fontId="12" fillId="0" borderId="0"/>
    <xf numFmtId="167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65">
    <xf numFmtId="0" fontId="0" fillId="0" borderId="0" xfId="0"/>
    <xf numFmtId="0" fontId="2" fillId="3" borderId="1" xfId="0" applyFont="1" applyFill="1" applyBorder="1"/>
    <xf numFmtId="0" fontId="2" fillId="3" borderId="0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2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6" xfId="0" applyFill="1" applyBorder="1"/>
    <xf numFmtId="0" fontId="0" fillId="4" borderId="0" xfId="0" applyFill="1"/>
    <xf numFmtId="0" fontId="2" fillId="3" borderId="4" xfId="0" applyFont="1" applyFill="1" applyBorder="1" applyAlignment="1">
      <alignment horizontal="left"/>
    </xf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/>
    <xf numFmtId="0" fontId="2" fillId="3" borderId="6" xfId="0" applyFont="1" applyFill="1" applyBorder="1" applyAlignment="1">
      <alignment horizontal="left"/>
    </xf>
    <xf numFmtId="0" fontId="2" fillId="3" borderId="2" xfId="0" applyFont="1" applyFill="1" applyBorder="1" applyAlignment="1"/>
    <xf numFmtId="166" fontId="2" fillId="3" borderId="2" xfId="0" applyNumberFormat="1" applyFont="1" applyFill="1" applyBorder="1" applyAlignment="1"/>
    <xf numFmtId="0" fontId="2" fillId="3" borderId="2" xfId="0" applyNumberFormat="1" applyFont="1" applyFill="1" applyBorder="1" applyAlignment="1"/>
    <xf numFmtId="0" fontId="2" fillId="3" borderId="5" xfId="0" applyNumberFormat="1" applyFont="1" applyFill="1" applyBorder="1" applyAlignment="1"/>
    <xf numFmtId="0" fontId="9" fillId="3" borderId="1" xfId="0" applyFont="1" applyFill="1" applyBorder="1"/>
    <xf numFmtId="0" fontId="9" fillId="3" borderId="9" xfId="0" applyFont="1" applyFill="1" applyBorder="1"/>
    <xf numFmtId="15" fontId="9" fillId="3" borderId="9" xfId="0" applyNumberFormat="1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9" fillId="3" borderId="6" xfId="0" applyFont="1" applyFill="1" applyBorder="1"/>
    <xf numFmtId="0" fontId="6" fillId="3" borderId="1" xfId="0" applyFont="1" applyFill="1" applyBorder="1"/>
    <xf numFmtId="0" fontId="6" fillId="3" borderId="9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9" fillId="4" borderId="2" xfId="0" applyNumberFormat="1" applyFont="1" applyFill="1" applyBorder="1"/>
    <xf numFmtId="168" fontId="9" fillId="5" borderId="10" xfId="0" applyNumberFormat="1" applyFont="1" applyFill="1" applyBorder="1" applyAlignment="1" applyProtection="1">
      <alignment horizontal="center"/>
    </xf>
    <xf numFmtId="168" fontId="9" fillId="5" borderId="10" xfId="0" quotePrefix="1" applyNumberFormat="1" applyFont="1" applyFill="1" applyBorder="1" applyAlignment="1" applyProtection="1">
      <alignment horizontal="left"/>
    </xf>
    <xf numFmtId="168" fontId="9" fillId="5" borderId="10" xfId="0" quotePrefix="1" applyNumberFormat="1" applyFont="1" applyFill="1" applyBorder="1" applyAlignment="1" applyProtection="1">
      <alignment horizontal="center"/>
    </xf>
    <xf numFmtId="0" fontId="5" fillId="4" borderId="2" xfId="0" applyFont="1" applyFill="1" applyBorder="1"/>
    <xf numFmtId="165" fontId="13" fillId="5" borderId="2" xfId="0" applyNumberFormat="1" applyFont="1" applyFill="1" applyBorder="1" applyAlignment="1" applyProtection="1">
      <alignment horizontal="left"/>
    </xf>
    <xf numFmtId="0" fontId="3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/>
    </xf>
    <xf numFmtId="0" fontId="9" fillId="5" borderId="2" xfId="0" applyNumberFormat="1" applyFont="1" applyFill="1" applyBorder="1" applyAlignment="1" applyProtection="1">
      <alignment horizontal="center" vertical="center"/>
    </xf>
    <xf numFmtId="0" fontId="9" fillId="5" borderId="2" xfId="0" applyNumberFormat="1" applyFont="1" applyFill="1" applyBorder="1" applyAlignment="1" applyProtection="1">
      <alignment horizontal="left" vertical="center"/>
    </xf>
    <xf numFmtId="0" fontId="14" fillId="3" borderId="11" xfId="0" applyFont="1" applyFill="1" applyBorder="1"/>
    <xf numFmtId="0" fontId="4" fillId="0" borderId="0" xfId="0" applyFont="1"/>
    <xf numFmtId="0" fontId="14" fillId="3" borderId="9" xfId="0" applyFont="1" applyFill="1" applyBorder="1"/>
    <xf numFmtId="0" fontId="4" fillId="0" borderId="0" xfId="0" applyFont="1" applyAlignment="1">
      <alignment horizontal="left"/>
    </xf>
    <xf numFmtId="0" fontId="2" fillId="3" borderId="8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/>
    <xf numFmtId="0" fontId="4" fillId="0" borderId="0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1" xfId="0" applyFont="1" applyBorder="1"/>
    <xf numFmtId="0" fontId="4" fillId="0" borderId="1" xfId="0" applyFont="1" applyBorder="1"/>
    <xf numFmtId="0" fontId="4" fillId="0" borderId="9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6" xfId="0" applyFont="1" applyBorder="1"/>
    <xf numFmtId="0" fontId="2" fillId="6" borderId="2" xfId="0" applyNumberFormat="1" applyFont="1" applyFill="1" applyBorder="1" applyAlignment="1">
      <alignment horizontal="center"/>
    </xf>
    <xf numFmtId="0" fontId="7" fillId="7" borderId="12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22"/>
  <sheetViews>
    <sheetView tabSelected="1" workbookViewId="0">
      <selection activeCell="D4" sqref="D4"/>
    </sheetView>
  </sheetViews>
  <sheetFormatPr defaultColWidth="8" defaultRowHeight="11.25" x14ac:dyDescent="0.2"/>
  <cols>
    <col min="1" max="1" width="3.140625" style="13" customWidth="1"/>
    <col min="2" max="2" width="4.28515625" style="13" customWidth="1"/>
    <col min="3" max="3" width="18.5703125" style="13" bestFit="1" customWidth="1"/>
    <col min="4" max="4" width="98.42578125" style="13" bestFit="1" customWidth="1"/>
    <col min="5" max="5" width="3.42578125" style="13" customWidth="1"/>
    <col min="6" max="6" width="4.28515625" style="13" customWidth="1"/>
    <col min="7" max="16384" width="8" style="13"/>
  </cols>
  <sheetData>
    <row r="1" spans="1:22" ht="13.5" thickBot="1" x14ac:dyDescent="0.25">
      <c r="B1" s="14" t="str">
        <f>_xll.qlxlVersion(TRUE,Trigger)</f>
        <v>QuantLibXL 1.2.0 - MS VC++ 9.0 - Multithreaded Dynamic Runtime library - Release Configuration - Jan 18 2013 12:11:06</v>
      </c>
    </row>
    <row r="2" spans="1:22" s="10" customFormat="1" ht="15.75" x14ac:dyDescent="0.25">
      <c r="A2" s="15"/>
      <c r="B2" s="62" t="s">
        <v>44</v>
      </c>
      <c r="C2" s="63"/>
      <c r="D2" s="63"/>
      <c r="E2" s="64"/>
    </row>
    <row r="3" spans="1:22" s="10" customFormat="1" ht="12.75" x14ac:dyDescent="0.2">
      <c r="A3" s="15"/>
      <c r="B3" s="24"/>
      <c r="C3" s="16"/>
      <c r="D3" s="16"/>
      <c r="E3" s="25"/>
    </row>
    <row r="4" spans="1:22" s="10" customFormat="1" ht="12.75" x14ac:dyDescent="0.2">
      <c r="A4" s="15"/>
      <c r="B4" s="24"/>
      <c r="C4" s="34" t="s">
        <v>45</v>
      </c>
      <c r="D4" s="35"/>
      <c r="E4" s="26"/>
    </row>
    <row r="5" spans="1:22" s="10" customFormat="1" ht="12.75" x14ac:dyDescent="0.2">
      <c r="A5" s="15"/>
      <c r="B5" s="24"/>
      <c r="C5" s="34" t="s">
        <v>29</v>
      </c>
      <c r="D5" s="35" t="b">
        <v>1</v>
      </c>
      <c r="E5" s="26"/>
    </row>
    <row r="6" spans="1:22" s="10" customFormat="1" ht="12.75" x14ac:dyDescent="0.2">
      <c r="A6" s="15"/>
      <c r="B6" s="24"/>
      <c r="C6" s="34" t="s">
        <v>51</v>
      </c>
      <c r="D6" s="35" t="b">
        <v>0</v>
      </c>
      <c r="E6" s="26"/>
    </row>
    <row r="7" spans="1:22" s="10" customFormat="1" ht="12.75" x14ac:dyDescent="0.2">
      <c r="A7" s="15"/>
      <c r="B7" s="24"/>
      <c r="C7" s="34" t="s">
        <v>48</v>
      </c>
      <c r="D7" s="35" t="b">
        <v>1</v>
      </c>
      <c r="E7" s="26"/>
    </row>
    <row r="8" spans="1:22" s="10" customFormat="1" ht="12.75" x14ac:dyDescent="0.2">
      <c r="A8" s="15"/>
      <c r="B8" s="24"/>
      <c r="C8" s="34" t="s">
        <v>49</v>
      </c>
      <c r="D8" s="36" t="s">
        <v>81</v>
      </c>
      <c r="E8" s="26"/>
    </row>
    <row r="9" spans="1:22" s="10" customFormat="1" ht="12.75" x14ac:dyDescent="0.2">
      <c r="A9" s="15"/>
      <c r="B9" s="24"/>
      <c r="C9" s="34" t="s">
        <v>52</v>
      </c>
      <c r="D9" s="37" t="b">
        <v>1</v>
      </c>
      <c r="E9" s="26"/>
    </row>
    <row r="10" spans="1:22" s="10" customFormat="1" ht="13.5" thickBot="1" x14ac:dyDescent="0.25">
      <c r="A10" s="15"/>
      <c r="B10" s="27"/>
      <c r="C10" s="28"/>
      <c r="D10" s="28"/>
      <c r="E10" s="29"/>
    </row>
    <row r="11" spans="1:22" ht="12" thickBot="1" x14ac:dyDescent="0.25"/>
    <row r="12" spans="1:22" ht="15.75" x14ac:dyDescent="0.25">
      <c r="B12" s="62" t="s">
        <v>56</v>
      </c>
      <c r="C12" s="63"/>
      <c r="D12" s="63"/>
      <c r="E12" s="64"/>
      <c r="V12" s="13" t="s">
        <v>55</v>
      </c>
    </row>
    <row r="13" spans="1:22" ht="12.75" x14ac:dyDescent="0.2">
      <c r="B13" s="30"/>
      <c r="C13" s="12"/>
      <c r="D13" s="12"/>
      <c r="E13" s="31"/>
    </row>
    <row r="14" spans="1:22" ht="12.75" x14ac:dyDescent="0.2">
      <c r="B14" s="30"/>
      <c r="C14" s="38" t="s">
        <v>0</v>
      </c>
      <c r="D14" s="35" t="s">
        <v>66</v>
      </c>
      <c r="E14" s="31"/>
      <c r="V14" s="13" t="s">
        <v>55</v>
      </c>
    </row>
    <row r="15" spans="1:22" ht="12.75" x14ac:dyDescent="0.2">
      <c r="B15" s="30"/>
      <c r="C15" s="38" t="s">
        <v>59</v>
      </c>
      <c r="D15" s="35" t="str">
        <f>IF(UPPER(Currency)="EUR","ibor","Libor")</f>
        <v>Libor</v>
      </c>
      <c r="E15" s="31"/>
    </row>
    <row r="16" spans="1:22" ht="12.75" x14ac:dyDescent="0.2">
      <c r="B16" s="30"/>
      <c r="C16" s="38" t="s">
        <v>60</v>
      </c>
      <c r="D16" s="35" t="s">
        <v>76</v>
      </c>
      <c r="E16" s="31"/>
    </row>
    <row r="17" spans="2:5" ht="12.75" x14ac:dyDescent="0.2">
      <c r="B17" s="30"/>
      <c r="C17" s="38" t="s">
        <v>61</v>
      </c>
      <c r="D17" s="35" t="s">
        <v>76</v>
      </c>
      <c r="E17" s="31"/>
    </row>
    <row r="18" spans="2:5" ht="12.75" x14ac:dyDescent="0.2">
      <c r="B18" s="30"/>
      <c r="C18" s="38" t="s">
        <v>80</v>
      </c>
      <c r="D18" s="37" t="str">
        <f>PROPER(Currency)&amp;"YC"</f>
        <v>GbpYC</v>
      </c>
      <c r="E18" s="31"/>
    </row>
    <row r="19" spans="2:5" ht="12.75" x14ac:dyDescent="0.2">
      <c r="B19" s="30"/>
      <c r="C19" s="38" t="s">
        <v>79</v>
      </c>
      <c r="D19" s="37" t="str">
        <f>PROPER(Currency)&amp;"YCSTD"</f>
        <v>GbpYCSTD</v>
      </c>
      <c r="E19" s="31"/>
    </row>
    <row r="20" spans="2:5" ht="12.75" x14ac:dyDescent="0.2">
      <c r="B20" s="30"/>
      <c r="C20" s="38" t="s">
        <v>1</v>
      </c>
      <c r="D20" s="35" t="s">
        <v>78</v>
      </c>
      <c r="E20" s="31"/>
    </row>
    <row r="21" spans="2:5" ht="12.75" x14ac:dyDescent="0.2">
      <c r="B21" s="30"/>
      <c r="C21" s="38" t="s">
        <v>50</v>
      </c>
      <c r="D21" s="37" t="s">
        <v>47</v>
      </c>
      <c r="E21" s="31"/>
    </row>
    <row r="22" spans="2:5" ht="13.5" thickBot="1" x14ac:dyDescent="0.25">
      <c r="B22" s="32"/>
      <c r="C22" s="33"/>
      <c r="D22" s="33"/>
      <c r="E22" s="9"/>
    </row>
  </sheetData>
  <mergeCells count="2">
    <mergeCell ref="B2:E2"/>
    <mergeCell ref="B12:E12"/>
  </mergeCells>
  <phoneticPr fontId="4" type="noConversion"/>
  <dataValidations count="4">
    <dataValidation type="list" allowBlank="1" showInputMessage="1" showErrorMessage="1" sqref="D14">
      <formula1>"EUR,USD,GBP,JPY,CHF"</formula1>
    </dataValidation>
    <dataValidation type="list" allowBlank="1" showInputMessage="1" showErrorMessage="1" sqref="D20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D16:D17">
      <formula1>"Actual/Actual (ISDA),Actual/360,30/360 (Bond Basis),30E/360 (Eurobond Basis),Actual/365 (Fixed),Actual/Actual (ISMA),Actual/Actual (AFB),1/1,30/360 (Italian),Simple"</formula1>
    </dataValidation>
    <dataValidation type="list" showInputMessage="1" showErrorMessage="1" sqref="D15">
      <formula1>"Libor,ibor"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R40"/>
  <sheetViews>
    <sheetView workbookViewId="0">
      <selection activeCell="L3" sqref="L3"/>
    </sheetView>
  </sheetViews>
  <sheetFormatPr defaultRowHeight="11.25" x14ac:dyDescent="0.2"/>
  <cols>
    <col min="1" max="1" width="1.7109375" style="45" customWidth="1"/>
    <col min="2" max="2" width="4.7109375" style="45" bestFit="1" customWidth="1"/>
    <col min="3" max="3" width="3.85546875" style="45" bestFit="1" customWidth="1"/>
    <col min="4" max="4" width="3" style="45" bestFit="1" customWidth="1"/>
    <col min="5" max="5" width="2.7109375" style="45" bestFit="1" customWidth="1"/>
    <col min="6" max="6" width="8.85546875" style="45" bestFit="1" customWidth="1"/>
    <col min="7" max="8" width="13.85546875" style="45" bestFit="1" customWidth="1"/>
    <col min="9" max="9" width="15.42578125" style="45" bestFit="1" customWidth="1"/>
    <col min="10" max="10" width="15.7109375" style="45" bestFit="1" customWidth="1"/>
    <col min="11" max="11" width="27.42578125" style="45" bestFit="1" customWidth="1"/>
    <col min="12" max="12" width="31.28515625" style="47" bestFit="1" customWidth="1"/>
    <col min="13" max="13" width="16.5703125" style="45" customWidth="1"/>
    <col min="14" max="14" width="3.85546875" style="45" customWidth="1"/>
    <col min="15" max="15" width="2.5703125" style="45" customWidth="1"/>
    <col min="16" max="16" width="4" style="45" bestFit="1" customWidth="1"/>
    <col min="17" max="17" width="3.28515625" style="45" bestFit="1" customWidth="1"/>
    <col min="18" max="18" width="3.5703125" style="45" bestFit="1" customWidth="1"/>
    <col min="19" max="16384" width="9.140625" style="45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8"/>
      <c r="L1" s="18"/>
      <c r="M1" s="18"/>
      <c r="N1" s="44"/>
    </row>
    <row r="2" spans="1:18" x14ac:dyDescent="0.2">
      <c r="A2" s="3"/>
      <c r="B2" s="2"/>
      <c r="C2" s="2"/>
      <c r="D2" s="2"/>
      <c r="E2" s="2"/>
      <c r="F2" s="2"/>
      <c r="G2" s="2"/>
      <c r="H2" s="2"/>
      <c r="I2" s="49" t="s">
        <v>63</v>
      </c>
      <c r="J2" s="49" t="s">
        <v>5</v>
      </c>
      <c r="K2" s="49" t="str">
        <f>Currency&amp;"_YC"&amp;$J$2&amp;"RH"</f>
        <v>GBP_YC1MRH</v>
      </c>
      <c r="L2" s="49" t="str">
        <f>Discounting</f>
        <v>GbpYC</v>
      </c>
      <c r="M2" s="2"/>
      <c r="N2" s="46"/>
    </row>
    <row r="3" spans="1:18" ht="22.5" x14ac:dyDescent="0.2">
      <c r="A3" s="3"/>
      <c r="B3" s="40" t="s">
        <v>57</v>
      </c>
      <c r="C3" s="40"/>
      <c r="D3" s="40"/>
      <c r="E3" s="40"/>
      <c r="F3" s="40" t="s">
        <v>53</v>
      </c>
      <c r="G3" s="40" t="s">
        <v>3</v>
      </c>
      <c r="H3" s="40" t="s">
        <v>2</v>
      </c>
      <c r="I3" s="40" t="s">
        <v>54</v>
      </c>
      <c r="J3" s="40" t="s">
        <v>46</v>
      </c>
      <c r="K3" s="41" t="str">
        <f>K2&amp;"_SwapsFromBasis.xml"</f>
        <v>GBP_YC1MRH_SwapsFromBasis.xml</v>
      </c>
      <c r="L3" s="42" t="e">
        <f>IF(Serialize,_xll.ohObjectSave(L4:L39,SerializationPath&amp;K3,FileOverwrite,Serialize),"---")</f>
        <v>#NUM!</v>
      </c>
      <c r="M3" s="43" t="str">
        <f ca="1">_xll.ohRangeRetrieveError(L3)</f>
        <v/>
      </c>
      <c r="N3" s="46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50" t="str">
        <f>$K$2&amp;"_"&amp;$D6&amp;$E6&amp;"BASIS_"&amp;FamilyName&amp;$J$2</f>
        <v>GBP_YC1MRH_SB1LBASIS_Libor1M</v>
      </c>
      <c r="L4" s="51" t="str">
        <f>IF(UPPER(FamilyName)="IBOR",_xll.qlEuribor($K4,$J$2,,Permanent,Trigger,ObjectOverwrite),IF(UPPER(FamilyName)="LIBOR",_xll.qlLibor($K4,Currency,$J$2,,Permanent,Trigger,ObjectOverwrite),"--"))</f>
        <v>GBP_YC1MRH_SB1LBASIS_Libor1M#0000</v>
      </c>
      <c r="M4" s="39" t="str">
        <f>_xll.ohRangeRetrieveError(L4)</f>
        <v/>
      </c>
      <c r="N4" s="46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6"/>
    </row>
    <row r="6" spans="1:18" ht="12" thickBot="1" x14ac:dyDescent="0.25">
      <c r="A6" s="3"/>
      <c r="B6" s="61" t="s">
        <v>77</v>
      </c>
      <c r="C6" s="7" t="s">
        <v>8</v>
      </c>
      <c r="D6" s="61" t="str">
        <f>VLOOKUP(Currency,Swap1MConventions,2)</f>
        <v>SB</v>
      </c>
      <c r="E6" s="61" t="str">
        <f>VLOOKUP(Currency,Swap1MConventions,3)</f>
        <v>1L</v>
      </c>
      <c r="F6" s="4" t="str">
        <f t="shared" ref="F6:F39" si="0">IF(UPPER(LEFT($D6))="A","Annual",IF(UPPER(LEFT($D6))="S","Semiannual","--"))</f>
        <v>Semiannual</v>
      </c>
      <c r="G6" s="4" t="s">
        <v>4</v>
      </c>
      <c r="H6" s="4" t="str">
        <f t="shared" ref="H6:H39" si="1">IF(UPPER(RIGHT($D6))="B",BondBasisDayCounter,IF(UPPER(RIGHT($D6))="M",MoneyMarketDayCounter,"--"))</f>
        <v>Actual/365 (Fixed)</v>
      </c>
      <c r="I6" s="21" t="str">
        <f t="shared" ref="I6:I39" si="2">Currency&amp;$E6&amp;$I$2&amp;$C6&amp;QuoteSuffix</f>
        <v>GBP1L6L1Y_Quote</v>
      </c>
      <c r="J6" s="20" t="str">
        <f t="shared" ref="J6:J39" si="3">Currency&amp;$D6&amp;$I$2&amp;$C6&amp;"_Quote"</f>
        <v>GBPSB6L1Y_Quote</v>
      </c>
      <c r="K6" s="20" t="str">
        <f t="shared" ref="K6:K39" si="4">$K$2&amp;"_"&amp;$D6&amp;$E6&amp;"BASIS"&amp;$C6</f>
        <v>GBP_YC1MRH_SB1LBASIS1Y</v>
      </c>
      <c r="L6" s="22" t="str">
        <f>_xll.qlSwapRateHelper2(K6,$J6,$C6,Calendar,$F6,$G6,$H6,$L$4,$I6,B6,$L$2,Permanent,,ObjectOverwrite)</f>
        <v>GBP_YC1MRH_SB1LBASIS1Y#0000</v>
      </c>
      <c r="M6" s="43" t="str">
        <f>_xll.ohRangeRetrieveError(L6)</f>
        <v/>
      </c>
      <c r="N6" s="46"/>
    </row>
    <row r="7" spans="1:18" x14ac:dyDescent="0.2">
      <c r="A7" s="3"/>
      <c r="B7" s="7" t="str">
        <f>B6</f>
        <v>0d</v>
      </c>
      <c r="C7" s="7" t="s">
        <v>9</v>
      </c>
      <c r="D7" s="7" t="str">
        <f>D6</f>
        <v>SB</v>
      </c>
      <c r="E7" s="7" t="str">
        <f>E6</f>
        <v>1L</v>
      </c>
      <c r="F7" s="4" t="str">
        <f t="shared" si="0"/>
        <v>Semiannual</v>
      </c>
      <c r="G7" s="4" t="s">
        <v>4</v>
      </c>
      <c r="H7" s="4" t="str">
        <f t="shared" si="1"/>
        <v>Actual/365 (Fixed)</v>
      </c>
      <c r="I7" s="21" t="str">
        <f t="shared" si="2"/>
        <v>GBP1L6L2Y_Quote</v>
      </c>
      <c r="J7" s="20" t="str">
        <f t="shared" si="3"/>
        <v>GBPSB6L2Y_Quote</v>
      </c>
      <c r="K7" s="20" t="str">
        <f t="shared" si="4"/>
        <v>GBP_YC1MRH_SB1LBASIS2Y</v>
      </c>
      <c r="L7" s="22" t="str">
        <f>_xll.qlSwapRateHelper2(K7,$J7,$C7,Calendar,$F7,$G7,$H7,$L$4,$I7,B7,$L$2,Permanent,,ObjectOverwrite)</f>
        <v>GBP_YC1MRH_SB1LBASIS2Y#0000</v>
      </c>
      <c r="M7" s="43" t="str">
        <f>_xll.ohRangeRetrieveError(L7)</f>
        <v/>
      </c>
      <c r="N7" s="46"/>
      <c r="P7" s="53" t="s">
        <v>62</v>
      </c>
      <c r="Q7" s="54" t="s">
        <v>43</v>
      </c>
      <c r="R7" s="55" t="s">
        <v>74</v>
      </c>
    </row>
    <row r="8" spans="1:18" x14ac:dyDescent="0.2">
      <c r="A8" s="3"/>
      <c r="B8" s="7" t="str">
        <f t="shared" ref="B8:B39" si="5">B7</f>
        <v>0d</v>
      </c>
      <c r="C8" s="7" t="s">
        <v>10</v>
      </c>
      <c r="D8" s="7" t="str">
        <f t="shared" ref="D8:D39" si="6">D7</f>
        <v>SB</v>
      </c>
      <c r="E8" s="7" t="str">
        <f t="shared" ref="E8:E39" si="7">E7</f>
        <v>1L</v>
      </c>
      <c r="F8" s="4" t="str">
        <f t="shared" si="0"/>
        <v>Semiannual</v>
      </c>
      <c r="G8" s="4" t="s">
        <v>4</v>
      </c>
      <c r="H8" s="4" t="str">
        <f t="shared" si="1"/>
        <v>Actual/365 (Fixed)</v>
      </c>
      <c r="I8" s="21" t="str">
        <f t="shared" si="2"/>
        <v>GBP1L6L3Y_Quote</v>
      </c>
      <c r="J8" s="20" t="str">
        <f t="shared" si="3"/>
        <v>GBPSB6L3Y_Quote</v>
      </c>
      <c r="K8" s="20" t="str">
        <f t="shared" si="4"/>
        <v>GBP_YC1MRH_SB1LBASIS3Y</v>
      </c>
      <c r="L8" s="22" t="str">
        <f>_xll.qlSwapRateHelper2(K8,$J8,$C8,Calendar,$F8,$G8,$H8,$L$4,$I8,B8,$L$2,Permanent,,ObjectOverwrite)</f>
        <v>GBP_YC1MRH_SB1LBASIS3Y#0000</v>
      </c>
      <c r="M8" s="43" t="str">
        <f>_xll.ohRangeRetrieveError(L8)</f>
        <v/>
      </c>
      <c r="N8" s="46"/>
      <c r="P8" s="56" t="s">
        <v>64</v>
      </c>
      <c r="Q8" s="52" t="s">
        <v>43</v>
      </c>
      <c r="R8" s="57" t="s">
        <v>75</v>
      </c>
    </row>
    <row r="9" spans="1:18" x14ac:dyDescent="0.2">
      <c r="A9" s="3"/>
      <c r="B9" s="7" t="str">
        <f t="shared" si="5"/>
        <v>0d</v>
      </c>
      <c r="C9" s="7" t="s">
        <v>11</v>
      </c>
      <c r="D9" s="7" t="str">
        <f t="shared" si="6"/>
        <v>SB</v>
      </c>
      <c r="E9" s="7" t="str">
        <f t="shared" si="7"/>
        <v>1L</v>
      </c>
      <c r="F9" s="4" t="str">
        <f t="shared" si="0"/>
        <v>Semiannual</v>
      </c>
      <c r="G9" s="4" t="s">
        <v>4</v>
      </c>
      <c r="H9" s="4" t="str">
        <f t="shared" si="1"/>
        <v>Actual/365 (Fixed)</v>
      </c>
      <c r="I9" s="21" t="str">
        <f t="shared" si="2"/>
        <v>GBP1L6L4Y_Quote</v>
      </c>
      <c r="J9" s="20" t="str">
        <f t="shared" si="3"/>
        <v>GBPSB6L4Y_Quote</v>
      </c>
      <c r="K9" s="20" t="str">
        <f t="shared" si="4"/>
        <v>GBP_YC1MRH_SB1LBASIS4Y</v>
      </c>
      <c r="L9" s="22" t="str">
        <f>_xll.qlSwapRateHelper2(K9,$J9,$C9,Calendar,$F9,$G9,$H9,$L$4,$I9,B9,$L$2,Permanent,,ObjectOverwrite)</f>
        <v>GBP_YC1MRH_SB1LBASIS4Y#0000</v>
      </c>
      <c r="M9" s="43" t="str">
        <f>_xll.ohRangeRetrieveError(L9)</f>
        <v/>
      </c>
      <c r="N9" s="46"/>
      <c r="P9" s="56" t="s">
        <v>66</v>
      </c>
      <c r="Q9" s="52" t="s">
        <v>70</v>
      </c>
      <c r="R9" s="57" t="s">
        <v>74</v>
      </c>
    </row>
    <row r="10" spans="1:18" x14ac:dyDescent="0.2">
      <c r="A10" s="3"/>
      <c r="B10" s="7" t="str">
        <f t="shared" si="5"/>
        <v>0d</v>
      </c>
      <c r="C10" s="7" t="s">
        <v>12</v>
      </c>
      <c r="D10" s="7" t="str">
        <f t="shared" si="6"/>
        <v>SB</v>
      </c>
      <c r="E10" s="7" t="str">
        <f t="shared" si="7"/>
        <v>1L</v>
      </c>
      <c r="F10" s="4" t="str">
        <f t="shared" si="0"/>
        <v>Semiannual</v>
      </c>
      <c r="G10" s="4" t="s">
        <v>4</v>
      </c>
      <c r="H10" s="4" t="str">
        <f t="shared" si="1"/>
        <v>Actual/365 (Fixed)</v>
      </c>
      <c r="I10" s="21" t="str">
        <f t="shared" si="2"/>
        <v>GBP1L6L5Y_Quote</v>
      </c>
      <c r="J10" s="20" t="str">
        <f t="shared" si="3"/>
        <v>GBPSB6L5Y_Quote</v>
      </c>
      <c r="K10" s="20" t="str">
        <f t="shared" si="4"/>
        <v>GBP_YC1MRH_SB1LBASIS5Y</v>
      </c>
      <c r="L10" s="22" t="str">
        <f>_xll.qlSwapRateHelper2(K10,$J10,$C10,Calendar,$F10,$G10,$H10,$L$4,$I10,B10,$L$2,Permanent,,ObjectOverwrite)</f>
        <v>GBP_YC1MRH_SB1LBASIS5Y#0000</v>
      </c>
      <c r="M10" s="43" t="str">
        <f>_xll.ohRangeRetrieveError(L10)</f>
        <v/>
      </c>
      <c r="N10" s="46"/>
      <c r="P10" s="56" t="s">
        <v>69</v>
      </c>
      <c r="Q10" s="52" t="s">
        <v>70</v>
      </c>
      <c r="R10" s="57" t="s">
        <v>74</v>
      </c>
    </row>
    <row r="11" spans="1:18" ht="12" thickBot="1" x14ac:dyDescent="0.25">
      <c r="A11" s="3"/>
      <c r="B11" s="7" t="str">
        <f t="shared" si="5"/>
        <v>0d</v>
      </c>
      <c r="C11" s="7" t="s">
        <v>13</v>
      </c>
      <c r="D11" s="7" t="str">
        <f t="shared" si="6"/>
        <v>SB</v>
      </c>
      <c r="E11" s="7" t="str">
        <f t="shared" si="7"/>
        <v>1L</v>
      </c>
      <c r="F11" s="4" t="str">
        <f t="shared" si="0"/>
        <v>Semiannual</v>
      </c>
      <c r="G11" s="4" t="s">
        <v>4</v>
      </c>
      <c r="H11" s="4" t="str">
        <f t="shared" si="1"/>
        <v>Actual/365 (Fixed)</v>
      </c>
      <c r="I11" s="21" t="str">
        <f t="shared" si="2"/>
        <v>GBP1L6L6Y_Quote</v>
      </c>
      <c r="J11" s="20" t="str">
        <f t="shared" si="3"/>
        <v>GBPSB6L6Y_Quote</v>
      </c>
      <c r="K11" s="20" t="str">
        <f t="shared" si="4"/>
        <v>GBP_YC1MRH_SB1LBASIS6Y</v>
      </c>
      <c r="L11" s="22" t="str">
        <f>_xll.qlSwapRateHelper2(K11,$J11,$C11,Calendar,$F11,$G11,$H11,$L$4,$I11,B11,$L$2,Permanent,,ObjectOverwrite)</f>
        <v>GBP_YC1MRH_SB1LBASIS6Y#0000</v>
      </c>
      <c r="M11" s="43" t="str">
        <f>_xll.ohRangeRetrieveError(L11)</f>
        <v/>
      </c>
      <c r="N11" s="46"/>
      <c r="P11" s="58" t="s">
        <v>58</v>
      </c>
      <c r="Q11" s="59" t="s">
        <v>67</v>
      </c>
      <c r="R11" s="60" t="s">
        <v>74</v>
      </c>
    </row>
    <row r="12" spans="1:18" x14ac:dyDescent="0.2">
      <c r="A12" s="3"/>
      <c r="B12" s="7" t="str">
        <f t="shared" si="5"/>
        <v>0d</v>
      </c>
      <c r="C12" s="7" t="s">
        <v>14</v>
      </c>
      <c r="D12" s="7" t="str">
        <f t="shared" si="6"/>
        <v>SB</v>
      </c>
      <c r="E12" s="7" t="str">
        <f t="shared" si="7"/>
        <v>1L</v>
      </c>
      <c r="F12" s="4" t="str">
        <f t="shared" si="0"/>
        <v>Semiannual</v>
      </c>
      <c r="G12" s="4" t="s">
        <v>4</v>
      </c>
      <c r="H12" s="4" t="str">
        <f t="shared" si="1"/>
        <v>Actual/365 (Fixed)</v>
      </c>
      <c r="I12" s="21" t="str">
        <f t="shared" si="2"/>
        <v>GBP1L6L7Y_Quote</v>
      </c>
      <c r="J12" s="20" t="str">
        <f t="shared" si="3"/>
        <v>GBPSB6L7Y_Quote</v>
      </c>
      <c r="K12" s="20" t="str">
        <f t="shared" si="4"/>
        <v>GBP_YC1MRH_SB1LBASIS7Y</v>
      </c>
      <c r="L12" s="22" t="str">
        <f>_xll.qlSwapRateHelper2(K12,$J12,$C12,Calendar,$F12,$G12,$H12,$L$4,$I12,B12,$L$2,Permanent,,ObjectOverwrite)</f>
        <v>GBP_YC1MRH_SB1LBASIS7Y#0000</v>
      </c>
      <c r="M12" s="43" t="str">
        <f>_xll.ohRangeRetrieveError(L12)</f>
        <v/>
      </c>
      <c r="N12" s="46"/>
      <c r="P12" s="52"/>
      <c r="Q12" s="52"/>
      <c r="R12" s="52"/>
    </row>
    <row r="13" spans="1:18" x14ac:dyDescent="0.2">
      <c r="A13" s="3"/>
      <c r="B13" s="7" t="str">
        <f t="shared" si="5"/>
        <v>0d</v>
      </c>
      <c r="C13" s="7" t="s">
        <v>15</v>
      </c>
      <c r="D13" s="7" t="str">
        <f t="shared" si="6"/>
        <v>SB</v>
      </c>
      <c r="E13" s="7" t="str">
        <f t="shared" si="7"/>
        <v>1L</v>
      </c>
      <c r="F13" s="4" t="str">
        <f t="shared" si="0"/>
        <v>Semiannual</v>
      </c>
      <c r="G13" s="4" t="s">
        <v>4</v>
      </c>
      <c r="H13" s="4" t="str">
        <f t="shared" si="1"/>
        <v>Actual/365 (Fixed)</v>
      </c>
      <c r="I13" s="21" t="str">
        <f t="shared" si="2"/>
        <v>GBP1L6L8Y_Quote</v>
      </c>
      <c r="J13" s="20" t="str">
        <f t="shared" si="3"/>
        <v>GBPSB6L8Y_Quote</v>
      </c>
      <c r="K13" s="20" t="str">
        <f t="shared" si="4"/>
        <v>GBP_YC1MRH_SB1LBASIS8Y</v>
      </c>
      <c r="L13" s="22" t="str">
        <f>_xll.qlSwapRateHelper2(K13,$J13,$C13,Calendar,$F13,$G13,$H13,$L$4,$I13,B13,$L$2,Permanent,,ObjectOverwrite)</f>
        <v>GBP_YC1MRH_SB1LBASIS8Y#0000</v>
      </c>
      <c r="M13" s="43" t="str">
        <f>_xll.ohRangeRetrieveError(L13)</f>
        <v/>
      </c>
      <c r="N13" s="46"/>
    </row>
    <row r="14" spans="1:18" x14ac:dyDescent="0.2">
      <c r="A14" s="3"/>
      <c r="B14" s="7" t="str">
        <f t="shared" si="5"/>
        <v>0d</v>
      </c>
      <c r="C14" s="7" t="s">
        <v>16</v>
      </c>
      <c r="D14" s="7" t="str">
        <f t="shared" si="6"/>
        <v>SB</v>
      </c>
      <c r="E14" s="7" t="str">
        <f t="shared" si="7"/>
        <v>1L</v>
      </c>
      <c r="F14" s="4" t="str">
        <f t="shared" si="0"/>
        <v>Semiannual</v>
      </c>
      <c r="G14" s="4" t="s">
        <v>4</v>
      </c>
      <c r="H14" s="4" t="str">
        <f t="shared" si="1"/>
        <v>Actual/365 (Fixed)</v>
      </c>
      <c r="I14" s="21" t="str">
        <f t="shared" si="2"/>
        <v>GBP1L6L9Y_Quote</v>
      </c>
      <c r="J14" s="20" t="str">
        <f t="shared" si="3"/>
        <v>GBPSB6L9Y_Quote</v>
      </c>
      <c r="K14" s="20" t="str">
        <f t="shared" si="4"/>
        <v>GBP_YC1MRH_SB1LBASIS9Y</v>
      </c>
      <c r="L14" s="22" t="str">
        <f>_xll.qlSwapRateHelper2(K14,$J14,$C14,Calendar,$F14,$G14,$H14,$L$4,$I14,B14,$L$2,Permanent,,ObjectOverwrite)</f>
        <v>GBP_YC1MRH_SB1LBASIS9Y#0000</v>
      </c>
      <c r="M14" s="43" t="str">
        <f>_xll.ohRangeRetrieveError(L14)</f>
        <v/>
      </c>
      <c r="N14" s="46"/>
    </row>
    <row r="15" spans="1:18" x14ac:dyDescent="0.2">
      <c r="A15" s="3"/>
      <c r="B15" s="7" t="str">
        <f t="shared" si="5"/>
        <v>0d</v>
      </c>
      <c r="C15" s="7" t="s">
        <v>17</v>
      </c>
      <c r="D15" s="7" t="str">
        <f t="shared" si="6"/>
        <v>SB</v>
      </c>
      <c r="E15" s="7" t="str">
        <f t="shared" si="7"/>
        <v>1L</v>
      </c>
      <c r="F15" s="4" t="str">
        <f t="shared" si="0"/>
        <v>Semiannual</v>
      </c>
      <c r="G15" s="4" t="s">
        <v>4</v>
      </c>
      <c r="H15" s="4" t="str">
        <f t="shared" si="1"/>
        <v>Actual/365 (Fixed)</v>
      </c>
      <c r="I15" s="21" t="str">
        <f t="shared" si="2"/>
        <v>GBP1L6L10Y_Quote</v>
      </c>
      <c r="J15" s="20" t="str">
        <f t="shared" si="3"/>
        <v>GBPSB6L10Y_Quote</v>
      </c>
      <c r="K15" s="20" t="str">
        <f t="shared" si="4"/>
        <v>GBP_YC1MRH_SB1LBASIS10Y</v>
      </c>
      <c r="L15" s="22" t="str">
        <f>_xll.qlSwapRateHelper2(K15,$J15,$C15,Calendar,$F15,$G15,$H15,$L$4,$I15,B15,$L$2,Permanent,,ObjectOverwrite)</f>
        <v>GBP_YC1MRH_SB1LBASIS10Y#0000</v>
      </c>
      <c r="M15" s="43" t="str">
        <f>_xll.ohRangeRetrieveError(L15)</f>
        <v/>
      </c>
      <c r="N15" s="46"/>
    </row>
    <row r="16" spans="1:18" x14ac:dyDescent="0.2">
      <c r="A16" s="3"/>
      <c r="B16" s="7" t="str">
        <f t="shared" si="5"/>
        <v>0d</v>
      </c>
      <c r="C16" s="7" t="s">
        <v>18</v>
      </c>
      <c r="D16" s="7" t="str">
        <f t="shared" si="6"/>
        <v>SB</v>
      </c>
      <c r="E16" s="7" t="str">
        <f t="shared" si="7"/>
        <v>1L</v>
      </c>
      <c r="F16" s="4" t="str">
        <f t="shared" si="0"/>
        <v>Semiannual</v>
      </c>
      <c r="G16" s="4" t="s">
        <v>4</v>
      </c>
      <c r="H16" s="4" t="str">
        <f t="shared" si="1"/>
        <v>Actual/365 (Fixed)</v>
      </c>
      <c r="I16" s="21" t="str">
        <f t="shared" si="2"/>
        <v>GBP1L6L11Y_Quote</v>
      </c>
      <c r="J16" s="20" t="str">
        <f t="shared" si="3"/>
        <v>GBPSB6L11Y_Quote</v>
      </c>
      <c r="K16" s="20" t="str">
        <f t="shared" si="4"/>
        <v>GBP_YC1MRH_SB1LBASIS11Y</v>
      </c>
      <c r="L16" s="22" t="str">
        <f>_xll.qlSwapRateHelper2(K16,$J16,$C16,Calendar,$F16,$G16,$H16,$L$4,$I16,B16,$L$2,Permanent,,ObjectOverwrite)</f>
        <v>GBP_YC1MRH_SB1LBASIS11Y#0000</v>
      </c>
      <c r="M16" s="43" t="str">
        <f>_xll.ohRangeRetrieveError(L16)</f>
        <v/>
      </c>
      <c r="N16" s="46"/>
    </row>
    <row r="17" spans="1:14" x14ac:dyDescent="0.2">
      <c r="A17" s="3"/>
      <c r="B17" s="7" t="str">
        <f t="shared" si="5"/>
        <v>0d</v>
      </c>
      <c r="C17" s="7" t="s">
        <v>19</v>
      </c>
      <c r="D17" s="7" t="str">
        <f t="shared" si="6"/>
        <v>SB</v>
      </c>
      <c r="E17" s="7" t="str">
        <f t="shared" si="7"/>
        <v>1L</v>
      </c>
      <c r="F17" s="4" t="str">
        <f t="shared" si="0"/>
        <v>Semiannual</v>
      </c>
      <c r="G17" s="4" t="s">
        <v>4</v>
      </c>
      <c r="H17" s="4" t="str">
        <f t="shared" si="1"/>
        <v>Actual/365 (Fixed)</v>
      </c>
      <c r="I17" s="21" t="str">
        <f t="shared" si="2"/>
        <v>GBP1L6L12Y_Quote</v>
      </c>
      <c r="J17" s="20" t="str">
        <f t="shared" si="3"/>
        <v>GBPSB6L12Y_Quote</v>
      </c>
      <c r="K17" s="20" t="str">
        <f t="shared" si="4"/>
        <v>GBP_YC1MRH_SB1LBASIS12Y</v>
      </c>
      <c r="L17" s="22" t="str">
        <f>_xll.qlSwapRateHelper2(K17,$J17,$C17,Calendar,$F17,$G17,$H17,$L$4,$I17,B17,$L$2,Permanent,,ObjectOverwrite)</f>
        <v>GBP_YC1MRH_SB1LBASIS12Y#0000</v>
      </c>
      <c r="M17" s="43" t="str">
        <f>_xll.ohRangeRetrieveError(L17)</f>
        <v/>
      </c>
      <c r="N17" s="46"/>
    </row>
    <row r="18" spans="1:14" x14ac:dyDescent="0.2">
      <c r="A18" s="3"/>
      <c r="B18" s="7" t="str">
        <f t="shared" si="5"/>
        <v>0d</v>
      </c>
      <c r="C18" s="7" t="s">
        <v>20</v>
      </c>
      <c r="D18" s="7" t="str">
        <f t="shared" si="6"/>
        <v>SB</v>
      </c>
      <c r="E18" s="7" t="str">
        <f t="shared" si="7"/>
        <v>1L</v>
      </c>
      <c r="F18" s="4" t="str">
        <f t="shared" si="0"/>
        <v>Semiannual</v>
      </c>
      <c r="G18" s="4" t="s">
        <v>4</v>
      </c>
      <c r="H18" s="4" t="str">
        <f t="shared" si="1"/>
        <v>Actual/365 (Fixed)</v>
      </c>
      <c r="I18" s="21" t="str">
        <f t="shared" si="2"/>
        <v>GBP1L6L13Y_Quote</v>
      </c>
      <c r="J18" s="20" t="str">
        <f t="shared" si="3"/>
        <v>GBPSB6L13Y_Quote</v>
      </c>
      <c r="K18" s="20" t="str">
        <f t="shared" si="4"/>
        <v>GBP_YC1MRH_SB1LBASIS13Y</v>
      </c>
      <c r="L18" s="22" t="str">
        <f>_xll.qlSwapRateHelper2(K18,$J18,$C18,Calendar,$F18,$G18,$H18,$L$4,$I18,B18,$L$2,Permanent,,ObjectOverwrite)</f>
        <v>GBP_YC1MRH_SB1LBASIS13Y#0000</v>
      </c>
      <c r="M18" s="43" t="str">
        <f>_xll.ohRangeRetrieveError(L18)</f>
        <v/>
      </c>
      <c r="N18" s="46"/>
    </row>
    <row r="19" spans="1:14" x14ac:dyDescent="0.2">
      <c r="A19" s="3"/>
      <c r="B19" s="7" t="str">
        <f t="shared" si="5"/>
        <v>0d</v>
      </c>
      <c r="C19" s="7" t="s">
        <v>21</v>
      </c>
      <c r="D19" s="7" t="str">
        <f t="shared" si="6"/>
        <v>SB</v>
      </c>
      <c r="E19" s="7" t="str">
        <f t="shared" si="7"/>
        <v>1L</v>
      </c>
      <c r="F19" s="4" t="str">
        <f t="shared" si="0"/>
        <v>Semiannual</v>
      </c>
      <c r="G19" s="4" t="s">
        <v>4</v>
      </c>
      <c r="H19" s="4" t="str">
        <f t="shared" si="1"/>
        <v>Actual/365 (Fixed)</v>
      </c>
      <c r="I19" s="21" t="str">
        <f t="shared" si="2"/>
        <v>GBP1L6L14Y_Quote</v>
      </c>
      <c r="J19" s="20" t="str">
        <f t="shared" si="3"/>
        <v>GBPSB6L14Y_Quote</v>
      </c>
      <c r="K19" s="20" t="str">
        <f t="shared" si="4"/>
        <v>GBP_YC1MRH_SB1LBASIS14Y</v>
      </c>
      <c r="L19" s="22" t="str">
        <f>_xll.qlSwapRateHelper2(K19,$J19,$C19,Calendar,$F19,$G19,$H19,$L$4,$I19,B19,$L$2,Permanent,,ObjectOverwrite)</f>
        <v>GBP_YC1MRH_SB1LBASIS14Y#0000</v>
      </c>
      <c r="M19" s="43" t="str">
        <f>_xll.ohRangeRetrieveError(L19)</f>
        <v/>
      </c>
      <c r="N19" s="46"/>
    </row>
    <row r="20" spans="1:14" x14ac:dyDescent="0.2">
      <c r="A20" s="3"/>
      <c r="B20" s="7" t="str">
        <f t="shared" si="5"/>
        <v>0d</v>
      </c>
      <c r="C20" s="7" t="s">
        <v>22</v>
      </c>
      <c r="D20" s="7" t="str">
        <f t="shared" si="6"/>
        <v>SB</v>
      </c>
      <c r="E20" s="7" t="str">
        <f t="shared" si="7"/>
        <v>1L</v>
      </c>
      <c r="F20" s="4" t="str">
        <f t="shared" si="0"/>
        <v>Semiannual</v>
      </c>
      <c r="G20" s="4" t="s">
        <v>4</v>
      </c>
      <c r="H20" s="4" t="str">
        <f t="shared" si="1"/>
        <v>Actual/365 (Fixed)</v>
      </c>
      <c r="I20" s="21" t="str">
        <f t="shared" si="2"/>
        <v>GBP1L6L15Y_Quote</v>
      </c>
      <c r="J20" s="20" t="str">
        <f t="shared" si="3"/>
        <v>GBPSB6L15Y_Quote</v>
      </c>
      <c r="K20" s="20" t="str">
        <f t="shared" si="4"/>
        <v>GBP_YC1MRH_SB1LBASIS15Y</v>
      </c>
      <c r="L20" s="22" t="str">
        <f>_xll.qlSwapRateHelper2(K20,$J20,$C20,Calendar,$F20,$G20,$H20,$L$4,$I20,B20,$L$2,Permanent,,ObjectOverwrite)</f>
        <v>GBP_YC1MRH_SB1LBASIS15Y#0000</v>
      </c>
      <c r="M20" s="43" t="str">
        <f>_xll.ohRangeRetrieveError(L20)</f>
        <v/>
      </c>
      <c r="N20" s="46"/>
    </row>
    <row r="21" spans="1:14" x14ac:dyDescent="0.2">
      <c r="A21" s="3"/>
      <c r="B21" s="7" t="str">
        <f t="shared" si="5"/>
        <v>0d</v>
      </c>
      <c r="C21" s="7" t="s">
        <v>30</v>
      </c>
      <c r="D21" s="7" t="str">
        <f t="shared" si="6"/>
        <v>SB</v>
      </c>
      <c r="E21" s="7" t="str">
        <f t="shared" si="7"/>
        <v>1L</v>
      </c>
      <c r="F21" s="4" t="str">
        <f t="shared" si="0"/>
        <v>Semiannual</v>
      </c>
      <c r="G21" s="4" t="s">
        <v>4</v>
      </c>
      <c r="H21" s="4" t="str">
        <f t="shared" si="1"/>
        <v>Actual/365 (Fixed)</v>
      </c>
      <c r="I21" s="21" t="str">
        <f t="shared" si="2"/>
        <v>GBP1L6L16Y_Quote</v>
      </c>
      <c r="J21" s="20" t="str">
        <f t="shared" si="3"/>
        <v>GBPSB6L16Y_Quote</v>
      </c>
      <c r="K21" s="20" t="str">
        <f t="shared" si="4"/>
        <v>GBP_YC1MRH_SB1LBASIS16Y</v>
      </c>
      <c r="L21" s="22" t="str">
        <f>_xll.qlSwapRateHelper2(K21,$J21,$C21,Calendar,$F21,$G21,$H21,$L$4,$I21,B21,$L$2,Permanent,,ObjectOverwrite)</f>
        <v>GBP_YC1MRH_SB1LBASIS16Y#0000</v>
      </c>
      <c r="M21" s="43" t="str">
        <f>_xll.ohRangeRetrieveError(L21)</f>
        <v/>
      </c>
      <c r="N21" s="46"/>
    </row>
    <row r="22" spans="1:14" x14ac:dyDescent="0.2">
      <c r="A22" s="3"/>
      <c r="B22" s="7" t="str">
        <f t="shared" si="5"/>
        <v>0d</v>
      </c>
      <c r="C22" s="7" t="s">
        <v>31</v>
      </c>
      <c r="D22" s="7" t="str">
        <f t="shared" si="6"/>
        <v>SB</v>
      </c>
      <c r="E22" s="7" t="str">
        <f t="shared" si="7"/>
        <v>1L</v>
      </c>
      <c r="F22" s="4" t="str">
        <f t="shared" si="0"/>
        <v>Semiannual</v>
      </c>
      <c r="G22" s="4" t="s">
        <v>4</v>
      </c>
      <c r="H22" s="4" t="str">
        <f t="shared" si="1"/>
        <v>Actual/365 (Fixed)</v>
      </c>
      <c r="I22" s="21" t="str">
        <f t="shared" si="2"/>
        <v>GBP1L6L17Y_Quote</v>
      </c>
      <c r="J22" s="20" t="str">
        <f t="shared" si="3"/>
        <v>GBPSB6L17Y_Quote</v>
      </c>
      <c r="K22" s="20" t="str">
        <f t="shared" si="4"/>
        <v>GBP_YC1MRH_SB1LBASIS17Y</v>
      </c>
      <c r="L22" s="22" t="str">
        <f>_xll.qlSwapRateHelper2(K22,$J22,$C22,Calendar,$F22,$G22,$H22,$L$4,$I22,B22,$L$2,Permanent,,ObjectOverwrite)</f>
        <v>GBP_YC1MRH_SB1LBASIS17Y#0000</v>
      </c>
      <c r="M22" s="43" t="str">
        <f>_xll.ohRangeRetrieveError(L22)</f>
        <v/>
      </c>
      <c r="N22" s="46"/>
    </row>
    <row r="23" spans="1:14" x14ac:dyDescent="0.2">
      <c r="A23" s="3"/>
      <c r="B23" s="7" t="str">
        <f t="shared" si="5"/>
        <v>0d</v>
      </c>
      <c r="C23" s="7" t="s">
        <v>32</v>
      </c>
      <c r="D23" s="7" t="str">
        <f t="shared" si="6"/>
        <v>SB</v>
      </c>
      <c r="E23" s="7" t="str">
        <f t="shared" si="7"/>
        <v>1L</v>
      </c>
      <c r="F23" s="4" t="str">
        <f t="shared" si="0"/>
        <v>Semiannual</v>
      </c>
      <c r="G23" s="4" t="s">
        <v>4</v>
      </c>
      <c r="H23" s="4" t="str">
        <f t="shared" si="1"/>
        <v>Actual/365 (Fixed)</v>
      </c>
      <c r="I23" s="21" t="str">
        <f t="shared" si="2"/>
        <v>GBP1L6L18Y_Quote</v>
      </c>
      <c r="J23" s="20" t="str">
        <f t="shared" si="3"/>
        <v>GBPSB6L18Y_Quote</v>
      </c>
      <c r="K23" s="20" t="str">
        <f t="shared" si="4"/>
        <v>GBP_YC1MRH_SB1LBASIS18Y</v>
      </c>
      <c r="L23" s="22" t="str">
        <f>_xll.qlSwapRateHelper2(K23,$J23,$C23,Calendar,$F23,$G23,$H23,$L$4,$I23,B23,$L$2,Permanent,,ObjectOverwrite)</f>
        <v>GBP_YC1MRH_SB1LBASIS18Y#0000</v>
      </c>
      <c r="M23" s="43" t="str">
        <f>_xll.ohRangeRetrieveError(L23)</f>
        <v/>
      </c>
      <c r="N23" s="46"/>
    </row>
    <row r="24" spans="1:14" x14ac:dyDescent="0.2">
      <c r="A24" s="3"/>
      <c r="B24" s="7" t="str">
        <f t="shared" si="5"/>
        <v>0d</v>
      </c>
      <c r="C24" s="7" t="s">
        <v>33</v>
      </c>
      <c r="D24" s="7" t="str">
        <f t="shared" si="6"/>
        <v>SB</v>
      </c>
      <c r="E24" s="7" t="str">
        <f t="shared" si="7"/>
        <v>1L</v>
      </c>
      <c r="F24" s="4" t="str">
        <f t="shared" si="0"/>
        <v>Semiannual</v>
      </c>
      <c r="G24" s="4" t="s">
        <v>4</v>
      </c>
      <c r="H24" s="4" t="str">
        <f t="shared" si="1"/>
        <v>Actual/365 (Fixed)</v>
      </c>
      <c r="I24" s="21" t="str">
        <f t="shared" si="2"/>
        <v>GBP1L6L19Y_Quote</v>
      </c>
      <c r="J24" s="20" t="str">
        <f t="shared" si="3"/>
        <v>GBPSB6L19Y_Quote</v>
      </c>
      <c r="K24" s="20" t="str">
        <f t="shared" si="4"/>
        <v>GBP_YC1MRH_SB1LBASIS19Y</v>
      </c>
      <c r="L24" s="22" t="str">
        <f>_xll.qlSwapRateHelper2(K24,$J24,$C24,Calendar,$F24,$G24,$H24,$L$4,$I24,B24,$L$2,Permanent,,ObjectOverwrite)</f>
        <v>GBP_YC1MRH_SB1LBASIS19Y#0000</v>
      </c>
      <c r="M24" s="43" t="str">
        <f>_xll.ohRangeRetrieveError(L24)</f>
        <v/>
      </c>
      <c r="N24" s="46"/>
    </row>
    <row r="25" spans="1:14" x14ac:dyDescent="0.2">
      <c r="A25" s="3"/>
      <c r="B25" s="7" t="str">
        <f t="shared" si="5"/>
        <v>0d</v>
      </c>
      <c r="C25" s="7" t="s">
        <v>23</v>
      </c>
      <c r="D25" s="7" t="str">
        <f t="shared" si="6"/>
        <v>SB</v>
      </c>
      <c r="E25" s="7" t="str">
        <f t="shared" si="7"/>
        <v>1L</v>
      </c>
      <c r="F25" s="4" t="str">
        <f t="shared" si="0"/>
        <v>Semiannual</v>
      </c>
      <c r="G25" s="4" t="s">
        <v>4</v>
      </c>
      <c r="H25" s="4" t="str">
        <f t="shared" si="1"/>
        <v>Actual/365 (Fixed)</v>
      </c>
      <c r="I25" s="21" t="str">
        <f t="shared" si="2"/>
        <v>GBP1L6L20Y_Quote</v>
      </c>
      <c r="J25" s="20" t="str">
        <f t="shared" si="3"/>
        <v>GBPSB6L20Y_Quote</v>
      </c>
      <c r="K25" s="20" t="str">
        <f t="shared" si="4"/>
        <v>GBP_YC1MRH_SB1LBASIS20Y</v>
      </c>
      <c r="L25" s="22" t="str">
        <f>_xll.qlSwapRateHelper2(K25,$J25,$C25,Calendar,$F25,$G25,$H25,$L$4,$I25,B25,$L$2,Permanent,,ObjectOverwrite)</f>
        <v>GBP_YC1MRH_SB1LBASIS20Y#0000</v>
      </c>
      <c r="M25" s="43" t="str">
        <f>_xll.ohRangeRetrieveError(L25)</f>
        <v/>
      </c>
      <c r="N25" s="46"/>
    </row>
    <row r="26" spans="1:14" x14ac:dyDescent="0.2">
      <c r="A26" s="3"/>
      <c r="B26" s="7" t="str">
        <f t="shared" si="5"/>
        <v>0d</v>
      </c>
      <c r="C26" s="7" t="s">
        <v>34</v>
      </c>
      <c r="D26" s="7" t="str">
        <f t="shared" si="6"/>
        <v>SB</v>
      </c>
      <c r="E26" s="7" t="str">
        <f t="shared" si="7"/>
        <v>1L</v>
      </c>
      <c r="F26" s="4" t="str">
        <f t="shared" si="0"/>
        <v>Semiannual</v>
      </c>
      <c r="G26" s="4" t="s">
        <v>4</v>
      </c>
      <c r="H26" s="4" t="str">
        <f t="shared" si="1"/>
        <v>Actual/365 (Fixed)</v>
      </c>
      <c r="I26" s="21" t="str">
        <f t="shared" si="2"/>
        <v>GBP1L6L21Y_Quote</v>
      </c>
      <c r="J26" s="20" t="str">
        <f t="shared" si="3"/>
        <v>GBPSB6L21Y_Quote</v>
      </c>
      <c r="K26" s="20" t="str">
        <f t="shared" si="4"/>
        <v>GBP_YC1MRH_SB1LBASIS21Y</v>
      </c>
      <c r="L26" s="22" t="str">
        <f>_xll.qlSwapRateHelper2(K26,$J26,$C26,Calendar,$F26,$G26,$H26,$L$4,$I26,B26,$L$2,Permanent,,ObjectOverwrite)</f>
        <v>GBP_YC1MRH_SB1LBASIS21Y#0000</v>
      </c>
      <c r="M26" s="43" t="str">
        <f>_xll.ohRangeRetrieveError(L26)</f>
        <v/>
      </c>
      <c r="N26" s="46"/>
    </row>
    <row r="27" spans="1:14" x14ac:dyDescent="0.2">
      <c r="A27" s="3"/>
      <c r="B27" s="7" t="str">
        <f t="shared" si="5"/>
        <v>0d</v>
      </c>
      <c r="C27" s="7" t="s">
        <v>35</v>
      </c>
      <c r="D27" s="7" t="str">
        <f t="shared" si="6"/>
        <v>SB</v>
      </c>
      <c r="E27" s="7" t="str">
        <f t="shared" si="7"/>
        <v>1L</v>
      </c>
      <c r="F27" s="4" t="str">
        <f t="shared" si="0"/>
        <v>Semiannual</v>
      </c>
      <c r="G27" s="4" t="s">
        <v>4</v>
      </c>
      <c r="H27" s="4" t="str">
        <f t="shared" si="1"/>
        <v>Actual/365 (Fixed)</v>
      </c>
      <c r="I27" s="21" t="str">
        <f t="shared" si="2"/>
        <v>GBP1L6L22Y_Quote</v>
      </c>
      <c r="J27" s="20" t="str">
        <f t="shared" si="3"/>
        <v>GBPSB6L22Y_Quote</v>
      </c>
      <c r="K27" s="20" t="str">
        <f t="shared" si="4"/>
        <v>GBP_YC1MRH_SB1LBASIS22Y</v>
      </c>
      <c r="L27" s="22" t="str">
        <f>_xll.qlSwapRateHelper2(K27,$J27,$C27,Calendar,$F27,$G27,$H27,$L$4,$I27,B27,$L$2,Permanent,,ObjectOverwrite)</f>
        <v>GBP_YC1MRH_SB1LBASIS22Y#0000</v>
      </c>
      <c r="M27" s="43" t="str">
        <f>_xll.ohRangeRetrieveError(L27)</f>
        <v/>
      </c>
      <c r="N27" s="46"/>
    </row>
    <row r="28" spans="1:14" x14ac:dyDescent="0.2">
      <c r="A28" s="3"/>
      <c r="B28" s="7" t="str">
        <f t="shared" si="5"/>
        <v>0d</v>
      </c>
      <c r="C28" s="7" t="s">
        <v>36</v>
      </c>
      <c r="D28" s="7" t="str">
        <f t="shared" si="6"/>
        <v>SB</v>
      </c>
      <c r="E28" s="7" t="str">
        <f t="shared" si="7"/>
        <v>1L</v>
      </c>
      <c r="F28" s="4" t="str">
        <f t="shared" si="0"/>
        <v>Semiannual</v>
      </c>
      <c r="G28" s="4" t="s">
        <v>4</v>
      </c>
      <c r="H28" s="4" t="str">
        <f t="shared" si="1"/>
        <v>Actual/365 (Fixed)</v>
      </c>
      <c r="I28" s="21" t="str">
        <f t="shared" si="2"/>
        <v>GBP1L6L23Y_Quote</v>
      </c>
      <c r="J28" s="20" t="str">
        <f t="shared" si="3"/>
        <v>GBPSB6L23Y_Quote</v>
      </c>
      <c r="K28" s="20" t="str">
        <f t="shared" si="4"/>
        <v>GBP_YC1MRH_SB1LBASIS23Y</v>
      </c>
      <c r="L28" s="22" t="str">
        <f>_xll.qlSwapRateHelper2(K28,$J28,$C28,Calendar,$F28,$G28,$H28,$L$4,$I28,B28,$L$2,Permanent,,ObjectOverwrite)</f>
        <v>GBP_YC1MRH_SB1LBASIS23Y#0000</v>
      </c>
      <c r="M28" s="43" t="str">
        <f>_xll.ohRangeRetrieveError(L28)</f>
        <v/>
      </c>
      <c r="N28" s="46"/>
    </row>
    <row r="29" spans="1:14" x14ac:dyDescent="0.2">
      <c r="A29" s="3"/>
      <c r="B29" s="7" t="str">
        <f t="shared" si="5"/>
        <v>0d</v>
      </c>
      <c r="C29" s="7" t="s">
        <v>37</v>
      </c>
      <c r="D29" s="7" t="str">
        <f t="shared" si="6"/>
        <v>SB</v>
      </c>
      <c r="E29" s="7" t="str">
        <f t="shared" si="7"/>
        <v>1L</v>
      </c>
      <c r="F29" s="4" t="str">
        <f t="shared" si="0"/>
        <v>Semiannual</v>
      </c>
      <c r="G29" s="4" t="s">
        <v>4</v>
      </c>
      <c r="H29" s="4" t="str">
        <f t="shared" si="1"/>
        <v>Actual/365 (Fixed)</v>
      </c>
      <c r="I29" s="21" t="str">
        <f t="shared" si="2"/>
        <v>GBP1L6L24Y_Quote</v>
      </c>
      <c r="J29" s="20" t="str">
        <f t="shared" si="3"/>
        <v>GBPSB6L24Y_Quote</v>
      </c>
      <c r="K29" s="20" t="str">
        <f t="shared" si="4"/>
        <v>GBP_YC1MRH_SB1LBASIS24Y</v>
      </c>
      <c r="L29" s="22" t="str">
        <f>_xll.qlSwapRateHelper2(K29,$J29,$C29,Calendar,$F29,$G29,$H29,$L$4,$I29,B29,$L$2,Permanent,,ObjectOverwrite)</f>
        <v>GBP_YC1MRH_SB1LBASIS24Y#0000</v>
      </c>
      <c r="M29" s="43" t="str">
        <f>_xll.ohRangeRetrieveError(L29)</f>
        <v/>
      </c>
      <c r="N29" s="46"/>
    </row>
    <row r="30" spans="1:14" x14ac:dyDescent="0.2">
      <c r="A30" s="3"/>
      <c r="B30" s="7" t="str">
        <f t="shared" si="5"/>
        <v>0d</v>
      </c>
      <c r="C30" s="7" t="s">
        <v>24</v>
      </c>
      <c r="D30" s="7" t="str">
        <f t="shared" si="6"/>
        <v>SB</v>
      </c>
      <c r="E30" s="7" t="str">
        <f t="shared" si="7"/>
        <v>1L</v>
      </c>
      <c r="F30" s="4" t="str">
        <f t="shared" si="0"/>
        <v>Semiannual</v>
      </c>
      <c r="G30" s="4" t="s">
        <v>4</v>
      </c>
      <c r="H30" s="4" t="str">
        <f t="shared" si="1"/>
        <v>Actual/365 (Fixed)</v>
      </c>
      <c r="I30" s="21" t="str">
        <f t="shared" si="2"/>
        <v>GBP1L6L25Y_Quote</v>
      </c>
      <c r="J30" s="20" t="str">
        <f t="shared" si="3"/>
        <v>GBPSB6L25Y_Quote</v>
      </c>
      <c r="K30" s="20" t="str">
        <f t="shared" si="4"/>
        <v>GBP_YC1MRH_SB1LBASIS25Y</v>
      </c>
      <c r="L30" s="22" t="str">
        <f>_xll.qlSwapRateHelper2(K30,$J30,$C30,Calendar,$F30,$G30,$H30,$L$4,$I30,B30,$L$2,Permanent,,ObjectOverwrite)</f>
        <v>GBP_YC1MRH_SB1LBASIS25Y#0000</v>
      </c>
      <c r="M30" s="43" t="str">
        <f>_xll.ohRangeRetrieveError(L30)</f>
        <v/>
      </c>
      <c r="N30" s="46"/>
    </row>
    <row r="31" spans="1:14" x14ac:dyDescent="0.2">
      <c r="A31" s="3"/>
      <c r="B31" s="7" t="str">
        <f t="shared" si="5"/>
        <v>0d</v>
      </c>
      <c r="C31" s="7" t="s">
        <v>38</v>
      </c>
      <c r="D31" s="7" t="str">
        <f t="shared" si="6"/>
        <v>SB</v>
      </c>
      <c r="E31" s="7" t="str">
        <f t="shared" si="7"/>
        <v>1L</v>
      </c>
      <c r="F31" s="4" t="str">
        <f t="shared" si="0"/>
        <v>Semiannual</v>
      </c>
      <c r="G31" s="4" t="s">
        <v>4</v>
      </c>
      <c r="H31" s="4" t="str">
        <f t="shared" si="1"/>
        <v>Actual/365 (Fixed)</v>
      </c>
      <c r="I31" s="21" t="str">
        <f t="shared" si="2"/>
        <v>GBP1L6L26Y_Quote</v>
      </c>
      <c r="J31" s="20" t="str">
        <f t="shared" si="3"/>
        <v>GBPSB6L26Y_Quote</v>
      </c>
      <c r="K31" s="20" t="str">
        <f t="shared" si="4"/>
        <v>GBP_YC1MRH_SB1LBASIS26Y</v>
      </c>
      <c r="L31" s="22" t="str">
        <f>_xll.qlSwapRateHelper2(K31,$J31,$C31,Calendar,$F31,$G31,$H31,$L$4,$I31,B31,$L$2,Permanent,,ObjectOverwrite)</f>
        <v>GBP_YC1MRH_SB1LBASIS26Y#0000</v>
      </c>
      <c r="M31" s="43" t="str">
        <f>_xll.ohRangeRetrieveError(L31)</f>
        <v/>
      </c>
      <c r="N31" s="46"/>
    </row>
    <row r="32" spans="1:14" x14ac:dyDescent="0.2">
      <c r="A32" s="3"/>
      <c r="B32" s="7" t="str">
        <f t="shared" si="5"/>
        <v>0d</v>
      </c>
      <c r="C32" s="7" t="s">
        <v>39</v>
      </c>
      <c r="D32" s="7" t="str">
        <f t="shared" si="6"/>
        <v>SB</v>
      </c>
      <c r="E32" s="7" t="str">
        <f t="shared" si="7"/>
        <v>1L</v>
      </c>
      <c r="F32" s="4" t="str">
        <f t="shared" si="0"/>
        <v>Semiannual</v>
      </c>
      <c r="G32" s="4" t="s">
        <v>4</v>
      </c>
      <c r="H32" s="4" t="str">
        <f t="shared" si="1"/>
        <v>Actual/365 (Fixed)</v>
      </c>
      <c r="I32" s="21" t="str">
        <f t="shared" si="2"/>
        <v>GBP1L6L27Y_Quote</v>
      </c>
      <c r="J32" s="20" t="str">
        <f t="shared" si="3"/>
        <v>GBPSB6L27Y_Quote</v>
      </c>
      <c r="K32" s="20" t="str">
        <f t="shared" si="4"/>
        <v>GBP_YC1MRH_SB1LBASIS27Y</v>
      </c>
      <c r="L32" s="22" t="str">
        <f>_xll.qlSwapRateHelper2(K32,$J32,$C32,Calendar,$F32,$G32,$H32,$L$4,$I32,B32,$L$2,Permanent,,ObjectOverwrite)</f>
        <v>GBP_YC1MRH_SB1LBASIS27Y#0000</v>
      </c>
      <c r="M32" s="43" t="str">
        <f>_xll.ohRangeRetrieveError(L32)</f>
        <v/>
      </c>
      <c r="N32" s="46"/>
    </row>
    <row r="33" spans="1:14" x14ac:dyDescent="0.2">
      <c r="A33" s="3"/>
      <c r="B33" s="7" t="str">
        <f t="shared" si="5"/>
        <v>0d</v>
      </c>
      <c r="C33" s="7" t="s">
        <v>40</v>
      </c>
      <c r="D33" s="7" t="str">
        <f t="shared" si="6"/>
        <v>SB</v>
      </c>
      <c r="E33" s="7" t="str">
        <f t="shared" si="7"/>
        <v>1L</v>
      </c>
      <c r="F33" s="4" t="str">
        <f t="shared" si="0"/>
        <v>Semiannual</v>
      </c>
      <c r="G33" s="4" t="s">
        <v>4</v>
      </c>
      <c r="H33" s="4" t="str">
        <f t="shared" si="1"/>
        <v>Actual/365 (Fixed)</v>
      </c>
      <c r="I33" s="21" t="str">
        <f t="shared" si="2"/>
        <v>GBP1L6L28Y_Quote</v>
      </c>
      <c r="J33" s="20" t="str">
        <f t="shared" si="3"/>
        <v>GBPSB6L28Y_Quote</v>
      </c>
      <c r="K33" s="20" t="str">
        <f t="shared" si="4"/>
        <v>GBP_YC1MRH_SB1LBASIS28Y</v>
      </c>
      <c r="L33" s="22" t="str">
        <f>_xll.qlSwapRateHelper2(K33,$J33,$C33,Calendar,$F33,$G33,$H33,$L$4,$I33,B33,$L$2,Permanent,,ObjectOverwrite)</f>
        <v>GBP_YC1MRH_SB1LBASIS28Y#0000</v>
      </c>
      <c r="M33" s="43" t="str">
        <f>_xll.ohRangeRetrieveError(L33)</f>
        <v/>
      </c>
      <c r="N33" s="46"/>
    </row>
    <row r="34" spans="1:14" x14ac:dyDescent="0.2">
      <c r="A34" s="3"/>
      <c r="B34" s="7" t="str">
        <f t="shared" si="5"/>
        <v>0d</v>
      </c>
      <c r="C34" s="7" t="s">
        <v>41</v>
      </c>
      <c r="D34" s="7" t="str">
        <f t="shared" si="6"/>
        <v>SB</v>
      </c>
      <c r="E34" s="7" t="str">
        <f t="shared" si="7"/>
        <v>1L</v>
      </c>
      <c r="F34" s="4" t="str">
        <f t="shared" si="0"/>
        <v>Semiannual</v>
      </c>
      <c r="G34" s="4" t="s">
        <v>4</v>
      </c>
      <c r="H34" s="4" t="str">
        <f t="shared" si="1"/>
        <v>Actual/365 (Fixed)</v>
      </c>
      <c r="I34" s="21" t="str">
        <f t="shared" si="2"/>
        <v>GBP1L6L29Y_Quote</v>
      </c>
      <c r="J34" s="20" t="str">
        <f t="shared" si="3"/>
        <v>GBPSB6L29Y_Quote</v>
      </c>
      <c r="K34" s="20" t="str">
        <f t="shared" si="4"/>
        <v>GBP_YC1MRH_SB1LBASIS29Y</v>
      </c>
      <c r="L34" s="22" t="str">
        <f>_xll.qlSwapRateHelper2(K34,$J34,$C34,Calendar,$F34,$G34,$H34,$L$4,$I34,B34,$L$2,Permanent,,ObjectOverwrite)</f>
        <v>GBP_YC1MRH_SB1LBASIS29Y#0000</v>
      </c>
      <c r="M34" s="43" t="str">
        <f>_xll.ohRangeRetrieveError(L34)</f>
        <v/>
      </c>
      <c r="N34" s="46"/>
    </row>
    <row r="35" spans="1:14" x14ac:dyDescent="0.2">
      <c r="A35" s="3"/>
      <c r="B35" s="7" t="str">
        <f t="shared" si="5"/>
        <v>0d</v>
      </c>
      <c r="C35" s="7" t="s">
        <v>25</v>
      </c>
      <c r="D35" s="7" t="str">
        <f t="shared" si="6"/>
        <v>SB</v>
      </c>
      <c r="E35" s="7" t="str">
        <f t="shared" si="7"/>
        <v>1L</v>
      </c>
      <c r="F35" s="4" t="str">
        <f t="shared" si="0"/>
        <v>Semiannual</v>
      </c>
      <c r="G35" s="4" t="s">
        <v>4</v>
      </c>
      <c r="H35" s="4" t="str">
        <f t="shared" si="1"/>
        <v>Actual/365 (Fixed)</v>
      </c>
      <c r="I35" s="21" t="str">
        <f t="shared" si="2"/>
        <v>GBP1L6L30Y_Quote</v>
      </c>
      <c r="J35" s="20" t="str">
        <f t="shared" si="3"/>
        <v>GBPSB6L30Y_Quote</v>
      </c>
      <c r="K35" s="20" t="str">
        <f t="shared" si="4"/>
        <v>GBP_YC1MRH_SB1LBASIS30Y</v>
      </c>
      <c r="L35" s="22" t="str">
        <f>_xll.qlSwapRateHelper2(K35,$J35,$C35,Calendar,$F35,$G35,$H35,$L$4,$I35,B35,$L$2,Permanent,,ObjectOverwrite)</f>
        <v>GBP_YC1MRH_SB1LBASIS30Y#0000</v>
      </c>
      <c r="M35" s="43" t="str">
        <f>_xll.ohRangeRetrieveError(L35)</f>
        <v/>
      </c>
      <c r="N35" s="46"/>
    </row>
    <row r="36" spans="1:14" x14ac:dyDescent="0.2">
      <c r="A36" s="3"/>
      <c r="B36" s="7" t="str">
        <f t="shared" si="5"/>
        <v>0d</v>
      </c>
      <c r="C36" s="7" t="s">
        <v>42</v>
      </c>
      <c r="D36" s="7" t="str">
        <f t="shared" si="6"/>
        <v>SB</v>
      </c>
      <c r="E36" s="7" t="str">
        <f t="shared" si="7"/>
        <v>1L</v>
      </c>
      <c r="F36" s="4" t="str">
        <f t="shared" si="0"/>
        <v>Semiannual</v>
      </c>
      <c r="G36" s="4" t="s">
        <v>4</v>
      </c>
      <c r="H36" s="4" t="str">
        <f t="shared" si="1"/>
        <v>Actual/365 (Fixed)</v>
      </c>
      <c r="I36" s="21" t="str">
        <f t="shared" si="2"/>
        <v>GBP1L6L35Y_Quote</v>
      </c>
      <c r="J36" s="20" t="str">
        <f t="shared" si="3"/>
        <v>GBPSB6L35Y_Quote</v>
      </c>
      <c r="K36" s="20" t="str">
        <f t="shared" si="4"/>
        <v>GBP_YC1MRH_SB1LBASIS35Y</v>
      </c>
      <c r="L36" s="22" t="str">
        <f>_xll.qlSwapRateHelper2(K36,$J36,$C36,Calendar,$F36,$G36,$H36,$L$4,$I36,B36,$L$2,Permanent,,ObjectOverwrite)</f>
        <v>GBP_YC1MRH_SB1LBASIS35Y#0000</v>
      </c>
      <c r="M36" s="43" t="str">
        <f>_xll.ohRangeRetrieveError(L36)</f>
        <v/>
      </c>
      <c r="N36" s="46"/>
    </row>
    <row r="37" spans="1:14" x14ac:dyDescent="0.2">
      <c r="A37" s="3"/>
      <c r="B37" s="7" t="str">
        <f t="shared" si="5"/>
        <v>0d</v>
      </c>
      <c r="C37" s="7" t="s">
        <v>26</v>
      </c>
      <c r="D37" s="7" t="str">
        <f t="shared" si="6"/>
        <v>SB</v>
      </c>
      <c r="E37" s="7" t="str">
        <f t="shared" si="7"/>
        <v>1L</v>
      </c>
      <c r="F37" s="4" t="str">
        <f t="shared" si="0"/>
        <v>Semiannual</v>
      </c>
      <c r="G37" s="4" t="s">
        <v>4</v>
      </c>
      <c r="H37" s="4" t="str">
        <f t="shared" si="1"/>
        <v>Actual/365 (Fixed)</v>
      </c>
      <c r="I37" s="21" t="str">
        <f t="shared" si="2"/>
        <v>GBP1L6L40Y_Quote</v>
      </c>
      <c r="J37" s="20" t="str">
        <f t="shared" si="3"/>
        <v>GBPSB6L40Y_Quote</v>
      </c>
      <c r="K37" s="20" t="str">
        <f t="shared" si="4"/>
        <v>GBP_YC1MRH_SB1LBASIS40Y</v>
      </c>
      <c r="L37" s="22" t="str">
        <f>_xll.qlSwapRateHelper2(K37,$J37,$C37,Calendar,$F37,$G37,$H37,$L$4,$I37,B37,$L$2,Permanent,,ObjectOverwrite)</f>
        <v>GBP_YC1MRH_SB1LBASIS40Y#0000</v>
      </c>
      <c r="M37" s="43" t="str">
        <f>_xll.ohRangeRetrieveError(L37)</f>
        <v/>
      </c>
      <c r="N37" s="46"/>
    </row>
    <row r="38" spans="1:14" x14ac:dyDescent="0.2">
      <c r="A38" s="3"/>
      <c r="B38" s="7" t="str">
        <f t="shared" si="5"/>
        <v>0d</v>
      </c>
      <c r="C38" s="7" t="s">
        <v>27</v>
      </c>
      <c r="D38" s="7" t="str">
        <f t="shared" si="6"/>
        <v>SB</v>
      </c>
      <c r="E38" s="7" t="str">
        <f t="shared" si="7"/>
        <v>1L</v>
      </c>
      <c r="F38" s="4" t="str">
        <f t="shared" si="0"/>
        <v>Semiannual</v>
      </c>
      <c r="G38" s="4" t="s">
        <v>4</v>
      </c>
      <c r="H38" s="4" t="str">
        <f t="shared" si="1"/>
        <v>Actual/365 (Fixed)</v>
      </c>
      <c r="I38" s="21" t="str">
        <f t="shared" si="2"/>
        <v>GBP1L6L50Y_Quote</v>
      </c>
      <c r="J38" s="20" t="str">
        <f t="shared" si="3"/>
        <v>GBPSB6L50Y_Quote</v>
      </c>
      <c r="K38" s="20" t="str">
        <f t="shared" si="4"/>
        <v>GBP_YC1MRH_SB1LBASIS50Y</v>
      </c>
      <c r="L38" s="22" t="str">
        <f>_xll.qlSwapRateHelper2(K38,$J38,$C38,Calendar,$F38,$G38,$H38,$L$4,$I38,B38,$L$2,Permanent,,ObjectOverwrite)</f>
        <v>GBP_YC1MRH_SB1LBASIS50Y#0000</v>
      </c>
      <c r="M38" s="43" t="str">
        <f>_xll.ohRangeRetrieveError(L38)</f>
        <v/>
      </c>
      <c r="N38" s="46"/>
    </row>
    <row r="39" spans="1:14" x14ac:dyDescent="0.2">
      <c r="A39" s="3"/>
      <c r="B39" s="7" t="str">
        <f t="shared" si="5"/>
        <v>0d</v>
      </c>
      <c r="C39" s="7" t="s">
        <v>28</v>
      </c>
      <c r="D39" s="7" t="str">
        <f t="shared" si="6"/>
        <v>SB</v>
      </c>
      <c r="E39" s="7" t="str">
        <f t="shared" si="7"/>
        <v>1L</v>
      </c>
      <c r="F39" s="4" t="str">
        <f t="shared" si="0"/>
        <v>Semiannual</v>
      </c>
      <c r="G39" s="4" t="s">
        <v>4</v>
      </c>
      <c r="H39" s="4" t="str">
        <f t="shared" si="1"/>
        <v>Actual/365 (Fixed)</v>
      </c>
      <c r="I39" s="21" t="str">
        <f t="shared" si="2"/>
        <v>GBP1L6L60Y_Quote</v>
      </c>
      <c r="J39" s="20" t="str">
        <f t="shared" si="3"/>
        <v>GBPSB6L60Y_Quote</v>
      </c>
      <c r="K39" s="20" t="str">
        <f t="shared" si="4"/>
        <v>GBP_YC1MRH_SB1LBASIS60Y</v>
      </c>
      <c r="L39" s="22" t="str">
        <f>_xll.qlSwapRateHelper2(K39,$J39,$C39,Calendar,$F39,$G39,$H39,$L$4,$I39,B39,$L$2,Permanent,,ObjectOverwrite)</f>
        <v>GBP_YC1MRH_SB1LBASIS60Y#0000</v>
      </c>
      <c r="M39" s="43" t="str">
        <f>_xll.ohRangeRetrieveError(L39)</f>
        <v/>
      </c>
      <c r="N39" s="46"/>
    </row>
    <row r="40" spans="1:14" ht="12" thickBot="1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11"/>
      <c r="M40" s="11"/>
      <c r="N40" s="19"/>
    </row>
  </sheetData>
  <phoneticPr fontId="4" type="noConversion"/>
  <dataValidations count="1">
    <dataValidation type="list" allowBlank="1" showInputMessage="1" showErrorMessage="1" sqref="G6:G39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R40"/>
  <sheetViews>
    <sheetView workbookViewId="0">
      <selection activeCell="L3" sqref="L3"/>
    </sheetView>
  </sheetViews>
  <sheetFormatPr defaultRowHeight="11.25" x14ac:dyDescent="0.2"/>
  <cols>
    <col min="1" max="1" width="1.7109375" style="45" customWidth="1"/>
    <col min="2" max="2" width="4.7109375" style="45" bestFit="1" customWidth="1"/>
    <col min="3" max="3" width="3.85546875" style="45" bestFit="1" customWidth="1"/>
    <col min="4" max="4" width="3" style="45" bestFit="1" customWidth="1"/>
    <col min="5" max="5" width="2.7109375" style="45" bestFit="1" customWidth="1"/>
    <col min="6" max="6" width="8.85546875" style="45" bestFit="1" customWidth="1"/>
    <col min="7" max="8" width="13.85546875" style="45" bestFit="1" customWidth="1"/>
    <col min="9" max="9" width="15.42578125" style="45" bestFit="1" customWidth="1"/>
    <col min="10" max="10" width="15.7109375" style="45" bestFit="1" customWidth="1"/>
    <col min="11" max="11" width="27.42578125" style="45" bestFit="1" customWidth="1"/>
    <col min="12" max="12" width="31.28515625" style="47" bestFit="1" customWidth="1"/>
    <col min="13" max="13" width="16.5703125" style="45" customWidth="1"/>
    <col min="14" max="14" width="3.85546875" style="45" customWidth="1"/>
    <col min="15" max="15" width="2.5703125" style="45" customWidth="1"/>
    <col min="16" max="16" width="4" style="45" bestFit="1" customWidth="1"/>
    <col min="17" max="17" width="3.28515625" style="45" bestFit="1" customWidth="1"/>
    <col min="18" max="18" width="3.5703125" style="45" bestFit="1" customWidth="1"/>
    <col min="19" max="16384" width="9.140625" style="45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8"/>
      <c r="L1" s="18"/>
      <c r="M1" s="18"/>
      <c r="N1" s="44"/>
    </row>
    <row r="2" spans="1:18" x14ac:dyDescent="0.2">
      <c r="A2" s="3"/>
      <c r="B2" s="2"/>
      <c r="C2" s="2"/>
      <c r="D2" s="2"/>
      <c r="E2" s="2"/>
      <c r="F2" s="2"/>
      <c r="G2" s="2"/>
      <c r="H2" s="2"/>
      <c r="I2" s="49" t="s">
        <v>63</v>
      </c>
      <c r="J2" s="49" t="s">
        <v>6</v>
      </c>
      <c r="K2" s="49" t="str">
        <f>Currency&amp;"_YC"&amp;$J$2&amp;"RH"</f>
        <v>GBP_YC3MRH</v>
      </c>
      <c r="L2" s="49" t="str">
        <f>Discounting</f>
        <v>GbpYC</v>
      </c>
      <c r="M2" s="2"/>
      <c r="N2" s="46"/>
    </row>
    <row r="3" spans="1:18" ht="22.5" x14ac:dyDescent="0.2">
      <c r="A3" s="3"/>
      <c r="B3" s="40" t="s">
        <v>57</v>
      </c>
      <c r="C3" s="40"/>
      <c r="D3" s="40"/>
      <c r="E3" s="40"/>
      <c r="F3" s="40" t="s">
        <v>53</v>
      </c>
      <c r="G3" s="40" t="s">
        <v>3</v>
      </c>
      <c r="H3" s="40" t="s">
        <v>2</v>
      </c>
      <c r="I3" s="40" t="s">
        <v>54</v>
      </c>
      <c r="J3" s="40" t="s">
        <v>46</v>
      </c>
      <c r="K3" s="41" t="str">
        <f>K2&amp;"_SwapsFromBasis.xml"</f>
        <v>GBP_YC3MRH_SwapsFromBasis.xml</v>
      </c>
      <c r="L3" s="42" t="e">
        <f>IF(Serialize,_xll.ohObjectSave(L4:L39,SerializationPath&amp;K3,FileOverwrite,Serialize),"---")</f>
        <v>#NUM!</v>
      </c>
      <c r="M3" s="43" t="str">
        <f ca="1">_xll.ohRangeRetrieveError(L3)</f>
        <v/>
      </c>
      <c r="N3" s="46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50" t="str">
        <f>$K$2&amp;"_"&amp;$D6&amp;$E6&amp;"BASIS_"&amp;FamilyName&amp;$J$2</f>
        <v>GBP_YC3MRH_SB3LBASIS_Libor3M</v>
      </c>
      <c r="L4" s="51" t="str">
        <f>IF(UPPER(FamilyName)="IBOR",_xll.qlEuribor($K4,$J$2,,Permanent,Trigger,ObjectOverwrite),IF(UPPER(FamilyName)="LIBOR",_xll.qlLibor($K4,Currency,$J$2,,Permanent,Trigger,ObjectOverwrite),"--"))</f>
        <v>GBP_YC3MRH_SB3LBASIS_Libor3M#0000</v>
      </c>
      <c r="M4" s="39" t="str">
        <f>_xll.ohRangeRetrieveError(L4)</f>
        <v/>
      </c>
      <c r="N4" s="46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6"/>
    </row>
    <row r="6" spans="1:18" ht="12" thickBot="1" x14ac:dyDescent="0.25">
      <c r="A6" s="3"/>
      <c r="B6" s="61" t="s">
        <v>77</v>
      </c>
      <c r="C6" s="7" t="s">
        <v>8</v>
      </c>
      <c r="D6" s="61" t="str">
        <f>VLOOKUP(Currency,Swap3MConventions,2)</f>
        <v>SB</v>
      </c>
      <c r="E6" s="61" t="str">
        <f>VLOOKUP(Currency,Swap3MConventions,3)</f>
        <v>3L</v>
      </c>
      <c r="F6" s="4" t="str">
        <f>IF(UPPER(LEFT($D6))="A","Annual",IF(UPPER(LEFT($D6))="S","Semiannual","--"))</f>
        <v>Semiannual</v>
      </c>
      <c r="G6" s="4" t="s">
        <v>4</v>
      </c>
      <c r="H6" s="4" t="str">
        <f t="shared" ref="H6:H39" si="0">IF(UPPER(RIGHT($D6))="B",BondBasisDayCounter,IF(UPPER(RIGHT($D6))="M",MoneyMarketDayCounter,"--"))</f>
        <v>Actual/365 (Fixed)</v>
      </c>
      <c r="I6" s="21" t="str">
        <f t="shared" ref="I6:I39" si="1">Currency&amp;$E6&amp;$I$2&amp;$C6&amp;QuoteSuffix</f>
        <v>GBP3L6L1Y_Quote</v>
      </c>
      <c r="J6" s="20" t="str">
        <f t="shared" ref="J6:J39" si="2">Currency&amp;$D6&amp;$I$2&amp;$C6&amp;"_Quote"</f>
        <v>GBPSB6L1Y_Quote</v>
      </c>
      <c r="K6" s="20" t="str">
        <f>$K$2&amp;"_"&amp;$D6&amp;$E6&amp;"BASIS"&amp;$C6</f>
        <v>GBP_YC3MRH_SB3LBASIS1Y</v>
      </c>
      <c r="L6" s="22" t="str">
        <f>_xll.qlSwapRateHelper2(K6,$J6,$C6,Calendar,$F6,$G6,$H6,$L$4,$I6,B6,$L$2,Permanent,,ObjectOverwrite)</f>
        <v>GBP_YC3MRH_SB3LBASIS1Y#0000</v>
      </c>
      <c r="M6" s="43" t="str">
        <f>_xll.ohRangeRetrieveError(L6)</f>
        <v/>
      </c>
      <c r="N6" s="46"/>
    </row>
    <row r="7" spans="1:18" x14ac:dyDescent="0.2">
      <c r="A7" s="3"/>
      <c r="B7" s="7" t="str">
        <f>B6</f>
        <v>0d</v>
      </c>
      <c r="C7" s="7" t="s">
        <v>9</v>
      </c>
      <c r="D7" s="7" t="str">
        <f>D6</f>
        <v>SB</v>
      </c>
      <c r="E7" s="7" t="str">
        <f>E6</f>
        <v>3L</v>
      </c>
      <c r="F7" s="8" t="str">
        <f t="shared" ref="F7:F39" si="3">IF(UPPER(LEFT($D7))="A","Annual",IF(UPPER(LEFT($D7))="S","Semiannual","--"))</f>
        <v>Semiannual</v>
      </c>
      <c r="G7" s="8" t="s">
        <v>4</v>
      </c>
      <c r="H7" s="8" t="str">
        <f t="shared" si="0"/>
        <v>Actual/365 (Fixed)</v>
      </c>
      <c r="I7" s="21" t="str">
        <f t="shared" si="1"/>
        <v>GBP3L6L2Y_Quote</v>
      </c>
      <c r="J7" s="20" t="str">
        <f t="shared" si="2"/>
        <v>GBPSB6L2Y_Quote</v>
      </c>
      <c r="K7" s="20" t="str">
        <f t="shared" ref="K7:K39" si="4">$K$2&amp;"_"&amp;$D7&amp;$E7&amp;"BASIS"&amp;$C7</f>
        <v>GBP_YC3MRH_SB3LBASIS2Y</v>
      </c>
      <c r="L7" s="22" t="str">
        <f>_xll.qlSwapRateHelper2(K7,$J7,$C7,Calendar,$F7,$G7,$H7,$L$4,$I7,B7,$L$2,Permanent,,ObjectOverwrite)</f>
        <v>GBP_YC3MRH_SB3LBASIS2Y#0000</v>
      </c>
      <c r="M7" s="43" t="str">
        <f>_xll.ohRangeRetrieveError(L7)</f>
        <v/>
      </c>
      <c r="N7" s="46"/>
      <c r="P7" s="53" t="s">
        <v>62</v>
      </c>
      <c r="Q7" s="54" t="s">
        <v>43</v>
      </c>
      <c r="R7" s="55" t="s">
        <v>68</v>
      </c>
    </row>
    <row r="8" spans="1:18" x14ac:dyDescent="0.2">
      <c r="A8" s="3"/>
      <c r="B8" s="7" t="str">
        <f t="shared" ref="B8:B39" si="5">B7</f>
        <v>0d</v>
      </c>
      <c r="C8" s="7" t="s">
        <v>10</v>
      </c>
      <c r="D8" s="7" t="str">
        <f t="shared" ref="D8:E39" si="6">D7</f>
        <v>SB</v>
      </c>
      <c r="E8" s="7" t="str">
        <f t="shared" si="6"/>
        <v>3L</v>
      </c>
      <c r="F8" s="8" t="str">
        <f t="shared" si="3"/>
        <v>Semiannual</v>
      </c>
      <c r="G8" s="8" t="s">
        <v>4</v>
      </c>
      <c r="H8" s="8" t="str">
        <f t="shared" si="0"/>
        <v>Actual/365 (Fixed)</v>
      </c>
      <c r="I8" s="21" t="str">
        <f t="shared" si="1"/>
        <v>GBP3L6L3Y_Quote</v>
      </c>
      <c r="J8" s="20" t="str">
        <f t="shared" si="2"/>
        <v>GBPSB6L3Y_Quote</v>
      </c>
      <c r="K8" s="20" t="str">
        <f t="shared" si="4"/>
        <v>GBP_YC3MRH_SB3LBASIS3Y</v>
      </c>
      <c r="L8" s="22" t="str">
        <f>_xll.qlSwapRateHelper2(K8,$J8,$C8,Calendar,$F8,$G8,$H8,$L$4,$I8,B8,$L$2,Permanent,,ObjectOverwrite)</f>
        <v>GBP_YC3MRH_SB3LBASIS3Y#0000</v>
      </c>
      <c r="M8" s="43" t="str">
        <f>_xll.ohRangeRetrieveError(L8)</f>
        <v/>
      </c>
      <c r="N8" s="46"/>
      <c r="P8" s="56" t="s">
        <v>64</v>
      </c>
      <c r="Q8" s="52" t="s">
        <v>43</v>
      </c>
      <c r="R8" s="57" t="s">
        <v>71</v>
      </c>
    </row>
    <row r="9" spans="1:18" x14ac:dyDescent="0.2">
      <c r="A9" s="3"/>
      <c r="B9" s="7" t="str">
        <f t="shared" si="5"/>
        <v>0d</v>
      </c>
      <c r="C9" s="7" t="s">
        <v>11</v>
      </c>
      <c r="D9" s="7" t="str">
        <f t="shared" si="6"/>
        <v>SB</v>
      </c>
      <c r="E9" s="7" t="str">
        <f t="shared" si="6"/>
        <v>3L</v>
      </c>
      <c r="F9" s="8" t="str">
        <f t="shared" si="3"/>
        <v>Semiannual</v>
      </c>
      <c r="G9" s="8" t="s">
        <v>4</v>
      </c>
      <c r="H9" s="8" t="str">
        <f t="shared" si="0"/>
        <v>Actual/365 (Fixed)</v>
      </c>
      <c r="I9" s="21" t="str">
        <f t="shared" si="1"/>
        <v>GBP3L6L4Y_Quote</v>
      </c>
      <c r="J9" s="20" t="str">
        <f t="shared" si="2"/>
        <v>GBPSB6L4Y_Quote</v>
      </c>
      <c r="K9" s="20" t="str">
        <f t="shared" si="4"/>
        <v>GBP_YC3MRH_SB3LBASIS4Y</v>
      </c>
      <c r="L9" s="22" t="str">
        <f>_xll.qlSwapRateHelper2(K9,$J9,$C9,Calendar,$F9,$G9,$H9,$L$4,$I9,B9,$L$2,Permanent,,ObjectOverwrite)</f>
        <v>GBP_YC3MRH_SB3LBASIS4Y#0000</v>
      </c>
      <c r="M9" s="43" t="str">
        <f>_xll.ohRangeRetrieveError(L9)</f>
        <v/>
      </c>
      <c r="N9" s="46"/>
      <c r="P9" s="56" t="s">
        <v>66</v>
      </c>
      <c r="Q9" s="52" t="s">
        <v>70</v>
      </c>
      <c r="R9" s="57" t="s">
        <v>68</v>
      </c>
    </row>
    <row r="10" spans="1:18" x14ac:dyDescent="0.2">
      <c r="A10" s="3"/>
      <c r="B10" s="7" t="str">
        <f t="shared" si="5"/>
        <v>0d</v>
      </c>
      <c r="C10" s="7" t="s">
        <v>12</v>
      </c>
      <c r="D10" s="7" t="str">
        <f t="shared" si="6"/>
        <v>SB</v>
      </c>
      <c r="E10" s="7" t="str">
        <f t="shared" si="6"/>
        <v>3L</v>
      </c>
      <c r="F10" s="8" t="str">
        <f t="shared" si="3"/>
        <v>Semiannual</v>
      </c>
      <c r="G10" s="8" t="s">
        <v>4</v>
      </c>
      <c r="H10" s="8" t="str">
        <f t="shared" si="0"/>
        <v>Actual/365 (Fixed)</v>
      </c>
      <c r="I10" s="21" t="str">
        <f t="shared" si="1"/>
        <v>GBP3L6L5Y_Quote</v>
      </c>
      <c r="J10" s="20" t="str">
        <f t="shared" si="2"/>
        <v>GBPSB6L5Y_Quote</v>
      </c>
      <c r="K10" s="20" t="str">
        <f t="shared" si="4"/>
        <v>GBP_YC3MRH_SB3LBASIS5Y</v>
      </c>
      <c r="L10" s="22" t="str">
        <f>_xll.qlSwapRateHelper2(K10,$J10,$C10,Calendar,$F10,$G10,$H10,$L$4,$I10,B10,$L$2,Permanent,,ObjectOverwrite)</f>
        <v>GBP_YC3MRH_SB3LBASIS5Y#0000</v>
      </c>
      <c r="M10" s="43" t="str">
        <f>_xll.ohRangeRetrieveError(L10)</f>
        <v/>
      </c>
      <c r="N10" s="46"/>
      <c r="P10" s="56" t="s">
        <v>69</v>
      </c>
      <c r="Q10" s="52" t="s">
        <v>70</v>
      </c>
      <c r="R10" s="57" t="s">
        <v>68</v>
      </c>
    </row>
    <row r="11" spans="1:18" ht="12" thickBot="1" x14ac:dyDescent="0.25">
      <c r="A11" s="3"/>
      <c r="B11" s="7" t="str">
        <f t="shared" si="5"/>
        <v>0d</v>
      </c>
      <c r="C11" s="7" t="s">
        <v>13</v>
      </c>
      <c r="D11" s="7" t="str">
        <f t="shared" si="6"/>
        <v>SB</v>
      </c>
      <c r="E11" s="7" t="str">
        <f t="shared" si="6"/>
        <v>3L</v>
      </c>
      <c r="F11" s="8" t="str">
        <f t="shared" si="3"/>
        <v>Semiannual</v>
      </c>
      <c r="G11" s="8" t="s">
        <v>4</v>
      </c>
      <c r="H11" s="8" t="str">
        <f t="shared" si="0"/>
        <v>Actual/365 (Fixed)</v>
      </c>
      <c r="I11" s="21" t="str">
        <f t="shared" si="1"/>
        <v>GBP3L6L6Y_Quote</v>
      </c>
      <c r="J11" s="20" t="str">
        <f t="shared" si="2"/>
        <v>GBPSB6L6Y_Quote</v>
      </c>
      <c r="K11" s="20" t="str">
        <f t="shared" si="4"/>
        <v>GBP_YC3MRH_SB3LBASIS6Y</v>
      </c>
      <c r="L11" s="22" t="str">
        <f>_xll.qlSwapRateHelper2(K11,$J11,$C11,Calendar,$F11,$G11,$H11,$L$4,$I11,B11,$L$2,Permanent,,ObjectOverwrite)</f>
        <v>GBP_YC3MRH_SB3LBASIS6Y#0000</v>
      </c>
      <c r="M11" s="43" t="str">
        <f>_xll.ohRangeRetrieveError(L11)</f>
        <v/>
      </c>
      <c r="N11" s="46"/>
      <c r="P11" s="58" t="s">
        <v>58</v>
      </c>
      <c r="Q11" s="59" t="s">
        <v>67</v>
      </c>
      <c r="R11" s="60" t="s">
        <v>68</v>
      </c>
    </row>
    <row r="12" spans="1:18" x14ac:dyDescent="0.2">
      <c r="A12" s="3"/>
      <c r="B12" s="7" t="str">
        <f t="shared" si="5"/>
        <v>0d</v>
      </c>
      <c r="C12" s="7" t="s">
        <v>14</v>
      </c>
      <c r="D12" s="7" t="str">
        <f t="shared" si="6"/>
        <v>SB</v>
      </c>
      <c r="E12" s="7" t="str">
        <f t="shared" si="6"/>
        <v>3L</v>
      </c>
      <c r="F12" s="8" t="str">
        <f t="shared" si="3"/>
        <v>Semiannual</v>
      </c>
      <c r="G12" s="8" t="s">
        <v>4</v>
      </c>
      <c r="H12" s="8" t="str">
        <f t="shared" si="0"/>
        <v>Actual/365 (Fixed)</v>
      </c>
      <c r="I12" s="21" t="str">
        <f t="shared" si="1"/>
        <v>GBP3L6L7Y_Quote</v>
      </c>
      <c r="J12" s="20" t="str">
        <f t="shared" si="2"/>
        <v>GBPSB6L7Y_Quote</v>
      </c>
      <c r="K12" s="20" t="str">
        <f t="shared" si="4"/>
        <v>GBP_YC3MRH_SB3LBASIS7Y</v>
      </c>
      <c r="L12" s="22" t="str">
        <f>_xll.qlSwapRateHelper2(K12,$J12,$C12,Calendar,$F12,$G12,$H12,$L$4,$I12,B12,$L$2,Permanent,,ObjectOverwrite)</f>
        <v>GBP_YC3MRH_SB3LBASIS7Y#0000</v>
      </c>
      <c r="M12" s="43" t="str">
        <f>_xll.ohRangeRetrieveError(L12)</f>
        <v/>
      </c>
      <c r="N12" s="46"/>
      <c r="P12" s="52"/>
      <c r="Q12" s="52"/>
      <c r="R12" s="52"/>
    </row>
    <row r="13" spans="1:18" x14ac:dyDescent="0.2">
      <c r="A13" s="3"/>
      <c r="B13" s="7" t="str">
        <f t="shared" si="5"/>
        <v>0d</v>
      </c>
      <c r="C13" s="7" t="s">
        <v>15</v>
      </c>
      <c r="D13" s="7" t="str">
        <f t="shared" si="6"/>
        <v>SB</v>
      </c>
      <c r="E13" s="7" t="str">
        <f t="shared" si="6"/>
        <v>3L</v>
      </c>
      <c r="F13" s="8" t="str">
        <f t="shared" si="3"/>
        <v>Semiannual</v>
      </c>
      <c r="G13" s="8" t="s">
        <v>4</v>
      </c>
      <c r="H13" s="8" t="str">
        <f t="shared" si="0"/>
        <v>Actual/365 (Fixed)</v>
      </c>
      <c r="I13" s="21" t="str">
        <f t="shared" si="1"/>
        <v>GBP3L6L8Y_Quote</v>
      </c>
      <c r="J13" s="20" t="str">
        <f t="shared" si="2"/>
        <v>GBPSB6L8Y_Quote</v>
      </c>
      <c r="K13" s="20" t="str">
        <f t="shared" si="4"/>
        <v>GBP_YC3MRH_SB3LBASIS8Y</v>
      </c>
      <c r="L13" s="22" t="str">
        <f>_xll.qlSwapRateHelper2(K13,$J13,$C13,Calendar,$F13,$G13,$H13,$L$4,$I13,B13,$L$2,Permanent,,ObjectOverwrite)</f>
        <v>GBP_YC3MRH_SB3LBASIS8Y#0000</v>
      </c>
      <c r="M13" s="43" t="str">
        <f>_xll.ohRangeRetrieveError(L13)</f>
        <v/>
      </c>
      <c r="N13" s="46"/>
    </row>
    <row r="14" spans="1:18" x14ac:dyDescent="0.2">
      <c r="A14" s="3"/>
      <c r="B14" s="7" t="str">
        <f t="shared" si="5"/>
        <v>0d</v>
      </c>
      <c r="C14" s="7" t="s">
        <v>16</v>
      </c>
      <c r="D14" s="7" t="str">
        <f t="shared" si="6"/>
        <v>SB</v>
      </c>
      <c r="E14" s="7" t="str">
        <f t="shared" si="6"/>
        <v>3L</v>
      </c>
      <c r="F14" s="8" t="str">
        <f t="shared" si="3"/>
        <v>Semiannual</v>
      </c>
      <c r="G14" s="8" t="s">
        <v>4</v>
      </c>
      <c r="H14" s="8" t="str">
        <f t="shared" si="0"/>
        <v>Actual/365 (Fixed)</v>
      </c>
      <c r="I14" s="21" t="str">
        <f t="shared" si="1"/>
        <v>GBP3L6L9Y_Quote</v>
      </c>
      <c r="J14" s="20" t="str">
        <f t="shared" si="2"/>
        <v>GBPSB6L9Y_Quote</v>
      </c>
      <c r="K14" s="20" t="str">
        <f t="shared" si="4"/>
        <v>GBP_YC3MRH_SB3LBASIS9Y</v>
      </c>
      <c r="L14" s="22" t="str">
        <f>_xll.qlSwapRateHelper2(K14,$J14,$C14,Calendar,$F14,$G14,$H14,$L$4,$I14,B14,$L$2,Permanent,,ObjectOverwrite)</f>
        <v>GBP_YC3MRH_SB3LBASIS9Y#0000</v>
      </c>
      <c r="M14" s="43" t="str">
        <f>_xll.ohRangeRetrieveError(L14)</f>
        <v/>
      </c>
      <c r="N14" s="46"/>
    </row>
    <row r="15" spans="1:18" x14ac:dyDescent="0.2">
      <c r="A15" s="3"/>
      <c r="B15" s="7" t="str">
        <f t="shared" si="5"/>
        <v>0d</v>
      </c>
      <c r="C15" s="7" t="s">
        <v>17</v>
      </c>
      <c r="D15" s="7" t="str">
        <f t="shared" si="6"/>
        <v>SB</v>
      </c>
      <c r="E15" s="7" t="str">
        <f t="shared" si="6"/>
        <v>3L</v>
      </c>
      <c r="F15" s="8" t="str">
        <f t="shared" si="3"/>
        <v>Semiannual</v>
      </c>
      <c r="G15" s="8" t="s">
        <v>4</v>
      </c>
      <c r="H15" s="8" t="str">
        <f t="shared" si="0"/>
        <v>Actual/365 (Fixed)</v>
      </c>
      <c r="I15" s="21" t="str">
        <f t="shared" si="1"/>
        <v>GBP3L6L10Y_Quote</v>
      </c>
      <c r="J15" s="20" t="str">
        <f t="shared" si="2"/>
        <v>GBPSB6L10Y_Quote</v>
      </c>
      <c r="K15" s="20" t="str">
        <f t="shared" si="4"/>
        <v>GBP_YC3MRH_SB3LBASIS10Y</v>
      </c>
      <c r="L15" s="22" t="str">
        <f>_xll.qlSwapRateHelper2(K15,$J15,$C15,Calendar,$F15,$G15,$H15,$L$4,$I15,B15,$L$2,Permanent,,ObjectOverwrite)</f>
        <v>GBP_YC3MRH_SB3LBASIS10Y#0000</v>
      </c>
      <c r="M15" s="43" t="str">
        <f>_xll.ohRangeRetrieveError(L15)</f>
        <v/>
      </c>
      <c r="N15" s="46"/>
    </row>
    <row r="16" spans="1:18" x14ac:dyDescent="0.2">
      <c r="A16" s="3"/>
      <c r="B16" s="7" t="str">
        <f t="shared" si="5"/>
        <v>0d</v>
      </c>
      <c r="C16" s="7" t="s">
        <v>18</v>
      </c>
      <c r="D16" s="7" t="str">
        <f t="shared" si="6"/>
        <v>SB</v>
      </c>
      <c r="E16" s="7" t="str">
        <f t="shared" si="6"/>
        <v>3L</v>
      </c>
      <c r="F16" s="8" t="str">
        <f t="shared" si="3"/>
        <v>Semiannual</v>
      </c>
      <c r="G16" s="8" t="s">
        <v>4</v>
      </c>
      <c r="H16" s="8" t="str">
        <f t="shared" si="0"/>
        <v>Actual/365 (Fixed)</v>
      </c>
      <c r="I16" s="21" t="str">
        <f t="shared" si="1"/>
        <v>GBP3L6L11Y_Quote</v>
      </c>
      <c r="J16" s="20" t="str">
        <f t="shared" si="2"/>
        <v>GBPSB6L11Y_Quote</v>
      </c>
      <c r="K16" s="20" t="str">
        <f t="shared" si="4"/>
        <v>GBP_YC3MRH_SB3LBASIS11Y</v>
      </c>
      <c r="L16" s="22" t="str">
        <f>_xll.qlSwapRateHelper2(K16,$J16,$C16,Calendar,$F16,$G16,$H16,$L$4,$I16,B16,$L$2,Permanent,,ObjectOverwrite)</f>
        <v>GBP_YC3MRH_SB3LBASIS11Y#0000</v>
      </c>
      <c r="M16" s="43" t="str">
        <f>_xll.ohRangeRetrieveError(L16)</f>
        <v/>
      </c>
      <c r="N16" s="46"/>
    </row>
    <row r="17" spans="1:14" x14ac:dyDescent="0.2">
      <c r="A17" s="3"/>
      <c r="B17" s="7" t="str">
        <f t="shared" si="5"/>
        <v>0d</v>
      </c>
      <c r="C17" s="7" t="s">
        <v>19</v>
      </c>
      <c r="D17" s="7" t="str">
        <f t="shared" si="6"/>
        <v>SB</v>
      </c>
      <c r="E17" s="7" t="str">
        <f t="shared" si="6"/>
        <v>3L</v>
      </c>
      <c r="F17" s="8" t="str">
        <f t="shared" si="3"/>
        <v>Semiannual</v>
      </c>
      <c r="G17" s="8" t="s">
        <v>4</v>
      </c>
      <c r="H17" s="8" t="str">
        <f t="shared" si="0"/>
        <v>Actual/365 (Fixed)</v>
      </c>
      <c r="I17" s="21" t="str">
        <f t="shared" si="1"/>
        <v>GBP3L6L12Y_Quote</v>
      </c>
      <c r="J17" s="20" t="str">
        <f t="shared" si="2"/>
        <v>GBPSB6L12Y_Quote</v>
      </c>
      <c r="K17" s="20" t="str">
        <f t="shared" si="4"/>
        <v>GBP_YC3MRH_SB3LBASIS12Y</v>
      </c>
      <c r="L17" s="22" t="str">
        <f>_xll.qlSwapRateHelper2(K17,$J17,$C17,Calendar,$F17,$G17,$H17,$L$4,$I17,B17,$L$2,Permanent,,ObjectOverwrite)</f>
        <v>GBP_YC3MRH_SB3LBASIS12Y#0000</v>
      </c>
      <c r="M17" s="43" t="str">
        <f>_xll.ohRangeRetrieveError(L17)</f>
        <v/>
      </c>
      <c r="N17" s="46"/>
    </row>
    <row r="18" spans="1:14" x14ac:dyDescent="0.2">
      <c r="A18" s="3"/>
      <c r="B18" s="7" t="str">
        <f t="shared" si="5"/>
        <v>0d</v>
      </c>
      <c r="C18" s="7" t="s">
        <v>20</v>
      </c>
      <c r="D18" s="7" t="str">
        <f t="shared" si="6"/>
        <v>SB</v>
      </c>
      <c r="E18" s="7" t="str">
        <f t="shared" si="6"/>
        <v>3L</v>
      </c>
      <c r="F18" s="8" t="str">
        <f t="shared" si="3"/>
        <v>Semiannual</v>
      </c>
      <c r="G18" s="8" t="s">
        <v>4</v>
      </c>
      <c r="H18" s="8" t="str">
        <f t="shared" si="0"/>
        <v>Actual/365 (Fixed)</v>
      </c>
      <c r="I18" s="21" t="str">
        <f t="shared" si="1"/>
        <v>GBP3L6L13Y_Quote</v>
      </c>
      <c r="J18" s="20" t="str">
        <f t="shared" si="2"/>
        <v>GBPSB6L13Y_Quote</v>
      </c>
      <c r="K18" s="20" t="str">
        <f t="shared" si="4"/>
        <v>GBP_YC3MRH_SB3LBASIS13Y</v>
      </c>
      <c r="L18" s="22" t="str">
        <f>_xll.qlSwapRateHelper2(K18,$J18,$C18,Calendar,$F18,$G18,$H18,$L$4,$I18,B18,$L$2,Permanent,,ObjectOverwrite)</f>
        <v>GBP_YC3MRH_SB3LBASIS13Y#0000</v>
      </c>
      <c r="M18" s="43" t="str">
        <f>_xll.ohRangeRetrieveError(L18)</f>
        <v/>
      </c>
      <c r="N18" s="46"/>
    </row>
    <row r="19" spans="1:14" x14ac:dyDescent="0.2">
      <c r="A19" s="3"/>
      <c r="B19" s="7" t="str">
        <f t="shared" si="5"/>
        <v>0d</v>
      </c>
      <c r="C19" s="7" t="s">
        <v>21</v>
      </c>
      <c r="D19" s="7" t="str">
        <f t="shared" si="6"/>
        <v>SB</v>
      </c>
      <c r="E19" s="7" t="str">
        <f t="shared" si="6"/>
        <v>3L</v>
      </c>
      <c r="F19" s="8" t="str">
        <f t="shared" si="3"/>
        <v>Semiannual</v>
      </c>
      <c r="G19" s="8" t="s">
        <v>4</v>
      </c>
      <c r="H19" s="8" t="str">
        <f t="shared" si="0"/>
        <v>Actual/365 (Fixed)</v>
      </c>
      <c r="I19" s="21" t="str">
        <f t="shared" si="1"/>
        <v>GBP3L6L14Y_Quote</v>
      </c>
      <c r="J19" s="20" t="str">
        <f t="shared" si="2"/>
        <v>GBPSB6L14Y_Quote</v>
      </c>
      <c r="K19" s="20" t="str">
        <f t="shared" si="4"/>
        <v>GBP_YC3MRH_SB3LBASIS14Y</v>
      </c>
      <c r="L19" s="22" t="str">
        <f>_xll.qlSwapRateHelper2(K19,$J19,$C19,Calendar,$F19,$G19,$H19,$L$4,$I19,B19,$L$2,Permanent,,ObjectOverwrite)</f>
        <v>GBP_YC3MRH_SB3LBASIS14Y#0000</v>
      </c>
      <c r="M19" s="43" t="str">
        <f>_xll.ohRangeRetrieveError(L19)</f>
        <v/>
      </c>
      <c r="N19" s="46"/>
    </row>
    <row r="20" spans="1:14" x14ac:dyDescent="0.2">
      <c r="A20" s="3"/>
      <c r="B20" s="7" t="str">
        <f t="shared" si="5"/>
        <v>0d</v>
      </c>
      <c r="C20" s="7" t="s">
        <v>22</v>
      </c>
      <c r="D20" s="7" t="str">
        <f t="shared" si="6"/>
        <v>SB</v>
      </c>
      <c r="E20" s="7" t="str">
        <f t="shared" si="6"/>
        <v>3L</v>
      </c>
      <c r="F20" s="8" t="str">
        <f t="shared" si="3"/>
        <v>Semiannual</v>
      </c>
      <c r="G20" s="8" t="s">
        <v>4</v>
      </c>
      <c r="H20" s="8" t="str">
        <f t="shared" si="0"/>
        <v>Actual/365 (Fixed)</v>
      </c>
      <c r="I20" s="21" t="str">
        <f t="shared" si="1"/>
        <v>GBP3L6L15Y_Quote</v>
      </c>
      <c r="J20" s="20" t="str">
        <f t="shared" si="2"/>
        <v>GBPSB6L15Y_Quote</v>
      </c>
      <c r="K20" s="20" t="str">
        <f t="shared" si="4"/>
        <v>GBP_YC3MRH_SB3LBASIS15Y</v>
      </c>
      <c r="L20" s="22" t="str">
        <f>_xll.qlSwapRateHelper2(K20,$J20,$C20,Calendar,$F20,$G20,$H20,$L$4,$I20,B20,$L$2,Permanent,,ObjectOverwrite)</f>
        <v>GBP_YC3MRH_SB3LBASIS15Y#0000</v>
      </c>
      <c r="M20" s="43" t="str">
        <f>_xll.ohRangeRetrieveError(L20)</f>
        <v/>
      </c>
      <c r="N20" s="46"/>
    </row>
    <row r="21" spans="1:14" x14ac:dyDescent="0.2">
      <c r="A21" s="3"/>
      <c r="B21" s="7" t="str">
        <f t="shared" si="5"/>
        <v>0d</v>
      </c>
      <c r="C21" s="7" t="s">
        <v>30</v>
      </c>
      <c r="D21" s="7" t="str">
        <f t="shared" si="6"/>
        <v>SB</v>
      </c>
      <c r="E21" s="7" t="str">
        <f t="shared" si="6"/>
        <v>3L</v>
      </c>
      <c r="F21" s="8" t="str">
        <f t="shared" si="3"/>
        <v>Semiannual</v>
      </c>
      <c r="G21" s="8" t="s">
        <v>4</v>
      </c>
      <c r="H21" s="8" t="str">
        <f t="shared" si="0"/>
        <v>Actual/365 (Fixed)</v>
      </c>
      <c r="I21" s="21" t="str">
        <f t="shared" si="1"/>
        <v>GBP3L6L16Y_Quote</v>
      </c>
      <c r="J21" s="20" t="str">
        <f t="shared" si="2"/>
        <v>GBPSB6L16Y_Quote</v>
      </c>
      <c r="K21" s="20" t="str">
        <f t="shared" si="4"/>
        <v>GBP_YC3MRH_SB3LBASIS16Y</v>
      </c>
      <c r="L21" s="22" t="str">
        <f>_xll.qlSwapRateHelper2(K21,$J21,$C21,Calendar,$F21,$G21,$H21,$L$4,$I21,B21,$L$2,Permanent,,ObjectOverwrite)</f>
        <v>GBP_YC3MRH_SB3LBASIS16Y#0000</v>
      </c>
      <c r="M21" s="43" t="str">
        <f>_xll.ohRangeRetrieveError(L21)</f>
        <v/>
      </c>
      <c r="N21" s="46"/>
    </row>
    <row r="22" spans="1:14" x14ac:dyDescent="0.2">
      <c r="A22" s="3"/>
      <c r="B22" s="7" t="str">
        <f t="shared" si="5"/>
        <v>0d</v>
      </c>
      <c r="C22" s="7" t="s">
        <v>31</v>
      </c>
      <c r="D22" s="7" t="str">
        <f t="shared" si="6"/>
        <v>SB</v>
      </c>
      <c r="E22" s="7" t="str">
        <f t="shared" si="6"/>
        <v>3L</v>
      </c>
      <c r="F22" s="8" t="str">
        <f t="shared" si="3"/>
        <v>Semiannual</v>
      </c>
      <c r="G22" s="8" t="s">
        <v>4</v>
      </c>
      <c r="H22" s="8" t="str">
        <f t="shared" si="0"/>
        <v>Actual/365 (Fixed)</v>
      </c>
      <c r="I22" s="21" t="str">
        <f t="shared" si="1"/>
        <v>GBP3L6L17Y_Quote</v>
      </c>
      <c r="J22" s="20" t="str">
        <f t="shared" si="2"/>
        <v>GBPSB6L17Y_Quote</v>
      </c>
      <c r="K22" s="20" t="str">
        <f t="shared" si="4"/>
        <v>GBP_YC3MRH_SB3LBASIS17Y</v>
      </c>
      <c r="L22" s="22" t="str">
        <f>_xll.qlSwapRateHelper2(K22,$J22,$C22,Calendar,$F22,$G22,$H22,$L$4,$I22,B22,$L$2,Permanent,,ObjectOverwrite)</f>
        <v>GBP_YC3MRH_SB3LBASIS17Y#0000</v>
      </c>
      <c r="M22" s="43" t="str">
        <f>_xll.ohRangeRetrieveError(L22)</f>
        <v/>
      </c>
      <c r="N22" s="46"/>
    </row>
    <row r="23" spans="1:14" x14ac:dyDescent="0.2">
      <c r="A23" s="3"/>
      <c r="B23" s="7" t="str">
        <f t="shared" si="5"/>
        <v>0d</v>
      </c>
      <c r="C23" s="7" t="s">
        <v>32</v>
      </c>
      <c r="D23" s="7" t="str">
        <f t="shared" si="6"/>
        <v>SB</v>
      </c>
      <c r="E23" s="7" t="str">
        <f t="shared" si="6"/>
        <v>3L</v>
      </c>
      <c r="F23" s="8" t="str">
        <f t="shared" si="3"/>
        <v>Semiannual</v>
      </c>
      <c r="G23" s="8" t="s">
        <v>4</v>
      </c>
      <c r="H23" s="8" t="str">
        <f t="shared" si="0"/>
        <v>Actual/365 (Fixed)</v>
      </c>
      <c r="I23" s="21" t="str">
        <f t="shared" si="1"/>
        <v>GBP3L6L18Y_Quote</v>
      </c>
      <c r="J23" s="20" t="str">
        <f t="shared" si="2"/>
        <v>GBPSB6L18Y_Quote</v>
      </c>
      <c r="K23" s="20" t="str">
        <f t="shared" si="4"/>
        <v>GBP_YC3MRH_SB3LBASIS18Y</v>
      </c>
      <c r="L23" s="22" t="str">
        <f>_xll.qlSwapRateHelper2(K23,$J23,$C23,Calendar,$F23,$G23,$H23,$L$4,$I23,B23,$L$2,Permanent,,ObjectOverwrite)</f>
        <v>GBP_YC3MRH_SB3LBASIS18Y#0000</v>
      </c>
      <c r="M23" s="43" t="str">
        <f>_xll.ohRangeRetrieveError(L23)</f>
        <v/>
      </c>
      <c r="N23" s="46"/>
    </row>
    <row r="24" spans="1:14" x14ac:dyDescent="0.2">
      <c r="A24" s="3"/>
      <c r="B24" s="7" t="str">
        <f t="shared" si="5"/>
        <v>0d</v>
      </c>
      <c r="C24" s="7" t="s">
        <v>33</v>
      </c>
      <c r="D24" s="7" t="str">
        <f t="shared" si="6"/>
        <v>SB</v>
      </c>
      <c r="E24" s="7" t="str">
        <f t="shared" si="6"/>
        <v>3L</v>
      </c>
      <c r="F24" s="8" t="str">
        <f t="shared" si="3"/>
        <v>Semiannual</v>
      </c>
      <c r="G24" s="8" t="s">
        <v>4</v>
      </c>
      <c r="H24" s="8" t="str">
        <f t="shared" si="0"/>
        <v>Actual/365 (Fixed)</v>
      </c>
      <c r="I24" s="21" t="str">
        <f t="shared" si="1"/>
        <v>GBP3L6L19Y_Quote</v>
      </c>
      <c r="J24" s="20" t="str">
        <f t="shared" si="2"/>
        <v>GBPSB6L19Y_Quote</v>
      </c>
      <c r="K24" s="20" t="str">
        <f t="shared" si="4"/>
        <v>GBP_YC3MRH_SB3LBASIS19Y</v>
      </c>
      <c r="L24" s="22" t="str">
        <f>_xll.qlSwapRateHelper2(K24,$J24,$C24,Calendar,$F24,$G24,$H24,$L$4,$I24,B24,$L$2,Permanent,,ObjectOverwrite)</f>
        <v>GBP_YC3MRH_SB3LBASIS19Y#0000</v>
      </c>
      <c r="M24" s="43" t="str">
        <f>_xll.ohRangeRetrieveError(L24)</f>
        <v/>
      </c>
      <c r="N24" s="46"/>
    </row>
    <row r="25" spans="1:14" x14ac:dyDescent="0.2">
      <c r="A25" s="3"/>
      <c r="B25" s="7" t="str">
        <f t="shared" si="5"/>
        <v>0d</v>
      </c>
      <c r="C25" s="7" t="s">
        <v>23</v>
      </c>
      <c r="D25" s="7" t="str">
        <f t="shared" si="6"/>
        <v>SB</v>
      </c>
      <c r="E25" s="7" t="str">
        <f t="shared" si="6"/>
        <v>3L</v>
      </c>
      <c r="F25" s="8" t="str">
        <f t="shared" si="3"/>
        <v>Semiannual</v>
      </c>
      <c r="G25" s="8" t="s">
        <v>4</v>
      </c>
      <c r="H25" s="8" t="str">
        <f t="shared" si="0"/>
        <v>Actual/365 (Fixed)</v>
      </c>
      <c r="I25" s="21" t="str">
        <f t="shared" si="1"/>
        <v>GBP3L6L20Y_Quote</v>
      </c>
      <c r="J25" s="20" t="str">
        <f t="shared" si="2"/>
        <v>GBPSB6L20Y_Quote</v>
      </c>
      <c r="K25" s="20" t="str">
        <f t="shared" si="4"/>
        <v>GBP_YC3MRH_SB3LBASIS20Y</v>
      </c>
      <c r="L25" s="22" t="str">
        <f>_xll.qlSwapRateHelper2(K25,$J25,$C25,Calendar,$F25,$G25,$H25,$L$4,$I25,B25,$L$2,Permanent,,ObjectOverwrite)</f>
        <v>GBP_YC3MRH_SB3LBASIS20Y#0000</v>
      </c>
      <c r="M25" s="43" t="str">
        <f>_xll.ohRangeRetrieveError(L25)</f>
        <v/>
      </c>
      <c r="N25" s="46"/>
    </row>
    <row r="26" spans="1:14" x14ac:dyDescent="0.2">
      <c r="A26" s="3"/>
      <c r="B26" s="7" t="str">
        <f t="shared" si="5"/>
        <v>0d</v>
      </c>
      <c r="C26" s="7" t="s">
        <v>34</v>
      </c>
      <c r="D26" s="7" t="str">
        <f t="shared" si="6"/>
        <v>SB</v>
      </c>
      <c r="E26" s="7" t="str">
        <f t="shared" si="6"/>
        <v>3L</v>
      </c>
      <c r="F26" s="8" t="str">
        <f t="shared" si="3"/>
        <v>Semiannual</v>
      </c>
      <c r="G26" s="8" t="s">
        <v>4</v>
      </c>
      <c r="H26" s="8" t="str">
        <f t="shared" si="0"/>
        <v>Actual/365 (Fixed)</v>
      </c>
      <c r="I26" s="21" t="str">
        <f t="shared" si="1"/>
        <v>GBP3L6L21Y_Quote</v>
      </c>
      <c r="J26" s="20" t="str">
        <f t="shared" si="2"/>
        <v>GBPSB6L21Y_Quote</v>
      </c>
      <c r="K26" s="20" t="str">
        <f t="shared" si="4"/>
        <v>GBP_YC3MRH_SB3LBASIS21Y</v>
      </c>
      <c r="L26" s="22" t="str">
        <f>_xll.qlSwapRateHelper2(K26,$J26,$C26,Calendar,$F26,$G26,$H26,$L$4,$I26,B26,$L$2,Permanent,,ObjectOverwrite)</f>
        <v>GBP_YC3MRH_SB3LBASIS21Y#0000</v>
      </c>
      <c r="M26" s="43" t="str">
        <f>_xll.ohRangeRetrieveError(L26)</f>
        <v/>
      </c>
      <c r="N26" s="46"/>
    </row>
    <row r="27" spans="1:14" x14ac:dyDescent="0.2">
      <c r="A27" s="3"/>
      <c r="B27" s="7" t="str">
        <f t="shared" si="5"/>
        <v>0d</v>
      </c>
      <c r="C27" s="7" t="s">
        <v>35</v>
      </c>
      <c r="D27" s="7" t="str">
        <f t="shared" si="6"/>
        <v>SB</v>
      </c>
      <c r="E27" s="7" t="str">
        <f t="shared" si="6"/>
        <v>3L</v>
      </c>
      <c r="F27" s="8" t="str">
        <f t="shared" si="3"/>
        <v>Semiannual</v>
      </c>
      <c r="G27" s="8" t="s">
        <v>4</v>
      </c>
      <c r="H27" s="8" t="str">
        <f t="shared" si="0"/>
        <v>Actual/365 (Fixed)</v>
      </c>
      <c r="I27" s="21" t="str">
        <f t="shared" si="1"/>
        <v>GBP3L6L22Y_Quote</v>
      </c>
      <c r="J27" s="20" t="str">
        <f t="shared" si="2"/>
        <v>GBPSB6L22Y_Quote</v>
      </c>
      <c r="K27" s="20" t="str">
        <f t="shared" si="4"/>
        <v>GBP_YC3MRH_SB3LBASIS22Y</v>
      </c>
      <c r="L27" s="22" t="str">
        <f>_xll.qlSwapRateHelper2(K27,$J27,$C27,Calendar,$F27,$G27,$H27,$L$4,$I27,B27,$L$2,Permanent,,ObjectOverwrite)</f>
        <v>GBP_YC3MRH_SB3LBASIS22Y#0000</v>
      </c>
      <c r="M27" s="43" t="str">
        <f>_xll.ohRangeRetrieveError(L27)</f>
        <v/>
      </c>
      <c r="N27" s="46"/>
    </row>
    <row r="28" spans="1:14" x14ac:dyDescent="0.2">
      <c r="A28" s="3"/>
      <c r="B28" s="7" t="str">
        <f t="shared" si="5"/>
        <v>0d</v>
      </c>
      <c r="C28" s="7" t="s">
        <v>36</v>
      </c>
      <c r="D28" s="7" t="str">
        <f t="shared" si="6"/>
        <v>SB</v>
      </c>
      <c r="E28" s="7" t="str">
        <f t="shared" si="6"/>
        <v>3L</v>
      </c>
      <c r="F28" s="8" t="str">
        <f t="shared" si="3"/>
        <v>Semiannual</v>
      </c>
      <c r="G28" s="8" t="s">
        <v>4</v>
      </c>
      <c r="H28" s="8" t="str">
        <f t="shared" si="0"/>
        <v>Actual/365 (Fixed)</v>
      </c>
      <c r="I28" s="21" t="str">
        <f t="shared" si="1"/>
        <v>GBP3L6L23Y_Quote</v>
      </c>
      <c r="J28" s="20" t="str">
        <f t="shared" si="2"/>
        <v>GBPSB6L23Y_Quote</v>
      </c>
      <c r="K28" s="20" t="str">
        <f t="shared" si="4"/>
        <v>GBP_YC3MRH_SB3LBASIS23Y</v>
      </c>
      <c r="L28" s="22" t="str">
        <f>_xll.qlSwapRateHelper2(K28,$J28,$C28,Calendar,$F28,$G28,$H28,$L$4,$I28,B28,$L$2,Permanent,,ObjectOverwrite)</f>
        <v>GBP_YC3MRH_SB3LBASIS23Y#0000</v>
      </c>
      <c r="M28" s="43" t="str">
        <f>_xll.ohRangeRetrieveError(L28)</f>
        <v/>
      </c>
      <c r="N28" s="46"/>
    </row>
    <row r="29" spans="1:14" x14ac:dyDescent="0.2">
      <c r="A29" s="3"/>
      <c r="B29" s="7" t="str">
        <f t="shared" si="5"/>
        <v>0d</v>
      </c>
      <c r="C29" s="7" t="s">
        <v>37</v>
      </c>
      <c r="D29" s="7" t="str">
        <f t="shared" si="6"/>
        <v>SB</v>
      </c>
      <c r="E29" s="7" t="str">
        <f t="shared" si="6"/>
        <v>3L</v>
      </c>
      <c r="F29" s="8" t="str">
        <f t="shared" si="3"/>
        <v>Semiannual</v>
      </c>
      <c r="G29" s="8" t="s">
        <v>4</v>
      </c>
      <c r="H29" s="8" t="str">
        <f t="shared" si="0"/>
        <v>Actual/365 (Fixed)</v>
      </c>
      <c r="I29" s="21" t="str">
        <f t="shared" si="1"/>
        <v>GBP3L6L24Y_Quote</v>
      </c>
      <c r="J29" s="20" t="str">
        <f t="shared" si="2"/>
        <v>GBPSB6L24Y_Quote</v>
      </c>
      <c r="K29" s="20" t="str">
        <f t="shared" si="4"/>
        <v>GBP_YC3MRH_SB3LBASIS24Y</v>
      </c>
      <c r="L29" s="22" t="str">
        <f>_xll.qlSwapRateHelper2(K29,$J29,$C29,Calendar,$F29,$G29,$H29,$L$4,$I29,B29,$L$2,Permanent,,ObjectOverwrite)</f>
        <v>GBP_YC3MRH_SB3LBASIS24Y#0000</v>
      </c>
      <c r="M29" s="43" t="str">
        <f>_xll.ohRangeRetrieveError(L29)</f>
        <v/>
      </c>
      <c r="N29" s="46"/>
    </row>
    <row r="30" spans="1:14" x14ac:dyDescent="0.2">
      <c r="A30" s="3"/>
      <c r="B30" s="7" t="str">
        <f t="shared" si="5"/>
        <v>0d</v>
      </c>
      <c r="C30" s="7" t="s">
        <v>24</v>
      </c>
      <c r="D30" s="7" t="str">
        <f t="shared" si="6"/>
        <v>SB</v>
      </c>
      <c r="E30" s="7" t="str">
        <f t="shared" si="6"/>
        <v>3L</v>
      </c>
      <c r="F30" s="8" t="str">
        <f t="shared" si="3"/>
        <v>Semiannual</v>
      </c>
      <c r="G30" s="8" t="s">
        <v>4</v>
      </c>
      <c r="H30" s="8" t="str">
        <f t="shared" si="0"/>
        <v>Actual/365 (Fixed)</v>
      </c>
      <c r="I30" s="21" t="str">
        <f t="shared" si="1"/>
        <v>GBP3L6L25Y_Quote</v>
      </c>
      <c r="J30" s="20" t="str">
        <f t="shared" si="2"/>
        <v>GBPSB6L25Y_Quote</v>
      </c>
      <c r="K30" s="20" t="str">
        <f t="shared" si="4"/>
        <v>GBP_YC3MRH_SB3LBASIS25Y</v>
      </c>
      <c r="L30" s="22" t="str">
        <f>_xll.qlSwapRateHelper2(K30,$J30,$C30,Calendar,$F30,$G30,$H30,$L$4,$I30,B30,$L$2,Permanent,,ObjectOverwrite)</f>
        <v>GBP_YC3MRH_SB3LBASIS25Y#0000</v>
      </c>
      <c r="M30" s="43" t="str">
        <f>_xll.ohRangeRetrieveError(L30)</f>
        <v/>
      </c>
      <c r="N30" s="46"/>
    </row>
    <row r="31" spans="1:14" x14ac:dyDescent="0.2">
      <c r="A31" s="3"/>
      <c r="B31" s="7" t="str">
        <f t="shared" si="5"/>
        <v>0d</v>
      </c>
      <c r="C31" s="7" t="s">
        <v>38</v>
      </c>
      <c r="D31" s="7" t="str">
        <f t="shared" si="6"/>
        <v>SB</v>
      </c>
      <c r="E31" s="7" t="str">
        <f t="shared" si="6"/>
        <v>3L</v>
      </c>
      <c r="F31" s="8" t="str">
        <f t="shared" si="3"/>
        <v>Semiannual</v>
      </c>
      <c r="G31" s="8" t="s">
        <v>4</v>
      </c>
      <c r="H31" s="8" t="str">
        <f t="shared" si="0"/>
        <v>Actual/365 (Fixed)</v>
      </c>
      <c r="I31" s="21" t="str">
        <f t="shared" si="1"/>
        <v>GBP3L6L26Y_Quote</v>
      </c>
      <c r="J31" s="20" t="str">
        <f t="shared" si="2"/>
        <v>GBPSB6L26Y_Quote</v>
      </c>
      <c r="K31" s="20" t="str">
        <f t="shared" si="4"/>
        <v>GBP_YC3MRH_SB3LBASIS26Y</v>
      </c>
      <c r="L31" s="22" t="str">
        <f>_xll.qlSwapRateHelper2(K31,$J31,$C31,Calendar,$F31,$G31,$H31,$L$4,$I31,B31,$L$2,Permanent,,ObjectOverwrite)</f>
        <v>GBP_YC3MRH_SB3LBASIS26Y#0000</v>
      </c>
      <c r="M31" s="43" t="str">
        <f>_xll.ohRangeRetrieveError(L31)</f>
        <v/>
      </c>
      <c r="N31" s="46"/>
    </row>
    <row r="32" spans="1:14" x14ac:dyDescent="0.2">
      <c r="A32" s="3"/>
      <c r="B32" s="7" t="str">
        <f t="shared" si="5"/>
        <v>0d</v>
      </c>
      <c r="C32" s="7" t="s">
        <v>39</v>
      </c>
      <c r="D32" s="7" t="str">
        <f t="shared" si="6"/>
        <v>SB</v>
      </c>
      <c r="E32" s="7" t="str">
        <f t="shared" si="6"/>
        <v>3L</v>
      </c>
      <c r="F32" s="8" t="str">
        <f t="shared" si="3"/>
        <v>Semiannual</v>
      </c>
      <c r="G32" s="8" t="s">
        <v>4</v>
      </c>
      <c r="H32" s="8" t="str">
        <f t="shared" si="0"/>
        <v>Actual/365 (Fixed)</v>
      </c>
      <c r="I32" s="21" t="str">
        <f t="shared" si="1"/>
        <v>GBP3L6L27Y_Quote</v>
      </c>
      <c r="J32" s="20" t="str">
        <f t="shared" si="2"/>
        <v>GBPSB6L27Y_Quote</v>
      </c>
      <c r="K32" s="20" t="str">
        <f t="shared" si="4"/>
        <v>GBP_YC3MRH_SB3LBASIS27Y</v>
      </c>
      <c r="L32" s="22" t="str">
        <f>_xll.qlSwapRateHelper2(K32,$J32,$C32,Calendar,$F32,$G32,$H32,$L$4,$I32,B32,$L$2,Permanent,,ObjectOverwrite)</f>
        <v>GBP_YC3MRH_SB3LBASIS27Y#0000</v>
      </c>
      <c r="M32" s="43" t="str">
        <f>_xll.ohRangeRetrieveError(L32)</f>
        <v/>
      </c>
      <c r="N32" s="46"/>
    </row>
    <row r="33" spans="1:14" x14ac:dyDescent="0.2">
      <c r="A33" s="3"/>
      <c r="B33" s="7" t="str">
        <f t="shared" si="5"/>
        <v>0d</v>
      </c>
      <c r="C33" s="7" t="s">
        <v>40</v>
      </c>
      <c r="D33" s="7" t="str">
        <f t="shared" si="6"/>
        <v>SB</v>
      </c>
      <c r="E33" s="7" t="str">
        <f t="shared" si="6"/>
        <v>3L</v>
      </c>
      <c r="F33" s="8" t="str">
        <f t="shared" si="3"/>
        <v>Semiannual</v>
      </c>
      <c r="G33" s="8" t="s">
        <v>4</v>
      </c>
      <c r="H33" s="8" t="str">
        <f t="shared" si="0"/>
        <v>Actual/365 (Fixed)</v>
      </c>
      <c r="I33" s="21" t="str">
        <f t="shared" si="1"/>
        <v>GBP3L6L28Y_Quote</v>
      </c>
      <c r="J33" s="20" t="str">
        <f t="shared" si="2"/>
        <v>GBPSB6L28Y_Quote</v>
      </c>
      <c r="K33" s="20" t="str">
        <f t="shared" si="4"/>
        <v>GBP_YC3MRH_SB3LBASIS28Y</v>
      </c>
      <c r="L33" s="22" t="str">
        <f>_xll.qlSwapRateHelper2(K33,$J33,$C33,Calendar,$F33,$G33,$H33,$L$4,$I33,B33,$L$2,Permanent,,ObjectOverwrite)</f>
        <v>GBP_YC3MRH_SB3LBASIS28Y#0000</v>
      </c>
      <c r="M33" s="43" t="str">
        <f>_xll.ohRangeRetrieveError(L33)</f>
        <v/>
      </c>
      <c r="N33" s="46"/>
    </row>
    <row r="34" spans="1:14" x14ac:dyDescent="0.2">
      <c r="A34" s="3"/>
      <c r="B34" s="7" t="str">
        <f t="shared" si="5"/>
        <v>0d</v>
      </c>
      <c r="C34" s="7" t="s">
        <v>41</v>
      </c>
      <c r="D34" s="7" t="str">
        <f t="shared" si="6"/>
        <v>SB</v>
      </c>
      <c r="E34" s="7" t="str">
        <f t="shared" si="6"/>
        <v>3L</v>
      </c>
      <c r="F34" s="8" t="str">
        <f t="shared" si="3"/>
        <v>Semiannual</v>
      </c>
      <c r="G34" s="8" t="s">
        <v>4</v>
      </c>
      <c r="H34" s="8" t="str">
        <f t="shared" si="0"/>
        <v>Actual/365 (Fixed)</v>
      </c>
      <c r="I34" s="21" t="str">
        <f t="shared" si="1"/>
        <v>GBP3L6L29Y_Quote</v>
      </c>
      <c r="J34" s="20" t="str">
        <f t="shared" si="2"/>
        <v>GBPSB6L29Y_Quote</v>
      </c>
      <c r="K34" s="20" t="str">
        <f t="shared" si="4"/>
        <v>GBP_YC3MRH_SB3LBASIS29Y</v>
      </c>
      <c r="L34" s="22" t="str">
        <f>_xll.qlSwapRateHelper2(K34,$J34,$C34,Calendar,$F34,$G34,$H34,$L$4,$I34,B34,$L$2,Permanent,,ObjectOverwrite)</f>
        <v>GBP_YC3MRH_SB3LBASIS29Y#0000</v>
      </c>
      <c r="M34" s="43" t="str">
        <f>_xll.ohRangeRetrieveError(L34)</f>
        <v/>
      </c>
      <c r="N34" s="46"/>
    </row>
    <row r="35" spans="1:14" x14ac:dyDescent="0.2">
      <c r="A35" s="3"/>
      <c r="B35" s="7" t="str">
        <f t="shared" si="5"/>
        <v>0d</v>
      </c>
      <c r="C35" s="7" t="s">
        <v>25</v>
      </c>
      <c r="D35" s="7" t="str">
        <f t="shared" si="6"/>
        <v>SB</v>
      </c>
      <c r="E35" s="7" t="str">
        <f t="shared" si="6"/>
        <v>3L</v>
      </c>
      <c r="F35" s="8" t="str">
        <f t="shared" si="3"/>
        <v>Semiannual</v>
      </c>
      <c r="G35" s="8" t="s">
        <v>4</v>
      </c>
      <c r="H35" s="8" t="str">
        <f t="shared" si="0"/>
        <v>Actual/365 (Fixed)</v>
      </c>
      <c r="I35" s="21" t="str">
        <f t="shared" si="1"/>
        <v>GBP3L6L30Y_Quote</v>
      </c>
      <c r="J35" s="20" t="str">
        <f t="shared" si="2"/>
        <v>GBPSB6L30Y_Quote</v>
      </c>
      <c r="K35" s="20" t="str">
        <f t="shared" si="4"/>
        <v>GBP_YC3MRH_SB3LBASIS30Y</v>
      </c>
      <c r="L35" s="22" t="str">
        <f>_xll.qlSwapRateHelper2(K35,$J35,$C35,Calendar,$F35,$G35,$H35,$L$4,$I35,B35,$L$2,Permanent,,ObjectOverwrite)</f>
        <v>GBP_YC3MRH_SB3LBASIS30Y#0000</v>
      </c>
      <c r="M35" s="43" t="str">
        <f>_xll.ohRangeRetrieveError(L35)</f>
        <v/>
      </c>
      <c r="N35" s="46"/>
    </row>
    <row r="36" spans="1:14" x14ac:dyDescent="0.2">
      <c r="A36" s="3"/>
      <c r="B36" s="7" t="str">
        <f t="shared" si="5"/>
        <v>0d</v>
      </c>
      <c r="C36" s="7" t="s">
        <v>42</v>
      </c>
      <c r="D36" s="7" t="str">
        <f t="shared" si="6"/>
        <v>SB</v>
      </c>
      <c r="E36" s="7" t="str">
        <f t="shared" si="6"/>
        <v>3L</v>
      </c>
      <c r="F36" s="8" t="str">
        <f t="shared" si="3"/>
        <v>Semiannual</v>
      </c>
      <c r="G36" s="8" t="s">
        <v>4</v>
      </c>
      <c r="H36" s="8" t="str">
        <f t="shared" si="0"/>
        <v>Actual/365 (Fixed)</v>
      </c>
      <c r="I36" s="21" t="str">
        <f t="shared" si="1"/>
        <v>GBP3L6L35Y_Quote</v>
      </c>
      <c r="J36" s="20" t="str">
        <f t="shared" si="2"/>
        <v>GBPSB6L35Y_Quote</v>
      </c>
      <c r="K36" s="20" t="str">
        <f t="shared" si="4"/>
        <v>GBP_YC3MRH_SB3LBASIS35Y</v>
      </c>
      <c r="L36" s="22" t="str">
        <f>_xll.qlSwapRateHelper2(K36,$J36,$C36,Calendar,$F36,$G36,$H36,$L$4,$I36,B36,$L$2,Permanent,,ObjectOverwrite)</f>
        <v>GBP_YC3MRH_SB3LBASIS35Y#0000</v>
      </c>
      <c r="M36" s="43" t="str">
        <f>_xll.ohRangeRetrieveError(L36)</f>
        <v/>
      </c>
      <c r="N36" s="46"/>
    </row>
    <row r="37" spans="1:14" x14ac:dyDescent="0.2">
      <c r="A37" s="3"/>
      <c r="B37" s="7" t="str">
        <f t="shared" si="5"/>
        <v>0d</v>
      </c>
      <c r="C37" s="7" t="s">
        <v>26</v>
      </c>
      <c r="D37" s="7" t="str">
        <f t="shared" si="6"/>
        <v>SB</v>
      </c>
      <c r="E37" s="7" t="str">
        <f t="shared" si="6"/>
        <v>3L</v>
      </c>
      <c r="F37" s="8" t="str">
        <f t="shared" si="3"/>
        <v>Semiannual</v>
      </c>
      <c r="G37" s="8" t="s">
        <v>4</v>
      </c>
      <c r="H37" s="8" t="str">
        <f t="shared" si="0"/>
        <v>Actual/365 (Fixed)</v>
      </c>
      <c r="I37" s="21" t="str">
        <f t="shared" si="1"/>
        <v>GBP3L6L40Y_Quote</v>
      </c>
      <c r="J37" s="20" t="str">
        <f t="shared" si="2"/>
        <v>GBPSB6L40Y_Quote</v>
      </c>
      <c r="K37" s="20" t="str">
        <f t="shared" si="4"/>
        <v>GBP_YC3MRH_SB3LBASIS40Y</v>
      </c>
      <c r="L37" s="22" t="str">
        <f>_xll.qlSwapRateHelper2(K37,$J37,$C37,Calendar,$F37,$G37,$H37,$L$4,$I37,B37,$L$2,Permanent,,ObjectOverwrite)</f>
        <v>GBP_YC3MRH_SB3LBASIS40Y#0000</v>
      </c>
      <c r="M37" s="43" t="str">
        <f>_xll.ohRangeRetrieveError(L37)</f>
        <v/>
      </c>
      <c r="N37" s="46"/>
    </row>
    <row r="38" spans="1:14" x14ac:dyDescent="0.2">
      <c r="A38" s="3"/>
      <c r="B38" s="7" t="str">
        <f t="shared" si="5"/>
        <v>0d</v>
      </c>
      <c r="C38" s="7" t="s">
        <v>27</v>
      </c>
      <c r="D38" s="7" t="str">
        <f t="shared" si="6"/>
        <v>SB</v>
      </c>
      <c r="E38" s="7" t="str">
        <f t="shared" si="6"/>
        <v>3L</v>
      </c>
      <c r="F38" s="8" t="str">
        <f t="shared" si="3"/>
        <v>Semiannual</v>
      </c>
      <c r="G38" s="8" t="s">
        <v>4</v>
      </c>
      <c r="H38" s="8" t="str">
        <f t="shared" si="0"/>
        <v>Actual/365 (Fixed)</v>
      </c>
      <c r="I38" s="21" t="str">
        <f t="shared" si="1"/>
        <v>GBP3L6L50Y_Quote</v>
      </c>
      <c r="J38" s="20" t="str">
        <f t="shared" si="2"/>
        <v>GBPSB6L50Y_Quote</v>
      </c>
      <c r="K38" s="20" t="str">
        <f t="shared" si="4"/>
        <v>GBP_YC3MRH_SB3LBASIS50Y</v>
      </c>
      <c r="L38" s="22" t="str">
        <f>_xll.qlSwapRateHelper2(K38,$J38,$C38,Calendar,$F38,$G38,$H38,$L$4,$I38,B38,$L$2,Permanent,,ObjectOverwrite)</f>
        <v>GBP_YC3MRH_SB3LBASIS50Y#0000</v>
      </c>
      <c r="M38" s="43" t="str">
        <f>_xll.ohRangeRetrieveError(L38)</f>
        <v/>
      </c>
      <c r="N38" s="46"/>
    </row>
    <row r="39" spans="1:14" x14ac:dyDescent="0.2">
      <c r="A39" s="3"/>
      <c r="B39" s="7" t="str">
        <f t="shared" si="5"/>
        <v>0d</v>
      </c>
      <c r="C39" s="7" t="s">
        <v>28</v>
      </c>
      <c r="D39" s="7" t="str">
        <f t="shared" si="6"/>
        <v>SB</v>
      </c>
      <c r="E39" s="7" t="str">
        <f t="shared" si="6"/>
        <v>3L</v>
      </c>
      <c r="F39" s="8" t="str">
        <f t="shared" si="3"/>
        <v>Semiannual</v>
      </c>
      <c r="G39" s="8" t="s">
        <v>4</v>
      </c>
      <c r="H39" s="8" t="str">
        <f t="shared" si="0"/>
        <v>Actual/365 (Fixed)</v>
      </c>
      <c r="I39" s="21" t="str">
        <f t="shared" si="1"/>
        <v>GBP3L6L60Y_Quote</v>
      </c>
      <c r="J39" s="20" t="str">
        <f t="shared" si="2"/>
        <v>GBPSB6L60Y_Quote</v>
      </c>
      <c r="K39" s="20" t="str">
        <f t="shared" si="4"/>
        <v>GBP_YC3MRH_SB3LBASIS60Y</v>
      </c>
      <c r="L39" s="22" t="str">
        <f>_xll.qlSwapRateHelper2(K39,$J39,$C39,Calendar,$F39,$G39,$H39,$L$4,$I39,B39,$L$2,Permanent,,ObjectOverwrite)</f>
        <v>GBP_YC3MRH_SB3LBASIS60Y#0000</v>
      </c>
      <c r="M39" s="43" t="str">
        <f>_xll.ohRangeRetrieveError(L39)</f>
        <v/>
      </c>
      <c r="N39" s="46"/>
    </row>
    <row r="40" spans="1:14" ht="12" thickBot="1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11"/>
      <c r="M40" s="11"/>
      <c r="N40" s="19"/>
    </row>
  </sheetData>
  <phoneticPr fontId="4" type="noConversion"/>
  <dataValidations disablePrompts="1" count="1">
    <dataValidation type="list" allowBlank="1" showInputMessage="1" showErrorMessage="1" sqref="G6:G39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0"/>
  <sheetViews>
    <sheetView workbookViewId="0">
      <selection activeCell="L3" sqref="L3"/>
    </sheetView>
  </sheetViews>
  <sheetFormatPr defaultRowHeight="11.25" x14ac:dyDescent="0.2"/>
  <cols>
    <col min="1" max="1" width="1.7109375" style="45" customWidth="1"/>
    <col min="2" max="2" width="4.7109375" style="45" bestFit="1" customWidth="1"/>
    <col min="3" max="3" width="3.85546875" style="45" bestFit="1" customWidth="1"/>
    <col min="4" max="4" width="3" style="45" bestFit="1" customWidth="1"/>
    <col min="5" max="5" width="2.7109375" style="45" bestFit="1" customWidth="1"/>
    <col min="6" max="6" width="8.85546875" style="45" bestFit="1" customWidth="1"/>
    <col min="7" max="8" width="13.85546875" style="45" bestFit="1" customWidth="1"/>
    <col min="9" max="9" width="6.5703125" style="45" bestFit="1" customWidth="1"/>
    <col min="10" max="10" width="13.140625" style="45" bestFit="1" customWidth="1"/>
    <col min="11" max="11" width="27.42578125" style="45" bestFit="1" customWidth="1"/>
    <col min="12" max="12" width="31.28515625" style="47" bestFit="1" customWidth="1"/>
    <col min="13" max="13" width="16.5703125" style="45" customWidth="1"/>
    <col min="14" max="14" width="3.85546875" style="45" customWidth="1"/>
    <col min="15" max="15" width="2.5703125" style="45" customWidth="1"/>
    <col min="16" max="16" width="4" style="45" bestFit="1" customWidth="1"/>
    <col min="17" max="17" width="3.28515625" style="45" bestFit="1" customWidth="1"/>
    <col min="18" max="18" width="3.5703125" style="45" bestFit="1" customWidth="1"/>
    <col min="19" max="16384" width="9.140625" style="45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8"/>
      <c r="L1" s="18"/>
      <c r="M1" s="18"/>
      <c r="N1" s="44"/>
    </row>
    <row r="2" spans="1:18" x14ac:dyDescent="0.2">
      <c r="A2" s="3"/>
      <c r="B2" s="2"/>
      <c r="C2" s="2"/>
      <c r="D2" s="2"/>
      <c r="E2" s="2"/>
      <c r="F2" s="2"/>
      <c r="G2" s="2"/>
      <c r="H2" s="2"/>
      <c r="I2" s="49" t="s">
        <v>63</v>
      </c>
      <c r="J2" s="49" t="s">
        <v>7</v>
      </c>
      <c r="K2" s="49" t="str">
        <f>Currency&amp;"_YC"&amp;$J$2&amp;"RH"</f>
        <v>GBP_YC6MRH</v>
      </c>
      <c r="L2" s="49" t="str">
        <f>Discounting</f>
        <v>GbpYC</v>
      </c>
      <c r="M2" s="2"/>
      <c r="N2" s="46"/>
    </row>
    <row r="3" spans="1:18" ht="22.5" x14ac:dyDescent="0.2">
      <c r="A3" s="3"/>
      <c r="B3" s="40" t="s">
        <v>57</v>
      </c>
      <c r="C3" s="40"/>
      <c r="D3" s="40"/>
      <c r="E3" s="40"/>
      <c r="F3" s="40" t="s">
        <v>53</v>
      </c>
      <c r="G3" s="40" t="s">
        <v>3</v>
      </c>
      <c r="H3" s="40" t="s">
        <v>2</v>
      </c>
      <c r="I3" s="40" t="s">
        <v>54</v>
      </c>
      <c r="J3" s="40" t="s">
        <v>46</v>
      </c>
      <c r="K3" s="41" t="str">
        <f>K2&amp;"_SwapsFromBasis.xml"</f>
        <v>GBP_YC6MRH_SwapsFromBasis.xml</v>
      </c>
      <c r="L3" s="42" t="e">
        <f>IF(Serialize,_xll.ohObjectSave(L4:L39,SerializationPath&amp;K3,FileOverwrite,Serialize),"---")</f>
        <v>#NUM!</v>
      </c>
      <c r="M3" s="43" t="str">
        <f ca="1">_xll.ohRangeRetrieveError(L3)</f>
        <v/>
      </c>
      <c r="N3" s="46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50" t="str">
        <f>$K$2&amp;"_"&amp;$D6&amp;$E6&amp;"BASIS_"&amp;FamilyName&amp;$J$2</f>
        <v>GBP_YC6MRH_SB6LBASIS_Libor6M</v>
      </c>
      <c r="L4" s="51" t="str">
        <f>IF(UPPER(FamilyName)="IBOR",_xll.qlEuribor($K4,$J$2,,Permanent,Trigger,ObjectOverwrite),IF(UPPER(FamilyName)="LIBOR",_xll.qlLibor($K4,Currency,$J$2,,Permanent,Trigger,ObjectOverwrite),"--"))</f>
        <v>GBP_YC6MRH_SB6LBASIS_Libor6M#0000</v>
      </c>
      <c r="M4" s="39" t="str">
        <f>_xll.ohRangeRetrieveError(L4)</f>
        <v/>
      </c>
      <c r="N4" s="46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6"/>
    </row>
    <row r="6" spans="1:18" ht="12" thickBot="1" x14ac:dyDescent="0.25">
      <c r="A6" s="3"/>
      <c r="B6" s="61" t="s">
        <v>77</v>
      </c>
      <c r="C6" s="7" t="s">
        <v>8</v>
      </c>
      <c r="D6" s="61" t="str">
        <f>VLOOKUP(Currency,Swap6MConventions,2)</f>
        <v>SB</v>
      </c>
      <c r="E6" s="61" t="str">
        <f>VLOOKUP(Currency,Swap6MConventions,3)</f>
        <v>6L</v>
      </c>
      <c r="F6" s="4" t="str">
        <f>IF(UPPER(LEFT($D6))="A","Annual",IF(UPPER(LEFT($D6))="S","Semiannual","--"))</f>
        <v>Semiannual</v>
      </c>
      <c r="G6" s="4" t="s">
        <v>4</v>
      </c>
      <c r="H6" s="4" t="str">
        <f t="shared" ref="H6:H39" si="0">IF(UPPER(RIGHT($D6))="B",BondBasisDayCounter,IF(UPPER(RIGHT($D6))="M",MoneyMarketDayCounter,"--"))</f>
        <v>Actual/365 (Fixed)</v>
      </c>
      <c r="I6" s="21"/>
      <c r="J6" s="20"/>
      <c r="K6" s="20"/>
      <c r="L6" s="22"/>
      <c r="M6" s="43" t="str">
        <f>_xll.ohRangeRetrieveError(L6)</f>
        <v/>
      </c>
      <c r="N6" s="46"/>
    </row>
    <row r="7" spans="1:18" x14ac:dyDescent="0.2">
      <c r="A7" s="3"/>
      <c r="B7" s="7" t="str">
        <f>B6</f>
        <v>0d</v>
      </c>
      <c r="C7" s="7" t="s">
        <v>9</v>
      </c>
      <c r="D7" s="7" t="str">
        <f>D6</f>
        <v>SB</v>
      </c>
      <c r="E7" s="7" t="str">
        <f>E6</f>
        <v>6L</v>
      </c>
      <c r="F7" s="8" t="str">
        <f t="shared" ref="F7:F39" si="1">IF(UPPER(LEFT($D7))="A","Annual",IF(UPPER(LEFT($D7))="S","Semiannual","--"))</f>
        <v>Semiannual</v>
      </c>
      <c r="G7" s="8" t="s">
        <v>4</v>
      </c>
      <c r="H7" s="8" t="str">
        <f t="shared" si="0"/>
        <v>Actual/365 (Fixed)</v>
      </c>
      <c r="I7" s="21"/>
      <c r="J7" s="20"/>
      <c r="K7" s="20"/>
      <c r="L7" s="23"/>
      <c r="M7" s="43" t="str">
        <f>_xll.ohRangeRetrieveError(L7)</f>
        <v/>
      </c>
      <c r="N7" s="46"/>
      <c r="P7" s="53" t="s">
        <v>62</v>
      </c>
      <c r="Q7" s="54" t="s">
        <v>43</v>
      </c>
      <c r="R7" s="55" t="s">
        <v>63</v>
      </c>
    </row>
    <row r="8" spans="1:18" x14ac:dyDescent="0.2">
      <c r="A8" s="3"/>
      <c r="B8" s="7" t="str">
        <f t="shared" ref="B8:B39" si="2">B7</f>
        <v>0d</v>
      </c>
      <c r="C8" s="7" t="s">
        <v>10</v>
      </c>
      <c r="D8" s="7" t="str">
        <f t="shared" ref="D8:E39" si="3">D7</f>
        <v>SB</v>
      </c>
      <c r="E8" s="7" t="str">
        <f t="shared" si="3"/>
        <v>6L</v>
      </c>
      <c r="F8" s="8" t="str">
        <f t="shared" si="1"/>
        <v>Semiannual</v>
      </c>
      <c r="G8" s="8" t="s">
        <v>4</v>
      </c>
      <c r="H8" s="8" t="str">
        <f t="shared" si="0"/>
        <v>Actual/365 (Fixed)</v>
      </c>
      <c r="I8" s="21"/>
      <c r="J8" s="20"/>
      <c r="K8" s="20"/>
      <c r="L8" s="23"/>
      <c r="M8" s="43" t="str">
        <f>_xll.ohRangeRetrieveError(L8)</f>
        <v/>
      </c>
      <c r="N8" s="46"/>
      <c r="P8" s="56" t="s">
        <v>64</v>
      </c>
      <c r="Q8" s="52" t="s">
        <v>43</v>
      </c>
      <c r="R8" s="57" t="s">
        <v>65</v>
      </c>
    </row>
    <row r="9" spans="1:18" x14ac:dyDescent="0.2">
      <c r="A9" s="3"/>
      <c r="B9" s="7" t="str">
        <f t="shared" si="2"/>
        <v>0d</v>
      </c>
      <c r="C9" s="7" t="s">
        <v>11</v>
      </c>
      <c r="D9" s="7" t="str">
        <f t="shared" si="3"/>
        <v>SB</v>
      </c>
      <c r="E9" s="7" t="str">
        <f t="shared" si="3"/>
        <v>6L</v>
      </c>
      <c r="F9" s="8" t="str">
        <f t="shared" si="1"/>
        <v>Semiannual</v>
      </c>
      <c r="G9" s="8" t="s">
        <v>4</v>
      </c>
      <c r="H9" s="8" t="str">
        <f t="shared" si="0"/>
        <v>Actual/365 (Fixed)</v>
      </c>
      <c r="I9" s="21"/>
      <c r="J9" s="20"/>
      <c r="K9" s="20"/>
      <c r="L9" s="23"/>
      <c r="M9" s="43" t="str">
        <f>_xll.ohRangeRetrieveError(L9)</f>
        <v/>
      </c>
      <c r="N9" s="46"/>
      <c r="P9" s="56" t="s">
        <v>66</v>
      </c>
      <c r="Q9" s="52" t="s">
        <v>70</v>
      </c>
      <c r="R9" s="57" t="s">
        <v>63</v>
      </c>
    </row>
    <row r="10" spans="1:18" x14ac:dyDescent="0.2">
      <c r="A10" s="3"/>
      <c r="B10" s="7" t="str">
        <f t="shared" si="2"/>
        <v>0d</v>
      </c>
      <c r="C10" s="7" t="s">
        <v>12</v>
      </c>
      <c r="D10" s="7" t="str">
        <f t="shared" si="3"/>
        <v>SB</v>
      </c>
      <c r="E10" s="7" t="str">
        <f t="shared" si="3"/>
        <v>6L</v>
      </c>
      <c r="F10" s="8" t="str">
        <f t="shared" si="1"/>
        <v>Semiannual</v>
      </c>
      <c r="G10" s="8" t="s">
        <v>4</v>
      </c>
      <c r="H10" s="8" t="str">
        <f t="shared" si="0"/>
        <v>Actual/365 (Fixed)</v>
      </c>
      <c r="I10" s="21"/>
      <c r="J10" s="20"/>
      <c r="K10" s="20"/>
      <c r="L10" s="23"/>
      <c r="M10" s="43" t="str">
        <f>_xll.ohRangeRetrieveError(L10)</f>
        <v/>
      </c>
      <c r="N10" s="46"/>
      <c r="P10" s="56" t="s">
        <v>69</v>
      </c>
      <c r="Q10" s="52" t="s">
        <v>70</v>
      </c>
      <c r="R10" s="57" t="s">
        <v>63</v>
      </c>
    </row>
    <row r="11" spans="1:18" ht="12" thickBot="1" x14ac:dyDescent="0.25">
      <c r="A11" s="3"/>
      <c r="B11" s="7" t="str">
        <f t="shared" si="2"/>
        <v>0d</v>
      </c>
      <c r="C11" s="7" t="s">
        <v>13</v>
      </c>
      <c r="D11" s="7" t="str">
        <f t="shared" si="3"/>
        <v>SB</v>
      </c>
      <c r="E11" s="7" t="str">
        <f t="shared" si="3"/>
        <v>6L</v>
      </c>
      <c r="F11" s="8" t="str">
        <f t="shared" si="1"/>
        <v>Semiannual</v>
      </c>
      <c r="G11" s="8" t="s">
        <v>4</v>
      </c>
      <c r="H11" s="8" t="str">
        <f t="shared" si="0"/>
        <v>Actual/365 (Fixed)</v>
      </c>
      <c r="I11" s="21"/>
      <c r="J11" s="20"/>
      <c r="K11" s="20"/>
      <c r="L11" s="23"/>
      <c r="M11" s="43" t="str">
        <f>_xll.ohRangeRetrieveError(L11)</f>
        <v/>
      </c>
      <c r="N11" s="46"/>
      <c r="P11" s="58" t="s">
        <v>58</v>
      </c>
      <c r="Q11" s="59" t="s">
        <v>67</v>
      </c>
      <c r="R11" s="60" t="s">
        <v>63</v>
      </c>
    </row>
    <row r="12" spans="1:18" x14ac:dyDescent="0.2">
      <c r="A12" s="3"/>
      <c r="B12" s="7" t="str">
        <f t="shared" si="2"/>
        <v>0d</v>
      </c>
      <c r="C12" s="7" t="s">
        <v>14</v>
      </c>
      <c r="D12" s="7" t="str">
        <f t="shared" si="3"/>
        <v>SB</v>
      </c>
      <c r="E12" s="7" t="str">
        <f t="shared" si="3"/>
        <v>6L</v>
      </c>
      <c r="F12" s="8" t="str">
        <f t="shared" si="1"/>
        <v>Semiannual</v>
      </c>
      <c r="G12" s="8" t="s">
        <v>4</v>
      </c>
      <c r="H12" s="8" t="str">
        <f t="shared" si="0"/>
        <v>Actual/365 (Fixed)</v>
      </c>
      <c r="I12" s="21"/>
      <c r="J12" s="20"/>
      <c r="K12" s="20"/>
      <c r="L12" s="23"/>
      <c r="M12" s="43" t="str">
        <f>_xll.ohRangeRetrieveError(L12)</f>
        <v/>
      </c>
      <c r="N12" s="46"/>
      <c r="P12" s="52"/>
      <c r="Q12" s="52"/>
      <c r="R12" s="52"/>
    </row>
    <row r="13" spans="1:18" x14ac:dyDescent="0.2">
      <c r="A13" s="3"/>
      <c r="B13" s="7" t="str">
        <f t="shared" si="2"/>
        <v>0d</v>
      </c>
      <c r="C13" s="7" t="s">
        <v>15</v>
      </c>
      <c r="D13" s="7" t="str">
        <f t="shared" si="3"/>
        <v>SB</v>
      </c>
      <c r="E13" s="7" t="str">
        <f t="shared" si="3"/>
        <v>6L</v>
      </c>
      <c r="F13" s="8" t="str">
        <f t="shared" si="1"/>
        <v>Semiannual</v>
      </c>
      <c r="G13" s="8" t="s">
        <v>4</v>
      </c>
      <c r="H13" s="8" t="str">
        <f t="shared" si="0"/>
        <v>Actual/365 (Fixed)</v>
      </c>
      <c r="I13" s="21"/>
      <c r="J13" s="20"/>
      <c r="K13" s="20"/>
      <c r="L13" s="23"/>
      <c r="M13" s="43" t="str">
        <f>_xll.ohRangeRetrieveError(L13)</f>
        <v/>
      </c>
      <c r="N13" s="46"/>
    </row>
    <row r="14" spans="1:18" x14ac:dyDescent="0.2">
      <c r="A14" s="3"/>
      <c r="B14" s="7" t="str">
        <f t="shared" si="2"/>
        <v>0d</v>
      </c>
      <c r="C14" s="7" t="s">
        <v>16</v>
      </c>
      <c r="D14" s="7" t="str">
        <f t="shared" si="3"/>
        <v>SB</v>
      </c>
      <c r="E14" s="7" t="str">
        <f t="shared" si="3"/>
        <v>6L</v>
      </c>
      <c r="F14" s="8" t="str">
        <f t="shared" si="1"/>
        <v>Semiannual</v>
      </c>
      <c r="G14" s="8" t="s">
        <v>4</v>
      </c>
      <c r="H14" s="8" t="str">
        <f t="shared" si="0"/>
        <v>Actual/365 (Fixed)</v>
      </c>
      <c r="I14" s="21"/>
      <c r="J14" s="20"/>
      <c r="K14" s="20"/>
      <c r="L14" s="23"/>
      <c r="M14" s="43" t="str">
        <f>_xll.ohRangeRetrieveError(L14)</f>
        <v/>
      </c>
      <c r="N14" s="46"/>
    </row>
    <row r="15" spans="1:18" x14ac:dyDescent="0.2">
      <c r="A15" s="3"/>
      <c r="B15" s="7" t="str">
        <f t="shared" si="2"/>
        <v>0d</v>
      </c>
      <c r="C15" s="7" t="s">
        <v>17</v>
      </c>
      <c r="D15" s="7" t="str">
        <f t="shared" si="3"/>
        <v>SB</v>
      </c>
      <c r="E15" s="7" t="str">
        <f t="shared" si="3"/>
        <v>6L</v>
      </c>
      <c r="F15" s="8" t="str">
        <f t="shared" si="1"/>
        <v>Semiannual</v>
      </c>
      <c r="G15" s="8" t="s">
        <v>4</v>
      </c>
      <c r="H15" s="8" t="str">
        <f t="shared" si="0"/>
        <v>Actual/365 (Fixed)</v>
      </c>
      <c r="I15" s="21"/>
      <c r="J15" s="20"/>
      <c r="K15" s="20"/>
      <c r="L15" s="23"/>
      <c r="M15" s="43" t="str">
        <f>_xll.ohRangeRetrieveError(L15)</f>
        <v/>
      </c>
      <c r="N15" s="46"/>
    </row>
    <row r="16" spans="1:18" x14ac:dyDescent="0.2">
      <c r="A16" s="3"/>
      <c r="B16" s="7" t="str">
        <f t="shared" si="2"/>
        <v>0d</v>
      </c>
      <c r="C16" s="7" t="s">
        <v>18</v>
      </c>
      <c r="D16" s="7" t="str">
        <f t="shared" si="3"/>
        <v>SB</v>
      </c>
      <c r="E16" s="7" t="str">
        <f t="shared" si="3"/>
        <v>6L</v>
      </c>
      <c r="F16" s="8" t="str">
        <f t="shared" si="1"/>
        <v>Semiannual</v>
      </c>
      <c r="G16" s="8" t="s">
        <v>4</v>
      </c>
      <c r="H16" s="8" t="str">
        <f t="shared" si="0"/>
        <v>Actual/365 (Fixed)</v>
      </c>
      <c r="I16" s="21"/>
      <c r="J16" s="20"/>
      <c r="K16" s="20"/>
      <c r="L16" s="23"/>
      <c r="M16" s="43" t="str">
        <f>_xll.ohRangeRetrieveError(L16)</f>
        <v/>
      </c>
      <c r="N16" s="46"/>
    </row>
    <row r="17" spans="1:14" x14ac:dyDescent="0.2">
      <c r="A17" s="3"/>
      <c r="B17" s="7" t="str">
        <f t="shared" si="2"/>
        <v>0d</v>
      </c>
      <c r="C17" s="7" t="s">
        <v>19</v>
      </c>
      <c r="D17" s="7" t="str">
        <f t="shared" si="3"/>
        <v>SB</v>
      </c>
      <c r="E17" s="7" t="str">
        <f t="shared" si="3"/>
        <v>6L</v>
      </c>
      <c r="F17" s="8" t="str">
        <f t="shared" si="1"/>
        <v>Semiannual</v>
      </c>
      <c r="G17" s="8" t="s">
        <v>4</v>
      </c>
      <c r="H17" s="8" t="str">
        <f t="shared" si="0"/>
        <v>Actual/365 (Fixed)</v>
      </c>
      <c r="I17" s="21"/>
      <c r="J17" s="20"/>
      <c r="K17" s="20"/>
      <c r="L17" s="23"/>
      <c r="M17" s="43" t="str">
        <f>_xll.ohRangeRetrieveError(L17)</f>
        <v/>
      </c>
      <c r="N17" s="46"/>
    </row>
    <row r="18" spans="1:14" x14ac:dyDescent="0.2">
      <c r="A18" s="3"/>
      <c r="B18" s="7" t="str">
        <f t="shared" si="2"/>
        <v>0d</v>
      </c>
      <c r="C18" s="7" t="s">
        <v>20</v>
      </c>
      <c r="D18" s="7" t="str">
        <f t="shared" si="3"/>
        <v>SB</v>
      </c>
      <c r="E18" s="7" t="str">
        <f t="shared" si="3"/>
        <v>6L</v>
      </c>
      <c r="F18" s="8" t="str">
        <f t="shared" si="1"/>
        <v>Semiannual</v>
      </c>
      <c r="G18" s="8" t="s">
        <v>4</v>
      </c>
      <c r="H18" s="8" t="str">
        <f t="shared" si="0"/>
        <v>Actual/365 (Fixed)</v>
      </c>
      <c r="I18" s="21"/>
      <c r="J18" s="20"/>
      <c r="K18" s="20"/>
      <c r="L18" s="23"/>
      <c r="M18" s="43" t="str">
        <f>_xll.ohRangeRetrieveError(L18)</f>
        <v/>
      </c>
      <c r="N18" s="46"/>
    </row>
    <row r="19" spans="1:14" x14ac:dyDescent="0.2">
      <c r="A19" s="3"/>
      <c r="B19" s="7" t="str">
        <f t="shared" si="2"/>
        <v>0d</v>
      </c>
      <c r="C19" s="7" t="s">
        <v>21</v>
      </c>
      <c r="D19" s="7" t="str">
        <f t="shared" si="3"/>
        <v>SB</v>
      </c>
      <c r="E19" s="7" t="str">
        <f t="shared" si="3"/>
        <v>6L</v>
      </c>
      <c r="F19" s="8" t="str">
        <f t="shared" si="1"/>
        <v>Semiannual</v>
      </c>
      <c r="G19" s="8" t="s">
        <v>4</v>
      </c>
      <c r="H19" s="8" t="str">
        <f t="shared" si="0"/>
        <v>Actual/365 (Fixed)</v>
      </c>
      <c r="I19" s="21"/>
      <c r="J19" s="20"/>
      <c r="K19" s="20"/>
      <c r="L19" s="23"/>
      <c r="M19" s="43" t="str">
        <f>_xll.ohRangeRetrieveError(L19)</f>
        <v/>
      </c>
      <c r="N19" s="46"/>
    </row>
    <row r="20" spans="1:14" x14ac:dyDescent="0.2">
      <c r="A20" s="3"/>
      <c r="B20" s="7" t="str">
        <f t="shared" si="2"/>
        <v>0d</v>
      </c>
      <c r="C20" s="7" t="s">
        <v>22</v>
      </c>
      <c r="D20" s="7" t="str">
        <f t="shared" si="3"/>
        <v>SB</v>
      </c>
      <c r="E20" s="7" t="str">
        <f t="shared" si="3"/>
        <v>6L</v>
      </c>
      <c r="F20" s="8" t="str">
        <f t="shared" si="1"/>
        <v>Semiannual</v>
      </c>
      <c r="G20" s="8" t="s">
        <v>4</v>
      </c>
      <c r="H20" s="8" t="str">
        <f t="shared" si="0"/>
        <v>Actual/365 (Fixed)</v>
      </c>
      <c r="I20" s="21"/>
      <c r="J20" s="20"/>
      <c r="K20" s="20"/>
      <c r="L20" s="23"/>
      <c r="M20" s="43" t="str">
        <f>_xll.ohRangeRetrieveError(L20)</f>
        <v/>
      </c>
      <c r="N20" s="46"/>
    </row>
    <row r="21" spans="1:14" x14ac:dyDescent="0.2">
      <c r="A21" s="3"/>
      <c r="B21" s="7" t="str">
        <f t="shared" si="2"/>
        <v>0d</v>
      </c>
      <c r="C21" s="7" t="s">
        <v>30</v>
      </c>
      <c r="D21" s="7" t="str">
        <f t="shared" si="3"/>
        <v>SB</v>
      </c>
      <c r="E21" s="7" t="str">
        <f t="shared" si="3"/>
        <v>6L</v>
      </c>
      <c r="F21" s="8" t="str">
        <f t="shared" si="1"/>
        <v>Semiannual</v>
      </c>
      <c r="G21" s="8" t="s">
        <v>4</v>
      </c>
      <c r="H21" s="8" t="str">
        <f t="shared" si="0"/>
        <v>Actual/365 (Fixed)</v>
      </c>
      <c r="I21" s="21"/>
      <c r="J21" s="20"/>
      <c r="K21" s="20"/>
      <c r="L21" s="23"/>
      <c r="M21" s="43" t="str">
        <f>_xll.ohRangeRetrieveError(L21)</f>
        <v/>
      </c>
      <c r="N21" s="46"/>
    </row>
    <row r="22" spans="1:14" x14ac:dyDescent="0.2">
      <c r="A22" s="3"/>
      <c r="B22" s="7" t="str">
        <f t="shared" si="2"/>
        <v>0d</v>
      </c>
      <c r="C22" s="7" t="s">
        <v>31</v>
      </c>
      <c r="D22" s="7" t="str">
        <f t="shared" si="3"/>
        <v>SB</v>
      </c>
      <c r="E22" s="7" t="str">
        <f t="shared" si="3"/>
        <v>6L</v>
      </c>
      <c r="F22" s="8" t="str">
        <f t="shared" si="1"/>
        <v>Semiannual</v>
      </c>
      <c r="G22" s="8" t="s">
        <v>4</v>
      </c>
      <c r="H22" s="8" t="str">
        <f t="shared" si="0"/>
        <v>Actual/365 (Fixed)</v>
      </c>
      <c r="I22" s="21"/>
      <c r="J22" s="20"/>
      <c r="K22" s="20"/>
      <c r="L22" s="23"/>
      <c r="M22" s="43" t="str">
        <f>_xll.ohRangeRetrieveError(L22)</f>
        <v/>
      </c>
      <c r="N22" s="46"/>
    </row>
    <row r="23" spans="1:14" x14ac:dyDescent="0.2">
      <c r="A23" s="3"/>
      <c r="B23" s="7" t="str">
        <f t="shared" si="2"/>
        <v>0d</v>
      </c>
      <c r="C23" s="7" t="s">
        <v>32</v>
      </c>
      <c r="D23" s="7" t="str">
        <f t="shared" si="3"/>
        <v>SB</v>
      </c>
      <c r="E23" s="7" t="str">
        <f t="shared" si="3"/>
        <v>6L</v>
      </c>
      <c r="F23" s="8" t="str">
        <f t="shared" si="1"/>
        <v>Semiannual</v>
      </c>
      <c r="G23" s="8" t="s">
        <v>4</v>
      </c>
      <c r="H23" s="8" t="str">
        <f t="shared" si="0"/>
        <v>Actual/365 (Fixed)</v>
      </c>
      <c r="I23" s="21"/>
      <c r="J23" s="20"/>
      <c r="K23" s="20"/>
      <c r="L23" s="23"/>
      <c r="M23" s="43" t="str">
        <f>_xll.ohRangeRetrieveError(L23)</f>
        <v/>
      </c>
      <c r="N23" s="46"/>
    </row>
    <row r="24" spans="1:14" x14ac:dyDescent="0.2">
      <c r="A24" s="3"/>
      <c r="B24" s="7" t="str">
        <f t="shared" si="2"/>
        <v>0d</v>
      </c>
      <c r="C24" s="7" t="s">
        <v>33</v>
      </c>
      <c r="D24" s="7" t="str">
        <f t="shared" si="3"/>
        <v>SB</v>
      </c>
      <c r="E24" s="7" t="str">
        <f t="shared" si="3"/>
        <v>6L</v>
      </c>
      <c r="F24" s="8" t="str">
        <f t="shared" si="1"/>
        <v>Semiannual</v>
      </c>
      <c r="G24" s="8" t="s">
        <v>4</v>
      </c>
      <c r="H24" s="8" t="str">
        <f t="shared" si="0"/>
        <v>Actual/365 (Fixed)</v>
      </c>
      <c r="I24" s="21"/>
      <c r="J24" s="20"/>
      <c r="K24" s="20"/>
      <c r="L24" s="23"/>
      <c r="M24" s="43" t="str">
        <f>_xll.ohRangeRetrieveError(L24)</f>
        <v/>
      </c>
      <c r="N24" s="46"/>
    </row>
    <row r="25" spans="1:14" x14ac:dyDescent="0.2">
      <c r="A25" s="3"/>
      <c r="B25" s="7" t="str">
        <f t="shared" si="2"/>
        <v>0d</v>
      </c>
      <c r="C25" s="7" t="s">
        <v>23</v>
      </c>
      <c r="D25" s="7" t="str">
        <f t="shared" si="3"/>
        <v>SB</v>
      </c>
      <c r="E25" s="7" t="str">
        <f t="shared" si="3"/>
        <v>6L</v>
      </c>
      <c r="F25" s="8" t="str">
        <f t="shared" si="1"/>
        <v>Semiannual</v>
      </c>
      <c r="G25" s="8" t="s">
        <v>4</v>
      </c>
      <c r="H25" s="8" t="str">
        <f t="shared" si="0"/>
        <v>Actual/365 (Fixed)</v>
      </c>
      <c r="I25" s="21"/>
      <c r="J25" s="20"/>
      <c r="K25" s="20"/>
      <c r="L25" s="23"/>
      <c r="M25" s="43" t="str">
        <f>_xll.ohRangeRetrieveError(L25)</f>
        <v/>
      </c>
      <c r="N25" s="46"/>
    </row>
    <row r="26" spans="1:14" x14ac:dyDescent="0.2">
      <c r="A26" s="3"/>
      <c r="B26" s="7" t="str">
        <f t="shared" si="2"/>
        <v>0d</v>
      </c>
      <c r="C26" s="7" t="s">
        <v>34</v>
      </c>
      <c r="D26" s="7" t="str">
        <f t="shared" si="3"/>
        <v>SB</v>
      </c>
      <c r="E26" s="7" t="str">
        <f t="shared" si="3"/>
        <v>6L</v>
      </c>
      <c r="F26" s="8" t="str">
        <f t="shared" si="1"/>
        <v>Semiannual</v>
      </c>
      <c r="G26" s="8" t="s">
        <v>4</v>
      </c>
      <c r="H26" s="8" t="str">
        <f t="shared" si="0"/>
        <v>Actual/365 (Fixed)</v>
      </c>
      <c r="I26" s="21"/>
      <c r="J26" s="20"/>
      <c r="K26" s="20"/>
      <c r="L26" s="23"/>
      <c r="M26" s="43" t="str">
        <f>_xll.ohRangeRetrieveError(L26)</f>
        <v/>
      </c>
      <c r="N26" s="46"/>
    </row>
    <row r="27" spans="1:14" x14ac:dyDescent="0.2">
      <c r="A27" s="3"/>
      <c r="B27" s="7" t="str">
        <f t="shared" si="2"/>
        <v>0d</v>
      </c>
      <c r="C27" s="7" t="s">
        <v>35</v>
      </c>
      <c r="D27" s="7" t="str">
        <f t="shared" si="3"/>
        <v>SB</v>
      </c>
      <c r="E27" s="7" t="str">
        <f t="shared" si="3"/>
        <v>6L</v>
      </c>
      <c r="F27" s="8" t="str">
        <f t="shared" si="1"/>
        <v>Semiannual</v>
      </c>
      <c r="G27" s="8" t="s">
        <v>4</v>
      </c>
      <c r="H27" s="8" t="str">
        <f t="shared" si="0"/>
        <v>Actual/365 (Fixed)</v>
      </c>
      <c r="I27" s="21"/>
      <c r="J27" s="20"/>
      <c r="K27" s="20"/>
      <c r="L27" s="23"/>
      <c r="M27" s="43" t="str">
        <f>_xll.ohRangeRetrieveError(L27)</f>
        <v/>
      </c>
      <c r="N27" s="46"/>
    </row>
    <row r="28" spans="1:14" x14ac:dyDescent="0.2">
      <c r="A28" s="3"/>
      <c r="B28" s="7" t="str">
        <f t="shared" si="2"/>
        <v>0d</v>
      </c>
      <c r="C28" s="7" t="s">
        <v>36</v>
      </c>
      <c r="D28" s="7" t="str">
        <f t="shared" si="3"/>
        <v>SB</v>
      </c>
      <c r="E28" s="7" t="str">
        <f t="shared" si="3"/>
        <v>6L</v>
      </c>
      <c r="F28" s="8" t="str">
        <f t="shared" si="1"/>
        <v>Semiannual</v>
      </c>
      <c r="G28" s="8" t="s">
        <v>4</v>
      </c>
      <c r="H28" s="8" t="str">
        <f t="shared" si="0"/>
        <v>Actual/365 (Fixed)</v>
      </c>
      <c r="I28" s="21"/>
      <c r="J28" s="20"/>
      <c r="K28" s="20"/>
      <c r="L28" s="23"/>
      <c r="M28" s="43" t="str">
        <f>_xll.ohRangeRetrieveError(L28)</f>
        <v/>
      </c>
      <c r="N28" s="46"/>
    </row>
    <row r="29" spans="1:14" x14ac:dyDescent="0.2">
      <c r="A29" s="3"/>
      <c r="B29" s="7" t="str">
        <f t="shared" si="2"/>
        <v>0d</v>
      </c>
      <c r="C29" s="7" t="s">
        <v>37</v>
      </c>
      <c r="D29" s="7" t="str">
        <f t="shared" si="3"/>
        <v>SB</v>
      </c>
      <c r="E29" s="7" t="str">
        <f t="shared" si="3"/>
        <v>6L</v>
      </c>
      <c r="F29" s="8" t="str">
        <f t="shared" si="1"/>
        <v>Semiannual</v>
      </c>
      <c r="G29" s="8" t="s">
        <v>4</v>
      </c>
      <c r="H29" s="8" t="str">
        <f t="shared" si="0"/>
        <v>Actual/365 (Fixed)</v>
      </c>
      <c r="I29" s="21"/>
      <c r="J29" s="20"/>
      <c r="K29" s="20"/>
      <c r="L29" s="23"/>
      <c r="M29" s="43" t="str">
        <f>_xll.ohRangeRetrieveError(L29)</f>
        <v/>
      </c>
      <c r="N29" s="46"/>
    </row>
    <row r="30" spans="1:14" x14ac:dyDescent="0.2">
      <c r="A30" s="3"/>
      <c r="B30" s="7" t="str">
        <f t="shared" si="2"/>
        <v>0d</v>
      </c>
      <c r="C30" s="7" t="s">
        <v>24</v>
      </c>
      <c r="D30" s="7" t="str">
        <f t="shared" si="3"/>
        <v>SB</v>
      </c>
      <c r="E30" s="7" t="str">
        <f t="shared" si="3"/>
        <v>6L</v>
      </c>
      <c r="F30" s="8" t="str">
        <f t="shared" si="1"/>
        <v>Semiannual</v>
      </c>
      <c r="G30" s="8" t="s">
        <v>4</v>
      </c>
      <c r="H30" s="8" t="str">
        <f t="shared" si="0"/>
        <v>Actual/365 (Fixed)</v>
      </c>
      <c r="I30" s="21"/>
      <c r="J30" s="20"/>
      <c r="K30" s="20"/>
      <c r="L30" s="23"/>
      <c r="M30" s="43" t="str">
        <f>_xll.ohRangeRetrieveError(L30)</f>
        <v/>
      </c>
      <c r="N30" s="46"/>
    </row>
    <row r="31" spans="1:14" x14ac:dyDescent="0.2">
      <c r="A31" s="3"/>
      <c r="B31" s="7" t="str">
        <f t="shared" si="2"/>
        <v>0d</v>
      </c>
      <c r="C31" s="7" t="s">
        <v>38</v>
      </c>
      <c r="D31" s="7" t="str">
        <f t="shared" si="3"/>
        <v>SB</v>
      </c>
      <c r="E31" s="7" t="str">
        <f t="shared" si="3"/>
        <v>6L</v>
      </c>
      <c r="F31" s="8" t="str">
        <f t="shared" si="1"/>
        <v>Semiannual</v>
      </c>
      <c r="G31" s="8" t="s">
        <v>4</v>
      </c>
      <c r="H31" s="8" t="str">
        <f t="shared" si="0"/>
        <v>Actual/365 (Fixed)</v>
      </c>
      <c r="I31" s="21"/>
      <c r="J31" s="20"/>
      <c r="K31" s="20"/>
      <c r="L31" s="23"/>
      <c r="M31" s="43" t="str">
        <f>_xll.ohRangeRetrieveError(L31)</f>
        <v/>
      </c>
      <c r="N31" s="46"/>
    </row>
    <row r="32" spans="1:14" x14ac:dyDescent="0.2">
      <c r="A32" s="3"/>
      <c r="B32" s="7" t="str">
        <f t="shared" si="2"/>
        <v>0d</v>
      </c>
      <c r="C32" s="7" t="s">
        <v>39</v>
      </c>
      <c r="D32" s="7" t="str">
        <f t="shared" si="3"/>
        <v>SB</v>
      </c>
      <c r="E32" s="7" t="str">
        <f t="shared" si="3"/>
        <v>6L</v>
      </c>
      <c r="F32" s="8" t="str">
        <f t="shared" si="1"/>
        <v>Semiannual</v>
      </c>
      <c r="G32" s="8" t="s">
        <v>4</v>
      </c>
      <c r="H32" s="8" t="str">
        <f t="shared" si="0"/>
        <v>Actual/365 (Fixed)</v>
      </c>
      <c r="I32" s="21"/>
      <c r="J32" s="20"/>
      <c r="K32" s="20"/>
      <c r="L32" s="23"/>
      <c r="M32" s="43" t="str">
        <f>_xll.ohRangeRetrieveError(L32)</f>
        <v/>
      </c>
      <c r="N32" s="46"/>
    </row>
    <row r="33" spans="1:14" x14ac:dyDescent="0.2">
      <c r="A33" s="3"/>
      <c r="B33" s="7" t="str">
        <f t="shared" si="2"/>
        <v>0d</v>
      </c>
      <c r="C33" s="7" t="s">
        <v>40</v>
      </c>
      <c r="D33" s="7" t="str">
        <f t="shared" si="3"/>
        <v>SB</v>
      </c>
      <c r="E33" s="7" t="str">
        <f t="shared" si="3"/>
        <v>6L</v>
      </c>
      <c r="F33" s="8" t="str">
        <f t="shared" si="1"/>
        <v>Semiannual</v>
      </c>
      <c r="G33" s="8" t="s">
        <v>4</v>
      </c>
      <c r="H33" s="8" t="str">
        <f t="shared" si="0"/>
        <v>Actual/365 (Fixed)</v>
      </c>
      <c r="I33" s="21"/>
      <c r="J33" s="20"/>
      <c r="K33" s="20"/>
      <c r="L33" s="23"/>
      <c r="M33" s="43" t="str">
        <f>_xll.ohRangeRetrieveError(L33)</f>
        <v/>
      </c>
      <c r="N33" s="46"/>
    </row>
    <row r="34" spans="1:14" x14ac:dyDescent="0.2">
      <c r="A34" s="3"/>
      <c r="B34" s="7" t="str">
        <f t="shared" si="2"/>
        <v>0d</v>
      </c>
      <c r="C34" s="7" t="s">
        <v>41</v>
      </c>
      <c r="D34" s="7" t="str">
        <f t="shared" si="3"/>
        <v>SB</v>
      </c>
      <c r="E34" s="7" t="str">
        <f t="shared" si="3"/>
        <v>6L</v>
      </c>
      <c r="F34" s="8" t="str">
        <f t="shared" si="1"/>
        <v>Semiannual</v>
      </c>
      <c r="G34" s="8" t="s">
        <v>4</v>
      </c>
      <c r="H34" s="8" t="str">
        <f t="shared" si="0"/>
        <v>Actual/365 (Fixed)</v>
      </c>
      <c r="I34" s="21"/>
      <c r="J34" s="20"/>
      <c r="K34" s="20"/>
      <c r="L34" s="23"/>
      <c r="M34" s="43" t="str">
        <f>_xll.ohRangeRetrieveError(L34)</f>
        <v/>
      </c>
      <c r="N34" s="46"/>
    </row>
    <row r="35" spans="1:14" x14ac:dyDescent="0.2">
      <c r="A35" s="3"/>
      <c r="B35" s="7" t="str">
        <f t="shared" si="2"/>
        <v>0d</v>
      </c>
      <c r="C35" s="7" t="s">
        <v>25</v>
      </c>
      <c r="D35" s="7" t="str">
        <f t="shared" si="3"/>
        <v>SB</v>
      </c>
      <c r="E35" s="7" t="str">
        <f t="shared" si="3"/>
        <v>6L</v>
      </c>
      <c r="F35" s="8" t="str">
        <f t="shared" si="1"/>
        <v>Semiannual</v>
      </c>
      <c r="G35" s="8" t="s">
        <v>4</v>
      </c>
      <c r="H35" s="8" t="str">
        <f t="shared" si="0"/>
        <v>Actual/365 (Fixed)</v>
      </c>
      <c r="I35" s="21"/>
      <c r="J35" s="20"/>
      <c r="K35" s="20"/>
      <c r="L35" s="23"/>
      <c r="M35" s="43" t="str">
        <f>_xll.ohRangeRetrieveError(L35)</f>
        <v/>
      </c>
      <c r="N35" s="46"/>
    </row>
    <row r="36" spans="1:14" x14ac:dyDescent="0.2">
      <c r="A36" s="3"/>
      <c r="B36" s="7" t="str">
        <f t="shared" si="2"/>
        <v>0d</v>
      </c>
      <c r="C36" s="7" t="s">
        <v>42</v>
      </c>
      <c r="D36" s="7" t="str">
        <f t="shared" si="3"/>
        <v>SB</v>
      </c>
      <c r="E36" s="7" t="str">
        <f t="shared" si="3"/>
        <v>6L</v>
      </c>
      <c r="F36" s="8" t="str">
        <f t="shared" si="1"/>
        <v>Semiannual</v>
      </c>
      <c r="G36" s="8" t="s">
        <v>4</v>
      </c>
      <c r="H36" s="8" t="str">
        <f t="shared" si="0"/>
        <v>Actual/365 (Fixed)</v>
      </c>
      <c r="I36" s="21"/>
      <c r="J36" s="20"/>
      <c r="K36" s="20"/>
      <c r="L36" s="23"/>
      <c r="M36" s="43" t="str">
        <f>_xll.ohRangeRetrieveError(L36)</f>
        <v/>
      </c>
      <c r="N36" s="46"/>
    </row>
    <row r="37" spans="1:14" x14ac:dyDescent="0.2">
      <c r="A37" s="3"/>
      <c r="B37" s="7" t="str">
        <f t="shared" si="2"/>
        <v>0d</v>
      </c>
      <c r="C37" s="7" t="s">
        <v>26</v>
      </c>
      <c r="D37" s="7" t="str">
        <f t="shared" si="3"/>
        <v>SB</v>
      </c>
      <c r="E37" s="7" t="str">
        <f t="shared" si="3"/>
        <v>6L</v>
      </c>
      <c r="F37" s="8" t="str">
        <f t="shared" si="1"/>
        <v>Semiannual</v>
      </c>
      <c r="G37" s="8" t="s">
        <v>4</v>
      </c>
      <c r="H37" s="8" t="str">
        <f t="shared" si="0"/>
        <v>Actual/365 (Fixed)</v>
      </c>
      <c r="I37" s="21"/>
      <c r="J37" s="20"/>
      <c r="K37" s="20"/>
      <c r="L37" s="23"/>
      <c r="M37" s="43" t="str">
        <f>_xll.ohRangeRetrieveError(L37)</f>
        <v/>
      </c>
      <c r="N37" s="46"/>
    </row>
    <row r="38" spans="1:14" x14ac:dyDescent="0.2">
      <c r="A38" s="3"/>
      <c r="B38" s="7" t="str">
        <f t="shared" si="2"/>
        <v>0d</v>
      </c>
      <c r="C38" s="7" t="s">
        <v>27</v>
      </c>
      <c r="D38" s="7" t="str">
        <f t="shared" si="3"/>
        <v>SB</v>
      </c>
      <c r="E38" s="7" t="str">
        <f t="shared" si="3"/>
        <v>6L</v>
      </c>
      <c r="F38" s="8" t="str">
        <f t="shared" si="1"/>
        <v>Semiannual</v>
      </c>
      <c r="G38" s="8" t="s">
        <v>4</v>
      </c>
      <c r="H38" s="8" t="str">
        <f t="shared" si="0"/>
        <v>Actual/365 (Fixed)</v>
      </c>
      <c r="I38" s="21"/>
      <c r="J38" s="20"/>
      <c r="K38" s="20"/>
      <c r="L38" s="23"/>
      <c r="M38" s="43" t="str">
        <f>_xll.ohRangeRetrieveError(L38)</f>
        <v/>
      </c>
      <c r="N38" s="46"/>
    </row>
    <row r="39" spans="1:14" x14ac:dyDescent="0.2">
      <c r="A39" s="3"/>
      <c r="B39" s="7" t="str">
        <f t="shared" si="2"/>
        <v>0d</v>
      </c>
      <c r="C39" s="7" t="s">
        <v>28</v>
      </c>
      <c r="D39" s="7" t="str">
        <f t="shared" si="3"/>
        <v>SB</v>
      </c>
      <c r="E39" s="7" t="str">
        <f t="shared" si="3"/>
        <v>6L</v>
      </c>
      <c r="F39" s="8" t="str">
        <f t="shared" si="1"/>
        <v>Semiannual</v>
      </c>
      <c r="G39" s="8" t="s">
        <v>4</v>
      </c>
      <c r="H39" s="8" t="str">
        <f t="shared" si="0"/>
        <v>Actual/365 (Fixed)</v>
      </c>
      <c r="I39" s="21"/>
      <c r="J39" s="20"/>
      <c r="K39" s="20"/>
      <c r="L39" s="23"/>
      <c r="M39" s="43" t="str">
        <f>_xll.ohRangeRetrieveError(L39)</f>
        <v/>
      </c>
      <c r="N39" s="46"/>
    </row>
    <row r="40" spans="1:14" ht="12" thickBot="1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11"/>
      <c r="M40" s="11"/>
      <c r="N40" s="19"/>
    </row>
  </sheetData>
  <phoneticPr fontId="4" type="noConversion"/>
  <dataValidations count="1">
    <dataValidation type="list" allowBlank="1" showInputMessage="1" showErrorMessage="1" sqref="G6:G39">
      <formula1>"Following,Modified Following,Preceding,Modified Preceding,Month End Reference,Unadjusted Month End,Unadjusted"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40"/>
  <sheetViews>
    <sheetView workbookViewId="0">
      <selection activeCell="L3" sqref="L3"/>
    </sheetView>
  </sheetViews>
  <sheetFormatPr defaultRowHeight="11.25" x14ac:dyDescent="0.2"/>
  <cols>
    <col min="1" max="1" width="1.7109375" style="45" customWidth="1"/>
    <col min="2" max="2" width="4.7109375" style="45" bestFit="1" customWidth="1"/>
    <col min="3" max="3" width="3.85546875" style="45" bestFit="1" customWidth="1"/>
    <col min="4" max="4" width="3" style="45" bestFit="1" customWidth="1"/>
    <col min="5" max="5" width="3.5703125" style="45" bestFit="1" customWidth="1"/>
    <col min="6" max="6" width="8.85546875" style="45" bestFit="1" customWidth="1"/>
    <col min="7" max="8" width="13.85546875" style="45" bestFit="1" customWidth="1"/>
    <col min="9" max="9" width="7.140625" style="45" bestFit="1" customWidth="1"/>
    <col min="10" max="10" width="22.140625" style="45" bestFit="1" customWidth="1"/>
    <col min="11" max="11" width="27.7109375" style="45" bestFit="1" customWidth="1"/>
    <col min="12" max="12" width="32.140625" style="47" bestFit="1" customWidth="1"/>
    <col min="13" max="13" width="16.5703125" style="45" customWidth="1"/>
    <col min="14" max="14" width="3.85546875" style="45" customWidth="1"/>
    <col min="15" max="15" width="2.5703125" style="45" customWidth="1"/>
    <col min="16" max="16" width="4" style="45" bestFit="1" customWidth="1"/>
    <col min="17" max="17" width="3.28515625" style="45" bestFit="1" customWidth="1"/>
    <col min="18" max="18" width="3.5703125" style="45" bestFit="1" customWidth="1"/>
    <col min="19" max="16384" width="9.140625" style="45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8"/>
      <c r="L1" s="18"/>
      <c r="M1" s="18"/>
      <c r="N1" s="44"/>
    </row>
    <row r="2" spans="1:18" x14ac:dyDescent="0.2">
      <c r="A2" s="3"/>
      <c r="B2" s="2"/>
      <c r="C2" s="2"/>
      <c r="D2" s="2"/>
      <c r="E2" s="2"/>
      <c r="F2" s="2"/>
      <c r="G2" s="2"/>
      <c r="H2" s="2"/>
      <c r="I2" s="49" t="s">
        <v>63</v>
      </c>
      <c r="J2" s="49" t="s">
        <v>8</v>
      </c>
      <c r="K2" s="49" t="str">
        <f>Currency&amp;"_YC"&amp;$J$2&amp;"RH"</f>
        <v>GBP_YC1YRH</v>
      </c>
      <c r="L2" s="49" t="str">
        <f>Discounting</f>
        <v>GbpYC</v>
      </c>
      <c r="M2" s="2"/>
      <c r="N2" s="46"/>
    </row>
    <row r="3" spans="1:18" ht="22.5" x14ac:dyDescent="0.2">
      <c r="A3" s="3"/>
      <c r="B3" s="40" t="s">
        <v>57</v>
      </c>
      <c r="C3" s="40"/>
      <c r="D3" s="40"/>
      <c r="E3" s="40"/>
      <c r="F3" s="40" t="s">
        <v>53</v>
      </c>
      <c r="G3" s="40" t="s">
        <v>3</v>
      </c>
      <c r="H3" s="40" t="s">
        <v>2</v>
      </c>
      <c r="I3" s="40" t="s">
        <v>54</v>
      </c>
      <c r="J3" s="40" t="s">
        <v>46</v>
      </c>
      <c r="K3" s="41" t="str">
        <f>K2&amp;"_SwapsFromBasis.xml"</f>
        <v>GBP_YC1YRH_SwapsFromBasis.xml</v>
      </c>
      <c r="L3" s="42" t="e">
        <f>IF(Serialize,_xll.ohObjectSave(L4:L39,SerializationPath&amp;K3,FileOverwrite,Serialize),"---")</f>
        <v>#NUM!</v>
      </c>
      <c r="M3" s="43" t="str">
        <f ca="1">_xll.ohRangeRetrieveError(L3)</f>
        <v/>
      </c>
      <c r="N3" s="46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50" t="str">
        <f>$K$2&amp;"_"&amp;$D6&amp;$E6&amp;"BASIS_"&amp;FamilyName&amp;$J$2</f>
        <v>GBP_YC1YRH_SB12LBASIS_Libor1Y</v>
      </c>
      <c r="L4" s="51" t="str">
        <f>IF(UPPER(FamilyName)="IBOR",_xll.qlEuribor($K4,$J$2,,Permanent,Trigger,ObjectOverwrite),IF(UPPER(FamilyName)="LIBOR",_xll.qlLibor($K4,Currency,$J$2,,Permanent,Trigger,ObjectOverwrite),"--"))</f>
        <v>GBP_YC1YRH_SB12LBASIS_Libor1Y#0000</v>
      </c>
      <c r="M4" s="39" t="str">
        <f>_xll.ohRangeRetrieveError(L4)</f>
        <v/>
      </c>
      <c r="N4" s="46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6"/>
    </row>
    <row r="6" spans="1:18" ht="12" thickBot="1" x14ac:dyDescent="0.25">
      <c r="A6" s="3"/>
      <c r="B6" s="61" t="s">
        <v>77</v>
      </c>
      <c r="C6" s="7" t="s">
        <v>8</v>
      </c>
      <c r="D6" s="61" t="str">
        <f>VLOOKUP(Currency,Swap1YConventions,2)</f>
        <v>SB</v>
      </c>
      <c r="E6" s="61" t="str">
        <f>VLOOKUP(Currency,Swap1YConventions,3)</f>
        <v>12L</v>
      </c>
      <c r="F6" s="4" t="str">
        <f>IF(UPPER(LEFT($D6))="A","Annual",IF(UPPER(LEFT($D6))="S","Semiannual","--"))</f>
        <v>Semiannual</v>
      </c>
      <c r="G6" s="4" t="s">
        <v>4</v>
      </c>
      <c r="H6" s="4" t="str">
        <f t="shared" ref="H6:H39" si="0">IF(UPPER(RIGHT($D6))="B",BondBasisDayCounter,IF(UPPER(RIGHT($D6))="M",MoneyMarketDayCounter,"--"))</f>
        <v>Actual/365 (Fixed)</v>
      </c>
      <c r="I6" s="21">
        <v>0</v>
      </c>
      <c r="J6" s="20" t="str">
        <f t="shared" ref="J6:J39" si="1">Currency&amp;$D6&amp;$I$2&amp;$C6&amp;"_S"&amp;$I$2&amp;$E6&amp;"_Quote"</f>
        <v>GBPSB6L1Y_S6L12L_Quote</v>
      </c>
      <c r="K6" s="20" t="str">
        <f>$K$2&amp;"_"&amp;$D6&amp;$E6&amp;"BASIS"&amp;$C6</f>
        <v>GBP_YC1YRH_SB12LBASIS1Y</v>
      </c>
      <c r="L6" s="22"/>
      <c r="M6" s="43" t="str">
        <f>_xll.ohRangeRetrieveError(L6)</f>
        <v/>
      </c>
      <c r="N6" s="46"/>
    </row>
    <row r="7" spans="1:18" x14ac:dyDescent="0.2">
      <c r="A7" s="3"/>
      <c r="B7" s="7" t="str">
        <f>B6</f>
        <v>0d</v>
      </c>
      <c r="C7" s="7" t="s">
        <v>9</v>
      </c>
      <c r="D7" s="7" t="str">
        <f>D6</f>
        <v>SB</v>
      </c>
      <c r="E7" s="7" t="str">
        <f>E6</f>
        <v>12L</v>
      </c>
      <c r="F7" s="8" t="str">
        <f t="shared" ref="F7:F39" si="2">IF(UPPER(LEFT($D7))="A","Annual",IF(UPPER(LEFT($D7))="S","Semiannual","--"))</f>
        <v>Semiannual</v>
      </c>
      <c r="G7" s="8" t="s">
        <v>4</v>
      </c>
      <c r="H7" s="8" t="str">
        <f t="shared" si="0"/>
        <v>Actual/365 (Fixed)</v>
      </c>
      <c r="I7" s="21">
        <v>0</v>
      </c>
      <c r="J7" s="20" t="str">
        <f t="shared" si="1"/>
        <v>GBPSB6L2Y_S6L12L_Quote</v>
      </c>
      <c r="K7" s="20" t="str">
        <f t="shared" ref="K7:K39" si="3">$K$2&amp;"_"&amp;$D7&amp;$E7&amp;"BASIS"&amp;$C7</f>
        <v>GBP_YC1YRH_SB12LBASIS2Y</v>
      </c>
      <c r="L7" s="23" t="str">
        <f>_xll.qlSwapRateHelper2(K7,$J7,$C7,Calendar,$F7,$G7,$H7,$L$4,$I7,B7,$L$2,Permanent,,ObjectOverwrite)</f>
        <v>GBP_YC1YRH_SB12LBASIS2Y#0000</v>
      </c>
      <c r="M7" s="43" t="str">
        <f>_xll.ohRangeRetrieveError(L7)</f>
        <v/>
      </c>
      <c r="N7" s="46"/>
      <c r="P7" s="53" t="s">
        <v>62</v>
      </c>
      <c r="Q7" s="54" t="s">
        <v>43</v>
      </c>
      <c r="R7" s="55" t="s">
        <v>72</v>
      </c>
    </row>
    <row r="8" spans="1:18" x14ac:dyDescent="0.2">
      <c r="A8" s="3"/>
      <c r="B8" s="7" t="str">
        <f t="shared" ref="B8:B39" si="4">B7</f>
        <v>0d</v>
      </c>
      <c r="C8" s="7" t="s">
        <v>10</v>
      </c>
      <c r="D8" s="7" t="str">
        <f t="shared" ref="D8:E39" si="5">D7</f>
        <v>SB</v>
      </c>
      <c r="E8" s="7" t="str">
        <f t="shared" si="5"/>
        <v>12L</v>
      </c>
      <c r="F8" s="8" t="str">
        <f t="shared" si="2"/>
        <v>Semiannual</v>
      </c>
      <c r="G8" s="8" t="s">
        <v>4</v>
      </c>
      <c r="H8" s="8" t="str">
        <f t="shared" si="0"/>
        <v>Actual/365 (Fixed)</v>
      </c>
      <c r="I8" s="21">
        <v>0</v>
      </c>
      <c r="J8" s="20" t="str">
        <f t="shared" si="1"/>
        <v>GBPSB6L3Y_S6L12L_Quote</v>
      </c>
      <c r="K8" s="20" t="str">
        <f t="shared" si="3"/>
        <v>GBP_YC1YRH_SB12LBASIS3Y</v>
      </c>
      <c r="L8" s="23" t="str">
        <f>_xll.qlSwapRateHelper2(K8,$J8,$C8,Calendar,$F8,$G8,$H8,$L$4,$I8,B8,$L$2,Permanent,,ObjectOverwrite)</f>
        <v>GBP_YC1YRH_SB12LBASIS3Y#0000</v>
      </c>
      <c r="M8" s="43" t="str">
        <f>_xll.ohRangeRetrieveError(L8)</f>
        <v/>
      </c>
      <c r="N8" s="46"/>
      <c r="P8" s="56" t="s">
        <v>64</v>
      </c>
      <c r="Q8" s="52" t="s">
        <v>43</v>
      </c>
      <c r="R8" s="57" t="s">
        <v>73</v>
      </c>
    </row>
    <row r="9" spans="1:18" x14ac:dyDescent="0.2">
      <c r="A9" s="3"/>
      <c r="B9" s="7" t="str">
        <f t="shared" si="4"/>
        <v>0d</v>
      </c>
      <c r="C9" s="7" t="s">
        <v>11</v>
      </c>
      <c r="D9" s="7" t="str">
        <f t="shared" si="5"/>
        <v>SB</v>
      </c>
      <c r="E9" s="7" t="str">
        <f t="shared" si="5"/>
        <v>12L</v>
      </c>
      <c r="F9" s="8" t="str">
        <f t="shared" si="2"/>
        <v>Semiannual</v>
      </c>
      <c r="G9" s="8" t="s">
        <v>4</v>
      </c>
      <c r="H9" s="8" t="str">
        <f t="shared" si="0"/>
        <v>Actual/365 (Fixed)</v>
      </c>
      <c r="I9" s="21">
        <v>0</v>
      </c>
      <c r="J9" s="20" t="str">
        <f t="shared" si="1"/>
        <v>GBPSB6L4Y_S6L12L_Quote</v>
      </c>
      <c r="K9" s="20" t="str">
        <f t="shared" si="3"/>
        <v>GBP_YC1YRH_SB12LBASIS4Y</v>
      </c>
      <c r="L9" s="23" t="str">
        <f>_xll.qlSwapRateHelper2(K9,$J9,$C9,Calendar,$F9,$G9,$H9,$L$4,$I9,B9,$L$2,Permanent,,ObjectOverwrite)</f>
        <v>GBP_YC1YRH_SB12LBASIS4Y#0000</v>
      </c>
      <c r="M9" s="43" t="str">
        <f>_xll.ohRangeRetrieveError(L9)</f>
        <v/>
      </c>
      <c r="N9" s="46"/>
      <c r="P9" s="56" t="s">
        <v>66</v>
      </c>
      <c r="Q9" s="52" t="s">
        <v>70</v>
      </c>
      <c r="R9" s="57" t="s">
        <v>72</v>
      </c>
    </row>
    <row r="10" spans="1:18" x14ac:dyDescent="0.2">
      <c r="A10" s="3"/>
      <c r="B10" s="7" t="str">
        <f t="shared" si="4"/>
        <v>0d</v>
      </c>
      <c r="C10" s="7" t="s">
        <v>12</v>
      </c>
      <c r="D10" s="7" t="str">
        <f t="shared" si="5"/>
        <v>SB</v>
      </c>
      <c r="E10" s="7" t="str">
        <f t="shared" si="5"/>
        <v>12L</v>
      </c>
      <c r="F10" s="8" t="str">
        <f t="shared" si="2"/>
        <v>Semiannual</v>
      </c>
      <c r="G10" s="8" t="s">
        <v>4</v>
      </c>
      <c r="H10" s="8" t="str">
        <f t="shared" si="0"/>
        <v>Actual/365 (Fixed)</v>
      </c>
      <c r="I10" s="21">
        <v>0</v>
      </c>
      <c r="J10" s="20" t="str">
        <f t="shared" si="1"/>
        <v>GBPSB6L5Y_S6L12L_Quote</v>
      </c>
      <c r="K10" s="20" t="str">
        <f t="shared" si="3"/>
        <v>GBP_YC1YRH_SB12LBASIS5Y</v>
      </c>
      <c r="L10" s="23" t="str">
        <f>_xll.qlSwapRateHelper2(K10,$J10,$C10,Calendar,$F10,$G10,$H10,$L$4,$I10,B10,$L$2,Permanent,,ObjectOverwrite)</f>
        <v>GBP_YC1YRH_SB12LBASIS5Y#0000</v>
      </c>
      <c r="M10" s="43" t="str">
        <f>_xll.ohRangeRetrieveError(L10)</f>
        <v/>
      </c>
      <c r="N10" s="46"/>
      <c r="P10" s="56" t="s">
        <v>69</v>
      </c>
      <c r="Q10" s="52" t="s">
        <v>70</v>
      </c>
      <c r="R10" s="57" t="s">
        <v>72</v>
      </c>
    </row>
    <row r="11" spans="1:18" ht="12" thickBot="1" x14ac:dyDescent="0.25">
      <c r="A11" s="3"/>
      <c r="B11" s="7" t="str">
        <f t="shared" si="4"/>
        <v>0d</v>
      </c>
      <c r="C11" s="7" t="s">
        <v>13</v>
      </c>
      <c r="D11" s="7" t="str">
        <f t="shared" si="5"/>
        <v>SB</v>
      </c>
      <c r="E11" s="7" t="str">
        <f t="shared" si="5"/>
        <v>12L</v>
      </c>
      <c r="F11" s="8" t="str">
        <f t="shared" si="2"/>
        <v>Semiannual</v>
      </c>
      <c r="G11" s="8" t="s">
        <v>4</v>
      </c>
      <c r="H11" s="8" t="str">
        <f t="shared" si="0"/>
        <v>Actual/365 (Fixed)</v>
      </c>
      <c r="I11" s="21">
        <v>0</v>
      </c>
      <c r="J11" s="20" t="str">
        <f t="shared" si="1"/>
        <v>GBPSB6L6Y_S6L12L_Quote</v>
      </c>
      <c r="K11" s="20" t="str">
        <f t="shared" si="3"/>
        <v>GBP_YC1YRH_SB12LBASIS6Y</v>
      </c>
      <c r="L11" s="23" t="str">
        <f>_xll.qlSwapRateHelper2(K11,$J11,$C11,Calendar,$F11,$G11,$H11,$L$4,$I11,B11,$L$2,Permanent,,ObjectOverwrite)</f>
        <v>GBP_YC1YRH_SB12LBASIS6Y#0000</v>
      </c>
      <c r="M11" s="43" t="str">
        <f>_xll.ohRangeRetrieveError(L11)</f>
        <v/>
      </c>
      <c r="N11" s="46"/>
      <c r="P11" s="58" t="s">
        <v>58</v>
      </c>
      <c r="Q11" s="59" t="s">
        <v>67</v>
      </c>
      <c r="R11" s="60" t="s">
        <v>72</v>
      </c>
    </row>
    <row r="12" spans="1:18" x14ac:dyDescent="0.2">
      <c r="A12" s="3"/>
      <c r="B12" s="7" t="str">
        <f t="shared" si="4"/>
        <v>0d</v>
      </c>
      <c r="C12" s="7" t="s">
        <v>14</v>
      </c>
      <c r="D12" s="7" t="str">
        <f t="shared" si="5"/>
        <v>SB</v>
      </c>
      <c r="E12" s="7" t="str">
        <f t="shared" si="5"/>
        <v>12L</v>
      </c>
      <c r="F12" s="8" t="str">
        <f t="shared" si="2"/>
        <v>Semiannual</v>
      </c>
      <c r="G12" s="8" t="s">
        <v>4</v>
      </c>
      <c r="H12" s="8" t="str">
        <f t="shared" si="0"/>
        <v>Actual/365 (Fixed)</v>
      </c>
      <c r="I12" s="21">
        <v>0</v>
      </c>
      <c r="J12" s="20" t="str">
        <f t="shared" si="1"/>
        <v>GBPSB6L7Y_S6L12L_Quote</v>
      </c>
      <c r="K12" s="20" t="str">
        <f t="shared" si="3"/>
        <v>GBP_YC1YRH_SB12LBASIS7Y</v>
      </c>
      <c r="L12" s="23" t="str">
        <f>_xll.qlSwapRateHelper2(K12,$J12,$C12,Calendar,$F12,$G12,$H12,$L$4,$I12,B12,$L$2,Permanent,,ObjectOverwrite)</f>
        <v>GBP_YC1YRH_SB12LBASIS7Y#0000</v>
      </c>
      <c r="M12" s="43" t="str">
        <f>_xll.ohRangeRetrieveError(L12)</f>
        <v/>
      </c>
      <c r="N12" s="46"/>
      <c r="P12" s="52"/>
      <c r="Q12" s="52"/>
      <c r="R12" s="52"/>
    </row>
    <row r="13" spans="1:18" x14ac:dyDescent="0.2">
      <c r="A13" s="3"/>
      <c r="B13" s="7" t="str">
        <f t="shared" si="4"/>
        <v>0d</v>
      </c>
      <c r="C13" s="7" t="s">
        <v>15</v>
      </c>
      <c r="D13" s="7" t="str">
        <f t="shared" si="5"/>
        <v>SB</v>
      </c>
      <c r="E13" s="7" t="str">
        <f t="shared" si="5"/>
        <v>12L</v>
      </c>
      <c r="F13" s="8" t="str">
        <f t="shared" si="2"/>
        <v>Semiannual</v>
      </c>
      <c r="G13" s="8" t="s">
        <v>4</v>
      </c>
      <c r="H13" s="8" t="str">
        <f t="shared" si="0"/>
        <v>Actual/365 (Fixed)</v>
      </c>
      <c r="I13" s="21">
        <v>0</v>
      </c>
      <c r="J13" s="20" t="str">
        <f t="shared" si="1"/>
        <v>GBPSB6L8Y_S6L12L_Quote</v>
      </c>
      <c r="K13" s="20" t="str">
        <f t="shared" si="3"/>
        <v>GBP_YC1YRH_SB12LBASIS8Y</v>
      </c>
      <c r="L13" s="23" t="str">
        <f>_xll.qlSwapRateHelper2(K13,$J13,$C13,Calendar,$F13,$G13,$H13,$L$4,$I13,B13,$L$2,Permanent,,ObjectOverwrite)</f>
        <v>GBP_YC1YRH_SB12LBASIS8Y#0000</v>
      </c>
      <c r="M13" s="43" t="str">
        <f>_xll.ohRangeRetrieveError(L13)</f>
        <v/>
      </c>
      <c r="N13" s="46"/>
    </row>
    <row r="14" spans="1:18" x14ac:dyDescent="0.2">
      <c r="A14" s="3"/>
      <c r="B14" s="7" t="str">
        <f t="shared" si="4"/>
        <v>0d</v>
      </c>
      <c r="C14" s="7" t="s">
        <v>16</v>
      </c>
      <c r="D14" s="7" t="str">
        <f t="shared" si="5"/>
        <v>SB</v>
      </c>
      <c r="E14" s="7" t="str">
        <f t="shared" si="5"/>
        <v>12L</v>
      </c>
      <c r="F14" s="8" t="str">
        <f t="shared" si="2"/>
        <v>Semiannual</v>
      </c>
      <c r="G14" s="8" t="s">
        <v>4</v>
      </c>
      <c r="H14" s="8" t="str">
        <f t="shared" si="0"/>
        <v>Actual/365 (Fixed)</v>
      </c>
      <c r="I14" s="21">
        <v>0</v>
      </c>
      <c r="J14" s="20" t="str">
        <f t="shared" si="1"/>
        <v>GBPSB6L9Y_S6L12L_Quote</v>
      </c>
      <c r="K14" s="20" t="str">
        <f t="shared" si="3"/>
        <v>GBP_YC1YRH_SB12LBASIS9Y</v>
      </c>
      <c r="L14" s="23" t="str">
        <f>_xll.qlSwapRateHelper2(K14,$J14,$C14,Calendar,$F14,$G14,$H14,$L$4,$I14,B14,$L$2,Permanent,,ObjectOverwrite)</f>
        <v>GBP_YC1YRH_SB12LBASIS9Y#0000</v>
      </c>
      <c r="M14" s="43" t="str">
        <f>_xll.ohRangeRetrieveError(L14)</f>
        <v/>
      </c>
      <c r="N14" s="46"/>
    </row>
    <row r="15" spans="1:18" x14ac:dyDescent="0.2">
      <c r="A15" s="3"/>
      <c r="B15" s="7" t="str">
        <f t="shared" si="4"/>
        <v>0d</v>
      </c>
      <c r="C15" s="7" t="s">
        <v>17</v>
      </c>
      <c r="D15" s="7" t="str">
        <f t="shared" si="5"/>
        <v>SB</v>
      </c>
      <c r="E15" s="7" t="str">
        <f t="shared" si="5"/>
        <v>12L</v>
      </c>
      <c r="F15" s="8" t="str">
        <f t="shared" si="2"/>
        <v>Semiannual</v>
      </c>
      <c r="G15" s="8" t="s">
        <v>4</v>
      </c>
      <c r="H15" s="8" t="str">
        <f t="shared" si="0"/>
        <v>Actual/365 (Fixed)</v>
      </c>
      <c r="I15" s="21">
        <v>0</v>
      </c>
      <c r="J15" s="20" t="str">
        <f t="shared" si="1"/>
        <v>GBPSB6L10Y_S6L12L_Quote</v>
      </c>
      <c r="K15" s="20" t="str">
        <f t="shared" si="3"/>
        <v>GBP_YC1YRH_SB12LBASIS10Y</v>
      </c>
      <c r="L15" s="23" t="str">
        <f>_xll.qlSwapRateHelper2(K15,$J15,$C15,Calendar,$F15,$G15,$H15,$L$4,$I15,B15,$L$2,Permanent,,ObjectOverwrite)</f>
        <v>GBP_YC1YRH_SB12LBASIS10Y#0000</v>
      </c>
      <c r="M15" s="43" t="str">
        <f>_xll.ohRangeRetrieveError(L15)</f>
        <v/>
      </c>
      <c r="N15" s="46"/>
    </row>
    <row r="16" spans="1:18" x14ac:dyDescent="0.2">
      <c r="A16" s="3"/>
      <c r="B16" s="7" t="str">
        <f t="shared" si="4"/>
        <v>0d</v>
      </c>
      <c r="C16" s="7" t="s">
        <v>18</v>
      </c>
      <c r="D16" s="7" t="str">
        <f t="shared" si="5"/>
        <v>SB</v>
      </c>
      <c r="E16" s="7" t="str">
        <f t="shared" si="5"/>
        <v>12L</v>
      </c>
      <c r="F16" s="8" t="str">
        <f t="shared" si="2"/>
        <v>Semiannual</v>
      </c>
      <c r="G16" s="8" t="s">
        <v>4</v>
      </c>
      <c r="H16" s="8" t="str">
        <f t="shared" si="0"/>
        <v>Actual/365 (Fixed)</v>
      </c>
      <c r="I16" s="21">
        <v>0</v>
      </c>
      <c r="J16" s="20" t="str">
        <f t="shared" si="1"/>
        <v>GBPSB6L11Y_S6L12L_Quote</v>
      </c>
      <c r="K16" s="20" t="str">
        <f t="shared" si="3"/>
        <v>GBP_YC1YRH_SB12LBASIS11Y</v>
      </c>
      <c r="L16" s="23" t="str">
        <f>_xll.qlSwapRateHelper2(K16,$J16,$C16,Calendar,$F16,$G16,$H16,$L$4,$I16,B16,$L$2,Permanent,,ObjectOverwrite)</f>
        <v>GBP_YC1YRH_SB12LBASIS11Y#0000</v>
      </c>
      <c r="M16" s="43" t="str">
        <f>_xll.ohRangeRetrieveError(L16)</f>
        <v/>
      </c>
      <c r="N16" s="46"/>
    </row>
    <row r="17" spans="1:14" x14ac:dyDescent="0.2">
      <c r="A17" s="3"/>
      <c r="B17" s="7" t="str">
        <f t="shared" si="4"/>
        <v>0d</v>
      </c>
      <c r="C17" s="7" t="s">
        <v>19</v>
      </c>
      <c r="D17" s="7" t="str">
        <f t="shared" si="5"/>
        <v>SB</v>
      </c>
      <c r="E17" s="7" t="str">
        <f t="shared" si="5"/>
        <v>12L</v>
      </c>
      <c r="F17" s="8" t="str">
        <f t="shared" si="2"/>
        <v>Semiannual</v>
      </c>
      <c r="G17" s="8" t="s">
        <v>4</v>
      </c>
      <c r="H17" s="8" t="str">
        <f t="shared" si="0"/>
        <v>Actual/365 (Fixed)</v>
      </c>
      <c r="I17" s="21">
        <v>0</v>
      </c>
      <c r="J17" s="20" t="str">
        <f t="shared" si="1"/>
        <v>GBPSB6L12Y_S6L12L_Quote</v>
      </c>
      <c r="K17" s="20" t="str">
        <f t="shared" si="3"/>
        <v>GBP_YC1YRH_SB12LBASIS12Y</v>
      </c>
      <c r="L17" s="23" t="str">
        <f>_xll.qlSwapRateHelper2(K17,$J17,$C17,Calendar,$F17,$G17,$H17,$L$4,$I17,B17,$L$2,Permanent,,ObjectOverwrite)</f>
        <v>GBP_YC1YRH_SB12LBASIS12Y#0000</v>
      </c>
      <c r="M17" s="43" t="str">
        <f>_xll.ohRangeRetrieveError(L17)</f>
        <v/>
      </c>
      <c r="N17" s="46"/>
    </row>
    <row r="18" spans="1:14" x14ac:dyDescent="0.2">
      <c r="A18" s="3"/>
      <c r="B18" s="7" t="str">
        <f t="shared" si="4"/>
        <v>0d</v>
      </c>
      <c r="C18" s="7" t="s">
        <v>20</v>
      </c>
      <c r="D18" s="7" t="str">
        <f t="shared" si="5"/>
        <v>SB</v>
      </c>
      <c r="E18" s="7" t="str">
        <f t="shared" si="5"/>
        <v>12L</v>
      </c>
      <c r="F18" s="8" t="str">
        <f t="shared" si="2"/>
        <v>Semiannual</v>
      </c>
      <c r="G18" s="8" t="s">
        <v>4</v>
      </c>
      <c r="H18" s="8" t="str">
        <f t="shared" si="0"/>
        <v>Actual/365 (Fixed)</v>
      </c>
      <c r="I18" s="21">
        <v>0</v>
      </c>
      <c r="J18" s="20" t="str">
        <f t="shared" si="1"/>
        <v>GBPSB6L13Y_S6L12L_Quote</v>
      </c>
      <c r="K18" s="20" t="str">
        <f t="shared" si="3"/>
        <v>GBP_YC1YRH_SB12LBASIS13Y</v>
      </c>
      <c r="L18" s="23" t="str">
        <f>_xll.qlSwapRateHelper2(K18,$J18,$C18,Calendar,$F18,$G18,$H18,$L$4,$I18,B18,$L$2,Permanent,,ObjectOverwrite)</f>
        <v>GBP_YC1YRH_SB12LBASIS13Y#0000</v>
      </c>
      <c r="M18" s="43" t="str">
        <f>_xll.ohRangeRetrieveError(L18)</f>
        <v/>
      </c>
      <c r="N18" s="46"/>
    </row>
    <row r="19" spans="1:14" x14ac:dyDescent="0.2">
      <c r="A19" s="3"/>
      <c r="B19" s="7" t="str">
        <f t="shared" si="4"/>
        <v>0d</v>
      </c>
      <c r="C19" s="7" t="s">
        <v>21</v>
      </c>
      <c r="D19" s="7" t="str">
        <f t="shared" si="5"/>
        <v>SB</v>
      </c>
      <c r="E19" s="7" t="str">
        <f t="shared" si="5"/>
        <v>12L</v>
      </c>
      <c r="F19" s="8" t="str">
        <f t="shared" si="2"/>
        <v>Semiannual</v>
      </c>
      <c r="G19" s="8" t="s">
        <v>4</v>
      </c>
      <c r="H19" s="8" t="str">
        <f t="shared" si="0"/>
        <v>Actual/365 (Fixed)</v>
      </c>
      <c r="I19" s="21">
        <v>0</v>
      </c>
      <c r="J19" s="20" t="str">
        <f t="shared" si="1"/>
        <v>GBPSB6L14Y_S6L12L_Quote</v>
      </c>
      <c r="K19" s="20" t="str">
        <f t="shared" si="3"/>
        <v>GBP_YC1YRH_SB12LBASIS14Y</v>
      </c>
      <c r="L19" s="23" t="str">
        <f>_xll.qlSwapRateHelper2(K19,$J19,$C19,Calendar,$F19,$G19,$H19,$L$4,$I19,B19,$L$2,Permanent,,ObjectOverwrite)</f>
        <v>GBP_YC1YRH_SB12LBASIS14Y#0000</v>
      </c>
      <c r="M19" s="43" t="str">
        <f>_xll.ohRangeRetrieveError(L19)</f>
        <v/>
      </c>
      <c r="N19" s="46"/>
    </row>
    <row r="20" spans="1:14" x14ac:dyDescent="0.2">
      <c r="A20" s="3"/>
      <c r="B20" s="7" t="str">
        <f t="shared" si="4"/>
        <v>0d</v>
      </c>
      <c r="C20" s="7" t="s">
        <v>22</v>
      </c>
      <c r="D20" s="7" t="str">
        <f t="shared" si="5"/>
        <v>SB</v>
      </c>
      <c r="E20" s="7" t="str">
        <f t="shared" si="5"/>
        <v>12L</v>
      </c>
      <c r="F20" s="8" t="str">
        <f t="shared" si="2"/>
        <v>Semiannual</v>
      </c>
      <c r="G20" s="8" t="s">
        <v>4</v>
      </c>
      <c r="H20" s="8" t="str">
        <f t="shared" si="0"/>
        <v>Actual/365 (Fixed)</v>
      </c>
      <c r="I20" s="21">
        <v>0</v>
      </c>
      <c r="J20" s="20" t="str">
        <f t="shared" si="1"/>
        <v>GBPSB6L15Y_S6L12L_Quote</v>
      </c>
      <c r="K20" s="20" t="str">
        <f t="shared" si="3"/>
        <v>GBP_YC1YRH_SB12LBASIS15Y</v>
      </c>
      <c r="L20" s="23" t="str">
        <f>_xll.qlSwapRateHelper2(K20,$J20,$C20,Calendar,$F20,$G20,$H20,$L$4,$I20,B20,$L$2,Permanent,,ObjectOverwrite)</f>
        <v>GBP_YC1YRH_SB12LBASIS15Y#0000</v>
      </c>
      <c r="M20" s="43" t="str">
        <f>_xll.ohRangeRetrieveError(L20)</f>
        <v/>
      </c>
      <c r="N20" s="46"/>
    </row>
    <row r="21" spans="1:14" x14ac:dyDescent="0.2">
      <c r="A21" s="3"/>
      <c r="B21" s="7" t="str">
        <f t="shared" si="4"/>
        <v>0d</v>
      </c>
      <c r="C21" s="7" t="s">
        <v>30</v>
      </c>
      <c r="D21" s="7" t="str">
        <f t="shared" si="5"/>
        <v>SB</v>
      </c>
      <c r="E21" s="7" t="str">
        <f t="shared" si="5"/>
        <v>12L</v>
      </c>
      <c r="F21" s="8" t="str">
        <f t="shared" si="2"/>
        <v>Semiannual</v>
      </c>
      <c r="G21" s="8" t="s">
        <v>4</v>
      </c>
      <c r="H21" s="8" t="str">
        <f t="shared" si="0"/>
        <v>Actual/365 (Fixed)</v>
      </c>
      <c r="I21" s="21">
        <v>0</v>
      </c>
      <c r="J21" s="20" t="str">
        <f t="shared" si="1"/>
        <v>GBPSB6L16Y_S6L12L_Quote</v>
      </c>
      <c r="K21" s="20" t="str">
        <f t="shared" si="3"/>
        <v>GBP_YC1YRH_SB12LBASIS16Y</v>
      </c>
      <c r="L21" s="23" t="str">
        <f>_xll.qlSwapRateHelper2(K21,$J21,$C21,Calendar,$F21,$G21,$H21,$L$4,$I21,B21,$L$2,Permanent,,ObjectOverwrite)</f>
        <v>GBP_YC1YRH_SB12LBASIS16Y#0000</v>
      </c>
      <c r="M21" s="43" t="str">
        <f>_xll.ohRangeRetrieveError(L21)</f>
        <v/>
      </c>
      <c r="N21" s="46"/>
    </row>
    <row r="22" spans="1:14" x14ac:dyDescent="0.2">
      <c r="A22" s="3"/>
      <c r="B22" s="7" t="str">
        <f t="shared" si="4"/>
        <v>0d</v>
      </c>
      <c r="C22" s="7" t="s">
        <v>31</v>
      </c>
      <c r="D22" s="7" t="str">
        <f t="shared" si="5"/>
        <v>SB</v>
      </c>
      <c r="E22" s="7" t="str">
        <f t="shared" si="5"/>
        <v>12L</v>
      </c>
      <c r="F22" s="8" t="str">
        <f t="shared" si="2"/>
        <v>Semiannual</v>
      </c>
      <c r="G22" s="8" t="s">
        <v>4</v>
      </c>
      <c r="H22" s="8" t="str">
        <f t="shared" si="0"/>
        <v>Actual/365 (Fixed)</v>
      </c>
      <c r="I22" s="21">
        <v>0</v>
      </c>
      <c r="J22" s="20" t="str">
        <f t="shared" si="1"/>
        <v>GBPSB6L17Y_S6L12L_Quote</v>
      </c>
      <c r="K22" s="20" t="str">
        <f t="shared" si="3"/>
        <v>GBP_YC1YRH_SB12LBASIS17Y</v>
      </c>
      <c r="L22" s="23" t="str">
        <f>_xll.qlSwapRateHelper2(K22,$J22,$C22,Calendar,$F22,$G22,$H22,$L$4,$I22,B22,$L$2,Permanent,,ObjectOverwrite)</f>
        <v>GBP_YC1YRH_SB12LBASIS17Y#0000</v>
      </c>
      <c r="M22" s="43" t="str">
        <f>_xll.ohRangeRetrieveError(L22)</f>
        <v/>
      </c>
      <c r="N22" s="46"/>
    </row>
    <row r="23" spans="1:14" x14ac:dyDescent="0.2">
      <c r="A23" s="3"/>
      <c r="B23" s="7" t="str">
        <f t="shared" si="4"/>
        <v>0d</v>
      </c>
      <c r="C23" s="7" t="s">
        <v>32</v>
      </c>
      <c r="D23" s="7" t="str">
        <f t="shared" si="5"/>
        <v>SB</v>
      </c>
      <c r="E23" s="7" t="str">
        <f t="shared" si="5"/>
        <v>12L</v>
      </c>
      <c r="F23" s="8" t="str">
        <f t="shared" si="2"/>
        <v>Semiannual</v>
      </c>
      <c r="G23" s="8" t="s">
        <v>4</v>
      </c>
      <c r="H23" s="8" t="str">
        <f t="shared" si="0"/>
        <v>Actual/365 (Fixed)</v>
      </c>
      <c r="I23" s="21">
        <v>0</v>
      </c>
      <c r="J23" s="20" t="str">
        <f t="shared" si="1"/>
        <v>GBPSB6L18Y_S6L12L_Quote</v>
      </c>
      <c r="K23" s="20" t="str">
        <f t="shared" si="3"/>
        <v>GBP_YC1YRH_SB12LBASIS18Y</v>
      </c>
      <c r="L23" s="23" t="str">
        <f>_xll.qlSwapRateHelper2(K23,$J23,$C23,Calendar,$F23,$G23,$H23,$L$4,$I23,B23,$L$2,Permanent,,ObjectOverwrite)</f>
        <v>GBP_YC1YRH_SB12LBASIS18Y#0000</v>
      </c>
      <c r="M23" s="43" t="str">
        <f>_xll.ohRangeRetrieveError(L23)</f>
        <v/>
      </c>
      <c r="N23" s="46"/>
    </row>
    <row r="24" spans="1:14" x14ac:dyDescent="0.2">
      <c r="A24" s="3"/>
      <c r="B24" s="7" t="str">
        <f t="shared" si="4"/>
        <v>0d</v>
      </c>
      <c r="C24" s="7" t="s">
        <v>33</v>
      </c>
      <c r="D24" s="7" t="str">
        <f t="shared" si="5"/>
        <v>SB</v>
      </c>
      <c r="E24" s="7" t="str">
        <f t="shared" si="5"/>
        <v>12L</v>
      </c>
      <c r="F24" s="8" t="str">
        <f t="shared" si="2"/>
        <v>Semiannual</v>
      </c>
      <c r="G24" s="8" t="s">
        <v>4</v>
      </c>
      <c r="H24" s="8" t="str">
        <f t="shared" si="0"/>
        <v>Actual/365 (Fixed)</v>
      </c>
      <c r="I24" s="21">
        <v>0</v>
      </c>
      <c r="J24" s="20" t="str">
        <f t="shared" si="1"/>
        <v>GBPSB6L19Y_S6L12L_Quote</v>
      </c>
      <c r="K24" s="20" t="str">
        <f t="shared" si="3"/>
        <v>GBP_YC1YRH_SB12LBASIS19Y</v>
      </c>
      <c r="L24" s="23" t="str">
        <f>_xll.qlSwapRateHelper2(K24,$J24,$C24,Calendar,$F24,$G24,$H24,$L$4,$I24,B24,$L$2,Permanent,,ObjectOverwrite)</f>
        <v>GBP_YC1YRH_SB12LBASIS19Y#0000</v>
      </c>
      <c r="M24" s="43" t="str">
        <f>_xll.ohRangeRetrieveError(L24)</f>
        <v/>
      </c>
      <c r="N24" s="46"/>
    </row>
    <row r="25" spans="1:14" x14ac:dyDescent="0.2">
      <c r="A25" s="3"/>
      <c r="B25" s="7" t="str">
        <f t="shared" si="4"/>
        <v>0d</v>
      </c>
      <c r="C25" s="7" t="s">
        <v>23</v>
      </c>
      <c r="D25" s="7" t="str">
        <f t="shared" si="5"/>
        <v>SB</v>
      </c>
      <c r="E25" s="7" t="str">
        <f t="shared" si="5"/>
        <v>12L</v>
      </c>
      <c r="F25" s="8" t="str">
        <f t="shared" si="2"/>
        <v>Semiannual</v>
      </c>
      <c r="G25" s="8" t="s">
        <v>4</v>
      </c>
      <c r="H25" s="8" t="str">
        <f t="shared" si="0"/>
        <v>Actual/365 (Fixed)</v>
      </c>
      <c r="I25" s="21">
        <v>0</v>
      </c>
      <c r="J25" s="20" t="str">
        <f t="shared" si="1"/>
        <v>GBPSB6L20Y_S6L12L_Quote</v>
      </c>
      <c r="K25" s="20" t="str">
        <f t="shared" si="3"/>
        <v>GBP_YC1YRH_SB12LBASIS20Y</v>
      </c>
      <c r="L25" s="23" t="str">
        <f>_xll.qlSwapRateHelper2(K25,$J25,$C25,Calendar,$F25,$G25,$H25,$L$4,$I25,B25,$L$2,Permanent,,ObjectOverwrite)</f>
        <v>GBP_YC1YRH_SB12LBASIS20Y#0000</v>
      </c>
      <c r="M25" s="43" t="str">
        <f>_xll.ohRangeRetrieveError(L25)</f>
        <v/>
      </c>
      <c r="N25" s="46"/>
    </row>
    <row r="26" spans="1:14" x14ac:dyDescent="0.2">
      <c r="A26" s="3"/>
      <c r="B26" s="7" t="str">
        <f t="shared" si="4"/>
        <v>0d</v>
      </c>
      <c r="C26" s="7" t="s">
        <v>34</v>
      </c>
      <c r="D26" s="7" t="str">
        <f t="shared" si="5"/>
        <v>SB</v>
      </c>
      <c r="E26" s="7" t="str">
        <f t="shared" si="5"/>
        <v>12L</v>
      </c>
      <c r="F26" s="8" t="str">
        <f t="shared" si="2"/>
        <v>Semiannual</v>
      </c>
      <c r="G26" s="8" t="s">
        <v>4</v>
      </c>
      <c r="H26" s="8" t="str">
        <f t="shared" si="0"/>
        <v>Actual/365 (Fixed)</v>
      </c>
      <c r="I26" s="21">
        <v>0</v>
      </c>
      <c r="J26" s="20" t="str">
        <f t="shared" si="1"/>
        <v>GBPSB6L21Y_S6L12L_Quote</v>
      </c>
      <c r="K26" s="20" t="str">
        <f t="shared" si="3"/>
        <v>GBP_YC1YRH_SB12LBASIS21Y</v>
      </c>
      <c r="L26" s="23" t="str">
        <f>_xll.qlSwapRateHelper2(K26,$J26,$C26,Calendar,$F26,$G26,$H26,$L$4,$I26,B26,$L$2,Permanent,,ObjectOverwrite)</f>
        <v>GBP_YC1YRH_SB12LBASIS21Y#0000</v>
      </c>
      <c r="M26" s="43" t="str">
        <f>_xll.ohRangeRetrieveError(L26)</f>
        <v/>
      </c>
      <c r="N26" s="46"/>
    </row>
    <row r="27" spans="1:14" x14ac:dyDescent="0.2">
      <c r="A27" s="3"/>
      <c r="B27" s="7" t="str">
        <f t="shared" si="4"/>
        <v>0d</v>
      </c>
      <c r="C27" s="7" t="s">
        <v>35</v>
      </c>
      <c r="D27" s="7" t="str">
        <f t="shared" si="5"/>
        <v>SB</v>
      </c>
      <c r="E27" s="7" t="str">
        <f t="shared" si="5"/>
        <v>12L</v>
      </c>
      <c r="F27" s="8" t="str">
        <f t="shared" si="2"/>
        <v>Semiannual</v>
      </c>
      <c r="G27" s="8" t="s">
        <v>4</v>
      </c>
      <c r="H27" s="8" t="str">
        <f t="shared" si="0"/>
        <v>Actual/365 (Fixed)</v>
      </c>
      <c r="I27" s="21">
        <v>0</v>
      </c>
      <c r="J27" s="20" t="str">
        <f t="shared" si="1"/>
        <v>GBPSB6L22Y_S6L12L_Quote</v>
      </c>
      <c r="K27" s="20" t="str">
        <f t="shared" si="3"/>
        <v>GBP_YC1YRH_SB12LBASIS22Y</v>
      </c>
      <c r="L27" s="23" t="str">
        <f>_xll.qlSwapRateHelper2(K27,$J27,$C27,Calendar,$F27,$G27,$H27,$L$4,$I27,B27,$L$2,Permanent,,ObjectOverwrite)</f>
        <v>GBP_YC1YRH_SB12LBASIS22Y#0000</v>
      </c>
      <c r="M27" s="43" t="str">
        <f>_xll.ohRangeRetrieveError(L27)</f>
        <v/>
      </c>
      <c r="N27" s="46"/>
    </row>
    <row r="28" spans="1:14" x14ac:dyDescent="0.2">
      <c r="A28" s="3"/>
      <c r="B28" s="7" t="str">
        <f t="shared" si="4"/>
        <v>0d</v>
      </c>
      <c r="C28" s="7" t="s">
        <v>36</v>
      </c>
      <c r="D28" s="7" t="str">
        <f t="shared" si="5"/>
        <v>SB</v>
      </c>
      <c r="E28" s="7" t="str">
        <f t="shared" si="5"/>
        <v>12L</v>
      </c>
      <c r="F28" s="8" t="str">
        <f t="shared" si="2"/>
        <v>Semiannual</v>
      </c>
      <c r="G28" s="8" t="s">
        <v>4</v>
      </c>
      <c r="H28" s="8" t="str">
        <f t="shared" si="0"/>
        <v>Actual/365 (Fixed)</v>
      </c>
      <c r="I28" s="21">
        <v>0</v>
      </c>
      <c r="J28" s="20" t="str">
        <f t="shared" si="1"/>
        <v>GBPSB6L23Y_S6L12L_Quote</v>
      </c>
      <c r="K28" s="20" t="str">
        <f t="shared" si="3"/>
        <v>GBP_YC1YRH_SB12LBASIS23Y</v>
      </c>
      <c r="L28" s="23" t="str">
        <f>_xll.qlSwapRateHelper2(K28,$J28,$C28,Calendar,$F28,$G28,$H28,$L$4,$I28,B28,$L$2,Permanent,,ObjectOverwrite)</f>
        <v>GBP_YC1YRH_SB12LBASIS23Y#0000</v>
      </c>
      <c r="M28" s="43" t="str">
        <f>_xll.ohRangeRetrieveError(L28)</f>
        <v/>
      </c>
      <c r="N28" s="46"/>
    </row>
    <row r="29" spans="1:14" x14ac:dyDescent="0.2">
      <c r="A29" s="3"/>
      <c r="B29" s="7" t="str">
        <f t="shared" si="4"/>
        <v>0d</v>
      </c>
      <c r="C29" s="7" t="s">
        <v>37</v>
      </c>
      <c r="D29" s="7" t="str">
        <f t="shared" si="5"/>
        <v>SB</v>
      </c>
      <c r="E29" s="7" t="str">
        <f t="shared" si="5"/>
        <v>12L</v>
      </c>
      <c r="F29" s="8" t="str">
        <f t="shared" si="2"/>
        <v>Semiannual</v>
      </c>
      <c r="G29" s="8" t="s">
        <v>4</v>
      </c>
      <c r="H29" s="8" t="str">
        <f t="shared" si="0"/>
        <v>Actual/365 (Fixed)</v>
      </c>
      <c r="I29" s="21">
        <v>0</v>
      </c>
      <c r="J29" s="20" t="str">
        <f t="shared" si="1"/>
        <v>GBPSB6L24Y_S6L12L_Quote</v>
      </c>
      <c r="K29" s="20" t="str">
        <f t="shared" si="3"/>
        <v>GBP_YC1YRH_SB12LBASIS24Y</v>
      </c>
      <c r="L29" s="23" t="str">
        <f>_xll.qlSwapRateHelper2(K29,$J29,$C29,Calendar,$F29,$G29,$H29,$L$4,$I29,B29,$L$2,Permanent,,ObjectOverwrite)</f>
        <v>GBP_YC1YRH_SB12LBASIS24Y#0000</v>
      </c>
      <c r="M29" s="43" t="str">
        <f>_xll.ohRangeRetrieveError(L29)</f>
        <v/>
      </c>
      <c r="N29" s="46"/>
    </row>
    <row r="30" spans="1:14" x14ac:dyDescent="0.2">
      <c r="A30" s="3"/>
      <c r="B30" s="7" t="str">
        <f t="shared" si="4"/>
        <v>0d</v>
      </c>
      <c r="C30" s="7" t="s">
        <v>24</v>
      </c>
      <c r="D30" s="7" t="str">
        <f t="shared" si="5"/>
        <v>SB</v>
      </c>
      <c r="E30" s="7" t="str">
        <f t="shared" si="5"/>
        <v>12L</v>
      </c>
      <c r="F30" s="8" t="str">
        <f t="shared" si="2"/>
        <v>Semiannual</v>
      </c>
      <c r="G30" s="8" t="s">
        <v>4</v>
      </c>
      <c r="H30" s="8" t="str">
        <f t="shared" si="0"/>
        <v>Actual/365 (Fixed)</v>
      </c>
      <c r="I30" s="21">
        <v>0</v>
      </c>
      <c r="J30" s="20" t="str">
        <f t="shared" si="1"/>
        <v>GBPSB6L25Y_S6L12L_Quote</v>
      </c>
      <c r="K30" s="20" t="str">
        <f t="shared" si="3"/>
        <v>GBP_YC1YRH_SB12LBASIS25Y</v>
      </c>
      <c r="L30" s="23" t="str">
        <f>_xll.qlSwapRateHelper2(K30,$J30,$C30,Calendar,$F30,$G30,$H30,$L$4,$I30,B30,$L$2,Permanent,,ObjectOverwrite)</f>
        <v>GBP_YC1YRH_SB12LBASIS25Y#0000</v>
      </c>
      <c r="M30" s="43" t="str">
        <f>_xll.ohRangeRetrieveError(L30)</f>
        <v/>
      </c>
      <c r="N30" s="46"/>
    </row>
    <row r="31" spans="1:14" x14ac:dyDescent="0.2">
      <c r="A31" s="3"/>
      <c r="B31" s="7" t="str">
        <f t="shared" si="4"/>
        <v>0d</v>
      </c>
      <c r="C31" s="7" t="s">
        <v>38</v>
      </c>
      <c r="D31" s="7" t="str">
        <f t="shared" si="5"/>
        <v>SB</v>
      </c>
      <c r="E31" s="7" t="str">
        <f t="shared" si="5"/>
        <v>12L</v>
      </c>
      <c r="F31" s="8" t="str">
        <f t="shared" si="2"/>
        <v>Semiannual</v>
      </c>
      <c r="G31" s="8" t="s">
        <v>4</v>
      </c>
      <c r="H31" s="8" t="str">
        <f t="shared" si="0"/>
        <v>Actual/365 (Fixed)</v>
      </c>
      <c r="I31" s="21">
        <v>0</v>
      </c>
      <c r="J31" s="20" t="str">
        <f t="shared" si="1"/>
        <v>GBPSB6L26Y_S6L12L_Quote</v>
      </c>
      <c r="K31" s="20" t="str">
        <f t="shared" si="3"/>
        <v>GBP_YC1YRH_SB12LBASIS26Y</v>
      </c>
      <c r="L31" s="23" t="str">
        <f>_xll.qlSwapRateHelper2(K31,$J31,$C31,Calendar,$F31,$G31,$H31,$L$4,$I31,B31,$L$2,Permanent,,ObjectOverwrite)</f>
        <v>GBP_YC1YRH_SB12LBASIS26Y#0000</v>
      </c>
      <c r="M31" s="43" t="str">
        <f>_xll.ohRangeRetrieveError(L31)</f>
        <v/>
      </c>
      <c r="N31" s="46"/>
    </row>
    <row r="32" spans="1:14" x14ac:dyDescent="0.2">
      <c r="A32" s="3"/>
      <c r="B32" s="7" t="str">
        <f t="shared" si="4"/>
        <v>0d</v>
      </c>
      <c r="C32" s="7" t="s">
        <v>39</v>
      </c>
      <c r="D32" s="7" t="str">
        <f t="shared" si="5"/>
        <v>SB</v>
      </c>
      <c r="E32" s="7" t="str">
        <f t="shared" si="5"/>
        <v>12L</v>
      </c>
      <c r="F32" s="8" t="str">
        <f t="shared" si="2"/>
        <v>Semiannual</v>
      </c>
      <c r="G32" s="8" t="s">
        <v>4</v>
      </c>
      <c r="H32" s="8" t="str">
        <f t="shared" si="0"/>
        <v>Actual/365 (Fixed)</v>
      </c>
      <c r="I32" s="21">
        <v>0</v>
      </c>
      <c r="J32" s="20" t="str">
        <f t="shared" si="1"/>
        <v>GBPSB6L27Y_S6L12L_Quote</v>
      </c>
      <c r="K32" s="20" t="str">
        <f t="shared" si="3"/>
        <v>GBP_YC1YRH_SB12LBASIS27Y</v>
      </c>
      <c r="L32" s="23" t="str">
        <f>_xll.qlSwapRateHelper2(K32,$J32,$C32,Calendar,$F32,$G32,$H32,$L$4,$I32,B32,$L$2,Permanent,,ObjectOverwrite)</f>
        <v>GBP_YC1YRH_SB12LBASIS27Y#0000</v>
      </c>
      <c r="M32" s="43" t="str">
        <f>_xll.ohRangeRetrieveError(L32)</f>
        <v/>
      </c>
      <c r="N32" s="46"/>
    </row>
    <row r="33" spans="1:14" x14ac:dyDescent="0.2">
      <c r="A33" s="3"/>
      <c r="B33" s="7" t="str">
        <f t="shared" si="4"/>
        <v>0d</v>
      </c>
      <c r="C33" s="7" t="s">
        <v>40</v>
      </c>
      <c r="D33" s="7" t="str">
        <f t="shared" si="5"/>
        <v>SB</v>
      </c>
      <c r="E33" s="7" t="str">
        <f t="shared" si="5"/>
        <v>12L</v>
      </c>
      <c r="F33" s="8" t="str">
        <f t="shared" si="2"/>
        <v>Semiannual</v>
      </c>
      <c r="G33" s="8" t="s">
        <v>4</v>
      </c>
      <c r="H33" s="8" t="str">
        <f t="shared" si="0"/>
        <v>Actual/365 (Fixed)</v>
      </c>
      <c r="I33" s="21">
        <v>0</v>
      </c>
      <c r="J33" s="20" t="str">
        <f t="shared" si="1"/>
        <v>GBPSB6L28Y_S6L12L_Quote</v>
      </c>
      <c r="K33" s="20" t="str">
        <f t="shared" si="3"/>
        <v>GBP_YC1YRH_SB12LBASIS28Y</v>
      </c>
      <c r="L33" s="23" t="str">
        <f>_xll.qlSwapRateHelper2(K33,$J33,$C33,Calendar,$F33,$G33,$H33,$L$4,$I33,B33,$L$2,Permanent,,ObjectOverwrite)</f>
        <v>GBP_YC1YRH_SB12LBASIS28Y#0000</v>
      </c>
      <c r="M33" s="43" t="str">
        <f>_xll.ohRangeRetrieveError(L33)</f>
        <v/>
      </c>
      <c r="N33" s="46"/>
    </row>
    <row r="34" spans="1:14" x14ac:dyDescent="0.2">
      <c r="A34" s="3"/>
      <c r="B34" s="7" t="str">
        <f t="shared" si="4"/>
        <v>0d</v>
      </c>
      <c r="C34" s="7" t="s">
        <v>41</v>
      </c>
      <c r="D34" s="7" t="str">
        <f t="shared" si="5"/>
        <v>SB</v>
      </c>
      <c r="E34" s="7" t="str">
        <f t="shared" si="5"/>
        <v>12L</v>
      </c>
      <c r="F34" s="8" t="str">
        <f t="shared" si="2"/>
        <v>Semiannual</v>
      </c>
      <c r="G34" s="8" t="s">
        <v>4</v>
      </c>
      <c r="H34" s="8" t="str">
        <f t="shared" si="0"/>
        <v>Actual/365 (Fixed)</v>
      </c>
      <c r="I34" s="21">
        <v>0</v>
      </c>
      <c r="J34" s="20" t="str">
        <f t="shared" si="1"/>
        <v>GBPSB6L29Y_S6L12L_Quote</v>
      </c>
      <c r="K34" s="20" t="str">
        <f t="shared" si="3"/>
        <v>GBP_YC1YRH_SB12LBASIS29Y</v>
      </c>
      <c r="L34" s="23" t="str">
        <f>_xll.qlSwapRateHelper2(K34,$J34,$C34,Calendar,$F34,$G34,$H34,$L$4,$I34,B34,$L$2,Permanent,,ObjectOverwrite)</f>
        <v>GBP_YC1YRH_SB12LBASIS29Y#0000</v>
      </c>
      <c r="M34" s="43" t="str">
        <f>_xll.ohRangeRetrieveError(L34)</f>
        <v/>
      </c>
      <c r="N34" s="46"/>
    </row>
    <row r="35" spans="1:14" x14ac:dyDescent="0.2">
      <c r="A35" s="3"/>
      <c r="B35" s="7" t="str">
        <f t="shared" si="4"/>
        <v>0d</v>
      </c>
      <c r="C35" s="7" t="s">
        <v>25</v>
      </c>
      <c r="D35" s="7" t="str">
        <f t="shared" si="5"/>
        <v>SB</v>
      </c>
      <c r="E35" s="7" t="str">
        <f t="shared" si="5"/>
        <v>12L</v>
      </c>
      <c r="F35" s="8" t="str">
        <f t="shared" si="2"/>
        <v>Semiannual</v>
      </c>
      <c r="G35" s="8" t="s">
        <v>4</v>
      </c>
      <c r="H35" s="8" t="str">
        <f t="shared" si="0"/>
        <v>Actual/365 (Fixed)</v>
      </c>
      <c r="I35" s="21">
        <v>0</v>
      </c>
      <c r="J35" s="20" t="str">
        <f t="shared" si="1"/>
        <v>GBPSB6L30Y_S6L12L_Quote</v>
      </c>
      <c r="K35" s="20" t="str">
        <f t="shared" si="3"/>
        <v>GBP_YC1YRH_SB12LBASIS30Y</v>
      </c>
      <c r="L35" s="23" t="str">
        <f>_xll.qlSwapRateHelper2(K35,$J35,$C35,Calendar,$F35,$G35,$H35,$L$4,$I35,B35,$L$2,Permanent,,ObjectOverwrite)</f>
        <v>GBP_YC1YRH_SB12LBASIS30Y#0000</v>
      </c>
      <c r="M35" s="43" t="str">
        <f>_xll.ohRangeRetrieveError(L35)</f>
        <v/>
      </c>
      <c r="N35" s="46"/>
    </row>
    <row r="36" spans="1:14" x14ac:dyDescent="0.2">
      <c r="A36" s="3"/>
      <c r="B36" s="7" t="str">
        <f t="shared" si="4"/>
        <v>0d</v>
      </c>
      <c r="C36" s="7" t="s">
        <v>42</v>
      </c>
      <c r="D36" s="7" t="str">
        <f t="shared" si="5"/>
        <v>SB</v>
      </c>
      <c r="E36" s="7" t="str">
        <f t="shared" si="5"/>
        <v>12L</v>
      </c>
      <c r="F36" s="8" t="str">
        <f t="shared" si="2"/>
        <v>Semiannual</v>
      </c>
      <c r="G36" s="8" t="s">
        <v>4</v>
      </c>
      <c r="H36" s="8" t="str">
        <f t="shared" si="0"/>
        <v>Actual/365 (Fixed)</v>
      </c>
      <c r="I36" s="21">
        <v>0</v>
      </c>
      <c r="J36" s="20" t="str">
        <f t="shared" si="1"/>
        <v>GBPSB6L35Y_S6L12L_Quote</v>
      </c>
      <c r="K36" s="20" t="str">
        <f t="shared" si="3"/>
        <v>GBP_YC1YRH_SB12LBASIS35Y</v>
      </c>
      <c r="L36" s="23" t="str">
        <f>_xll.qlSwapRateHelper2(K36,$J36,$C36,Calendar,$F36,$G36,$H36,$L$4,$I36,B36,$L$2,Permanent,,ObjectOverwrite)</f>
        <v>GBP_YC1YRH_SB12LBASIS35Y#0000</v>
      </c>
      <c r="M36" s="43" t="str">
        <f>_xll.ohRangeRetrieveError(L36)</f>
        <v/>
      </c>
      <c r="N36" s="46"/>
    </row>
    <row r="37" spans="1:14" x14ac:dyDescent="0.2">
      <c r="A37" s="3"/>
      <c r="B37" s="7" t="str">
        <f t="shared" si="4"/>
        <v>0d</v>
      </c>
      <c r="C37" s="7" t="s">
        <v>26</v>
      </c>
      <c r="D37" s="7" t="str">
        <f t="shared" si="5"/>
        <v>SB</v>
      </c>
      <c r="E37" s="7" t="str">
        <f t="shared" si="5"/>
        <v>12L</v>
      </c>
      <c r="F37" s="8" t="str">
        <f t="shared" si="2"/>
        <v>Semiannual</v>
      </c>
      <c r="G37" s="8" t="s">
        <v>4</v>
      </c>
      <c r="H37" s="8" t="str">
        <f t="shared" si="0"/>
        <v>Actual/365 (Fixed)</v>
      </c>
      <c r="I37" s="21">
        <v>0</v>
      </c>
      <c r="J37" s="20" t="str">
        <f t="shared" si="1"/>
        <v>GBPSB6L40Y_S6L12L_Quote</v>
      </c>
      <c r="K37" s="20" t="str">
        <f t="shared" si="3"/>
        <v>GBP_YC1YRH_SB12LBASIS40Y</v>
      </c>
      <c r="L37" s="23" t="str">
        <f>_xll.qlSwapRateHelper2(K37,$J37,$C37,Calendar,$F37,$G37,$H37,$L$4,$I37,B37,$L$2,Permanent,,ObjectOverwrite)</f>
        <v>GBP_YC1YRH_SB12LBASIS40Y#0000</v>
      </c>
      <c r="M37" s="43" t="str">
        <f>_xll.ohRangeRetrieveError(L37)</f>
        <v/>
      </c>
      <c r="N37" s="46"/>
    </row>
    <row r="38" spans="1:14" x14ac:dyDescent="0.2">
      <c r="A38" s="3"/>
      <c r="B38" s="7" t="str">
        <f t="shared" si="4"/>
        <v>0d</v>
      </c>
      <c r="C38" s="7" t="s">
        <v>27</v>
      </c>
      <c r="D38" s="7" t="str">
        <f t="shared" si="5"/>
        <v>SB</v>
      </c>
      <c r="E38" s="7" t="str">
        <f t="shared" si="5"/>
        <v>12L</v>
      </c>
      <c r="F38" s="8" t="str">
        <f t="shared" si="2"/>
        <v>Semiannual</v>
      </c>
      <c r="G38" s="8" t="s">
        <v>4</v>
      </c>
      <c r="H38" s="8" t="str">
        <f t="shared" si="0"/>
        <v>Actual/365 (Fixed)</v>
      </c>
      <c r="I38" s="21">
        <v>0</v>
      </c>
      <c r="J38" s="20" t="str">
        <f t="shared" si="1"/>
        <v>GBPSB6L50Y_S6L12L_Quote</v>
      </c>
      <c r="K38" s="20" t="str">
        <f t="shared" si="3"/>
        <v>GBP_YC1YRH_SB12LBASIS50Y</v>
      </c>
      <c r="L38" s="23" t="str">
        <f>_xll.qlSwapRateHelper2(K38,$J38,$C38,Calendar,$F38,$G38,$H38,$L$4,$I38,B38,$L$2,Permanent,,ObjectOverwrite)</f>
        <v>GBP_YC1YRH_SB12LBASIS50Y#0000</v>
      </c>
      <c r="M38" s="43" t="str">
        <f>_xll.ohRangeRetrieveError(L38)</f>
        <v/>
      </c>
      <c r="N38" s="46"/>
    </row>
    <row r="39" spans="1:14" x14ac:dyDescent="0.2">
      <c r="A39" s="3"/>
      <c r="B39" s="7" t="str">
        <f t="shared" si="4"/>
        <v>0d</v>
      </c>
      <c r="C39" s="7" t="s">
        <v>28</v>
      </c>
      <c r="D39" s="7" t="str">
        <f t="shared" si="5"/>
        <v>SB</v>
      </c>
      <c r="E39" s="7" t="str">
        <f t="shared" si="5"/>
        <v>12L</v>
      </c>
      <c r="F39" s="8" t="str">
        <f t="shared" si="2"/>
        <v>Semiannual</v>
      </c>
      <c r="G39" s="8" t="s">
        <v>4</v>
      </c>
      <c r="H39" s="8" t="str">
        <f t="shared" si="0"/>
        <v>Actual/365 (Fixed)</v>
      </c>
      <c r="I39" s="21">
        <v>0</v>
      </c>
      <c r="J39" s="20" t="str">
        <f t="shared" si="1"/>
        <v>GBPSB6L60Y_S6L12L_Quote</v>
      </c>
      <c r="K39" s="20" t="str">
        <f t="shared" si="3"/>
        <v>GBP_YC1YRH_SB12LBASIS60Y</v>
      </c>
      <c r="L39" s="23" t="str">
        <f>_xll.qlSwapRateHelper2(K39,$J39,$C39,Calendar,$F39,$G39,$H39,$L$4,$I39,B39,$L$2,Permanent,,ObjectOverwrite)</f>
        <v>GBP_YC1YRH_SB12LBASIS60Y#0000</v>
      </c>
      <c r="M39" s="43" t="str">
        <f>_xll.ohRangeRetrieveError(L39)</f>
        <v/>
      </c>
      <c r="N39" s="46"/>
    </row>
    <row r="40" spans="1:14" ht="12" thickBot="1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11"/>
      <c r="M40" s="11"/>
      <c r="N40" s="19"/>
    </row>
  </sheetData>
  <phoneticPr fontId="4" type="noConversion"/>
  <dataValidations count="1">
    <dataValidation type="list" allowBlank="1" showInputMessage="1" showErrorMessage="1" sqref="G6:G39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R40"/>
  <sheetViews>
    <sheetView workbookViewId="0">
      <selection activeCell="L3" sqref="L3"/>
    </sheetView>
  </sheetViews>
  <sheetFormatPr defaultRowHeight="11.25" x14ac:dyDescent="0.2"/>
  <cols>
    <col min="1" max="1" width="1.7109375" style="45" customWidth="1"/>
    <col min="2" max="2" width="4.7109375" style="45" bestFit="1" customWidth="1"/>
    <col min="3" max="3" width="3.85546875" style="45" bestFit="1" customWidth="1"/>
    <col min="4" max="4" width="3" style="45" bestFit="1" customWidth="1"/>
    <col min="5" max="5" width="2.7109375" style="45" bestFit="1" customWidth="1"/>
    <col min="6" max="6" width="8.85546875" style="45" bestFit="1" customWidth="1"/>
    <col min="7" max="8" width="13.85546875" style="45" bestFit="1" customWidth="1"/>
    <col min="9" max="9" width="15.42578125" style="45" bestFit="1" customWidth="1"/>
    <col min="10" max="10" width="15.7109375" style="45" bestFit="1" customWidth="1"/>
    <col min="11" max="11" width="29.7109375" style="45" bestFit="1" customWidth="1"/>
    <col min="12" max="12" width="34" style="47" bestFit="1" customWidth="1"/>
    <col min="13" max="13" width="16.5703125" style="45" customWidth="1"/>
    <col min="14" max="14" width="3.85546875" style="45" customWidth="1"/>
    <col min="15" max="15" width="2.5703125" style="45" customWidth="1"/>
    <col min="16" max="16" width="4" style="45" bestFit="1" customWidth="1"/>
    <col min="17" max="17" width="3.28515625" style="45" bestFit="1" customWidth="1"/>
    <col min="18" max="18" width="3.5703125" style="45" bestFit="1" customWidth="1"/>
    <col min="19" max="16384" width="9.140625" style="45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8"/>
      <c r="L1" s="18"/>
      <c r="M1" s="18"/>
      <c r="N1" s="44"/>
    </row>
    <row r="2" spans="1:18" x14ac:dyDescent="0.2">
      <c r="A2" s="3"/>
      <c r="B2" s="2"/>
      <c r="C2" s="2"/>
      <c r="D2" s="2"/>
      <c r="E2" s="2"/>
      <c r="F2" s="2"/>
      <c r="G2" s="2"/>
      <c r="H2" s="2"/>
      <c r="I2" s="49" t="s">
        <v>63</v>
      </c>
      <c r="J2" s="49" t="s">
        <v>5</v>
      </c>
      <c r="K2" s="49" t="str">
        <f>Currency&amp;"_YC"&amp;$J$2&amp;"-MxRH"</f>
        <v>GBP_YC1M-MxRH</v>
      </c>
      <c r="L2" s="49" t="str">
        <f>Discounting2</f>
        <v>GbpYCSTD</v>
      </c>
      <c r="M2" s="2"/>
      <c r="N2" s="46"/>
    </row>
    <row r="3" spans="1:18" ht="22.5" x14ac:dyDescent="0.2">
      <c r="A3" s="3"/>
      <c r="B3" s="40" t="s">
        <v>57</v>
      </c>
      <c r="C3" s="40"/>
      <c r="D3" s="40"/>
      <c r="E3" s="40"/>
      <c r="F3" s="40" t="s">
        <v>53</v>
      </c>
      <c r="G3" s="40" t="s">
        <v>3</v>
      </c>
      <c r="H3" s="40" t="s">
        <v>2</v>
      </c>
      <c r="I3" s="40" t="s">
        <v>54</v>
      </c>
      <c r="J3" s="40" t="s">
        <v>46</v>
      </c>
      <c r="K3" s="41" t="str">
        <f>K2&amp;"_SwapsFromBasis.xml"</f>
        <v>GBP_YC1M-MxRH_SwapsFromBasis.xml</v>
      </c>
      <c r="L3" s="42" t="e">
        <f>IF(Serialize,_xll.ohObjectSave(L4:L39,SerializationPath&amp;K3,FileOverwrite,Serialize),"---")</f>
        <v>#NUM!</v>
      </c>
      <c r="M3" s="43" t="str">
        <f ca="1">_xll.ohRangeRetrieveError(L3)</f>
        <v/>
      </c>
      <c r="N3" s="46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50" t="str">
        <f>$K$2&amp;"_"&amp;$D6&amp;$E6&amp;"BASIS_"&amp;FamilyName&amp;$J$2</f>
        <v>GBP_YC1M-MxRH_SB1LBASIS_Libor1M</v>
      </c>
      <c r="L4" s="51" t="str">
        <f>IF(UPPER(FamilyName)="IBOR",_xll.qlEuribor($K4,$J$2,,Permanent,Trigger,ObjectOverwrite),IF(UPPER(FamilyName)="LIBOR",_xll.qlLibor($K4,Currency,$J$2,,Permanent,Trigger,ObjectOverwrite),"--"))</f>
        <v>GBP_YC1M-MxRH_SB1LBASIS_Libor1M#0000</v>
      </c>
      <c r="M4" s="39" t="str">
        <f>_xll.ohRangeRetrieveError(L4)</f>
        <v/>
      </c>
      <c r="N4" s="46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6"/>
    </row>
    <row r="6" spans="1:18" ht="12" thickBot="1" x14ac:dyDescent="0.25">
      <c r="A6" s="3"/>
      <c r="B6" s="61" t="s">
        <v>77</v>
      </c>
      <c r="C6" s="7" t="s">
        <v>8</v>
      </c>
      <c r="D6" s="61" t="str">
        <f>VLOOKUP(Currency,Swap1MConventions,2)</f>
        <v>SB</v>
      </c>
      <c r="E6" s="61" t="str">
        <f>VLOOKUP(Currency,Swap1MConventions,3)</f>
        <v>1L</v>
      </c>
      <c r="F6" s="4" t="str">
        <f t="shared" ref="F6:F39" si="0">IF(UPPER(LEFT($D6))="A","Annual",IF(UPPER(LEFT($D6))="S","Semiannual","--"))</f>
        <v>Semiannual</v>
      </c>
      <c r="G6" s="4" t="s">
        <v>4</v>
      </c>
      <c r="H6" s="4" t="str">
        <f t="shared" ref="H6:H39" si="1">IF(UPPER(RIGHT($D6))="B",BondBasisDayCounter,IF(UPPER(RIGHT($D6))="M",MoneyMarketDayCounter,"--"))</f>
        <v>Actual/365 (Fixed)</v>
      </c>
      <c r="I6" s="21" t="str">
        <f t="shared" ref="I6:I39" si="2">Currency&amp;$E6&amp;$I$2&amp;$C6&amp;QuoteSuffix</f>
        <v>GBP1L6L1Y_Quote</v>
      </c>
      <c r="J6" s="20" t="str">
        <f t="shared" ref="J6:J39" si="3">Currency&amp;$D6&amp;$I$2&amp;$C6&amp;"_Quote"</f>
        <v>GBPSB6L1Y_Quote</v>
      </c>
      <c r="K6" s="20" t="str">
        <f t="shared" ref="K6:K39" si="4">$K$2&amp;"_"&amp;$D6&amp;$E6&amp;"BASIS"&amp;$C6</f>
        <v>GBP_YC1M-MxRH_SB1LBASIS1Y</v>
      </c>
      <c r="L6" s="22" t="str">
        <f>_xll.qlSwapRateHelper2(K6,$J6,$C6,Calendar,$F6,$G6,$H6,$L$4,$I6,B6,$L$2,Permanent,,ObjectOverwrite)</f>
        <v>GBP_YC1M-MxRH_SB1LBASIS1Y#0000</v>
      </c>
      <c r="M6" s="43" t="str">
        <f>_xll.ohRangeRetrieveError(L6)</f>
        <v/>
      </c>
      <c r="N6" s="46"/>
    </row>
    <row r="7" spans="1:18" x14ac:dyDescent="0.2">
      <c r="A7" s="3"/>
      <c r="B7" s="7" t="str">
        <f t="shared" ref="B7:B39" si="5">B6</f>
        <v>0d</v>
      </c>
      <c r="C7" s="7" t="s">
        <v>9</v>
      </c>
      <c r="D7" s="7" t="str">
        <f t="shared" ref="D7:D39" si="6">D6</f>
        <v>SB</v>
      </c>
      <c r="E7" s="7" t="str">
        <f t="shared" ref="E7:E39" si="7">E6</f>
        <v>1L</v>
      </c>
      <c r="F7" s="4" t="str">
        <f t="shared" si="0"/>
        <v>Semiannual</v>
      </c>
      <c r="G7" s="4" t="s">
        <v>4</v>
      </c>
      <c r="H7" s="4" t="str">
        <f t="shared" si="1"/>
        <v>Actual/365 (Fixed)</v>
      </c>
      <c r="I7" s="21" t="str">
        <f t="shared" si="2"/>
        <v>GBP1L6L2Y_Quote</v>
      </c>
      <c r="J7" s="20" t="str">
        <f t="shared" si="3"/>
        <v>GBPSB6L2Y_Quote</v>
      </c>
      <c r="K7" s="20" t="str">
        <f t="shared" si="4"/>
        <v>GBP_YC1M-MxRH_SB1LBASIS2Y</v>
      </c>
      <c r="L7" s="22" t="str">
        <f>_xll.qlSwapRateHelper2(K7,$J7,$C7,Calendar,$F7,$G7,$H7,$L$4,$I7,B7,$L$2,Permanent,,ObjectOverwrite)</f>
        <v>GBP_YC1M-MxRH_SB1LBASIS2Y#0000</v>
      </c>
      <c r="M7" s="43" t="str">
        <f>_xll.ohRangeRetrieveError(L7)</f>
        <v/>
      </c>
      <c r="N7" s="46"/>
      <c r="P7" s="53" t="s">
        <v>62</v>
      </c>
      <c r="Q7" s="54" t="s">
        <v>43</v>
      </c>
      <c r="R7" s="55" t="s">
        <v>74</v>
      </c>
    </row>
    <row r="8" spans="1:18" x14ac:dyDescent="0.2">
      <c r="A8" s="3"/>
      <c r="B8" s="7" t="str">
        <f t="shared" si="5"/>
        <v>0d</v>
      </c>
      <c r="C8" s="7" t="s">
        <v>10</v>
      </c>
      <c r="D8" s="7" t="str">
        <f t="shared" si="6"/>
        <v>SB</v>
      </c>
      <c r="E8" s="7" t="str">
        <f t="shared" si="7"/>
        <v>1L</v>
      </c>
      <c r="F8" s="4" t="str">
        <f t="shared" si="0"/>
        <v>Semiannual</v>
      </c>
      <c r="G8" s="4" t="s">
        <v>4</v>
      </c>
      <c r="H8" s="4" t="str">
        <f t="shared" si="1"/>
        <v>Actual/365 (Fixed)</v>
      </c>
      <c r="I8" s="21" t="str">
        <f t="shared" si="2"/>
        <v>GBP1L6L3Y_Quote</v>
      </c>
      <c r="J8" s="20" t="str">
        <f t="shared" si="3"/>
        <v>GBPSB6L3Y_Quote</v>
      </c>
      <c r="K8" s="20" t="str">
        <f t="shared" si="4"/>
        <v>GBP_YC1M-MxRH_SB1LBASIS3Y</v>
      </c>
      <c r="L8" s="22" t="str">
        <f>_xll.qlSwapRateHelper2(K8,$J8,$C8,Calendar,$F8,$G8,$H8,$L$4,$I8,B8,$L$2,Permanent,,ObjectOverwrite)</f>
        <v>GBP_YC1M-MxRH_SB1LBASIS3Y#0000</v>
      </c>
      <c r="M8" s="43" t="str">
        <f>_xll.ohRangeRetrieveError(L8)</f>
        <v/>
      </c>
      <c r="N8" s="46"/>
      <c r="P8" s="56" t="s">
        <v>64</v>
      </c>
      <c r="Q8" s="52" t="s">
        <v>43</v>
      </c>
      <c r="R8" s="57" t="s">
        <v>75</v>
      </c>
    </row>
    <row r="9" spans="1:18" x14ac:dyDescent="0.2">
      <c r="A9" s="3"/>
      <c r="B9" s="7" t="str">
        <f t="shared" si="5"/>
        <v>0d</v>
      </c>
      <c r="C9" s="7" t="s">
        <v>11</v>
      </c>
      <c r="D9" s="7" t="str">
        <f t="shared" si="6"/>
        <v>SB</v>
      </c>
      <c r="E9" s="7" t="str">
        <f t="shared" si="7"/>
        <v>1L</v>
      </c>
      <c r="F9" s="4" t="str">
        <f t="shared" si="0"/>
        <v>Semiannual</v>
      </c>
      <c r="G9" s="4" t="s">
        <v>4</v>
      </c>
      <c r="H9" s="4" t="str">
        <f t="shared" si="1"/>
        <v>Actual/365 (Fixed)</v>
      </c>
      <c r="I9" s="21" t="str">
        <f t="shared" si="2"/>
        <v>GBP1L6L4Y_Quote</v>
      </c>
      <c r="J9" s="20" t="str">
        <f t="shared" si="3"/>
        <v>GBPSB6L4Y_Quote</v>
      </c>
      <c r="K9" s="20" t="str">
        <f t="shared" si="4"/>
        <v>GBP_YC1M-MxRH_SB1LBASIS4Y</v>
      </c>
      <c r="L9" s="22" t="str">
        <f>_xll.qlSwapRateHelper2(K9,$J9,$C9,Calendar,$F9,$G9,$H9,$L$4,$I9,B9,$L$2,Permanent,,ObjectOverwrite)</f>
        <v>GBP_YC1M-MxRH_SB1LBASIS4Y#0000</v>
      </c>
      <c r="M9" s="43" t="str">
        <f>_xll.ohRangeRetrieveError(L9)</f>
        <v/>
      </c>
      <c r="N9" s="46"/>
      <c r="P9" s="56" t="s">
        <v>66</v>
      </c>
      <c r="Q9" s="52" t="s">
        <v>70</v>
      </c>
      <c r="R9" s="57" t="s">
        <v>74</v>
      </c>
    </row>
    <row r="10" spans="1:18" x14ac:dyDescent="0.2">
      <c r="A10" s="3"/>
      <c r="B10" s="7" t="str">
        <f t="shared" si="5"/>
        <v>0d</v>
      </c>
      <c r="C10" s="7" t="s">
        <v>12</v>
      </c>
      <c r="D10" s="7" t="str">
        <f t="shared" si="6"/>
        <v>SB</v>
      </c>
      <c r="E10" s="7" t="str">
        <f t="shared" si="7"/>
        <v>1L</v>
      </c>
      <c r="F10" s="4" t="str">
        <f t="shared" si="0"/>
        <v>Semiannual</v>
      </c>
      <c r="G10" s="4" t="s">
        <v>4</v>
      </c>
      <c r="H10" s="4" t="str">
        <f t="shared" si="1"/>
        <v>Actual/365 (Fixed)</v>
      </c>
      <c r="I10" s="21" t="str">
        <f t="shared" si="2"/>
        <v>GBP1L6L5Y_Quote</v>
      </c>
      <c r="J10" s="20" t="str">
        <f t="shared" si="3"/>
        <v>GBPSB6L5Y_Quote</v>
      </c>
      <c r="K10" s="20" t="str">
        <f t="shared" si="4"/>
        <v>GBP_YC1M-MxRH_SB1LBASIS5Y</v>
      </c>
      <c r="L10" s="22" t="str">
        <f>_xll.qlSwapRateHelper2(K10,$J10,$C10,Calendar,$F10,$G10,$H10,$L$4,$I10,B10,$L$2,Permanent,,ObjectOverwrite)</f>
        <v>GBP_YC1M-MxRH_SB1LBASIS5Y#0000</v>
      </c>
      <c r="M10" s="43" t="str">
        <f>_xll.ohRangeRetrieveError(L10)</f>
        <v/>
      </c>
      <c r="N10" s="46"/>
      <c r="P10" s="56" t="s">
        <v>69</v>
      </c>
      <c r="Q10" s="52" t="s">
        <v>70</v>
      </c>
      <c r="R10" s="57" t="s">
        <v>74</v>
      </c>
    </row>
    <row r="11" spans="1:18" ht="12" thickBot="1" x14ac:dyDescent="0.25">
      <c r="A11" s="3"/>
      <c r="B11" s="7" t="str">
        <f t="shared" si="5"/>
        <v>0d</v>
      </c>
      <c r="C11" s="7" t="s">
        <v>13</v>
      </c>
      <c r="D11" s="7" t="str">
        <f t="shared" si="6"/>
        <v>SB</v>
      </c>
      <c r="E11" s="7" t="str">
        <f t="shared" si="7"/>
        <v>1L</v>
      </c>
      <c r="F11" s="4" t="str">
        <f t="shared" si="0"/>
        <v>Semiannual</v>
      </c>
      <c r="G11" s="4" t="s">
        <v>4</v>
      </c>
      <c r="H11" s="4" t="str">
        <f t="shared" si="1"/>
        <v>Actual/365 (Fixed)</v>
      </c>
      <c r="I11" s="21" t="str">
        <f t="shared" si="2"/>
        <v>GBP1L6L6Y_Quote</v>
      </c>
      <c r="J11" s="20" t="str">
        <f t="shared" si="3"/>
        <v>GBPSB6L6Y_Quote</v>
      </c>
      <c r="K11" s="20" t="str">
        <f t="shared" si="4"/>
        <v>GBP_YC1M-MxRH_SB1LBASIS6Y</v>
      </c>
      <c r="L11" s="22" t="str">
        <f>_xll.qlSwapRateHelper2(K11,$J11,$C11,Calendar,$F11,$G11,$H11,$L$4,$I11,B11,$L$2,Permanent,,ObjectOverwrite)</f>
        <v>GBP_YC1M-MxRH_SB1LBASIS6Y#0000</v>
      </c>
      <c r="M11" s="43" t="str">
        <f>_xll.ohRangeRetrieveError(L11)</f>
        <v/>
      </c>
      <c r="N11" s="46"/>
      <c r="P11" s="58" t="s">
        <v>58</v>
      </c>
      <c r="Q11" s="59" t="s">
        <v>67</v>
      </c>
      <c r="R11" s="60" t="s">
        <v>74</v>
      </c>
    </row>
    <row r="12" spans="1:18" x14ac:dyDescent="0.2">
      <c r="A12" s="3"/>
      <c r="B12" s="7" t="str">
        <f t="shared" si="5"/>
        <v>0d</v>
      </c>
      <c r="C12" s="7" t="s">
        <v>14</v>
      </c>
      <c r="D12" s="7" t="str">
        <f t="shared" si="6"/>
        <v>SB</v>
      </c>
      <c r="E12" s="7" t="str">
        <f t="shared" si="7"/>
        <v>1L</v>
      </c>
      <c r="F12" s="4" t="str">
        <f t="shared" si="0"/>
        <v>Semiannual</v>
      </c>
      <c r="G12" s="4" t="s">
        <v>4</v>
      </c>
      <c r="H12" s="4" t="str">
        <f t="shared" si="1"/>
        <v>Actual/365 (Fixed)</v>
      </c>
      <c r="I12" s="21" t="str">
        <f t="shared" si="2"/>
        <v>GBP1L6L7Y_Quote</v>
      </c>
      <c r="J12" s="20" t="str">
        <f t="shared" si="3"/>
        <v>GBPSB6L7Y_Quote</v>
      </c>
      <c r="K12" s="20" t="str">
        <f t="shared" si="4"/>
        <v>GBP_YC1M-MxRH_SB1LBASIS7Y</v>
      </c>
      <c r="L12" s="22" t="str">
        <f>_xll.qlSwapRateHelper2(K12,$J12,$C12,Calendar,$F12,$G12,$H12,$L$4,$I12,B12,$L$2,Permanent,,ObjectOverwrite)</f>
        <v>GBP_YC1M-MxRH_SB1LBASIS7Y#0000</v>
      </c>
      <c r="M12" s="43" t="str">
        <f>_xll.ohRangeRetrieveError(L12)</f>
        <v/>
      </c>
      <c r="N12" s="46"/>
      <c r="P12" s="52"/>
      <c r="Q12" s="52"/>
      <c r="R12" s="52"/>
    </row>
    <row r="13" spans="1:18" x14ac:dyDescent="0.2">
      <c r="A13" s="3"/>
      <c r="B13" s="7" t="str">
        <f t="shared" si="5"/>
        <v>0d</v>
      </c>
      <c r="C13" s="7" t="s">
        <v>15</v>
      </c>
      <c r="D13" s="7" t="str">
        <f t="shared" si="6"/>
        <v>SB</v>
      </c>
      <c r="E13" s="7" t="str">
        <f t="shared" si="7"/>
        <v>1L</v>
      </c>
      <c r="F13" s="4" t="str">
        <f t="shared" si="0"/>
        <v>Semiannual</v>
      </c>
      <c r="G13" s="4" t="s">
        <v>4</v>
      </c>
      <c r="H13" s="4" t="str">
        <f t="shared" si="1"/>
        <v>Actual/365 (Fixed)</v>
      </c>
      <c r="I13" s="21" t="str">
        <f t="shared" si="2"/>
        <v>GBP1L6L8Y_Quote</v>
      </c>
      <c r="J13" s="20" t="str">
        <f t="shared" si="3"/>
        <v>GBPSB6L8Y_Quote</v>
      </c>
      <c r="K13" s="20" t="str">
        <f t="shared" si="4"/>
        <v>GBP_YC1M-MxRH_SB1LBASIS8Y</v>
      </c>
      <c r="L13" s="22" t="str">
        <f>_xll.qlSwapRateHelper2(K13,$J13,$C13,Calendar,$F13,$G13,$H13,$L$4,$I13,B13,$L$2,Permanent,,ObjectOverwrite)</f>
        <v>GBP_YC1M-MxRH_SB1LBASIS8Y#0000</v>
      </c>
      <c r="M13" s="43" t="str">
        <f>_xll.ohRangeRetrieveError(L13)</f>
        <v/>
      </c>
      <c r="N13" s="46"/>
    </row>
    <row r="14" spans="1:18" x14ac:dyDescent="0.2">
      <c r="A14" s="3"/>
      <c r="B14" s="7" t="str">
        <f t="shared" si="5"/>
        <v>0d</v>
      </c>
      <c r="C14" s="7" t="s">
        <v>16</v>
      </c>
      <c r="D14" s="7" t="str">
        <f t="shared" si="6"/>
        <v>SB</v>
      </c>
      <c r="E14" s="7" t="str">
        <f t="shared" si="7"/>
        <v>1L</v>
      </c>
      <c r="F14" s="4" t="str">
        <f t="shared" si="0"/>
        <v>Semiannual</v>
      </c>
      <c r="G14" s="4" t="s">
        <v>4</v>
      </c>
      <c r="H14" s="4" t="str">
        <f t="shared" si="1"/>
        <v>Actual/365 (Fixed)</v>
      </c>
      <c r="I14" s="21" t="str">
        <f t="shared" si="2"/>
        <v>GBP1L6L9Y_Quote</v>
      </c>
      <c r="J14" s="20" t="str">
        <f t="shared" si="3"/>
        <v>GBPSB6L9Y_Quote</v>
      </c>
      <c r="K14" s="20" t="str">
        <f t="shared" si="4"/>
        <v>GBP_YC1M-MxRH_SB1LBASIS9Y</v>
      </c>
      <c r="L14" s="22" t="str">
        <f>_xll.qlSwapRateHelper2(K14,$J14,$C14,Calendar,$F14,$G14,$H14,$L$4,$I14,B14,$L$2,Permanent,,ObjectOverwrite)</f>
        <v>GBP_YC1M-MxRH_SB1LBASIS9Y#0000</v>
      </c>
      <c r="M14" s="43" t="str">
        <f>_xll.ohRangeRetrieveError(L14)</f>
        <v/>
      </c>
      <c r="N14" s="46"/>
    </row>
    <row r="15" spans="1:18" x14ac:dyDescent="0.2">
      <c r="A15" s="3"/>
      <c r="B15" s="7" t="str">
        <f t="shared" si="5"/>
        <v>0d</v>
      </c>
      <c r="C15" s="7" t="s">
        <v>17</v>
      </c>
      <c r="D15" s="7" t="str">
        <f t="shared" si="6"/>
        <v>SB</v>
      </c>
      <c r="E15" s="7" t="str">
        <f t="shared" si="7"/>
        <v>1L</v>
      </c>
      <c r="F15" s="4" t="str">
        <f t="shared" si="0"/>
        <v>Semiannual</v>
      </c>
      <c r="G15" s="4" t="s">
        <v>4</v>
      </c>
      <c r="H15" s="4" t="str">
        <f t="shared" si="1"/>
        <v>Actual/365 (Fixed)</v>
      </c>
      <c r="I15" s="21" t="str">
        <f t="shared" si="2"/>
        <v>GBP1L6L10Y_Quote</v>
      </c>
      <c r="J15" s="20" t="str">
        <f t="shared" si="3"/>
        <v>GBPSB6L10Y_Quote</v>
      </c>
      <c r="K15" s="20" t="str">
        <f t="shared" si="4"/>
        <v>GBP_YC1M-MxRH_SB1LBASIS10Y</v>
      </c>
      <c r="L15" s="22" t="str">
        <f>_xll.qlSwapRateHelper2(K15,$J15,$C15,Calendar,$F15,$G15,$H15,$L$4,$I15,B15,$L$2,Permanent,,ObjectOverwrite)</f>
        <v>GBP_YC1M-MxRH_SB1LBASIS10Y#0000</v>
      </c>
      <c r="M15" s="43" t="str">
        <f>_xll.ohRangeRetrieveError(L15)</f>
        <v/>
      </c>
      <c r="N15" s="46"/>
    </row>
    <row r="16" spans="1:18" x14ac:dyDescent="0.2">
      <c r="A16" s="3"/>
      <c r="B16" s="7" t="str">
        <f t="shared" si="5"/>
        <v>0d</v>
      </c>
      <c r="C16" s="7" t="s">
        <v>18</v>
      </c>
      <c r="D16" s="7" t="str">
        <f t="shared" si="6"/>
        <v>SB</v>
      </c>
      <c r="E16" s="7" t="str">
        <f t="shared" si="7"/>
        <v>1L</v>
      </c>
      <c r="F16" s="4" t="str">
        <f t="shared" si="0"/>
        <v>Semiannual</v>
      </c>
      <c r="G16" s="4" t="s">
        <v>4</v>
      </c>
      <c r="H16" s="4" t="str">
        <f t="shared" si="1"/>
        <v>Actual/365 (Fixed)</v>
      </c>
      <c r="I16" s="21" t="str">
        <f t="shared" si="2"/>
        <v>GBP1L6L11Y_Quote</v>
      </c>
      <c r="J16" s="20" t="str">
        <f t="shared" si="3"/>
        <v>GBPSB6L11Y_Quote</v>
      </c>
      <c r="K16" s="20" t="str">
        <f t="shared" si="4"/>
        <v>GBP_YC1M-MxRH_SB1LBASIS11Y</v>
      </c>
      <c r="L16" s="22" t="str">
        <f>_xll.qlSwapRateHelper2(K16,$J16,$C16,Calendar,$F16,$G16,$H16,$L$4,$I16,B16,$L$2,Permanent,,ObjectOverwrite)</f>
        <v>GBP_YC1M-MxRH_SB1LBASIS11Y#0000</v>
      </c>
      <c r="M16" s="43" t="str">
        <f>_xll.ohRangeRetrieveError(L16)</f>
        <v/>
      </c>
      <c r="N16" s="46"/>
    </row>
    <row r="17" spans="1:14" x14ac:dyDescent="0.2">
      <c r="A17" s="3"/>
      <c r="B17" s="7" t="str">
        <f t="shared" si="5"/>
        <v>0d</v>
      </c>
      <c r="C17" s="7" t="s">
        <v>19</v>
      </c>
      <c r="D17" s="7" t="str">
        <f t="shared" si="6"/>
        <v>SB</v>
      </c>
      <c r="E17" s="7" t="str">
        <f t="shared" si="7"/>
        <v>1L</v>
      </c>
      <c r="F17" s="4" t="str">
        <f t="shared" si="0"/>
        <v>Semiannual</v>
      </c>
      <c r="G17" s="4" t="s">
        <v>4</v>
      </c>
      <c r="H17" s="4" t="str">
        <f t="shared" si="1"/>
        <v>Actual/365 (Fixed)</v>
      </c>
      <c r="I17" s="21" t="str">
        <f t="shared" si="2"/>
        <v>GBP1L6L12Y_Quote</v>
      </c>
      <c r="J17" s="20" t="str">
        <f t="shared" si="3"/>
        <v>GBPSB6L12Y_Quote</v>
      </c>
      <c r="K17" s="20" t="str">
        <f t="shared" si="4"/>
        <v>GBP_YC1M-MxRH_SB1LBASIS12Y</v>
      </c>
      <c r="L17" s="22" t="str">
        <f>_xll.qlSwapRateHelper2(K17,$J17,$C17,Calendar,$F17,$G17,$H17,$L$4,$I17,B17,$L$2,Permanent,,ObjectOverwrite)</f>
        <v>GBP_YC1M-MxRH_SB1LBASIS12Y#0000</v>
      </c>
      <c r="M17" s="43" t="str">
        <f>_xll.ohRangeRetrieveError(L17)</f>
        <v/>
      </c>
      <c r="N17" s="46"/>
    </row>
    <row r="18" spans="1:14" x14ac:dyDescent="0.2">
      <c r="A18" s="3"/>
      <c r="B18" s="7" t="str">
        <f t="shared" si="5"/>
        <v>0d</v>
      </c>
      <c r="C18" s="7" t="s">
        <v>20</v>
      </c>
      <c r="D18" s="7" t="str">
        <f t="shared" si="6"/>
        <v>SB</v>
      </c>
      <c r="E18" s="7" t="str">
        <f t="shared" si="7"/>
        <v>1L</v>
      </c>
      <c r="F18" s="4" t="str">
        <f t="shared" si="0"/>
        <v>Semiannual</v>
      </c>
      <c r="G18" s="4" t="s">
        <v>4</v>
      </c>
      <c r="H18" s="4" t="str">
        <f t="shared" si="1"/>
        <v>Actual/365 (Fixed)</v>
      </c>
      <c r="I18" s="21" t="str">
        <f t="shared" si="2"/>
        <v>GBP1L6L13Y_Quote</v>
      </c>
      <c r="J18" s="20" t="str">
        <f t="shared" si="3"/>
        <v>GBPSB6L13Y_Quote</v>
      </c>
      <c r="K18" s="20" t="str">
        <f t="shared" si="4"/>
        <v>GBP_YC1M-MxRH_SB1LBASIS13Y</v>
      </c>
      <c r="L18" s="22" t="str">
        <f>_xll.qlSwapRateHelper2(K18,$J18,$C18,Calendar,$F18,$G18,$H18,$L$4,$I18,B18,$L$2,Permanent,,ObjectOverwrite)</f>
        <v>GBP_YC1M-MxRH_SB1LBASIS13Y#0000</v>
      </c>
      <c r="M18" s="43" t="str">
        <f>_xll.ohRangeRetrieveError(L18)</f>
        <v/>
      </c>
      <c r="N18" s="46"/>
    </row>
    <row r="19" spans="1:14" x14ac:dyDescent="0.2">
      <c r="A19" s="3"/>
      <c r="B19" s="7" t="str">
        <f t="shared" si="5"/>
        <v>0d</v>
      </c>
      <c r="C19" s="7" t="s">
        <v>21</v>
      </c>
      <c r="D19" s="7" t="str">
        <f t="shared" si="6"/>
        <v>SB</v>
      </c>
      <c r="E19" s="7" t="str">
        <f t="shared" si="7"/>
        <v>1L</v>
      </c>
      <c r="F19" s="4" t="str">
        <f t="shared" si="0"/>
        <v>Semiannual</v>
      </c>
      <c r="G19" s="4" t="s">
        <v>4</v>
      </c>
      <c r="H19" s="4" t="str">
        <f t="shared" si="1"/>
        <v>Actual/365 (Fixed)</v>
      </c>
      <c r="I19" s="21" t="str">
        <f t="shared" si="2"/>
        <v>GBP1L6L14Y_Quote</v>
      </c>
      <c r="J19" s="20" t="str">
        <f t="shared" si="3"/>
        <v>GBPSB6L14Y_Quote</v>
      </c>
      <c r="K19" s="20" t="str">
        <f t="shared" si="4"/>
        <v>GBP_YC1M-MxRH_SB1LBASIS14Y</v>
      </c>
      <c r="L19" s="22" t="str">
        <f>_xll.qlSwapRateHelper2(K19,$J19,$C19,Calendar,$F19,$G19,$H19,$L$4,$I19,B19,$L$2,Permanent,,ObjectOverwrite)</f>
        <v>GBP_YC1M-MxRH_SB1LBASIS14Y#0000</v>
      </c>
      <c r="M19" s="43" t="str">
        <f>_xll.ohRangeRetrieveError(L19)</f>
        <v/>
      </c>
      <c r="N19" s="46"/>
    </row>
    <row r="20" spans="1:14" x14ac:dyDescent="0.2">
      <c r="A20" s="3"/>
      <c r="B20" s="7" t="str">
        <f t="shared" si="5"/>
        <v>0d</v>
      </c>
      <c r="C20" s="7" t="s">
        <v>22</v>
      </c>
      <c r="D20" s="7" t="str">
        <f t="shared" si="6"/>
        <v>SB</v>
      </c>
      <c r="E20" s="7" t="str">
        <f t="shared" si="7"/>
        <v>1L</v>
      </c>
      <c r="F20" s="4" t="str">
        <f t="shared" si="0"/>
        <v>Semiannual</v>
      </c>
      <c r="G20" s="4" t="s">
        <v>4</v>
      </c>
      <c r="H20" s="4" t="str">
        <f t="shared" si="1"/>
        <v>Actual/365 (Fixed)</v>
      </c>
      <c r="I20" s="21" t="str">
        <f t="shared" si="2"/>
        <v>GBP1L6L15Y_Quote</v>
      </c>
      <c r="J20" s="20" t="str">
        <f t="shared" si="3"/>
        <v>GBPSB6L15Y_Quote</v>
      </c>
      <c r="K20" s="20" t="str">
        <f t="shared" si="4"/>
        <v>GBP_YC1M-MxRH_SB1LBASIS15Y</v>
      </c>
      <c r="L20" s="22" t="str">
        <f>_xll.qlSwapRateHelper2(K20,$J20,$C20,Calendar,$F20,$G20,$H20,$L$4,$I20,B20,$L$2,Permanent,,ObjectOverwrite)</f>
        <v>GBP_YC1M-MxRH_SB1LBASIS15Y#0000</v>
      </c>
      <c r="M20" s="43" t="str">
        <f>_xll.ohRangeRetrieveError(L20)</f>
        <v/>
      </c>
      <c r="N20" s="46"/>
    </row>
    <row r="21" spans="1:14" x14ac:dyDescent="0.2">
      <c r="A21" s="3"/>
      <c r="B21" s="7" t="str">
        <f t="shared" si="5"/>
        <v>0d</v>
      </c>
      <c r="C21" s="7" t="s">
        <v>30</v>
      </c>
      <c r="D21" s="7" t="str">
        <f t="shared" si="6"/>
        <v>SB</v>
      </c>
      <c r="E21" s="7" t="str">
        <f t="shared" si="7"/>
        <v>1L</v>
      </c>
      <c r="F21" s="4" t="str">
        <f t="shared" si="0"/>
        <v>Semiannual</v>
      </c>
      <c r="G21" s="4" t="s">
        <v>4</v>
      </c>
      <c r="H21" s="4" t="str">
        <f t="shared" si="1"/>
        <v>Actual/365 (Fixed)</v>
      </c>
      <c r="I21" s="21" t="str">
        <f t="shared" si="2"/>
        <v>GBP1L6L16Y_Quote</v>
      </c>
      <c r="J21" s="20" t="str">
        <f t="shared" si="3"/>
        <v>GBPSB6L16Y_Quote</v>
      </c>
      <c r="K21" s="20" t="str">
        <f t="shared" si="4"/>
        <v>GBP_YC1M-MxRH_SB1LBASIS16Y</v>
      </c>
      <c r="L21" s="22" t="str">
        <f>_xll.qlSwapRateHelper2(K21,$J21,$C21,Calendar,$F21,$G21,$H21,$L$4,$I21,B21,$L$2,Permanent,,ObjectOverwrite)</f>
        <v>GBP_YC1M-MxRH_SB1LBASIS16Y#0000</v>
      </c>
      <c r="M21" s="43" t="str">
        <f>_xll.ohRangeRetrieveError(L21)</f>
        <v/>
      </c>
      <c r="N21" s="46"/>
    </row>
    <row r="22" spans="1:14" x14ac:dyDescent="0.2">
      <c r="A22" s="3"/>
      <c r="B22" s="7" t="str">
        <f t="shared" si="5"/>
        <v>0d</v>
      </c>
      <c r="C22" s="7" t="s">
        <v>31</v>
      </c>
      <c r="D22" s="7" t="str">
        <f t="shared" si="6"/>
        <v>SB</v>
      </c>
      <c r="E22" s="7" t="str">
        <f t="shared" si="7"/>
        <v>1L</v>
      </c>
      <c r="F22" s="4" t="str">
        <f t="shared" si="0"/>
        <v>Semiannual</v>
      </c>
      <c r="G22" s="4" t="s">
        <v>4</v>
      </c>
      <c r="H22" s="4" t="str">
        <f t="shared" si="1"/>
        <v>Actual/365 (Fixed)</v>
      </c>
      <c r="I22" s="21" t="str">
        <f t="shared" si="2"/>
        <v>GBP1L6L17Y_Quote</v>
      </c>
      <c r="J22" s="20" t="str">
        <f t="shared" si="3"/>
        <v>GBPSB6L17Y_Quote</v>
      </c>
      <c r="K22" s="20" t="str">
        <f t="shared" si="4"/>
        <v>GBP_YC1M-MxRH_SB1LBASIS17Y</v>
      </c>
      <c r="L22" s="22" t="str">
        <f>_xll.qlSwapRateHelper2(K22,$J22,$C22,Calendar,$F22,$G22,$H22,$L$4,$I22,B22,$L$2,Permanent,,ObjectOverwrite)</f>
        <v>GBP_YC1M-MxRH_SB1LBASIS17Y#0000</v>
      </c>
      <c r="M22" s="43" t="str">
        <f>_xll.ohRangeRetrieveError(L22)</f>
        <v/>
      </c>
      <c r="N22" s="46"/>
    </row>
    <row r="23" spans="1:14" x14ac:dyDescent="0.2">
      <c r="A23" s="3"/>
      <c r="B23" s="7" t="str">
        <f t="shared" si="5"/>
        <v>0d</v>
      </c>
      <c r="C23" s="7" t="s">
        <v>32</v>
      </c>
      <c r="D23" s="7" t="str">
        <f t="shared" si="6"/>
        <v>SB</v>
      </c>
      <c r="E23" s="7" t="str">
        <f t="shared" si="7"/>
        <v>1L</v>
      </c>
      <c r="F23" s="4" t="str">
        <f t="shared" si="0"/>
        <v>Semiannual</v>
      </c>
      <c r="G23" s="4" t="s">
        <v>4</v>
      </c>
      <c r="H23" s="4" t="str">
        <f t="shared" si="1"/>
        <v>Actual/365 (Fixed)</v>
      </c>
      <c r="I23" s="21" t="str">
        <f t="shared" si="2"/>
        <v>GBP1L6L18Y_Quote</v>
      </c>
      <c r="J23" s="20" t="str">
        <f t="shared" si="3"/>
        <v>GBPSB6L18Y_Quote</v>
      </c>
      <c r="K23" s="20" t="str">
        <f t="shared" si="4"/>
        <v>GBP_YC1M-MxRH_SB1LBASIS18Y</v>
      </c>
      <c r="L23" s="22" t="str">
        <f>_xll.qlSwapRateHelper2(K23,$J23,$C23,Calendar,$F23,$G23,$H23,$L$4,$I23,B23,$L$2,Permanent,,ObjectOverwrite)</f>
        <v>GBP_YC1M-MxRH_SB1LBASIS18Y#0000</v>
      </c>
      <c r="M23" s="43" t="str">
        <f>_xll.ohRangeRetrieveError(L23)</f>
        <v/>
      </c>
      <c r="N23" s="46"/>
    </row>
    <row r="24" spans="1:14" x14ac:dyDescent="0.2">
      <c r="A24" s="3"/>
      <c r="B24" s="7" t="str">
        <f t="shared" si="5"/>
        <v>0d</v>
      </c>
      <c r="C24" s="7" t="s">
        <v>33</v>
      </c>
      <c r="D24" s="7" t="str">
        <f t="shared" si="6"/>
        <v>SB</v>
      </c>
      <c r="E24" s="7" t="str">
        <f t="shared" si="7"/>
        <v>1L</v>
      </c>
      <c r="F24" s="4" t="str">
        <f t="shared" si="0"/>
        <v>Semiannual</v>
      </c>
      <c r="G24" s="4" t="s">
        <v>4</v>
      </c>
      <c r="H24" s="4" t="str">
        <f t="shared" si="1"/>
        <v>Actual/365 (Fixed)</v>
      </c>
      <c r="I24" s="21" t="str">
        <f t="shared" si="2"/>
        <v>GBP1L6L19Y_Quote</v>
      </c>
      <c r="J24" s="20" t="str">
        <f t="shared" si="3"/>
        <v>GBPSB6L19Y_Quote</v>
      </c>
      <c r="K24" s="20" t="str">
        <f t="shared" si="4"/>
        <v>GBP_YC1M-MxRH_SB1LBASIS19Y</v>
      </c>
      <c r="L24" s="22" t="str">
        <f>_xll.qlSwapRateHelper2(K24,$J24,$C24,Calendar,$F24,$G24,$H24,$L$4,$I24,B24,$L$2,Permanent,,ObjectOverwrite)</f>
        <v>GBP_YC1M-MxRH_SB1LBASIS19Y#0000</v>
      </c>
      <c r="M24" s="43" t="str">
        <f>_xll.ohRangeRetrieveError(L24)</f>
        <v/>
      </c>
      <c r="N24" s="46"/>
    </row>
    <row r="25" spans="1:14" x14ac:dyDescent="0.2">
      <c r="A25" s="3"/>
      <c r="B25" s="7" t="str">
        <f t="shared" si="5"/>
        <v>0d</v>
      </c>
      <c r="C25" s="7" t="s">
        <v>23</v>
      </c>
      <c r="D25" s="7" t="str">
        <f t="shared" si="6"/>
        <v>SB</v>
      </c>
      <c r="E25" s="7" t="str">
        <f t="shared" si="7"/>
        <v>1L</v>
      </c>
      <c r="F25" s="4" t="str">
        <f t="shared" si="0"/>
        <v>Semiannual</v>
      </c>
      <c r="G25" s="4" t="s">
        <v>4</v>
      </c>
      <c r="H25" s="4" t="str">
        <f t="shared" si="1"/>
        <v>Actual/365 (Fixed)</v>
      </c>
      <c r="I25" s="21" t="str">
        <f t="shared" si="2"/>
        <v>GBP1L6L20Y_Quote</v>
      </c>
      <c r="J25" s="20" t="str">
        <f t="shared" si="3"/>
        <v>GBPSB6L20Y_Quote</v>
      </c>
      <c r="K25" s="20" t="str">
        <f t="shared" si="4"/>
        <v>GBP_YC1M-MxRH_SB1LBASIS20Y</v>
      </c>
      <c r="L25" s="22" t="str">
        <f>_xll.qlSwapRateHelper2(K25,$J25,$C25,Calendar,$F25,$G25,$H25,$L$4,$I25,B25,$L$2,Permanent,,ObjectOverwrite)</f>
        <v>GBP_YC1M-MxRH_SB1LBASIS20Y#0000</v>
      </c>
      <c r="M25" s="43" t="str">
        <f>_xll.ohRangeRetrieveError(L25)</f>
        <v/>
      </c>
      <c r="N25" s="46"/>
    </row>
    <row r="26" spans="1:14" x14ac:dyDescent="0.2">
      <c r="A26" s="3"/>
      <c r="B26" s="7" t="str">
        <f t="shared" si="5"/>
        <v>0d</v>
      </c>
      <c r="C26" s="7" t="s">
        <v>34</v>
      </c>
      <c r="D26" s="7" t="str">
        <f t="shared" si="6"/>
        <v>SB</v>
      </c>
      <c r="E26" s="7" t="str">
        <f t="shared" si="7"/>
        <v>1L</v>
      </c>
      <c r="F26" s="4" t="str">
        <f t="shared" si="0"/>
        <v>Semiannual</v>
      </c>
      <c r="G26" s="4" t="s">
        <v>4</v>
      </c>
      <c r="H26" s="4" t="str">
        <f t="shared" si="1"/>
        <v>Actual/365 (Fixed)</v>
      </c>
      <c r="I26" s="21" t="str">
        <f t="shared" si="2"/>
        <v>GBP1L6L21Y_Quote</v>
      </c>
      <c r="J26" s="20" t="str">
        <f t="shared" si="3"/>
        <v>GBPSB6L21Y_Quote</v>
      </c>
      <c r="K26" s="20" t="str">
        <f t="shared" si="4"/>
        <v>GBP_YC1M-MxRH_SB1LBASIS21Y</v>
      </c>
      <c r="L26" s="22" t="str">
        <f>_xll.qlSwapRateHelper2(K26,$J26,$C26,Calendar,$F26,$G26,$H26,$L$4,$I26,B26,$L$2,Permanent,,ObjectOverwrite)</f>
        <v>GBP_YC1M-MxRH_SB1LBASIS21Y#0000</v>
      </c>
      <c r="M26" s="43" t="str">
        <f>_xll.ohRangeRetrieveError(L26)</f>
        <v/>
      </c>
      <c r="N26" s="46"/>
    </row>
    <row r="27" spans="1:14" x14ac:dyDescent="0.2">
      <c r="A27" s="3"/>
      <c r="B27" s="7" t="str">
        <f t="shared" si="5"/>
        <v>0d</v>
      </c>
      <c r="C27" s="7" t="s">
        <v>35</v>
      </c>
      <c r="D27" s="7" t="str">
        <f t="shared" si="6"/>
        <v>SB</v>
      </c>
      <c r="E27" s="7" t="str">
        <f t="shared" si="7"/>
        <v>1L</v>
      </c>
      <c r="F27" s="4" t="str">
        <f t="shared" si="0"/>
        <v>Semiannual</v>
      </c>
      <c r="G27" s="4" t="s">
        <v>4</v>
      </c>
      <c r="H27" s="4" t="str">
        <f t="shared" si="1"/>
        <v>Actual/365 (Fixed)</v>
      </c>
      <c r="I27" s="21" t="str">
        <f t="shared" si="2"/>
        <v>GBP1L6L22Y_Quote</v>
      </c>
      <c r="J27" s="20" t="str">
        <f t="shared" si="3"/>
        <v>GBPSB6L22Y_Quote</v>
      </c>
      <c r="K27" s="20" t="str">
        <f t="shared" si="4"/>
        <v>GBP_YC1M-MxRH_SB1LBASIS22Y</v>
      </c>
      <c r="L27" s="22" t="str">
        <f>_xll.qlSwapRateHelper2(K27,$J27,$C27,Calendar,$F27,$G27,$H27,$L$4,$I27,B27,$L$2,Permanent,,ObjectOverwrite)</f>
        <v>GBP_YC1M-MxRH_SB1LBASIS22Y#0000</v>
      </c>
      <c r="M27" s="43" t="str">
        <f>_xll.ohRangeRetrieveError(L27)</f>
        <v/>
      </c>
      <c r="N27" s="46"/>
    </row>
    <row r="28" spans="1:14" x14ac:dyDescent="0.2">
      <c r="A28" s="3"/>
      <c r="B28" s="7" t="str">
        <f t="shared" si="5"/>
        <v>0d</v>
      </c>
      <c r="C28" s="7" t="s">
        <v>36</v>
      </c>
      <c r="D28" s="7" t="str">
        <f t="shared" si="6"/>
        <v>SB</v>
      </c>
      <c r="E28" s="7" t="str">
        <f t="shared" si="7"/>
        <v>1L</v>
      </c>
      <c r="F28" s="4" t="str">
        <f t="shared" si="0"/>
        <v>Semiannual</v>
      </c>
      <c r="G28" s="4" t="s">
        <v>4</v>
      </c>
      <c r="H28" s="4" t="str">
        <f t="shared" si="1"/>
        <v>Actual/365 (Fixed)</v>
      </c>
      <c r="I28" s="21" t="str">
        <f t="shared" si="2"/>
        <v>GBP1L6L23Y_Quote</v>
      </c>
      <c r="J28" s="20" t="str">
        <f t="shared" si="3"/>
        <v>GBPSB6L23Y_Quote</v>
      </c>
      <c r="K28" s="20" t="str">
        <f t="shared" si="4"/>
        <v>GBP_YC1M-MxRH_SB1LBASIS23Y</v>
      </c>
      <c r="L28" s="22" t="str">
        <f>_xll.qlSwapRateHelper2(K28,$J28,$C28,Calendar,$F28,$G28,$H28,$L$4,$I28,B28,$L$2,Permanent,,ObjectOverwrite)</f>
        <v>GBP_YC1M-MxRH_SB1LBASIS23Y#0000</v>
      </c>
      <c r="M28" s="43" t="str">
        <f>_xll.ohRangeRetrieveError(L28)</f>
        <v/>
      </c>
      <c r="N28" s="46"/>
    </row>
    <row r="29" spans="1:14" x14ac:dyDescent="0.2">
      <c r="A29" s="3"/>
      <c r="B29" s="7" t="str">
        <f t="shared" si="5"/>
        <v>0d</v>
      </c>
      <c r="C29" s="7" t="s">
        <v>37</v>
      </c>
      <c r="D29" s="7" t="str">
        <f t="shared" si="6"/>
        <v>SB</v>
      </c>
      <c r="E29" s="7" t="str">
        <f t="shared" si="7"/>
        <v>1L</v>
      </c>
      <c r="F29" s="4" t="str">
        <f t="shared" si="0"/>
        <v>Semiannual</v>
      </c>
      <c r="G29" s="4" t="s">
        <v>4</v>
      </c>
      <c r="H29" s="4" t="str">
        <f t="shared" si="1"/>
        <v>Actual/365 (Fixed)</v>
      </c>
      <c r="I29" s="21" t="str">
        <f t="shared" si="2"/>
        <v>GBP1L6L24Y_Quote</v>
      </c>
      <c r="J29" s="20" t="str">
        <f t="shared" si="3"/>
        <v>GBPSB6L24Y_Quote</v>
      </c>
      <c r="K29" s="20" t="str">
        <f t="shared" si="4"/>
        <v>GBP_YC1M-MxRH_SB1LBASIS24Y</v>
      </c>
      <c r="L29" s="22" t="str">
        <f>_xll.qlSwapRateHelper2(K29,$J29,$C29,Calendar,$F29,$G29,$H29,$L$4,$I29,B29,$L$2,Permanent,,ObjectOverwrite)</f>
        <v>GBP_YC1M-MxRH_SB1LBASIS24Y#0000</v>
      </c>
      <c r="M29" s="43" t="str">
        <f>_xll.ohRangeRetrieveError(L29)</f>
        <v/>
      </c>
      <c r="N29" s="46"/>
    </row>
    <row r="30" spans="1:14" x14ac:dyDescent="0.2">
      <c r="A30" s="3"/>
      <c r="B30" s="7" t="str">
        <f t="shared" si="5"/>
        <v>0d</v>
      </c>
      <c r="C30" s="7" t="s">
        <v>24</v>
      </c>
      <c r="D30" s="7" t="str">
        <f t="shared" si="6"/>
        <v>SB</v>
      </c>
      <c r="E30" s="7" t="str">
        <f t="shared" si="7"/>
        <v>1L</v>
      </c>
      <c r="F30" s="4" t="str">
        <f t="shared" si="0"/>
        <v>Semiannual</v>
      </c>
      <c r="G30" s="4" t="s">
        <v>4</v>
      </c>
      <c r="H30" s="4" t="str">
        <f t="shared" si="1"/>
        <v>Actual/365 (Fixed)</v>
      </c>
      <c r="I30" s="21" t="str">
        <f t="shared" si="2"/>
        <v>GBP1L6L25Y_Quote</v>
      </c>
      <c r="J30" s="20" t="str">
        <f t="shared" si="3"/>
        <v>GBPSB6L25Y_Quote</v>
      </c>
      <c r="K30" s="20" t="str">
        <f t="shared" si="4"/>
        <v>GBP_YC1M-MxRH_SB1LBASIS25Y</v>
      </c>
      <c r="L30" s="22" t="str">
        <f>_xll.qlSwapRateHelper2(K30,$J30,$C30,Calendar,$F30,$G30,$H30,$L$4,$I30,B30,$L$2,Permanent,,ObjectOverwrite)</f>
        <v>GBP_YC1M-MxRH_SB1LBASIS25Y#0000</v>
      </c>
      <c r="M30" s="43" t="str">
        <f>_xll.ohRangeRetrieveError(L30)</f>
        <v/>
      </c>
      <c r="N30" s="46"/>
    </row>
    <row r="31" spans="1:14" x14ac:dyDescent="0.2">
      <c r="A31" s="3"/>
      <c r="B31" s="7" t="str">
        <f t="shared" si="5"/>
        <v>0d</v>
      </c>
      <c r="C31" s="7" t="s">
        <v>38</v>
      </c>
      <c r="D31" s="7" t="str">
        <f t="shared" si="6"/>
        <v>SB</v>
      </c>
      <c r="E31" s="7" t="str">
        <f t="shared" si="7"/>
        <v>1L</v>
      </c>
      <c r="F31" s="4" t="str">
        <f t="shared" si="0"/>
        <v>Semiannual</v>
      </c>
      <c r="G31" s="4" t="s">
        <v>4</v>
      </c>
      <c r="H31" s="4" t="str">
        <f t="shared" si="1"/>
        <v>Actual/365 (Fixed)</v>
      </c>
      <c r="I31" s="21" t="str">
        <f t="shared" si="2"/>
        <v>GBP1L6L26Y_Quote</v>
      </c>
      <c r="J31" s="20" t="str">
        <f t="shared" si="3"/>
        <v>GBPSB6L26Y_Quote</v>
      </c>
      <c r="K31" s="20" t="str">
        <f t="shared" si="4"/>
        <v>GBP_YC1M-MxRH_SB1LBASIS26Y</v>
      </c>
      <c r="L31" s="22" t="str">
        <f>_xll.qlSwapRateHelper2(K31,$J31,$C31,Calendar,$F31,$G31,$H31,$L$4,$I31,B31,$L$2,Permanent,,ObjectOverwrite)</f>
        <v>GBP_YC1M-MxRH_SB1LBASIS26Y#0000</v>
      </c>
      <c r="M31" s="43" t="str">
        <f>_xll.ohRangeRetrieveError(L31)</f>
        <v/>
      </c>
      <c r="N31" s="46"/>
    </row>
    <row r="32" spans="1:14" x14ac:dyDescent="0.2">
      <c r="A32" s="3"/>
      <c r="B32" s="7" t="str">
        <f t="shared" si="5"/>
        <v>0d</v>
      </c>
      <c r="C32" s="7" t="s">
        <v>39</v>
      </c>
      <c r="D32" s="7" t="str">
        <f t="shared" si="6"/>
        <v>SB</v>
      </c>
      <c r="E32" s="7" t="str">
        <f t="shared" si="7"/>
        <v>1L</v>
      </c>
      <c r="F32" s="4" t="str">
        <f t="shared" si="0"/>
        <v>Semiannual</v>
      </c>
      <c r="G32" s="4" t="s">
        <v>4</v>
      </c>
      <c r="H32" s="4" t="str">
        <f t="shared" si="1"/>
        <v>Actual/365 (Fixed)</v>
      </c>
      <c r="I32" s="21" t="str">
        <f t="shared" si="2"/>
        <v>GBP1L6L27Y_Quote</v>
      </c>
      <c r="J32" s="20" t="str">
        <f t="shared" si="3"/>
        <v>GBPSB6L27Y_Quote</v>
      </c>
      <c r="K32" s="20" t="str">
        <f t="shared" si="4"/>
        <v>GBP_YC1M-MxRH_SB1LBASIS27Y</v>
      </c>
      <c r="L32" s="22" t="str">
        <f>_xll.qlSwapRateHelper2(K32,$J32,$C32,Calendar,$F32,$G32,$H32,$L$4,$I32,B32,$L$2,Permanent,,ObjectOverwrite)</f>
        <v>GBP_YC1M-MxRH_SB1LBASIS27Y#0000</v>
      </c>
      <c r="M32" s="43" t="str">
        <f>_xll.ohRangeRetrieveError(L32)</f>
        <v/>
      </c>
      <c r="N32" s="46"/>
    </row>
    <row r="33" spans="1:14" x14ac:dyDescent="0.2">
      <c r="A33" s="3"/>
      <c r="B33" s="7" t="str">
        <f t="shared" si="5"/>
        <v>0d</v>
      </c>
      <c r="C33" s="7" t="s">
        <v>40</v>
      </c>
      <c r="D33" s="7" t="str">
        <f t="shared" si="6"/>
        <v>SB</v>
      </c>
      <c r="E33" s="7" t="str">
        <f t="shared" si="7"/>
        <v>1L</v>
      </c>
      <c r="F33" s="4" t="str">
        <f t="shared" si="0"/>
        <v>Semiannual</v>
      </c>
      <c r="G33" s="4" t="s">
        <v>4</v>
      </c>
      <c r="H33" s="4" t="str">
        <f t="shared" si="1"/>
        <v>Actual/365 (Fixed)</v>
      </c>
      <c r="I33" s="21" t="str">
        <f t="shared" si="2"/>
        <v>GBP1L6L28Y_Quote</v>
      </c>
      <c r="J33" s="20" t="str">
        <f t="shared" si="3"/>
        <v>GBPSB6L28Y_Quote</v>
      </c>
      <c r="K33" s="20" t="str">
        <f t="shared" si="4"/>
        <v>GBP_YC1M-MxRH_SB1LBASIS28Y</v>
      </c>
      <c r="L33" s="22" t="str">
        <f>_xll.qlSwapRateHelper2(K33,$J33,$C33,Calendar,$F33,$G33,$H33,$L$4,$I33,B33,$L$2,Permanent,,ObjectOverwrite)</f>
        <v>GBP_YC1M-MxRH_SB1LBASIS28Y#0000</v>
      </c>
      <c r="M33" s="43" t="str">
        <f>_xll.ohRangeRetrieveError(L33)</f>
        <v/>
      </c>
      <c r="N33" s="46"/>
    </row>
    <row r="34" spans="1:14" x14ac:dyDescent="0.2">
      <c r="A34" s="3"/>
      <c r="B34" s="7" t="str">
        <f t="shared" si="5"/>
        <v>0d</v>
      </c>
      <c r="C34" s="7" t="s">
        <v>41</v>
      </c>
      <c r="D34" s="7" t="str">
        <f t="shared" si="6"/>
        <v>SB</v>
      </c>
      <c r="E34" s="7" t="str">
        <f t="shared" si="7"/>
        <v>1L</v>
      </c>
      <c r="F34" s="4" t="str">
        <f t="shared" si="0"/>
        <v>Semiannual</v>
      </c>
      <c r="G34" s="4" t="s">
        <v>4</v>
      </c>
      <c r="H34" s="4" t="str">
        <f t="shared" si="1"/>
        <v>Actual/365 (Fixed)</v>
      </c>
      <c r="I34" s="21" t="str">
        <f t="shared" si="2"/>
        <v>GBP1L6L29Y_Quote</v>
      </c>
      <c r="J34" s="20" t="str">
        <f t="shared" si="3"/>
        <v>GBPSB6L29Y_Quote</v>
      </c>
      <c r="K34" s="20" t="str">
        <f t="shared" si="4"/>
        <v>GBP_YC1M-MxRH_SB1LBASIS29Y</v>
      </c>
      <c r="L34" s="22" t="str">
        <f>_xll.qlSwapRateHelper2(K34,$J34,$C34,Calendar,$F34,$G34,$H34,$L$4,$I34,B34,$L$2,Permanent,,ObjectOverwrite)</f>
        <v>GBP_YC1M-MxRH_SB1LBASIS29Y#0000</v>
      </c>
      <c r="M34" s="43" t="str">
        <f>_xll.ohRangeRetrieveError(L34)</f>
        <v/>
      </c>
      <c r="N34" s="46"/>
    </row>
    <row r="35" spans="1:14" x14ac:dyDescent="0.2">
      <c r="A35" s="3"/>
      <c r="B35" s="7" t="str">
        <f t="shared" si="5"/>
        <v>0d</v>
      </c>
      <c r="C35" s="7" t="s">
        <v>25</v>
      </c>
      <c r="D35" s="7" t="str">
        <f t="shared" si="6"/>
        <v>SB</v>
      </c>
      <c r="E35" s="7" t="str">
        <f t="shared" si="7"/>
        <v>1L</v>
      </c>
      <c r="F35" s="4" t="str">
        <f t="shared" si="0"/>
        <v>Semiannual</v>
      </c>
      <c r="G35" s="4" t="s">
        <v>4</v>
      </c>
      <c r="H35" s="4" t="str">
        <f t="shared" si="1"/>
        <v>Actual/365 (Fixed)</v>
      </c>
      <c r="I35" s="21" t="str">
        <f t="shared" si="2"/>
        <v>GBP1L6L30Y_Quote</v>
      </c>
      <c r="J35" s="20" t="str">
        <f t="shared" si="3"/>
        <v>GBPSB6L30Y_Quote</v>
      </c>
      <c r="K35" s="20" t="str">
        <f t="shared" si="4"/>
        <v>GBP_YC1M-MxRH_SB1LBASIS30Y</v>
      </c>
      <c r="L35" s="22" t="str">
        <f>_xll.qlSwapRateHelper2(K35,$J35,$C35,Calendar,$F35,$G35,$H35,$L$4,$I35,B35,$L$2,Permanent,,ObjectOverwrite)</f>
        <v>GBP_YC1M-MxRH_SB1LBASIS30Y#0000</v>
      </c>
      <c r="M35" s="43" t="str">
        <f>_xll.ohRangeRetrieveError(L35)</f>
        <v/>
      </c>
      <c r="N35" s="46"/>
    </row>
    <row r="36" spans="1:14" x14ac:dyDescent="0.2">
      <c r="A36" s="3"/>
      <c r="B36" s="7" t="str">
        <f t="shared" si="5"/>
        <v>0d</v>
      </c>
      <c r="C36" s="7" t="s">
        <v>42</v>
      </c>
      <c r="D36" s="7" t="str">
        <f t="shared" si="6"/>
        <v>SB</v>
      </c>
      <c r="E36" s="7" t="str">
        <f t="shared" si="7"/>
        <v>1L</v>
      </c>
      <c r="F36" s="4" t="str">
        <f t="shared" si="0"/>
        <v>Semiannual</v>
      </c>
      <c r="G36" s="4" t="s">
        <v>4</v>
      </c>
      <c r="H36" s="4" t="str">
        <f t="shared" si="1"/>
        <v>Actual/365 (Fixed)</v>
      </c>
      <c r="I36" s="21" t="str">
        <f t="shared" si="2"/>
        <v>GBP1L6L35Y_Quote</v>
      </c>
      <c r="J36" s="20" t="str">
        <f t="shared" si="3"/>
        <v>GBPSB6L35Y_Quote</v>
      </c>
      <c r="K36" s="20" t="str">
        <f t="shared" si="4"/>
        <v>GBP_YC1M-MxRH_SB1LBASIS35Y</v>
      </c>
      <c r="L36" s="22" t="str">
        <f>_xll.qlSwapRateHelper2(K36,$J36,$C36,Calendar,$F36,$G36,$H36,$L$4,$I36,B36,$L$2,Permanent,,ObjectOverwrite)</f>
        <v>GBP_YC1M-MxRH_SB1LBASIS35Y#0000</v>
      </c>
      <c r="M36" s="43" t="str">
        <f>_xll.ohRangeRetrieveError(L36)</f>
        <v/>
      </c>
      <c r="N36" s="46"/>
    </row>
    <row r="37" spans="1:14" x14ac:dyDescent="0.2">
      <c r="A37" s="3"/>
      <c r="B37" s="7" t="str">
        <f t="shared" si="5"/>
        <v>0d</v>
      </c>
      <c r="C37" s="7" t="s">
        <v>26</v>
      </c>
      <c r="D37" s="7" t="str">
        <f t="shared" si="6"/>
        <v>SB</v>
      </c>
      <c r="E37" s="7" t="str">
        <f t="shared" si="7"/>
        <v>1L</v>
      </c>
      <c r="F37" s="4" t="str">
        <f t="shared" si="0"/>
        <v>Semiannual</v>
      </c>
      <c r="G37" s="4" t="s">
        <v>4</v>
      </c>
      <c r="H37" s="4" t="str">
        <f t="shared" si="1"/>
        <v>Actual/365 (Fixed)</v>
      </c>
      <c r="I37" s="21" t="str">
        <f t="shared" si="2"/>
        <v>GBP1L6L40Y_Quote</v>
      </c>
      <c r="J37" s="20" t="str">
        <f t="shared" si="3"/>
        <v>GBPSB6L40Y_Quote</v>
      </c>
      <c r="K37" s="20" t="str">
        <f t="shared" si="4"/>
        <v>GBP_YC1M-MxRH_SB1LBASIS40Y</v>
      </c>
      <c r="L37" s="22" t="str">
        <f>_xll.qlSwapRateHelper2(K37,$J37,$C37,Calendar,$F37,$G37,$H37,$L$4,$I37,B37,$L$2,Permanent,,ObjectOverwrite)</f>
        <v>GBP_YC1M-MxRH_SB1LBASIS40Y#0000</v>
      </c>
      <c r="M37" s="43" t="str">
        <f>_xll.ohRangeRetrieveError(L37)</f>
        <v/>
      </c>
      <c r="N37" s="46"/>
    </row>
    <row r="38" spans="1:14" x14ac:dyDescent="0.2">
      <c r="A38" s="3"/>
      <c r="B38" s="7" t="str">
        <f t="shared" si="5"/>
        <v>0d</v>
      </c>
      <c r="C38" s="7" t="s">
        <v>27</v>
      </c>
      <c r="D38" s="7" t="str">
        <f t="shared" si="6"/>
        <v>SB</v>
      </c>
      <c r="E38" s="7" t="str">
        <f t="shared" si="7"/>
        <v>1L</v>
      </c>
      <c r="F38" s="4" t="str">
        <f t="shared" si="0"/>
        <v>Semiannual</v>
      </c>
      <c r="G38" s="4" t="s">
        <v>4</v>
      </c>
      <c r="H38" s="4" t="str">
        <f t="shared" si="1"/>
        <v>Actual/365 (Fixed)</v>
      </c>
      <c r="I38" s="21" t="str">
        <f t="shared" si="2"/>
        <v>GBP1L6L50Y_Quote</v>
      </c>
      <c r="J38" s="20" t="str">
        <f t="shared" si="3"/>
        <v>GBPSB6L50Y_Quote</v>
      </c>
      <c r="K38" s="20" t="str">
        <f t="shared" si="4"/>
        <v>GBP_YC1M-MxRH_SB1LBASIS50Y</v>
      </c>
      <c r="L38" s="22" t="str">
        <f>_xll.qlSwapRateHelper2(K38,$J38,$C38,Calendar,$F38,$G38,$H38,$L$4,$I38,B38,$L$2,Permanent,,ObjectOverwrite)</f>
        <v>GBP_YC1M-MxRH_SB1LBASIS50Y#0000</v>
      </c>
      <c r="M38" s="43" t="str">
        <f>_xll.ohRangeRetrieveError(L38)</f>
        <v/>
      </c>
      <c r="N38" s="46"/>
    </row>
    <row r="39" spans="1:14" x14ac:dyDescent="0.2">
      <c r="A39" s="3"/>
      <c r="B39" s="7" t="str">
        <f t="shared" si="5"/>
        <v>0d</v>
      </c>
      <c r="C39" s="7" t="s">
        <v>28</v>
      </c>
      <c r="D39" s="7" t="str">
        <f t="shared" si="6"/>
        <v>SB</v>
      </c>
      <c r="E39" s="7" t="str">
        <f t="shared" si="7"/>
        <v>1L</v>
      </c>
      <c r="F39" s="4" t="str">
        <f t="shared" si="0"/>
        <v>Semiannual</v>
      </c>
      <c r="G39" s="4" t="s">
        <v>4</v>
      </c>
      <c r="H39" s="4" t="str">
        <f t="shared" si="1"/>
        <v>Actual/365 (Fixed)</v>
      </c>
      <c r="I39" s="21" t="str">
        <f t="shared" si="2"/>
        <v>GBP1L6L60Y_Quote</v>
      </c>
      <c r="J39" s="20" t="str">
        <f t="shared" si="3"/>
        <v>GBPSB6L60Y_Quote</v>
      </c>
      <c r="K39" s="20" t="str">
        <f t="shared" si="4"/>
        <v>GBP_YC1M-MxRH_SB1LBASIS60Y</v>
      </c>
      <c r="L39" s="22" t="str">
        <f>_xll.qlSwapRateHelper2(K39,$J39,$C39,Calendar,$F39,$G39,$H39,$L$4,$I39,B39,$L$2,Permanent,,ObjectOverwrite)</f>
        <v>GBP_YC1M-MxRH_SB1LBASIS60Y#0000</v>
      </c>
      <c r="M39" s="43" t="str">
        <f>_xll.ohRangeRetrieveError(L39)</f>
        <v/>
      </c>
      <c r="N39" s="46"/>
    </row>
    <row r="40" spans="1:14" ht="12" thickBot="1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11"/>
      <c r="M40" s="11"/>
      <c r="N40" s="19"/>
    </row>
  </sheetData>
  <phoneticPr fontId="4" type="noConversion"/>
  <dataValidations count="1">
    <dataValidation type="list" allowBlank="1" showInputMessage="1" showErrorMessage="1" sqref="G6:G39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R40"/>
  <sheetViews>
    <sheetView workbookViewId="0">
      <selection activeCell="L3" sqref="L3"/>
    </sheetView>
  </sheetViews>
  <sheetFormatPr defaultRowHeight="11.25" x14ac:dyDescent="0.2"/>
  <cols>
    <col min="1" max="1" width="1.7109375" style="45" customWidth="1"/>
    <col min="2" max="2" width="4.7109375" style="45" bestFit="1" customWidth="1"/>
    <col min="3" max="3" width="3.85546875" style="45" bestFit="1" customWidth="1"/>
    <col min="4" max="4" width="3" style="45" bestFit="1" customWidth="1"/>
    <col min="5" max="5" width="2.7109375" style="45" bestFit="1" customWidth="1"/>
    <col min="6" max="6" width="8.85546875" style="45" bestFit="1" customWidth="1"/>
    <col min="7" max="8" width="13.85546875" style="45" bestFit="1" customWidth="1"/>
    <col min="9" max="9" width="15.42578125" style="45" bestFit="1" customWidth="1"/>
    <col min="10" max="10" width="15.7109375" style="45" bestFit="1" customWidth="1"/>
    <col min="11" max="11" width="30" style="45" bestFit="1" customWidth="1"/>
    <col min="12" max="12" width="34" style="47" bestFit="1" customWidth="1"/>
    <col min="13" max="13" width="16.5703125" style="45" customWidth="1"/>
    <col min="14" max="14" width="3.85546875" style="45" customWidth="1"/>
    <col min="15" max="15" width="2.5703125" style="45" customWidth="1"/>
    <col min="16" max="16" width="4" style="45" bestFit="1" customWidth="1"/>
    <col min="17" max="17" width="3.28515625" style="45" bestFit="1" customWidth="1"/>
    <col min="18" max="18" width="3.5703125" style="45" bestFit="1" customWidth="1"/>
    <col min="19" max="16384" width="9.140625" style="45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8"/>
      <c r="L1" s="18"/>
      <c r="M1" s="18"/>
      <c r="N1" s="44"/>
    </row>
    <row r="2" spans="1:18" x14ac:dyDescent="0.2">
      <c r="A2" s="3"/>
      <c r="B2" s="2"/>
      <c r="C2" s="2"/>
      <c r="D2" s="2"/>
      <c r="E2" s="2"/>
      <c r="F2" s="2"/>
      <c r="G2" s="2"/>
      <c r="H2" s="2"/>
      <c r="I2" s="49" t="s">
        <v>63</v>
      </c>
      <c r="J2" s="49" t="s">
        <v>6</v>
      </c>
      <c r="K2" s="49" t="str">
        <f>Currency&amp;"_YC"&amp;$J$2&amp;"-MxRH"</f>
        <v>GBP_YC3M-MxRH</v>
      </c>
      <c r="L2" s="49" t="str">
        <f>Discounting2</f>
        <v>GbpYCSTD</v>
      </c>
      <c r="M2" s="2"/>
      <c r="N2" s="46"/>
    </row>
    <row r="3" spans="1:18" ht="22.5" x14ac:dyDescent="0.2">
      <c r="A3" s="3"/>
      <c r="B3" s="40" t="s">
        <v>57</v>
      </c>
      <c r="C3" s="40"/>
      <c r="D3" s="40"/>
      <c r="E3" s="40"/>
      <c r="F3" s="40" t="s">
        <v>53</v>
      </c>
      <c r="G3" s="40" t="s">
        <v>3</v>
      </c>
      <c r="H3" s="40" t="s">
        <v>2</v>
      </c>
      <c r="I3" s="40" t="s">
        <v>54</v>
      </c>
      <c r="J3" s="40" t="s">
        <v>46</v>
      </c>
      <c r="K3" s="41" t="str">
        <f>K2&amp;"_SwapsFromBasis.xml"</f>
        <v>GBP_YC3M-MxRH_SwapsFromBasis.xml</v>
      </c>
      <c r="L3" s="42" t="e">
        <f>IF(Serialize,_xll.ohObjectSave(L4:L39,SerializationPath&amp;K3,FileOverwrite,Serialize),"---")</f>
        <v>#NUM!</v>
      </c>
      <c r="M3" s="43" t="str">
        <f ca="1">_xll.ohRangeRetrieveError(L3)</f>
        <v/>
      </c>
      <c r="N3" s="46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50" t="str">
        <f>$K$2&amp;"_"&amp;$D6&amp;$E6&amp;"BASIS_"&amp;FamilyName&amp;$J$2</f>
        <v>GBP_YC3M-MxRH_SB3LBASIS_Libor3M</v>
      </c>
      <c r="L4" s="51" t="str">
        <f>IF(UPPER(FamilyName)="IBOR",_xll.qlEuribor($K4,$J$2,,Permanent,Trigger,ObjectOverwrite),IF(UPPER(FamilyName)="LIBOR",_xll.qlLibor($K4,Currency,$J$2,,Permanent,Trigger,ObjectOverwrite),"--"))</f>
        <v>GBP_YC3M-MxRH_SB3LBASIS_Libor3M#0000</v>
      </c>
      <c r="M4" s="39" t="str">
        <f>_xll.ohRangeRetrieveError(L4)</f>
        <v/>
      </c>
      <c r="N4" s="46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6"/>
    </row>
    <row r="6" spans="1:18" ht="12" thickBot="1" x14ac:dyDescent="0.25">
      <c r="A6" s="3"/>
      <c r="B6" s="61" t="s">
        <v>77</v>
      </c>
      <c r="C6" s="7" t="s">
        <v>8</v>
      </c>
      <c r="D6" s="61" t="str">
        <f>VLOOKUP(Currency,Swap3MConventions,2)</f>
        <v>SB</v>
      </c>
      <c r="E6" s="61" t="str">
        <f>VLOOKUP(Currency,Swap3MConventions,3)</f>
        <v>3L</v>
      </c>
      <c r="F6" s="4" t="str">
        <f t="shared" ref="F6:F39" si="0">IF(UPPER(LEFT($D6))="A","Annual",IF(UPPER(LEFT($D6))="S","Semiannual","--"))</f>
        <v>Semiannual</v>
      </c>
      <c r="G6" s="4" t="s">
        <v>4</v>
      </c>
      <c r="H6" s="4" t="str">
        <f t="shared" ref="H6:H39" si="1">IF(UPPER(RIGHT($D6))="B",BondBasisDayCounter,IF(UPPER(RIGHT($D6))="M",MoneyMarketDayCounter,"--"))</f>
        <v>Actual/365 (Fixed)</v>
      </c>
      <c r="I6" s="21" t="str">
        <f t="shared" ref="I6:I39" si="2">Currency&amp;$E6&amp;$I$2&amp;$C6&amp;QuoteSuffix</f>
        <v>GBP3L6L1Y_Quote</v>
      </c>
      <c r="J6" s="20" t="str">
        <f t="shared" ref="J6:J39" si="3">Currency&amp;$D6&amp;$I$2&amp;$C6&amp;"_Quote"</f>
        <v>GBPSB6L1Y_Quote</v>
      </c>
      <c r="K6" s="20" t="str">
        <f t="shared" ref="K6:K39" si="4">$K$2&amp;"_"&amp;$D6&amp;$E6&amp;"BASIS"&amp;$C6</f>
        <v>GBP_YC3M-MxRH_SB3LBASIS1Y</v>
      </c>
      <c r="L6" s="22" t="str">
        <f>_xll.qlSwapRateHelper2(K6,$J6,$C6,Calendar,$F6,$G6,$H6,$L$4,$I6,B6,$L$2,Permanent,,ObjectOverwrite)</f>
        <v>GBP_YC3M-MxRH_SB3LBASIS1Y#0000</v>
      </c>
      <c r="M6" s="43" t="str">
        <f>_xll.ohRangeRetrieveError(L6)</f>
        <v/>
      </c>
      <c r="N6" s="46"/>
    </row>
    <row r="7" spans="1:18" x14ac:dyDescent="0.2">
      <c r="A7" s="3"/>
      <c r="B7" s="7" t="str">
        <f t="shared" ref="B7:B39" si="5">B6</f>
        <v>0d</v>
      </c>
      <c r="C7" s="7" t="s">
        <v>9</v>
      </c>
      <c r="D7" s="7" t="str">
        <f t="shared" ref="D7:D39" si="6">D6</f>
        <v>SB</v>
      </c>
      <c r="E7" s="7" t="str">
        <f t="shared" ref="E7:E39" si="7">E6</f>
        <v>3L</v>
      </c>
      <c r="F7" s="8" t="str">
        <f t="shared" si="0"/>
        <v>Semiannual</v>
      </c>
      <c r="G7" s="8" t="s">
        <v>4</v>
      </c>
      <c r="H7" s="8" t="str">
        <f t="shared" si="1"/>
        <v>Actual/365 (Fixed)</v>
      </c>
      <c r="I7" s="21" t="str">
        <f t="shared" si="2"/>
        <v>GBP3L6L2Y_Quote</v>
      </c>
      <c r="J7" s="20" t="str">
        <f t="shared" si="3"/>
        <v>GBPSB6L2Y_Quote</v>
      </c>
      <c r="K7" s="20" t="str">
        <f t="shared" si="4"/>
        <v>GBP_YC3M-MxRH_SB3LBASIS2Y</v>
      </c>
      <c r="L7" s="22" t="str">
        <f>_xll.qlSwapRateHelper2(K7,$J7,$C7,Calendar,$F7,$G7,$H7,$L$4,$I7,B7,$L$2,Permanent,,ObjectOverwrite)</f>
        <v>GBP_YC3M-MxRH_SB3LBASIS2Y#0000</v>
      </c>
      <c r="M7" s="43" t="str">
        <f>_xll.ohRangeRetrieveError(L7)</f>
        <v/>
      </c>
      <c r="N7" s="46"/>
      <c r="P7" s="53" t="s">
        <v>62</v>
      </c>
      <c r="Q7" s="54" t="s">
        <v>43</v>
      </c>
      <c r="R7" s="55" t="s">
        <v>68</v>
      </c>
    </row>
    <row r="8" spans="1:18" x14ac:dyDescent="0.2">
      <c r="A8" s="3"/>
      <c r="B8" s="7" t="str">
        <f t="shared" si="5"/>
        <v>0d</v>
      </c>
      <c r="C8" s="7" t="s">
        <v>10</v>
      </c>
      <c r="D8" s="7" t="str">
        <f t="shared" si="6"/>
        <v>SB</v>
      </c>
      <c r="E8" s="7" t="str">
        <f t="shared" si="7"/>
        <v>3L</v>
      </c>
      <c r="F8" s="8" t="str">
        <f t="shared" si="0"/>
        <v>Semiannual</v>
      </c>
      <c r="G8" s="8" t="s">
        <v>4</v>
      </c>
      <c r="H8" s="8" t="str">
        <f t="shared" si="1"/>
        <v>Actual/365 (Fixed)</v>
      </c>
      <c r="I8" s="21" t="str">
        <f t="shared" si="2"/>
        <v>GBP3L6L3Y_Quote</v>
      </c>
      <c r="J8" s="20" t="str">
        <f t="shared" si="3"/>
        <v>GBPSB6L3Y_Quote</v>
      </c>
      <c r="K8" s="20" t="str">
        <f t="shared" si="4"/>
        <v>GBP_YC3M-MxRH_SB3LBASIS3Y</v>
      </c>
      <c r="L8" s="22" t="str">
        <f>_xll.qlSwapRateHelper2(K8,$J8,$C8,Calendar,$F8,$G8,$H8,$L$4,$I8,B8,$L$2,Permanent,,ObjectOverwrite)</f>
        <v>GBP_YC3M-MxRH_SB3LBASIS3Y#0000</v>
      </c>
      <c r="M8" s="43" t="str">
        <f>_xll.ohRangeRetrieveError(L8)</f>
        <v/>
      </c>
      <c r="N8" s="46"/>
      <c r="P8" s="56" t="s">
        <v>64</v>
      </c>
      <c r="Q8" s="52" t="s">
        <v>43</v>
      </c>
      <c r="R8" s="57" t="s">
        <v>71</v>
      </c>
    </row>
    <row r="9" spans="1:18" x14ac:dyDescent="0.2">
      <c r="A9" s="3"/>
      <c r="B9" s="7" t="str">
        <f t="shared" si="5"/>
        <v>0d</v>
      </c>
      <c r="C9" s="7" t="s">
        <v>11</v>
      </c>
      <c r="D9" s="7" t="str">
        <f t="shared" si="6"/>
        <v>SB</v>
      </c>
      <c r="E9" s="7" t="str">
        <f t="shared" si="7"/>
        <v>3L</v>
      </c>
      <c r="F9" s="8" t="str">
        <f t="shared" si="0"/>
        <v>Semiannual</v>
      </c>
      <c r="G9" s="8" t="s">
        <v>4</v>
      </c>
      <c r="H9" s="8" t="str">
        <f t="shared" si="1"/>
        <v>Actual/365 (Fixed)</v>
      </c>
      <c r="I9" s="21" t="str">
        <f t="shared" si="2"/>
        <v>GBP3L6L4Y_Quote</v>
      </c>
      <c r="J9" s="20" t="str">
        <f t="shared" si="3"/>
        <v>GBPSB6L4Y_Quote</v>
      </c>
      <c r="K9" s="20" t="str">
        <f t="shared" si="4"/>
        <v>GBP_YC3M-MxRH_SB3LBASIS4Y</v>
      </c>
      <c r="L9" s="22" t="str">
        <f>_xll.qlSwapRateHelper2(K9,$J9,$C9,Calendar,$F9,$G9,$H9,$L$4,$I9,B9,$L$2,Permanent,,ObjectOverwrite)</f>
        <v>GBP_YC3M-MxRH_SB3LBASIS4Y#0000</v>
      </c>
      <c r="M9" s="43" t="str">
        <f>_xll.ohRangeRetrieveError(L9)</f>
        <v/>
      </c>
      <c r="N9" s="46"/>
      <c r="P9" s="56" t="s">
        <v>66</v>
      </c>
      <c r="Q9" s="52" t="s">
        <v>70</v>
      </c>
      <c r="R9" s="57" t="s">
        <v>68</v>
      </c>
    </row>
    <row r="10" spans="1:18" x14ac:dyDescent="0.2">
      <c r="A10" s="3"/>
      <c r="B10" s="7" t="str">
        <f t="shared" si="5"/>
        <v>0d</v>
      </c>
      <c r="C10" s="7" t="s">
        <v>12</v>
      </c>
      <c r="D10" s="7" t="str">
        <f t="shared" si="6"/>
        <v>SB</v>
      </c>
      <c r="E10" s="7" t="str">
        <f t="shared" si="7"/>
        <v>3L</v>
      </c>
      <c r="F10" s="8" t="str">
        <f t="shared" si="0"/>
        <v>Semiannual</v>
      </c>
      <c r="G10" s="8" t="s">
        <v>4</v>
      </c>
      <c r="H10" s="8" t="str">
        <f t="shared" si="1"/>
        <v>Actual/365 (Fixed)</v>
      </c>
      <c r="I10" s="21" t="str">
        <f t="shared" si="2"/>
        <v>GBP3L6L5Y_Quote</v>
      </c>
      <c r="J10" s="20" t="str">
        <f t="shared" si="3"/>
        <v>GBPSB6L5Y_Quote</v>
      </c>
      <c r="K10" s="20" t="str">
        <f t="shared" si="4"/>
        <v>GBP_YC3M-MxRH_SB3LBASIS5Y</v>
      </c>
      <c r="L10" s="22" t="str">
        <f>_xll.qlSwapRateHelper2(K10,$J10,$C10,Calendar,$F10,$G10,$H10,$L$4,$I10,B10,$L$2,Permanent,,ObjectOverwrite)</f>
        <v>GBP_YC3M-MxRH_SB3LBASIS5Y#0000</v>
      </c>
      <c r="M10" s="43" t="str">
        <f>_xll.ohRangeRetrieveError(L10)</f>
        <v/>
      </c>
      <c r="N10" s="46"/>
      <c r="P10" s="56" t="s">
        <v>69</v>
      </c>
      <c r="Q10" s="52" t="s">
        <v>70</v>
      </c>
      <c r="R10" s="57" t="s">
        <v>68</v>
      </c>
    </row>
    <row r="11" spans="1:18" ht="12" thickBot="1" x14ac:dyDescent="0.25">
      <c r="A11" s="3"/>
      <c r="B11" s="7" t="str">
        <f t="shared" si="5"/>
        <v>0d</v>
      </c>
      <c r="C11" s="7" t="s">
        <v>13</v>
      </c>
      <c r="D11" s="7" t="str">
        <f t="shared" si="6"/>
        <v>SB</v>
      </c>
      <c r="E11" s="7" t="str">
        <f t="shared" si="7"/>
        <v>3L</v>
      </c>
      <c r="F11" s="8" t="str">
        <f t="shared" si="0"/>
        <v>Semiannual</v>
      </c>
      <c r="G11" s="8" t="s">
        <v>4</v>
      </c>
      <c r="H11" s="8" t="str">
        <f t="shared" si="1"/>
        <v>Actual/365 (Fixed)</v>
      </c>
      <c r="I11" s="21" t="str">
        <f t="shared" si="2"/>
        <v>GBP3L6L6Y_Quote</v>
      </c>
      <c r="J11" s="20" t="str">
        <f t="shared" si="3"/>
        <v>GBPSB6L6Y_Quote</v>
      </c>
      <c r="K11" s="20" t="str">
        <f t="shared" si="4"/>
        <v>GBP_YC3M-MxRH_SB3LBASIS6Y</v>
      </c>
      <c r="L11" s="22" t="str">
        <f>_xll.qlSwapRateHelper2(K11,$J11,$C11,Calendar,$F11,$G11,$H11,$L$4,$I11,B11,$L$2,Permanent,,ObjectOverwrite)</f>
        <v>GBP_YC3M-MxRH_SB3LBASIS6Y#0000</v>
      </c>
      <c r="M11" s="43" t="str">
        <f>_xll.ohRangeRetrieveError(L11)</f>
        <v/>
      </c>
      <c r="N11" s="46"/>
      <c r="P11" s="58" t="s">
        <v>58</v>
      </c>
      <c r="Q11" s="59" t="s">
        <v>67</v>
      </c>
      <c r="R11" s="60" t="s">
        <v>68</v>
      </c>
    </row>
    <row r="12" spans="1:18" x14ac:dyDescent="0.2">
      <c r="A12" s="3"/>
      <c r="B12" s="7" t="str">
        <f t="shared" si="5"/>
        <v>0d</v>
      </c>
      <c r="C12" s="7" t="s">
        <v>14</v>
      </c>
      <c r="D12" s="7" t="str">
        <f t="shared" si="6"/>
        <v>SB</v>
      </c>
      <c r="E12" s="7" t="str">
        <f t="shared" si="7"/>
        <v>3L</v>
      </c>
      <c r="F12" s="8" t="str">
        <f t="shared" si="0"/>
        <v>Semiannual</v>
      </c>
      <c r="G12" s="8" t="s">
        <v>4</v>
      </c>
      <c r="H12" s="8" t="str">
        <f t="shared" si="1"/>
        <v>Actual/365 (Fixed)</v>
      </c>
      <c r="I12" s="21" t="str">
        <f t="shared" si="2"/>
        <v>GBP3L6L7Y_Quote</v>
      </c>
      <c r="J12" s="20" t="str">
        <f t="shared" si="3"/>
        <v>GBPSB6L7Y_Quote</v>
      </c>
      <c r="K12" s="20" t="str">
        <f t="shared" si="4"/>
        <v>GBP_YC3M-MxRH_SB3LBASIS7Y</v>
      </c>
      <c r="L12" s="22" t="str">
        <f>_xll.qlSwapRateHelper2(K12,$J12,$C12,Calendar,$F12,$G12,$H12,$L$4,$I12,B12,$L$2,Permanent,,ObjectOverwrite)</f>
        <v>GBP_YC3M-MxRH_SB3LBASIS7Y#0000</v>
      </c>
      <c r="M12" s="43" t="str">
        <f>_xll.ohRangeRetrieveError(L12)</f>
        <v/>
      </c>
      <c r="N12" s="46"/>
      <c r="P12" s="52"/>
      <c r="Q12" s="52"/>
      <c r="R12" s="52"/>
    </row>
    <row r="13" spans="1:18" x14ac:dyDescent="0.2">
      <c r="A13" s="3"/>
      <c r="B13" s="7" t="str">
        <f t="shared" si="5"/>
        <v>0d</v>
      </c>
      <c r="C13" s="7" t="s">
        <v>15</v>
      </c>
      <c r="D13" s="7" t="str">
        <f t="shared" si="6"/>
        <v>SB</v>
      </c>
      <c r="E13" s="7" t="str">
        <f t="shared" si="7"/>
        <v>3L</v>
      </c>
      <c r="F13" s="8" t="str">
        <f t="shared" si="0"/>
        <v>Semiannual</v>
      </c>
      <c r="G13" s="8" t="s">
        <v>4</v>
      </c>
      <c r="H13" s="8" t="str">
        <f t="shared" si="1"/>
        <v>Actual/365 (Fixed)</v>
      </c>
      <c r="I13" s="21" t="str">
        <f t="shared" si="2"/>
        <v>GBP3L6L8Y_Quote</v>
      </c>
      <c r="J13" s="20" t="str">
        <f t="shared" si="3"/>
        <v>GBPSB6L8Y_Quote</v>
      </c>
      <c r="K13" s="20" t="str">
        <f t="shared" si="4"/>
        <v>GBP_YC3M-MxRH_SB3LBASIS8Y</v>
      </c>
      <c r="L13" s="22" t="str">
        <f>_xll.qlSwapRateHelper2(K13,$J13,$C13,Calendar,$F13,$G13,$H13,$L$4,$I13,B13,$L$2,Permanent,,ObjectOverwrite)</f>
        <v>GBP_YC3M-MxRH_SB3LBASIS8Y#0000</v>
      </c>
      <c r="M13" s="43" t="str">
        <f>_xll.ohRangeRetrieveError(L13)</f>
        <v/>
      </c>
      <c r="N13" s="46"/>
    </row>
    <row r="14" spans="1:18" x14ac:dyDescent="0.2">
      <c r="A14" s="3"/>
      <c r="B14" s="7" t="str">
        <f t="shared" si="5"/>
        <v>0d</v>
      </c>
      <c r="C14" s="7" t="s">
        <v>16</v>
      </c>
      <c r="D14" s="7" t="str">
        <f t="shared" si="6"/>
        <v>SB</v>
      </c>
      <c r="E14" s="7" t="str">
        <f t="shared" si="7"/>
        <v>3L</v>
      </c>
      <c r="F14" s="8" t="str">
        <f t="shared" si="0"/>
        <v>Semiannual</v>
      </c>
      <c r="G14" s="8" t="s">
        <v>4</v>
      </c>
      <c r="H14" s="8" t="str">
        <f t="shared" si="1"/>
        <v>Actual/365 (Fixed)</v>
      </c>
      <c r="I14" s="21" t="str">
        <f t="shared" si="2"/>
        <v>GBP3L6L9Y_Quote</v>
      </c>
      <c r="J14" s="20" t="str">
        <f t="shared" si="3"/>
        <v>GBPSB6L9Y_Quote</v>
      </c>
      <c r="K14" s="20" t="str">
        <f t="shared" si="4"/>
        <v>GBP_YC3M-MxRH_SB3LBASIS9Y</v>
      </c>
      <c r="L14" s="22" t="str">
        <f>_xll.qlSwapRateHelper2(K14,$J14,$C14,Calendar,$F14,$G14,$H14,$L$4,$I14,B14,$L$2,Permanent,,ObjectOverwrite)</f>
        <v>GBP_YC3M-MxRH_SB3LBASIS9Y#0000</v>
      </c>
      <c r="M14" s="43" t="str">
        <f>_xll.ohRangeRetrieveError(L14)</f>
        <v/>
      </c>
      <c r="N14" s="46"/>
    </row>
    <row r="15" spans="1:18" x14ac:dyDescent="0.2">
      <c r="A15" s="3"/>
      <c r="B15" s="7" t="str">
        <f t="shared" si="5"/>
        <v>0d</v>
      </c>
      <c r="C15" s="7" t="s">
        <v>17</v>
      </c>
      <c r="D15" s="7" t="str">
        <f t="shared" si="6"/>
        <v>SB</v>
      </c>
      <c r="E15" s="7" t="str">
        <f t="shared" si="7"/>
        <v>3L</v>
      </c>
      <c r="F15" s="8" t="str">
        <f t="shared" si="0"/>
        <v>Semiannual</v>
      </c>
      <c r="G15" s="8" t="s">
        <v>4</v>
      </c>
      <c r="H15" s="8" t="str">
        <f t="shared" si="1"/>
        <v>Actual/365 (Fixed)</v>
      </c>
      <c r="I15" s="21" t="str">
        <f t="shared" si="2"/>
        <v>GBP3L6L10Y_Quote</v>
      </c>
      <c r="J15" s="20" t="str">
        <f t="shared" si="3"/>
        <v>GBPSB6L10Y_Quote</v>
      </c>
      <c r="K15" s="20" t="str">
        <f t="shared" si="4"/>
        <v>GBP_YC3M-MxRH_SB3LBASIS10Y</v>
      </c>
      <c r="L15" s="22" t="str">
        <f>_xll.qlSwapRateHelper2(K15,$J15,$C15,Calendar,$F15,$G15,$H15,$L$4,$I15,B15,$L$2,Permanent,,ObjectOverwrite)</f>
        <v>GBP_YC3M-MxRH_SB3LBASIS10Y#0000</v>
      </c>
      <c r="M15" s="43" t="str">
        <f>_xll.ohRangeRetrieveError(L15)</f>
        <v/>
      </c>
      <c r="N15" s="46"/>
    </row>
    <row r="16" spans="1:18" x14ac:dyDescent="0.2">
      <c r="A16" s="3"/>
      <c r="B16" s="7" t="str">
        <f t="shared" si="5"/>
        <v>0d</v>
      </c>
      <c r="C16" s="7" t="s">
        <v>18</v>
      </c>
      <c r="D16" s="7" t="str">
        <f t="shared" si="6"/>
        <v>SB</v>
      </c>
      <c r="E16" s="7" t="str">
        <f t="shared" si="7"/>
        <v>3L</v>
      </c>
      <c r="F16" s="8" t="str">
        <f t="shared" si="0"/>
        <v>Semiannual</v>
      </c>
      <c r="G16" s="8" t="s">
        <v>4</v>
      </c>
      <c r="H16" s="8" t="str">
        <f t="shared" si="1"/>
        <v>Actual/365 (Fixed)</v>
      </c>
      <c r="I16" s="21" t="str">
        <f t="shared" si="2"/>
        <v>GBP3L6L11Y_Quote</v>
      </c>
      <c r="J16" s="20" t="str">
        <f t="shared" si="3"/>
        <v>GBPSB6L11Y_Quote</v>
      </c>
      <c r="K16" s="20" t="str">
        <f t="shared" si="4"/>
        <v>GBP_YC3M-MxRH_SB3LBASIS11Y</v>
      </c>
      <c r="L16" s="22" t="str">
        <f>_xll.qlSwapRateHelper2(K16,$J16,$C16,Calendar,$F16,$G16,$H16,$L$4,$I16,B16,$L$2,Permanent,,ObjectOverwrite)</f>
        <v>GBP_YC3M-MxRH_SB3LBASIS11Y#0000</v>
      </c>
      <c r="M16" s="43" t="str">
        <f>_xll.ohRangeRetrieveError(L16)</f>
        <v/>
      </c>
      <c r="N16" s="46"/>
    </row>
    <row r="17" spans="1:14" x14ac:dyDescent="0.2">
      <c r="A17" s="3"/>
      <c r="B17" s="7" t="str">
        <f t="shared" si="5"/>
        <v>0d</v>
      </c>
      <c r="C17" s="7" t="s">
        <v>19</v>
      </c>
      <c r="D17" s="7" t="str">
        <f t="shared" si="6"/>
        <v>SB</v>
      </c>
      <c r="E17" s="7" t="str">
        <f t="shared" si="7"/>
        <v>3L</v>
      </c>
      <c r="F17" s="8" t="str">
        <f t="shared" si="0"/>
        <v>Semiannual</v>
      </c>
      <c r="G17" s="8" t="s">
        <v>4</v>
      </c>
      <c r="H17" s="8" t="str">
        <f t="shared" si="1"/>
        <v>Actual/365 (Fixed)</v>
      </c>
      <c r="I17" s="21" t="str">
        <f t="shared" si="2"/>
        <v>GBP3L6L12Y_Quote</v>
      </c>
      <c r="J17" s="20" t="str">
        <f t="shared" si="3"/>
        <v>GBPSB6L12Y_Quote</v>
      </c>
      <c r="K17" s="20" t="str">
        <f t="shared" si="4"/>
        <v>GBP_YC3M-MxRH_SB3LBASIS12Y</v>
      </c>
      <c r="L17" s="22" t="str">
        <f>_xll.qlSwapRateHelper2(K17,$J17,$C17,Calendar,$F17,$G17,$H17,$L$4,$I17,B17,$L$2,Permanent,,ObjectOverwrite)</f>
        <v>GBP_YC3M-MxRH_SB3LBASIS12Y#0000</v>
      </c>
      <c r="M17" s="43" t="str">
        <f>_xll.ohRangeRetrieveError(L17)</f>
        <v/>
      </c>
      <c r="N17" s="46"/>
    </row>
    <row r="18" spans="1:14" x14ac:dyDescent="0.2">
      <c r="A18" s="3"/>
      <c r="B18" s="7" t="str">
        <f t="shared" si="5"/>
        <v>0d</v>
      </c>
      <c r="C18" s="7" t="s">
        <v>20</v>
      </c>
      <c r="D18" s="7" t="str">
        <f t="shared" si="6"/>
        <v>SB</v>
      </c>
      <c r="E18" s="7" t="str">
        <f t="shared" si="7"/>
        <v>3L</v>
      </c>
      <c r="F18" s="8" t="str">
        <f t="shared" si="0"/>
        <v>Semiannual</v>
      </c>
      <c r="G18" s="8" t="s">
        <v>4</v>
      </c>
      <c r="H18" s="8" t="str">
        <f t="shared" si="1"/>
        <v>Actual/365 (Fixed)</v>
      </c>
      <c r="I18" s="21" t="str">
        <f t="shared" si="2"/>
        <v>GBP3L6L13Y_Quote</v>
      </c>
      <c r="J18" s="20" t="str">
        <f t="shared" si="3"/>
        <v>GBPSB6L13Y_Quote</v>
      </c>
      <c r="K18" s="20" t="str">
        <f t="shared" si="4"/>
        <v>GBP_YC3M-MxRH_SB3LBASIS13Y</v>
      </c>
      <c r="L18" s="22" t="str">
        <f>_xll.qlSwapRateHelper2(K18,$J18,$C18,Calendar,$F18,$G18,$H18,$L$4,$I18,B18,$L$2,Permanent,,ObjectOverwrite)</f>
        <v>GBP_YC3M-MxRH_SB3LBASIS13Y#0000</v>
      </c>
      <c r="M18" s="43" t="str">
        <f>_xll.ohRangeRetrieveError(L18)</f>
        <v/>
      </c>
      <c r="N18" s="46"/>
    </row>
    <row r="19" spans="1:14" x14ac:dyDescent="0.2">
      <c r="A19" s="3"/>
      <c r="B19" s="7" t="str">
        <f t="shared" si="5"/>
        <v>0d</v>
      </c>
      <c r="C19" s="7" t="s">
        <v>21</v>
      </c>
      <c r="D19" s="7" t="str">
        <f t="shared" si="6"/>
        <v>SB</v>
      </c>
      <c r="E19" s="7" t="str">
        <f t="shared" si="7"/>
        <v>3L</v>
      </c>
      <c r="F19" s="8" t="str">
        <f t="shared" si="0"/>
        <v>Semiannual</v>
      </c>
      <c r="G19" s="8" t="s">
        <v>4</v>
      </c>
      <c r="H19" s="8" t="str">
        <f t="shared" si="1"/>
        <v>Actual/365 (Fixed)</v>
      </c>
      <c r="I19" s="21" t="str">
        <f t="shared" si="2"/>
        <v>GBP3L6L14Y_Quote</v>
      </c>
      <c r="J19" s="20" t="str">
        <f t="shared" si="3"/>
        <v>GBPSB6L14Y_Quote</v>
      </c>
      <c r="K19" s="20" t="str">
        <f t="shared" si="4"/>
        <v>GBP_YC3M-MxRH_SB3LBASIS14Y</v>
      </c>
      <c r="L19" s="22" t="str">
        <f>_xll.qlSwapRateHelper2(K19,$J19,$C19,Calendar,$F19,$G19,$H19,$L$4,$I19,B19,$L$2,Permanent,,ObjectOverwrite)</f>
        <v>GBP_YC3M-MxRH_SB3LBASIS14Y#0000</v>
      </c>
      <c r="M19" s="43" t="str">
        <f>_xll.ohRangeRetrieveError(L19)</f>
        <v/>
      </c>
      <c r="N19" s="46"/>
    </row>
    <row r="20" spans="1:14" x14ac:dyDescent="0.2">
      <c r="A20" s="3"/>
      <c r="B20" s="7" t="str">
        <f t="shared" si="5"/>
        <v>0d</v>
      </c>
      <c r="C20" s="7" t="s">
        <v>22</v>
      </c>
      <c r="D20" s="7" t="str">
        <f t="shared" si="6"/>
        <v>SB</v>
      </c>
      <c r="E20" s="7" t="str">
        <f t="shared" si="7"/>
        <v>3L</v>
      </c>
      <c r="F20" s="8" t="str">
        <f t="shared" si="0"/>
        <v>Semiannual</v>
      </c>
      <c r="G20" s="8" t="s">
        <v>4</v>
      </c>
      <c r="H20" s="8" t="str">
        <f t="shared" si="1"/>
        <v>Actual/365 (Fixed)</v>
      </c>
      <c r="I20" s="21" t="str">
        <f t="shared" si="2"/>
        <v>GBP3L6L15Y_Quote</v>
      </c>
      <c r="J20" s="20" t="str">
        <f t="shared" si="3"/>
        <v>GBPSB6L15Y_Quote</v>
      </c>
      <c r="K20" s="20" t="str">
        <f t="shared" si="4"/>
        <v>GBP_YC3M-MxRH_SB3LBASIS15Y</v>
      </c>
      <c r="L20" s="22" t="str">
        <f>_xll.qlSwapRateHelper2(K20,$J20,$C20,Calendar,$F20,$G20,$H20,$L$4,$I20,B20,$L$2,Permanent,,ObjectOverwrite)</f>
        <v>GBP_YC3M-MxRH_SB3LBASIS15Y#0000</v>
      </c>
      <c r="M20" s="43" t="str">
        <f>_xll.ohRangeRetrieveError(L20)</f>
        <v/>
      </c>
      <c r="N20" s="46"/>
    </row>
    <row r="21" spans="1:14" x14ac:dyDescent="0.2">
      <c r="A21" s="3"/>
      <c r="B21" s="7" t="str">
        <f t="shared" si="5"/>
        <v>0d</v>
      </c>
      <c r="C21" s="7" t="s">
        <v>30</v>
      </c>
      <c r="D21" s="7" t="str">
        <f t="shared" si="6"/>
        <v>SB</v>
      </c>
      <c r="E21" s="7" t="str">
        <f t="shared" si="7"/>
        <v>3L</v>
      </c>
      <c r="F21" s="8" t="str">
        <f t="shared" si="0"/>
        <v>Semiannual</v>
      </c>
      <c r="G21" s="8" t="s">
        <v>4</v>
      </c>
      <c r="H21" s="8" t="str">
        <f t="shared" si="1"/>
        <v>Actual/365 (Fixed)</v>
      </c>
      <c r="I21" s="21" t="str">
        <f t="shared" si="2"/>
        <v>GBP3L6L16Y_Quote</v>
      </c>
      <c r="J21" s="20" t="str">
        <f t="shared" si="3"/>
        <v>GBPSB6L16Y_Quote</v>
      </c>
      <c r="K21" s="20" t="str">
        <f t="shared" si="4"/>
        <v>GBP_YC3M-MxRH_SB3LBASIS16Y</v>
      </c>
      <c r="L21" s="22" t="str">
        <f>_xll.qlSwapRateHelper2(K21,$J21,$C21,Calendar,$F21,$G21,$H21,$L$4,$I21,B21,$L$2,Permanent,,ObjectOverwrite)</f>
        <v>GBP_YC3M-MxRH_SB3LBASIS16Y#0000</v>
      </c>
      <c r="M21" s="43" t="str">
        <f>_xll.ohRangeRetrieveError(L21)</f>
        <v/>
      </c>
      <c r="N21" s="46"/>
    </row>
    <row r="22" spans="1:14" x14ac:dyDescent="0.2">
      <c r="A22" s="3"/>
      <c r="B22" s="7" t="str">
        <f t="shared" si="5"/>
        <v>0d</v>
      </c>
      <c r="C22" s="7" t="s">
        <v>31</v>
      </c>
      <c r="D22" s="7" t="str">
        <f t="shared" si="6"/>
        <v>SB</v>
      </c>
      <c r="E22" s="7" t="str">
        <f t="shared" si="7"/>
        <v>3L</v>
      </c>
      <c r="F22" s="8" t="str">
        <f t="shared" si="0"/>
        <v>Semiannual</v>
      </c>
      <c r="G22" s="8" t="s">
        <v>4</v>
      </c>
      <c r="H22" s="8" t="str">
        <f t="shared" si="1"/>
        <v>Actual/365 (Fixed)</v>
      </c>
      <c r="I22" s="21" t="str">
        <f t="shared" si="2"/>
        <v>GBP3L6L17Y_Quote</v>
      </c>
      <c r="J22" s="20" t="str">
        <f t="shared" si="3"/>
        <v>GBPSB6L17Y_Quote</v>
      </c>
      <c r="K22" s="20" t="str">
        <f t="shared" si="4"/>
        <v>GBP_YC3M-MxRH_SB3LBASIS17Y</v>
      </c>
      <c r="L22" s="22" t="str">
        <f>_xll.qlSwapRateHelper2(K22,$J22,$C22,Calendar,$F22,$G22,$H22,$L$4,$I22,B22,$L$2,Permanent,,ObjectOverwrite)</f>
        <v>GBP_YC3M-MxRH_SB3LBASIS17Y#0000</v>
      </c>
      <c r="M22" s="43" t="str">
        <f>_xll.ohRangeRetrieveError(L22)</f>
        <v/>
      </c>
      <c r="N22" s="46"/>
    </row>
    <row r="23" spans="1:14" x14ac:dyDescent="0.2">
      <c r="A23" s="3"/>
      <c r="B23" s="7" t="str">
        <f t="shared" si="5"/>
        <v>0d</v>
      </c>
      <c r="C23" s="7" t="s">
        <v>32</v>
      </c>
      <c r="D23" s="7" t="str">
        <f t="shared" si="6"/>
        <v>SB</v>
      </c>
      <c r="E23" s="7" t="str">
        <f t="shared" si="7"/>
        <v>3L</v>
      </c>
      <c r="F23" s="8" t="str">
        <f t="shared" si="0"/>
        <v>Semiannual</v>
      </c>
      <c r="G23" s="8" t="s">
        <v>4</v>
      </c>
      <c r="H23" s="8" t="str">
        <f t="shared" si="1"/>
        <v>Actual/365 (Fixed)</v>
      </c>
      <c r="I23" s="21" t="str">
        <f t="shared" si="2"/>
        <v>GBP3L6L18Y_Quote</v>
      </c>
      <c r="J23" s="20" t="str">
        <f t="shared" si="3"/>
        <v>GBPSB6L18Y_Quote</v>
      </c>
      <c r="K23" s="20" t="str">
        <f t="shared" si="4"/>
        <v>GBP_YC3M-MxRH_SB3LBASIS18Y</v>
      </c>
      <c r="L23" s="22" t="str">
        <f>_xll.qlSwapRateHelper2(K23,$J23,$C23,Calendar,$F23,$G23,$H23,$L$4,$I23,B23,$L$2,Permanent,,ObjectOverwrite)</f>
        <v>GBP_YC3M-MxRH_SB3LBASIS18Y#0000</v>
      </c>
      <c r="M23" s="43" t="str">
        <f>_xll.ohRangeRetrieveError(L23)</f>
        <v/>
      </c>
      <c r="N23" s="46"/>
    </row>
    <row r="24" spans="1:14" x14ac:dyDescent="0.2">
      <c r="A24" s="3"/>
      <c r="B24" s="7" t="str">
        <f t="shared" si="5"/>
        <v>0d</v>
      </c>
      <c r="C24" s="7" t="s">
        <v>33</v>
      </c>
      <c r="D24" s="7" t="str">
        <f t="shared" si="6"/>
        <v>SB</v>
      </c>
      <c r="E24" s="7" t="str">
        <f t="shared" si="7"/>
        <v>3L</v>
      </c>
      <c r="F24" s="8" t="str">
        <f t="shared" si="0"/>
        <v>Semiannual</v>
      </c>
      <c r="G24" s="8" t="s">
        <v>4</v>
      </c>
      <c r="H24" s="8" t="str">
        <f t="shared" si="1"/>
        <v>Actual/365 (Fixed)</v>
      </c>
      <c r="I24" s="21" t="str">
        <f t="shared" si="2"/>
        <v>GBP3L6L19Y_Quote</v>
      </c>
      <c r="J24" s="20" t="str">
        <f t="shared" si="3"/>
        <v>GBPSB6L19Y_Quote</v>
      </c>
      <c r="K24" s="20" t="str">
        <f t="shared" si="4"/>
        <v>GBP_YC3M-MxRH_SB3LBASIS19Y</v>
      </c>
      <c r="L24" s="22" t="str">
        <f>_xll.qlSwapRateHelper2(K24,$J24,$C24,Calendar,$F24,$G24,$H24,$L$4,$I24,B24,$L$2,Permanent,,ObjectOverwrite)</f>
        <v>GBP_YC3M-MxRH_SB3LBASIS19Y#0000</v>
      </c>
      <c r="M24" s="43" t="str">
        <f>_xll.ohRangeRetrieveError(L24)</f>
        <v/>
      </c>
      <c r="N24" s="46"/>
    </row>
    <row r="25" spans="1:14" x14ac:dyDescent="0.2">
      <c r="A25" s="3"/>
      <c r="B25" s="7" t="str">
        <f t="shared" si="5"/>
        <v>0d</v>
      </c>
      <c r="C25" s="7" t="s">
        <v>23</v>
      </c>
      <c r="D25" s="7" t="str">
        <f t="shared" si="6"/>
        <v>SB</v>
      </c>
      <c r="E25" s="7" t="str">
        <f t="shared" si="7"/>
        <v>3L</v>
      </c>
      <c r="F25" s="8" t="str">
        <f t="shared" si="0"/>
        <v>Semiannual</v>
      </c>
      <c r="G25" s="8" t="s">
        <v>4</v>
      </c>
      <c r="H25" s="8" t="str">
        <f t="shared" si="1"/>
        <v>Actual/365 (Fixed)</v>
      </c>
      <c r="I25" s="21" t="str">
        <f t="shared" si="2"/>
        <v>GBP3L6L20Y_Quote</v>
      </c>
      <c r="J25" s="20" t="str">
        <f t="shared" si="3"/>
        <v>GBPSB6L20Y_Quote</v>
      </c>
      <c r="K25" s="20" t="str">
        <f t="shared" si="4"/>
        <v>GBP_YC3M-MxRH_SB3LBASIS20Y</v>
      </c>
      <c r="L25" s="22" t="str">
        <f>_xll.qlSwapRateHelper2(K25,$J25,$C25,Calendar,$F25,$G25,$H25,$L$4,$I25,B25,$L$2,Permanent,,ObjectOverwrite)</f>
        <v>GBP_YC3M-MxRH_SB3LBASIS20Y#0000</v>
      </c>
      <c r="M25" s="43" t="str">
        <f>_xll.ohRangeRetrieveError(L25)</f>
        <v/>
      </c>
      <c r="N25" s="46"/>
    </row>
    <row r="26" spans="1:14" x14ac:dyDescent="0.2">
      <c r="A26" s="3"/>
      <c r="B26" s="7" t="str">
        <f t="shared" si="5"/>
        <v>0d</v>
      </c>
      <c r="C26" s="7" t="s">
        <v>34</v>
      </c>
      <c r="D26" s="7" t="str">
        <f t="shared" si="6"/>
        <v>SB</v>
      </c>
      <c r="E26" s="7" t="str">
        <f t="shared" si="7"/>
        <v>3L</v>
      </c>
      <c r="F26" s="8" t="str">
        <f t="shared" si="0"/>
        <v>Semiannual</v>
      </c>
      <c r="G26" s="8" t="s">
        <v>4</v>
      </c>
      <c r="H26" s="8" t="str">
        <f t="shared" si="1"/>
        <v>Actual/365 (Fixed)</v>
      </c>
      <c r="I26" s="21" t="str">
        <f t="shared" si="2"/>
        <v>GBP3L6L21Y_Quote</v>
      </c>
      <c r="J26" s="20" t="str">
        <f t="shared" si="3"/>
        <v>GBPSB6L21Y_Quote</v>
      </c>
      <c r="K26" s="20" t="str">
        <f t="shared" si="4"/>
        <v>GBP_YC3M-MxRH_SB3LBASIS21Y</v>
      </c>
      <c r="L26" s="22" t="str">
        <f>_xll.qlSwapRateHelper2(K26,$J26,$C26,Calendar,$F26,$G26,$H26,$L$4,$I26,B26,$L$2,Permanent,,ObjectOverwrite)</f>
        <v>GBP_YC3M-MxRH_SB3LBASIS21Y#0000</v>
      </c>
      <c r="M26" s="43" t="str">
        <f>_xll.ohRangeRetrieveError(L26)</f>
        <v/>
      </c>
      <c r="N26" s="46"/>
    </row>
    <row r="27" spans="1:14" x14ac:dyDescent="0.2">
      <c r="A27" s="3"/>
      <c r="B27" s="7" t="str">
        <f t="shared" si="5"/>
        <v>0d</v>
      </c>
      <c r="C27" s="7" t="s">
        <v>35</v>
      </c>
      <c r="D27" s="7" t="str">
        <f t="shared" si="6"/>
        <v>SB</v>
      </c>
      <c r="E27" s="7" t="str">
        <f t="shared" si="7"/>
        <v>3L</v>
      </c>
      <c r="F27" s="8" t="str">
        <f t="shared" si="0"/>
        <v>Semiannual</v>
      </c>
      <c r="G27" s="8" t="s">
        <v>4</v>
      </c>
      <c r="H27" s="8" t="str">
        <f t="shared" si="1"/>
        <v>Actual/365 (Fixed)</v>
      </c>
      <c r="I27" s="21" t="str">
        <f t="shared" si="2"/>
        <v>GBP3L6L22Y_Quote</v>
      </c>
      <c r="J27" s="20" t="str">
        <f t="shared" si="3"/>
        <v>GBPSB6L22Y_Quote</v>
      </c>
      <c r="K27" s="20" t="str">
        <f t="shared" si="4"/>
        <v>GBP_YC3M-MxRH_SB3LBASIS22Y</v>
      </c>
      <c r="L27" s="22" t="str">
        <f>_xll.qlSwapRateHelper2(K27,$J27,$C27,Calendar,$F27,$G27,$H27,$L$4,$I27,B27,$L$2,Permanent,,ObjectOverwrite)</f>
        <v>GBP_YC3M-MxRH_SB3LBASIS22Y#0000</v>
      </c>
      <c r="M27" s="43" t="str">
        <f>_xll.ohRangeRetrieveError(L27)</f>
        <v/>
      </c>
      <c r="N27" s="46"/>
    </row>
    <row r="28" spans="1:14" x14ac:dyDescent="0.2">
      <c r="A28" s="3"/>
      <c r="B28" s="7" t="str">
        <f t="shared" si="5"/>
        <v>0d</v>
      </c>
      <c r="C28" s="7" t="s">
        <v>36</v>
      </c>
      <c r="D28" s="7" t="str">
        <f t="shared" si="6"/>
        <v>SB</v>
      </c>
      <c r="E28" s="7" t="str">
        <f t="shared" si="7"/>
        <v>3L</v>
      </c>
      <c r="F28" s="8" t="str">
        <f t="shared" si="0"/>
        <v>Semiannual</v>
      </c>
      <c r="G28" s="8" t="s">
        <v>4</v>
      </c>
      <c r="H28" s="8" t="str">
        <f t="shared" si="1"/>
        <v>Actual/365 (Fixed)</v>
      </c>
      <c r="I28" s="21" t="str">
        <f t="shared" si="2"/>
        <v>GBP3L6L23Y_Quote</v>
      </c>
      <c r="J28" s="20" t="str">
        <f t="shared" si="3"/>
        <v>GBPSB6L23Y_Quote</v>
      </c>
      <c r="K28" s="20" t="str">
        <f t="shared" si="4"/>
        <v>GBP_YC3M-MxRH_SB3LBASIS23Y</v>
      </c>
      <c r="L28" s="22" t="str">
        <f>_xll.qlSwapRateHelper2(K28,$J28,$C28,Calendar,$F28,$G28,$H28,$L$4,$I28,B28,$L$2,Permanent,,ObjectOverwrite)</f>
        <v>GBP_YC3M-MxRH_SB3LBASIS23Y#0000</v>
      </c>
      <c r="M28" s="43" t="str">
        <f>_xll.ohRangeRetrieveError(L28)</f>
        <v/>
      </c>
      <c r="N28" s="46"/>
    </row>
    <row r="29" spans="1:14" x14ac:dyDescent="0.2">
      <c r="A29" s="3"/>
      <c r="B29" s="7" t="str">
        <f t="shared" si="5"/>
        <v>0d</v>
      </c>
      <c r="C29" s="7" t="s">
        <v>37</v>
      </c>
      <c r="D29" s="7" t="str">
        <f t="shared" si="6"/>
        <v>SB</v>
      </c>
      <c r="E29" s="7" t="str">
        <f t="shared" si="7"/>
        <v>3L</v>
      </c>
      <c r="F29" s="8" t="str">
        <f t="shared" si="0"/>
        <v>Semiannual</v>
      </c>
      <c r="G29" s="8" t="s">
        <v>4</v>
      </c>
      <c r="H29" s="8" t="str">
        <f t="shared" si="1"/>
        <v>Actual/365 (Fixed)</v>
      </c>
      <c r="I29" s="21" t="str">
        <f t="shared" si="2"/>
        <v>GBP3L6L24Y_Quote</v>
      </c>
      <c r="J29" s="20" t="str">
        <f t="shared" si="3"/>
        <v>GBPSB6L24Y_Quote</v>
      </c>
      <c r="K29" s="20" t="str">
        <f t="shared" si="4"/>
        <v>GBP_YC3M-MxRH_SB3LBASIS24Y</v>
      </c>
      <c r="L29" s="22" t="str">
        <f>_xll.qlSwapRateHelper2(K29,$J29,$C29,Calendar,$F29,$G29,$H29,$L$4,$I29,B29,$L$2,Permanent,,ObjectOverwrite)</f>
        <v>GBP_YC3M-MxRH_SB3LBASIS24Y#0000</v>
      </c>
      <c r="M29" s="43" t="str">
        <f>_xll.ohRangeRetrieveError(L29)</f>
        <v/>
      </c>
      <c r="N29" s="46"/>
    </row>
    <row r="30" spans="1:14" x14ac:dyDescent="0.2">
      <c r="A30" s="3"/>
      <c r="B30" s="7" t="str">
        <f t="shared" si="5"/>
        <v>0d</v>
      </c>
      <c r="C30" s="7" t="s">
        <v>24</v>
      </c>
      <c r="D30" s="7" t="str">
        <f t="shared" si="6"/>
        <v>SB</v>
      </c>
      <c r="E30" s="7" t="str">
        <f t="shared" si="7"/>
        <v>3L</v>
      </c>
      <c r="F30" s="8" t="str">
        <f t="shared" si="0"/>
        <v>Semiannual</v>
      </c>
      <c r="G30" s="8" t="s">
        <v>4</v>
      </c>
      <c r="H30" s="8" t="str">
        <f t="shared" si="1"/>
        <v>Actual/365 (Fixed)</v>
      </c>
      <c r="I30" s="21" t="str">
        <f t="shared" si="2"/>
        <v>GBP3L6L25Y_Quote</v>
      </c>
      <c r="J30" s="20" t="str">
        <f t="shared" si="3"/>
        <v>GBPSB6L25Y_Quote</v>
      </c>
      <c r="K30" s="20" t="str">
        <f t="shared" si="4"/>
        <v>GBP_YC3M-MxRH_SB3LBASIS25Y</v>
      </c>
      <c r="L30" s="22" t="str">
        <f>_xll.qlSwapRateHelper2(K30,$J30,$C30,Calendar,$F30,$G30,$H30,$L$4,$I30,B30,$L$2,Permanent,,ObjectOverwrite)</f>
        <v>GBP_YC3M-MxRH_SB3LBASIS25Y#0000</v>
      </c>
      <c r="M30" s="43" t="str">
        <f>_xll.ohRangeRetrieveError(L30)</f>
        <v/>
      </c>
      <c r="N30" s="46"/>
    </row>
    <row r="31" spans="1:14" x14ac:dyDescent="0.2">
      <c r="A31" s="3"/>
      <c r="B31" s="7" t="str">
        <f t="shared" si="5"/>
        <v>0d</v>
      </c>
      <c r="C31" s="7" t="s">
        <v>38</v>
      </c>
      <c r="D31" s="7" t="str">
        <f t="shared" si="6"/>
        <v>SB</v>
      </c>
      <c r="E31" s="7" t="str">
        <f t="shared" si="7"/>
        <v>3L</v>
      </c>
      <c r="F31" s="8" t="str">
        <f t="shared" si="0"/>
        <v>Semiannual</v>
      </c>
      <c r="G31" s="8" t="s">
        <v>4</v>
      </c>
      <c r="H31" s="8" t="str">
        <f t="shared" si="1"/>
        <v>Actual/365 (Fixed)</v>
      </c>
      <c r="I31" s="21" t="str">
        <f t="shared" si="2"/>
        <v>GBP3L6L26Y_Quote</v>
      </c>
      <c r="J31" s="20" t="str">
        <f t="shared" si="3"/>
        <v>GBPSB6L26Y_Quote</v>
      </c>
      <c r="K31" s="20" t="str">
        <f t="shared" si="4"/>
        <v>GBP_YC3M-MxRH_SB3LBASIS26Y</v>
      </c>
      <c r="L31" s="22" t="str">
        <f>_xll.qlSwapRateHelper2(K31,$J31,$C31,Calendar,$F31,$G31,$H31,$L$4,$I31,B31,$L$2,Permanent,,ObjectOverwrite)</f>
        <v>GBP_YC3M-MxRH_SB3LBASIS26Y#0000</v>
      </c>
      <c r="M31" s="43" t="str">
        <f>_xll.ohRangeRetrieveError(L31)</f>
        <v/>
      </c>
      <c r="N31" s="46"/>
    </row>
    <row r="32" spans="1:14" x14ac:dyDescent="0.2">
      <c r="A32" s="3"/>
      <c r="B32" s="7" t="str">
        <f t="shared" si="5"/>
        <v>0d</v>
      </c>
      <c r="C32" s="7" t="s">
        <v>39</v>
      </c>
      <c r="D32" s="7" t="str">
        <f t="shared" si="6"/>
        <v>SB</v>
      </c>
      <c r="E32" s="7" t="str">
        <f t="shared" si="7"/>
        <v>3L</v>
      </c>
      <c r="F32" s="8" t="str">
        <f t="shared" si="0"/>
        <v>Semiannual</v>
      </c>
      <c r="G32" s="8" t="s">
        <v>4</v>
      </c>
      <c r="H32" s="8" t="str">
        <f t="shared" si="1"/>
        <v>Actual/365 (Fixed)</v>
      </c>
      <c r="I32" s="21" t="str">
        <f t="shared" si="2"/>
        <v>GBP3L6L27Y_Quote</v>
      </c>
      <c r="J32" s="20" t="str">
        <f t="shared" si="3"/>
        <v>GBPSB6L27Y_Quote</v>
      </c>
      <c r="K32" s="20" t="str">
        <f t="shared" si="4"/>
        <v>GBP_YC3M-MxRH_SB3LBASIS27Y</v>
      </c>
      <c r="L32" s="22" t="str">
        <f>_xll.qlSwapRateHelper2(K32,$J32,$C32,Calendar,$F32,$G32,$H32,$L$4,$I32,B32,$L$2,Permanent,,ObjectOverwrite)</f>
        <v>GBP_YC3M-MxRH_SB3LBASIS27Y#0000</v>
      </c>
      <c r="M32" s="43" t="str">
        <f>_xll.ohRangeRetrieveError(L32)</f>
        <v/>
      </c>
      <c r="N32" s="46"/>
    </row>
    <row r="33" spans="1:14" x14ac:dyDescent="0.2">
      <c r="A33" s="3"/>
      <c r="B33" s="7" t="str">
        <f t="shared" si="5"/>
        <v>0d</v>
      </c>
      <c r="C33" s="7" t="s">
        <v>40</v>
      </c>
      <c r="D33" s="7" t="str">
        <f t="shared" si="6"/>
        <v>SB</v>
      </c>
      <c r="E33" s="7" t="str">
        <f t="shared" si="7"/>
        <v>3L</v>
      </c>
      <c r="F33" s="8" t="str">
        <f t="shared" si="0"/>
        <v>Semiannual</v>
      </c>
      <c r="G33" s="8" t="s">
        <v>4</v>
      </c>
      <c r="H33" s="8" t="str">
        <f t="shared" si="1"/>
        <v>Actual/365 (Fixed)</v>
      </c>
      <c r="I33" s="21" t="str">
        <f t="shared" si="2"/>
        <v>GBP3L6L28Y_Quote</v>
      </c>
      <c r="J33" s="20" t="str">
        <f t="shared" si="3"/>
        <v>GBPSB6L28Y_Quote</v>
      </c>
      <c r="K33" s="20" t="str">
        <f t="shared" si="4"/>
        <v>GBP_YC3M-MxRH_SB3LBASIS28Y</v>
      </c>
      <c r="L33" s="22" t="str">
        <f>_xll.qlSwapRateHelper2(K33,$J33,$C33,Calendar,$F33,$G33,$H33,$L$4,$I33,B33,$L$2,Permanent,,ObjectOverwrite)</f>
        <v>GBP_YC3M-MxRH_SB3LBASIS28Y#0000</v>
      </c>
      <c r="M33" s="43" t="str">
        <f>_xll.ohRangeRetrieveError(L33)</f>
        <v/>
      </c>
      <c r="N33" s="46"/>
    </row>
    <row r="34" spans="1:14" x14ac:dyDescent="0.2">
      <c r="A34" s="3"/>
      <c r="B34" s="7" t="str">
        <f t="shared" si="5"/>
        <v>0d</v>
      </c>
      <c r="C34" s="7" t="s">
        <v>41</v>
      </c>
      <c r="D34" s="7" t="str">
        <f t="shared" si="6"/>
        <v>SB</v>
      </c>
      <c r="E34" s="7" t="str">
        <f t="shared" si="7"/>
        <v>3L</v>
      </c>
      <c r="F34" s="8" t="str">
        <f t="shared" si="0"/>
        <v>Semiannual</v>
      </c>
      <c r="G34" s="8" t="s">
        <v>4</v>
      </c>
      <c r="H34" s="8" t="str">
        <f t="shared" si="1"/>
        <v>Actual/365 (Fixed)</v>
      </c>
      <c r="I34" s="21" t="str">
        <f t="shared" si="2"/>
        <v>GBP3L6L29Y_Quote</v>
      </c>
      <c r="J34" s="20" t="str">
        <f t="shared" si="3"/>
        <v>GBPSB6L29Y_Quote</v>
      </c>
      <c r="K34" s="20" t="str">
        <f t="shared" si="4"/>
        <v>GBP_YC3M-MxRH_SB3LBASIS29Y</v>
      </c>
      <c r="L34" s="22" t="str">
        <f>_xll.qlSwapRateHelper2(K34,$J34,$C34,Calendar,$F34,$G34,$H34,$L$4,$I34,B34,$L$2,Permanent,,ObjectOverwrite)</f>
        <v>GBP_YC3M-MxRH_SB3LBASIS29Y#0000</v>
      </c>
      <c r="M34" s="43" t="str">
        <f>_xll.ohRangeRetrieveError(L34)</f>
        <v/>
      </c>
      <c r="N34" s="46"/>
    </row>
    <row r="35" spans="1:14" x14ac:dyDescent="0.2">
      <c r="A35" s="3"/>
      <c r="B35" s="7" t="str">
        <f t="shared" si="5"/>
        <v>0d</v>
      </c>
      <c r="C35" s="7" t="s">
        <v>25</v>
      </c>
      <c r="D35" s="7" t="str">
        <f t="shared" si="6"/>
        <v>SB</v>
      </c>
      <c r="E35" s="7" t="str">
        <f t="shared" si="7"/>
        <v>3L</v>
      </c>
      <c r="F35" s="8" t="str">
        <f t="shared" si="0"/>
        <v>Semiannual</v>
      </c>
      <c r="G35" s="8" t="s">
        <v>4</v>
      </c>
      <c r="H35" s="8" t="str">
        <f t="shared" si="1"/>
        <v>Actual/365 (Fixed)</v>
      </c>
      <c r="I35" s="21" t="str">
        <f t="shared" si="2"/>
        <v>GBP3L6L30Y_Quote</v>
      </c>
      <c r="J35" s="20" t="str">
        <f t="shared" si="3"/>
        <v>GBPSB6L30Y_Quote</v>
      </c>
      <c r="K35" s="20" t="str">
        <f t="shared" si="4"/>
        <v>GBP_YC3M-MxRH_SB3LBASIS30Y</v>
      </c>
      <c r="L35" s="22" t="str">
        <f>_xll.qlSwapRateHelper2(K35,$J35,$C35,Calendar,$F35,$G35,$H35,$L$4,$I35,B35,$L$2,Permanent,,ObjectOverwrite)</f>
        <v>GBP_YC3M-MxRH_SB3LBASIS30Y#0000</v>
      </c>
      <c r="M35" s="43" t="str">
        <f>_xll.ohRangeRetrieveError(L35)</f>
        <v/>
      </c>
      <c r="N35" s="46"/>
    </row>
    <row r="36" spans="1:14" x14ac:dyDescent="0.2">
      <c r="A36" s="3"/>
      <c r="B36" s="7" t="str">
        <f t="shared" si="5"/>
        <v>0d</v>
      </c>
      <c r="C36" s="7" t="s">
        <v>42</v>
      </c>
      <c r="D36" s="7" t="str">
        <f t="shared" si="6"/>
        <v>SB</v>
      </c>
      <c r="E36" s="7" t="str">
        <f t="shared" si="7"/>
        <v>3L</v>
      </c>
      <c r="F36" s="8" t="str">
        <f t="shared" si="0"/>
        <v>Semiannual</v>
      </c>
      <c r="G36" s="8" t="s">
        <v>4</v>
      </c>
      <c r="H36" s="8" t="str">
        <f t="shared" si="1"/>
        <v>Actual/365 (Fixed)</v>
      </c>
      <c r="I36" s="21" t="str">
        <f t="shared" si="2"/>
        <v>GBP3L6L35Y_Quote</v>
      </c>
      <c r="J36" s="20" t="str">
        <f t="shared" si="3"/>
        <v>GBPSB6L35Y_Quote</v>
      </c>
      <c r="K36" s="20" t="str">
        <f t="shared" si="4"/>
        <v>GBP_YC3M-MxRH_SB3LBASIS35Y</v>
      </c>
      <c r="L36" s="22" t="str">
        <f>_xll.qlSwapRateHelper2(K36,$J36,$C36,Calendar,$F36,$G36,$H36,$L$4,$I36,B36,$L$2,Permanent,,ObjectOverwrite)</f>
        <v>GBP_YC3M-MxRH_SB3LBASIS35Y#0000</v>
      </c>
      <c r="M36" s="43" t="str">
        <f>_xll.ohRangeRetrieveError(L36)</f>
        <v/>
      </c>
      <c r="N36" s="46"/>
    </row>
    <row r="37" spans="1:14" x14ac:dyDescent="0.2">
      <c r="A37" s="3"/>
      <c r="B37" s="7" t="str">
        <f t="shared" si="5"/>
        <v>0d</v>
      </c>
      <c r="C37" s="7" t="s">
        <v>26</v>
      </c>
      <c r="D37" s="7" t="str">
        <f t="shared" si="6"/>
        <v>SB</v>
      </c>
      <c r="E37" s="7" t="str">
        <f t="shared" si="7"/>
        <v>3L</v>
      </c>
      <c r="F37" s="8" t="str">
        <f t="shared" si="0"/>
        <v>Semiannual</v>
      </c>
      <c r="G37" s="8" t="s">
        <v>4</v>
      </c>
      <c r="H37" s="8" t="str">
        <f t="shared" si="1"/>
        <v>Actual/365 (Fixed)</v>
      </c>
      <c r="I37" s="21" t="str">
        <f t="shared" si="2"/>
        <v>GBP3L6L40Y_Quote</v>
      </c>
      <c r="J37" s="20" t="str">
        <f t="shared" si="3"/>
        <v>GBPSB6L40Y_Quote</v>
      </c>
      <c r="K37" s="20" t="str">
        <f t="shared" si="4"/>
        <v>GBP_YC3M-MxRH_SB3LBASIS40Y</v>
      </c>
      <c r="L37" s="22" t="str">
        <f>_xll.qlSwapRateHelper2(K37,$J37,$C37,Calendar,$F37,$G37,$H37,$L$4,$I37,B37,$L$2,Permanent,,ObjectOverwrite)</f>
        <v>GBP_YC3M-MxRH_SB3LBASIS40Y#0000</v>
      </c>
      <c r="M37" s="43" t="str">
        <f>_xll.ohRangeRetrieveError(L37)</f>
        <v/>
      </c>
      <c r="N37" s="46"/>
    </row>
    <row r="38" spans="1:14" x14ac:dyDescent="0.2">
      <c r="A38" s="3"/>
      <c r="B38" s="7" t="str">
        <f t="shared" si="5"/>
        <v>0d</v>
      </c>
      <c r="C38" s="7" t="s">
        <v>27</v>
      </c>
      <c r="D38" s="7" t="str">
        <f t="shared" si="6"/>
        <v>SB</v>
      </c>
      <c r="E38" s="7" t="str">
        <f t="shared" si="7"/>
        <v>3L</v>
      </c>
      <c r="F38" s="8" t="str">
        <f t="shared" si="0"/>
        <v>Semiannual</v>
      </c>
      <c r="G38" s="8" t="s">
        <v>4</v>
      </c>
      <c r="H38" s="8" t="str">
        <f t="shared" si="1"/>
        <v>Actual/365 (Fixed)</v>
      </c>
      <c r="I38" s="21" t="str">
        <f t="shared" si="2"/>
        <v>GBP3L6L50Y_Quote</v>
      </c>
      <c r="J38" s="20" t="str">
        <f t="shared" si="3"/>
        <v>GBPSB6L50Y_Quote</v>
      </c>
      <c r="K38" s="20" t="str">
        <f t="shared" si="4"/>
        <v>GBP_YC3M-MxRH_SB3LBASIS50Y</v>
      </c>
      <c r="L38" s="22" t="str">
        <f>_xll.qlSwapRateHelper2(K38,$J38,$C38,Calendar,$F38,$G38,$H38,$L$4,$I38,B38,$L$2,Permanent,,ObjectOverwrite)</f>
        <v>GBP_YC3M-MxRH_SB3LBASIS50Y#0000</v>
      </c>
      <c r="M38" s="43" t="str">
        <f>_xll.ohRangeRetrieveError(L38)</f>
        <v/>
      </c>
      <c r="N38" s="46"/>
    </row>
    <row r="39" spans="1:14" x14ac:dyDescent="0.2">
      <c r="A39" s="3"/>
      <c r="B39" s="7" t="str">
        <f t="shared" si="5"/>
        <v>0d</v>
      </c>
      <c r="C39" s="7" t="s">
        <v>28</v>
      </c>
      <c r="D39" s="7" t="str">
        <f t="shared" si="6"/>
        <v>SB</v>
      </c>
      <c r="E39" s="7" t="str">
        <f t="shared" si="7"/>
        <v>3L</v>
      </c>
      <c r="F39" s="8" t="str">
        <f t="shared" si="0"/>
        <v>Semiannual</v>
      </c>
      <c r="G39" s="8" t="s">
        <v>4</v>
      </c>
      <c r="H39" s="8" t="str">
        <f t="shared" si="1"/>
        <v>Actual/365 (Fixed)</v>
      </c>
      <c r="I39" s="21" t="str">
        <f t="shared" si="2"/>
        <v>GBP3L6L60Y_Quote</v>
      </c>
      <c r="J39" s="20" t="str">
        <f t="shared" si="3"/>
        <v>GBPSB6L60Y_Quote</v>
      </c>
      <c r="K39" s="20" t="str">
        <f t="shared" si="4"/>
        <v>GBP_YC3M-MxRH_SB3LBASIS60Y</v>
      </c>
      <c r="L39" s="22" t="str">
        <f>_xll.qlSwapRateHelper2(K39,$J39,$C39,Calendar,$F39,$G39,$H39,$L$4,$I39,B39,$L$2,Permanent,,ObjectOverwrite)</f>
        <v>GBP_YC3M-MxRH_SB3LBASIS60Y#0000</v>
      </c>
      <c r="M39" s="43" t="str">
        <f>_xll.ohRangeRetrieveError(L39)</f>
        <v/>
      </c>
      <c r="N39" s="46"/>
    </row>
    <row r="40" spans="1:14" ht="12" thickBot="1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11"/>
      <c r="M40" s="11"/>
      <c r="N40" s="19"/>
    </row>
  </sheetData>
  <phoneticPr fontId="4" type="noConversion"/>
  <dataValidations disablePrompts="1" count="1">
    <dataValidation type="list" allowBlank="1" showInputMessage="1" showErrorMessage="1" sqref="G6:G39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40"/>
  <sheetViews>
    <sheetView workbookViewId="0">
      <selection activeCell="L3" sqref="L3"/>
    </sheetView>
  </sheetViews>
  <sheetFormatPr defaultRowHeight="11.25" x14ac:dyDescent="0.2"/>
  <cols>
    <col min="1" max="1" width="1.7109375" style="45" customWidth="1"/>
    <col min="2" max="2" width="4.7109375" style="45" bestFit="1" customWidth="1"/>
    <col min="3" max="3" width="3.85546875" style="45" bestFit="1" customWidth="1"/>
    <col min="4" max="4" width="3" style="45" bestFit="1" customWidth="1"/>
    <col min="5" max="5" width="2.7109375" style="45" bestFit="1" customWidth="1"/>
    <col min="6" max="6" width="8.85546875" style="45" bestFit="1" customWidth="1"/>
    <col min="7" max="8" width="13.85546875" style="45" bestFit="1" customWidth="1"/>
    <col min="9" max="9" width="6.5703125" style="45" bestFit="1" customWidth="1"/>
    <col min="10" max="10" width="13.140625" style="45" bestFit="1" customWidth="1"/>
    <col min="11" max="11" width="30" style="45" bestFit="1" customWidth="1"/>
    <col min="12" max="12" width="34" style="47" bestFit="1" customWidth="1"/>
    <col min="13" max="13" width="16.5703125" style="45" customWidth="1"/>
    <col min="14" max="14" width="3.85546875" style="45" customWidth="1"/>
    <col min="15" max="15" width="2.5703125" style="45" customWidth="1"/>
    <col min="16" max="16" width="4" style="45" bestFit="1" customWidth="1"/>
    <col min="17" max="17" width="3.28515625" style="45" bestFit="1" customWidth="1"/>
    <col min="18" max="18" width="3.5703125" style="45" bestFit="1" customWidth="1"/>
    <col min="19" max="16384" width="9.140625" style="45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8"/>
      <c r="L1" s="18"/>
      <c r="M1" s="18"/>
      <c r="N1" s="44"/>
    </row>
    <row r="2" spans="1:18" x14ac:dyDescent="0.2">
      <c r="A2" s="3"/>
      <c r="B2" s="2"/>
      <c r="C2" s="2"/>
      <c r="D2" s="2"/>
      <c r="E2" s="2"/>
      <c r="F2" s="2"/>
      <c r="G2" s="2"/>
      <c r="H2" s="2"/>
      <c r="I2" s="49" t="s">
        <v>63</v>
      </c>
      <c r="J2" s="49" t="s">
        <v>7</v>
      </c>
      <c r="K2" s="49" t="str">
        <f>Currency&amp;"_YC"&amp;$J$2&amp;"-MxRH"</f>
        <v>GBP_YC6M-MxRH</v>
      </c>
      <c r="L2" s="49" t="str">
        <f>Discounting2</f>
        <v>GbpYCSTD</v>
      </c>
      <c r="M2" s="2"/>
      <c r="N2" s="46"/>
    </row>
    <row r="3" spans="1:18" ht="22.5" x14ac:dyDescent="0.2">
      <c r="A3" s="3"/>
      <c r="B3" s="40" t="s">
        <v>57</v>
      </c>
      <c r="C3" s="40"/>
      <c r="D3" s="40"/>
      <c r="E3" s="40"/>
      <c r="F3" s="40" t="s">
        <v>53</v>
      </c>
      <c r="G3" s="40" t="s">
        <v>3</v>
      </c>
      <c r="H3" s="40" t="s">
        <v>2</v>
      </c>
      <c r="I3" s="40" t="s">
        <v>54</v>
      </c>
      <c r="J3" s="40" t="s">
        <v>46</v>
      </c>
      <c r="K3" s="41" t="str">
        <f>K2&amp;"_SwapsFromBasis.xml"</f>
        <v>GBP_YC6M-MxRH_SwapsFromBasis.xml</v>
      </c>
      <c r="L3" s="42" t="e">
        <f>IF(Serialize,_xll.ohObjectSave(L4:L39,SerializationPath&amp;K3,FileOverwrite,Serialize),"---")</f>
        <v>#NUM!</v>
      </c>
      <c r="M3" s="43" t="str">
        <f ca="1">_xll.ohRangeRetrieveError(L3)</f>
        <v/>
      </c>
      <c r="N3" s="46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50" t="str">
        <f>$K$2&amp;"_"&amp;$D6&amp;$E6&amp;"BASIS_"&amp;FamilyName&amp;$J$2</f>
        <v>GBP_YC6M-MxRH_SB6LBASIS_Libor6M</v>
      </c>
      <c r="L4" s="51" t="str">
        <f>IF(UPPER(FamilyName)="IBOR",_xll.qlEuribor($K4,$J$2,,Permanent,Trigger,ObjectOverwrite),IF(UPPER(FamilyName)="LIBOR",_xll.qlLibor($K4,Currency,$J$2,,Permanent,Trigger,ObjectOverwrite),"--"))</f>
        <v>GBP_YC6M-MxRH_SB6LBASIS_Libor6M#0000</v>
      </c>
      <c r="M4" s="39" t="str">
        <f>_xll.ohRangeRetrieveError(L4)</f>
        <v/>
      </c>
      <c r="N4" s="46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6"/>
    </row>
    <row r="6" spans="1:18" ht="12" thickBot="1" x14ac:dyDescent="0.25">
      <c r="A6" s="3"/>
      <c r="B6" s="61" t="s">
        <v>77</v>
      </c>
      <c r="C6" s="7" t="s">
        <v>8</v>
      </c>
      <c r="D6" s="61" t="str">
        <f>VLOOKUP(Currency,Swap6MConventions,2)</f>
        <v>SB</v>
      </c>
      <c r="E6" s="61" t="str">
        <f>VLOOKUP(Currency,Swap6MConventions,3)</f>
        <v>6L</v>
      </c>
      <c r="F6" s="4" t="str">
        <f t="shared" ref="F6:F39" si="0">IF(UPPER(LEFT($D6))="A","Annual",IF(UPPER(LEFT($D6))="S","Semiannual","--"))</f>
        <v>Semiannual</v>
      </c>
      <c r="G6" s="4" t="s">
        <v>4</v>
      </c>
      <c r="H6" s="4" t="str">
        <f t="shared" ref="H6:H39" si="1">IF(UPPER(RIGHT($D6))="B",BondBasisDayCounter,IF(UPPER(RIGHT($D6))="M",MoneyMarketDayCounter,"--"))</f>
        <v>Actual/365 (Fixed)</v>
      </c>
      <c r="I6" s="21"/>
      <c r="J6" s="20"/>
      <c r="K6" s="20"/>
      <c r="L6" s="22"/>
      <c r="M6" s="43" t="str">
        <f>_xll.ohRangeRetrieveError(L6)</f>
        <v/>
      </c>
      <c r="N6" s="46"/>
    </row>
    <row r="7" spans="1:18" x14ac:dyDescent="0.2">
      <c r="A7" s="3"/>
      <c r="B7" s="7" t="str">
        <f t="shared" ref="B7:B39" si="2">B6</f>
        <v>0d</v>
      </c>
      <c r="C7" s="7" t="s">
        <v>9</v>
      </c>
      <c r="D7" s="7" t="str">
        <f t="shared" ref="D7:D39" si="3">D6</f>
        <v>SB</v>
      </c>
      <c r="E7" s="7" t="str">
        <f t="shared" ref="E7:E39" si="4">E6</f>
        <v>6L</v>
      </c>
      <c r="F7" s="8" t="str">
        <f t="shared" si="0"/>
        <v>Semiannual</v>
      </c>
      <c r="G7" s="8" t="s">
        <v>4</v>
      </c>
      <c r="H7" s="8" t="str">
        <f t="shared" si="1"/>
        <v>Actual/365 (Fixed)</v>
      </c>
      <c r="I7" s="21"/>
      <c r="J7" s="20"/>
      <c r="K7" s="20"/>
      <c r="L7" s="23"/>
      <c r="M7" s="43" t="str">
        <f>_xll.ohRangeRetrieveError(L7)</f>
        <v/>
      </c>
      <c r="N7" s="46"/>
      <c r="P7" s="53" t="s">
        <v>62</v>
      </c>
      <c r="Q7" s="54" t="s">
        <v>43</v>
      </c>
      <c r="R7" s="55" t="s">
        <v>63</v>
      </c>
    </row>
    <row r="8" spans="1:18" x14ac:dyDescent="0.2">
      <c r="A8" s="3"/>
      <c r="B8" s="7" t="str">
        <f t="shared" si="2"/>
        <v>0d</v>
      </c>
      <c r="C8" s="7" t="s">
        <v>10</v>
      </c>
      <c r="D8" s="7" t="str">
        <f t="shared" si="3"/>
        <v>SB</v>
      </c>
      <c r="E8" s="7" t="str">
        <f t="shared" si="4"/>
        <v>6L</v>
      </c>
      <c r="F8" s="8" t="str">
        <f t="shared" si="0"/>
        <v>Semiannual</v>
      </c>
      <c r="G8" s="8" t="s">
        <v>4</v>
      </c>
      <c r="H8" s="8" t="str">
        <f t="shared" si="1"/>
        <v>Actual/365 (Fixed)</v>
      </c>
      <c r="I8" s="21"/>
      <c r="J8" s="20"/>
      <c r="K8" s="20"/>
      <c r="L8" s="23"/>
      <c r="M8" s="43" t="str">
        <f>_xll.ohRangeRetrieveError(L8)</f>
        <v/>
      </c>
      <c r="N8" s="46"/>
      <c r="P8" s="56" t="s">
        <v>64</v>
      </c>
      <c r="Q8" s="52" t="s">
        <v>43</v>
      </c>
      <c r="R8" s="57" t="s">
        <v>65</v>
      </c>
    </row>
    <row r="9" spans="1:18" x14ac:dyDescent="0.2">
      <c r="A9" s="3"/>
      <c r="B9" s="7" t="str">
        <f t="shared" si="2"/>
        <v>0d</v>
      </c>
      <c r="C9" s="7" t="s">
        <v>11</v>
      </c>
      <c r="D9" s="7" t="str">
        <f t="shared" si="3"/>
        <v>SB</v>
      </c>
      <c r="E9" s="7" t="str">
        <f t="shared" si="4"/>
        <v>6L</v>
      </c>
      <c r="F9" s="8" t="str">
        <f t="shared" si="0"/>
        <v>Semiannual</v>
      </c>
      <c r="G9" s="8" t="s">
        <v>4</v>
      </c>
      <c r="H9" s="8" t="str">
        <f t="shared" si="1"/>
        <v>Actual/365 (Fixed)</v>
      </c>
      <c r="I9" s="21"/>
      <c r="J9" s="20"/>
      <c r="K9" s="20"/>
      <c r="L9" s="23"/>
      <c r="M9" s="43" t="str">
        <f>_xll.ohRangeRetrieveError(L9)</f>
        <v/>
      </c>
      <c r="N9" s="46"/>
      <c r="P9" s="56" t="s">
        <v>66</v>
      </c>
      <c r="Q9" s="52" t="s">
        <v>70</v>
      </c>
      <c r="R9" s="57" t="s">
        <v>63</v>
      </c>
    </row>
    <row r="10" spans="1:18" x14ac:dyDescent="0.2">
      <c r="A10" s="3"/>
      <c r="B10" s="7" t="str">
        <f t="shared" si="2"/>
        <v>0d</v>
      </c>
      <c r="C10" s="7" t="s">
        <v>12</v>
      </c>
      <c r="D10" s="7" t="str">
        <f t="shared" si="3"/>
        <v>SB</v>
      </c>
      <c r="E10" s="7" t="str">
        <f t="shared" si="4"/>
        <v>6L</v>
      </c>
      <c r="F10" s="8" t="str">
        <f t="shared" si="0"/>
        <v>Semiannual</v>
      </c>
      <c r="G10" s="8" t="s">
        <v>4</v>
      </c>
      <c r="H10" s="8" t="str">
        <f t="shared" si="1"/>
        <v>Actual/365 (Fixed)</v>
      </c>
      <c r="I10" s="21"/>
      <c r="J10" s="20"/>
      <c r="K10" s="20"/>
      <c r="L10" s="23"/>
      <c r="M10" s="43" t="str">
        <f>_xll.ohRangeRetrieveError(L10)</f>
        <v/>
      </c>
      <c r="N10" s="46"/>
      <c r="P10" s="56" t="s">
        <v>69</v>
      </c>
      <c r="Q10" s="52" t="s">
        <v>70</v>
      </c>
      <c r="R10" s="57" t="s">
        <v>63</v>
      </c>
    </row>
    <row r="11" spans="1:18" ht="12" thickBot="1" x14ac:dyDescent="0.25">
      <c r="A11" s="3"/>
      <c r="B11" s="7" t="str">
        <f t="shared" si="2"/>
        <v>0d</v>
      </c>
      <c r="C11" s="7" t="s">
        <v>13</v>
      </c>
      <c r="D11" s="7" t="str">
        <f t="shared" si="3"/>
        <v>SB</v>
      </c>
      <c r="E11" s="7" t="str">
        <f t="shared" si="4"/>
        <v>6L</v>
      </c>
      <c r="F11" s="8" t="str">
        <f t="shared" si="0"/>
        <v>Semiannual</v>
      </c>
      <c r="G11" s="8" t="s">
        <v>4</v>
      </c>
      <c r="H11" s="8" t="str">
        <f t="shared" si="1"/>
        <v>Actual/365 (Fixed)</v>
      </c>
      <c r="I11" s="21"/>
      <c r="J11" s="20"/>
      <c r="K11" s="20"/>
      <c r="L11" s="23"/>
      <c r="M11" s="43" t="str">
        <f>_xll.ohRangeRetrieveError(L11)</f>
        <v/>
      </c>
      <c r="N11" s="46"/>
      <c r="P11" s="58" t="s">
        <v>58</v>
      </c>
      <c r="Q11" s="59" t="s">
        <v>67</v>
      </c>
      <c r="R11" s="60" t="s">
        <v>63</v>
      </c>
    </row>
    <row r="12" spans="1:18" x14ac:dyDescent="0.2">
      <c r="A12" s="3"/>
      <c r="B12" s="7" t="str">
        <f t="shared" si="2"/>
        <v>0d</v>
      </c>
      <c r="C12" s="7" t="s">
        <v>14</v>
      </c>
      <c r="D12" s="7" t="str">
        <f t="shared" si="3"/>
        <v>SB</v>
      </c>
      <c r="E12" s="7" t="str">
        <f t="shared" si="4"/>
        <v>6L</v>
      </c>
      <c r="F12" s="8" t="str">
        <f t="shared" si="0"/>
        <v>Semiannual</v>
      </c>
      <c r="G12" s="8" t="s">
        <v>4</v>
      </c>
      <c r="H12" s="8" t="str">
        <f t="shared" si="1"/>
        <v>Actual/365 (Fixed)</v>
      </c>
      <c r="I12" s="21"/>
      <c r="J12" s="20"/>
      <c r="K12" s="20"/>
      <c r="L12" s="23"/>
      <c r="M12" s="43" t="str">
        <f>_xll.ohRangeRetrieveError(L12)</f>
        <v/>
      </c>
      <c r="N12" s="46"/>
      <c r="P12" s="52"/>
      <c r="Q12" s="52"/>
      <c r="R12" s="52"/>
    </row>
    <row r="13" spans="1:18" x14ac:dyDescent="0.2">
      <c r="A13" s="3"/>
      <c r="B13" s="7" t="str">
        <f t="shared" si="2"/>
        <v>0d</v>
      </c>
      <c r="C13" s="7" t="s">
        <v>15</v>
      </c>
      <c r="D13" s="7" t="str">
        <f t="shared" si="3"/>
        <v>SB</v>
      </c>
      <c r="E13" s="7" t="str">
        <f t="shared" si="4"/>
        <v>6L</v>
      </c>
      <c r="F13" s="8" t="str">
        <f t="shared" si="0"/>
        <v>Semiannual</v>
      </c>
      <c r="G13" s="8" t="s">
        <v>4</v>
      </c>
      <c r="H13" s="8" t="str">
        <f t="shared" si="1"/>
        <v>Actual/365 (Fixed)</v>
      </c>
      <c r="I13" s="21"/>
      <c r="J13" s="20"/>
      <c r="K13" s="20"/>
      <c r="L13" s="23"/>
      <c r="M13" s="43" t="str">
        <f>_xll.ohRangeRetrieveError(L13)</f>
        <v/>
      </c>
      <c r="N13" s="46"/>
    </row>
    <row r="14" spans="1:18" x14ac:dyDescent="0.2">
      <c r="A14" s="3"/>
      <c r="B14" s="7" t="str">
        <f t="shared" si="2"/>
        <v>0d</v>
      </c>
      <c r="C14" s="7" t="s">
        <v>16</v>
      </c>
      <c r="D14" s="7" t="str">
        <f t="shared" si="3"/>
        <v>SB</v>
      </c>
      <c r="E14" s="7" t="str">
        <f t="shared" si="4"/>
        <v>6L</v>
      </c>
      <c r="F14" s="8" t="str">
        <f t="shared" si="0"/>
        <v>Semiannual</v>
      </c>
      <c r="G14" s="8" t="s">
        <v>4</v>
      </c>
      <c r="H14" s="8" t="str">
        <f t="shared" si="1"/>
        <v>Actual/365 (Fixed)</v>
      </c>
      <c r="I14" s="21"/>
      <c r="J14" s="20"/>
      <c r="K14" s="20"/>
      <c r="L14" s="23"/>
      <c r="M14" s="43" t="str">
        <f>_xll.ohRangeRetrieveError(L14)</f>
        <v/>
      </c>
      <c r="N14" s="46"/>
    </row>
    <row r="15" spans="1:18" x14ac:dyDescent="0.2">
      <c r="A15" s="3"/>
      <c r="B15" s="7" t="str">
        <f t="shared" si="2"/>
        <v>0d</v>
      </c>
      <c r="C15" s="7" t="s">
        <v>17</v>
      </c>
      <c r="D15" s="7" t="str">
        <f t="shared" si="3"/>
        <v>SB</v>
      </c>
      <c r="E15" s="7" t="str">
        <f t="shared" si="4"/>
        <v>6L</v>
      </c>
      <c r="F15" s="8" t="str">
        <f t="shared" si="0"/>
        <v>Semiannual</v>
      </c>
      <c r="G15" s="8" t="s">
        <v>4</v>
      </c>
      <c r="H15" s="8" t="str">
        <f t="shared" si="1"/>
        <v>Actual/365 (Fixed)</v>
      </c>
      <c r="I15" s="21"/>
      <c r="J15" s="20"/>
      <c r="K15" s="20"/>
      <c r="L15" s="23"/>
      <c r="M15" s="43" t="str">
        <f>_xll.ohRangeRetrieveError(L15)</f>
        <v/>
      </c>
      <c r="N15" s="46"/>
    </row>
    <row r="16" spans="1:18" x14ac:dyDescent="0.2">
      <c r="A16" s="3"/>
      <c r="B16" s="7" t="str">
        <f t="shared" si="2"/>
        <v>0d</v>
      </c>
      <c r="C16" s="7" t="s">
        <v>18</v>
      </c>
      <c r="D16" s="7" t="str">
        <f t="shared" si="3"/>
        <v>SB</v>
      </c>
      <c r="E16" s="7" t="str">
        <f t="shared" si="4"/>
        <v>6L</v>
      </c>
      <c r="F16" s="8" t="str">
        <f t="shared" si="0"/>
        <v>Semiannual</v>
      </c>
      <c r="G16" s="8" t="s">
        <v>4</v>
      </c>
      <c r="H16" s="8" t="str">
        <f t="shared" si="1"/>
        <v>Actual/365 (Fixed)</v>
      </c>
      <c r="I16" s="21"/>
      <c r="J16" s="20"/>
      <c r="K16" s="20"/>
      <c r="L16" s="23"/>
      <c r="M16" s="43" t="str">
        <f>_xll.ohRangeRetrieveError(L16)</f>
        <v/>
      </c>
      <c r="N16" s="46"/>
    </row>
    <row r="17" spans="1:14" x14ac:dyDescent="0.2">
      <c r="A17" s="3"/>
      <c r="B17" s="7" t="str">
        <f t="shared" si="2"/>
        <v>0d</v>
      </c>
      <c r="C17" s="7" t="s">
        <v>19</v>
      </c>
      <c r="D17" s="7" t="str">
        <f t="shared" si="3"/>
        <v>SB</v>
      </c>
      <c r="E17" s="7" t="str">
        <f t="shared" si="4"/>
        <v>6L</v>
      </c>
      <c r="F17" s="8" t="str">
        <f t="shared" si="0"/>
        <v>Semiannual</v>
      </c>
      <c r="G17" s="8" t="s">
        <v>4</v>
      </c>
      <c r="H17" s="8" t="str">
        <f t="shared" si="1"/>
        <v>Actual/365 (Fixed)</v>
      </c>
      <c r="I17" s="21"/>
      <c r="J17" s="20"/>
      <c r="K17" s="20"/>
      <c r="L17" s="23"/>
      <c r="M17" s="43" t="str">
        <f>_xll.ohRangeRetrieveError(L17)</f>
        <v/>
      </c>
      <c r="N17" s="46"/>
    </row>
    <row r="18" spans="1:14" x14ac:dyDescent="0.2">
      <c r="A18" s="3"/>
      <c r="B18" s="7" t="str">
        <f t="shared" si="2"/>
        <v>0d</v>
      </c>
      <c r="C18" s="7" t="s">
        <v>20</v>
      </c>
      <c r="D18" s="7" t="str">
        <f t="shared" si="3"/>
        <v>SB</v>
      </c>
      <c r="E18" s="7" t="str">
        <f t="shared" si="4"/>
        <v>6L</v>
      </c>
      <c r="F18" s="8" t="str">
        <f t="shared" si="0"/>
        <v>Semiannual</v>
      </c>
      <c r="G18" s="8" t="s">
        <v>4</v>
      </c>
      <c r="H18" s="8" t="str">
        <f t="shared" si="1"/>
        <v>Actual/365 (Fixed)</v>
      </c>
      <c r="I18" s="21"/>
      <c r="J18" s="20"/>
      <c r="K18" s="20"/>
      <c r="L18" s="23"/>
      <c r="M18" s="43" t="str">
        <f>_xll.ohRangeRetrieveError(L18)</f>
        <v/>
      </c>
      <c r="N18" s="46"/>
    </row>
    <row r="19" spans="1:14" x14ac:dyDescent="0.2">
      <c r="A19" s="3"/>
      <c r="B19" s="7" t="str">
        <f t="shared" si="2"/>
        <v>0d</v>
      </c>
      <c r="C19" s="7" t="s">
        <v>21</v>
      </c>
      <c r="D19" s="7" t="str">
        <f t="shared" si="3"/>
        <v>SB</v>
      </c>
      <c r="E19" s="7" t="str">
        <f t="shared" si="4"/>
        <v>6L</v>
      </c>
      <c r="F19" s="8" t="str">
        <f t="shared" si="0"/>
        <v>Semiannual</v>
      </c>
      <c r="G19" s="8" t="s">
        <v>4</v>
      </c>
      <c r="H19" s="8" t="str">
        <f t="shared" si="1"/>
        <v>Actual/365 (Fixed)</v>
      </c>
      <c r="I19" s="21"/>
      <c r="J19" s="20"/>
      <c r="K19" s="20"/>
      <c r="L19" s="23"/>
      <c r="M19" s="43" t="str">
        <f>_xll.ohRangeRetrieveError(L19)</f>
        <v/>
      </c>
      <c r="N19" s="46"/>
    </row>
    <row r="20" spans="1:14" x14ac:dyDescent="0.2">
      <c r="A20" s="3"/>
      <c r="B20" s="7" t="str">
        <f t="shared" si="2"/>
        <v>0d</v>
      </c>
      <c r="C20" s="7" t="s">
        <v>22</v>
      </c>
      <c r="D20" s="7" t="str">
        <f t="shared" si="3"/>
        <v>SB</v>
      </c>
      <c r="E20" s="7" t="str">
        <f t="shared" si="4"/>
        <v>6L</v>
      </c>
      <c r="F20" s="8" t="str">
        <f t="shared" si="0"/>
        <v>Semiannual</v>
      </c>
      <c r="G20" s="8" t="s">
        <v>4</v>
      </c>
      <c r="H20" s="8" t="str">
        <f t="shared" si="1"/>
        <v>Actual/365 (Fixed)</v>
      </c>
      <c r="I20" s="21"/>
      <c r="J20" s="20"/>
      <c r="K20" s="20"/>
      <c r="L20" s="23"/>
      <c r="M20" s="43" t="str">
        <f>_xll.ohRangeRetrieveError(L20)</f>
        <v/>
      </c>
      <c r="N20" s="46"/>
    </row>
    <row r="21" spans="1:14" x14ac:dyDescent="0.2">
      <c r="A21" s="3"/>
      <c r="B21" s="7" t="str">
        <f t="shared" si="2"/>
        <v>0d</v>
      </c>
      <c r="C21" s="7" t="s">
        <v>30</v>
      </c>
      <c r="D21" s="7" t="str">
        <f t="shared" si="3"/>
        <v>SB</v>
      </c>
      <c r="E21" s="7" t="str">
        <f t="shared" si="4"/>
        <v>6L</v>
      </c>
      <c r="F21" s="8" t="str">
        <f t="shared" si="0"/>
        <v>Semiannual</v>
      </c>
      <c r="G21" s="8" t="s">
        <v>4</v>
      </c>
      <c r="H21" s="8" t="str">
        <f t="shared" si="1"/>
        <v>Actual/365 (Fixed)</v>
      </c>
      <c r="I21" s="21"/>
      <c r="J21" s="20"/>
      <c r="K21" s="20"/>
      <c r="L21" s="23"/>
      <c r="M21" s="43" t="str">
        <f>_xll.ohRangeRetrieveError(L21)</f>
        <v/>
      </c>
      <c r="N21" s="46"/>
    </row>
    <row r="22" spans="1:14" x14ac:dyDescent="0.2">
      <c r="A22" s="3"/>
      <c r="B22" s="7" t="str">
        <f t="shared" si="2"/>
        <v>0d</v>
      </c>
      <c r="C22" s="7" t="s">
        <v>31</v>
      </c>
      <c r="D22" s="7" t="str">
        <f t="shared" si="3"/>
        <v>SB</v>
      </c>
      <c r="E22" s="7" t="str">
        <f t="shared" si="4"/>
        <v>6L</v>
      </c>
      <c r="F22" s="8" t="str">
        <f t="shared" si="0"/>
        <v>Semiannual</v>
      </c>
      <c r="G22" s="8" t="s">
        <v>4</v>
      </c>
      <c r="H22" s="8" t="str">
        <f t="shared" si="1"/>
        <v>Actual/365 (Fixed)</v>
      </c>
      <c r="I22" s="21"/>
      <c r="J22" s="20"/>
      <c r="K22" s="20"/>
      <c r="L22" s="23"/>
      <c r="M22" s="43" t="str">
        <f>_xll.ohRangeRetrieveError(L22)</f>
        <v/>
      </c>
      <c r="N22" s="46"/>
    </row>
    <row r="23" spans="1:14" x14ac:dyDescent="0.2">
      <c r="A23" s="3"/>
      <c r="B23" s="7" t="str">
        <f t="shared" si="2"/>
        <v>0d</v>
      </c>
      <c r="C23" s="7" t="s">
        <v>32</v>
      </c>
      <c r="D23" s="7" t="str">
        <f t="shared" si="3"/>
        <v>SB</v>
      </c>
      <c r="E23" s="7" t="str">
        <f t="shared" si="4"/>
        <v>6L</v>
      </c>
      <c r="F23" s="8" t="str">
        <f t="shared" si="0"/>
        <v>Semiannual</v>
      </c>
      <c r="G23" s="8" t="s">
        <v>4</v>
      </c>
      <c r="H23" s="8" t="str">
        <f t="shared" si="1"/>
        <v>Actual/365 (Fixed)</v>
      </c>
      <c r="I23" s="21"/>
      <c r="J23" s="20"/>
      <c r="K23" s="20"/>
      <c r="L23" s="23"/>
      <c r="M23" s="43" t="str">
        <f>_xll.ohRangeRetrieveError(L23)</f>
        <v/>
      </c>
      <c r="N23" s="46"/>
    </row>
    <row r="24" spans="1:14" x14ac:dyDescent="0.2">
      <c r="A24" s="3"/>
      <c r="B24" s="7" t="str">
        <f t="shared" si="2"/>
        <v>0d</v>
      </c>
      <c r="C24" s="7" t="s">
        <v>33</v>
      </c>
      <c r="D24" s="7" t="str">
        <f t="shared" si="3"/>
        <v>SB</v>
      </c>
      <c r="E24" s="7" t="str">
        <f t="shared" si="4"/>
        <v>6L</v>
      </c>
      <c r="F24" s="8" t="str">
        <f t="shared" si="0"/>
        <v>Semiannual</v>
      </c>
      <c r="G24" s="8" t="s">
        <v>4</v>
      </c>
      <c r="H24" s="8" t="str">
        <f t="shared" si="1"/>
        <v>Actual/365 (Fixed)</v>
      </c>
      <c r="I24" s="21"/>
      <c r="J24" s="20"/>
      <c r="K24" s="20"/>
      <c r="L24" s="23"/>
      <c r="M24" s="43" t="str">
        <f>_xll.ohRangeRetrieveError(L24)</f>
        <v/>
      </c>
      <c r="N24" s="46"/>
    </row>
    <row r="25" spans="1:14" x14ac:dyDescent="0.2">
      <c r="A25" s="3"/>
      <c r="B25" s="7" t="str">
        <f t="shared" si="2"/>
        <v>0d</v>
      </c>
      <c r="C25" s="7" t="s">
        <v>23</v>
      </c>
      <c r="D25" s="7" t="str">
        <f t="shared" si="3"/>
        <v>SB</v>
      </c>
      <c r="E25" s="7" t="str">
        <f t="shared" si="4"/>
        <v>6L</v>
      </c>
      <c r="F25" s="8" t="str">
        <f t="shared" si="0"/>
        <v>Semiannual</v>
      </c>
      <c r="G25" s="8" t="s">
        <v>4</v>
      </c>
      <c r="H25" s="8" t="str">
        <f t="shared" si="1"/>
        <v>Actual/365 (Fixed)</v>
      </c>
      <c r="I25" s="21"/>
      <c r="J25" s="20"/>
      <c r="K25" s="20"/>
      <c r="L25" s="23"/>
      <c r="M25" s="43" t="str">
        <f>_xll.ohRangeRetrieveError(L25)</f>
        <v/>
      </c>
      <c r="N25" s="46"/>
    </row>
    <row r="26" spans="1:14" x14ac:dyDescent="0.2">
      <c r="A26" s="3"/>
      <c r="B26" s="7" t="str">
        <f t="shared" si="2"/>
        <v>0d</v>
      </c>
      <c r="C26" s="7" t="s">
        <v>34</v>
      </c>
      <c r="D26" s="7" t="str">
        <f t="shared" si="3"/>
        <v>SB</v>
      </c>
      <c r="E26" s="7" t="str">
        <f t="shared" si="4"/>
        <v>6L</v>
      </c>
      <c r="F26" s="8" t="str">
        <f t="shared" si="0"/>
        <v>Semiannual</v>
      </c>
      <c r="G26" s="8" t="s">
        <v>4</v>
      </c>
      <c r="H26" s="8" t="str">
        <f t="shared" si="1"/>
        <v>Actual/365 (Fixed)</v>
      </c>
      <c r="I26" s="21"/>
      <c r="J26" s="20"/>
      <c r="K26" s="20"/>
      <c r="L26" s="23"/>
      <c r="M26" s="43" t="str">
        <f>_xll.ohRangeRetrieveError(L26)</f>
        <v/>
      </c>
      <c r="N26" s="46"/>
    </row>
    <row r="27" spans="1:14" x14ac:dyDescent="0.2">
      <c r="A27" s="3"/>
      <c r="B27" s="7" t="str">
        <f t="shared" si="2"/>
        <v>0d</v>
      </c>
      <c r="C27" s="7" t="s">
        <v>35</v>
      </c>
      <c r="D27" s="7" t="str">
        <f t="shared" si="3"/>
        <v>SB</v>
      </c>
      <c r="E27" s="7" t="str">
        <f t="shared" si="4"/>
        <v>6L</v>
      </c>
      <c r="F27" s="8" t="str">
        <f t="shared" si="0"/>
        <v>Semiannual</v>
      </c>
      <c r="G27" s="8" t="s">
        <v>4</v>
      </c>
      <c r="H27" s="8" t="str">
        <f t="shared" si="1"/>
        <v>Actual/365 (Fixed)</v>
      </c>
      <c r="I27" s="21"/>
      <c r="J27" s="20"/>
      <c r="K27" s="20"/>
      <c r="L27" s="23"/>
      <c r="M27" s="43" t="str">
        <f>_xll.ohRangeRetrieveError(L27)</f>
        <v/>
      </c>
      <c r="N27" s="46"/>
    </row>
    <row r="28" spans="1:14" x14ac:dyDescent="0.2">
      <c r="A28" s="3"/>
      <c r="B28" s="7" t="str">
        <f t="shared" si="2"/>
        <v>0d</v>
      </c>
      <c r="C28" s="7" t="s">
        <v>36</v>
      </c>
      <c r="D28" s="7" t="str">
        <f t="shared" si="3"/>
        <v>SB</v>
      </c>
      <c r="E28" s="7" t="str">
        <f t="shared" si="4"/>
        <v>6L</v>
      </c>
      <c r="F28" s="8" t="str">
        <f t="shared" si="0"/>
        <v>Semiannual</v>
      </c>
      <c r="G28" s="8" t="s">
        <v>4</v>
      </c>
      <c r="H28" s="8" t="str">
        <f t="shared" si="1"/>
        <v>Actual/365 (Fixed)</v>
      </c>
      <c r="I28" s="21"/>
      <c r="J28" s="20"/>
      <c r="K28" s="20"/>
      <c r="L28" s="23"/>
      <c r="M28" s="43" t="str">
        <f>_xll.ohRangeRetrieveError(L28)</f>
        <v/>
      </c>
      <c r="N28" s="46"/>
    </row>
    <row r="29" spans="1:14" x14ac:dyDescent="0.2">
      <c r="A29" s="3"/>
      <c r="B29" s="7" t="str">
        <f t="shared" si="2"/>
        <v>0d</v>
      </c>
      <c r="C29" s="7" t="s">
        <v>37</v>
      </c>
      <c r="D29" s="7" t="str">
        <f t="shared" si="3"/>
        <v>SB</v>
      </c>
      <c r="E29" s="7" t="str">
        <f t="shared" si="4"/>
        <v>6L</v>
      </c>
      <c r="F29" s="8" t="str">
        <f t="shared" si="0"/>
        <v>Semiannual</v>
      </c>
      <c r="G29" s="8" t="s">
        <v>4</v>
      </c>
      <c r="H29" s="8" t="str">
        <f t="shared" si="1"/>
        <v>Actual/365 (Fixed)</v>
      </c>
      <c r="I29" s="21"/>
      <c r="J29" s="20"/>
      <c r="K29" s="20"/>
      <c r="L29" s="23"/>
      <c r="M29" s="43" t="str">
        <f>_xll.ohRangeRetrieveError(L29)</f>
        <v/>
      </c>
      <c r="N29" s="46"/>
    </row>
    <row r="30" spans="1:14" x14ac:dyDescent="0.2">
      <c r="A30" s="3"/>
      <c r="B30" s="7" t="str">
        <f t="shared" si="2"/>
        <v>0d</v>
      </c>
      <c r="C30" s="7" t="s">
        <v>24</v>
      </c>
      <c r="D30" s="7" t="str">
        <f t="shared" si="3"/>
        <v>SB</v>
      </c>
      <c r="E30" s="7" t="str">
        <f t="shared" si="4"/>
        <v>6L</v>
      </c>
      <c r="F30" s="8" t="str">
        <f t="shared" si="0"/>
        <v>Semiannual</v>
      </c>
      <c r="G30" s="8" t="s">
        <v>4</v>
      </c>
      <c r="H30" s="8" t="str">
        <f t="shared" si="1"/>
        <v>Actual/365 (Fixed)</v>
      </c>
      <c r="I30" s="21"/>
      <c r="J30" s="20"/>
      <c r="K30" s="20"/>
      <c r="L30" s="23"/>
      <c r="M30" s="43" t="str">
        <f>_xll.ohRangeRetrieveError(L30)</f>
        <v/>
      </c>
      <c r="N30" s="46"/>
    </row>
    <row r="31" spans="1:14" x14ac:dyDescent="0.2">
      <c r="A31" s="3"/>
      <c r="B31" s="7" t="str">
        <f t="shared" si="2"/>
        <v>0d</v>
      </c>
      <c r="C31" s="7" t="s">
        <v>38</v>
      </c>
      <c r="D31" s="7" t="str">
        <f t="shared" si="3"/>
        <v>SB</v>
      </c>
      <c r="E31" s="7" t="str">
        <f t="shared" si="4"/>
        <v>6L</v>
      </c>
      <c r="F31" s="8" t="str">
        <f t="shared" si="0"/>
        <v>Semiannual</v>
      </c>
      <c r="G31" s="8" t="s">
        <v>4</v>
      </c>
      <c r="H31" s="8" t="str">
        <f t="shared" si="1"/>
        <v>Actual/365 (Fixed)</v>
      </c>
      <c r="I31" s="21"/>
      <c r="J31" s="20"/>
      <c r="K31" s="20"/>
      <c r="L31" s="23"/>
      <c r="M31" s="43" t="str">
        <f>_xll.ohRangeRetrieveError(L31)</f>
        <v/>
      </c>
      <c r="N31" s="46"/>
    </row>
    <row r="32" spans="1:14" x14ac:dyDescent="0.2">
      <c r="A32" s="3"/>
      <c r="B32" s="7" t="str">
        <f t="shared" si="2"/>
        <v>0d</v>
      </c>
      <c r="C32" s="7" t="s">
        <v>39</v>
      </c>
      <c r="D32" s="7" t="str">
        <f t="shared" si="3"/>
        <v>SB</v>
      </c>
      <c r="E32" s="7" t="str">
        <f t="shared" si="4"/>
        <v>6L</v>
      </c>
      <c r="F32" s="8" t="str">
        <f t="shared" si="0"/>
        <v>Semiannual</v>
      </c>
      <c r="G32" s="8" t="s">
        <v>4</v>
      </c>
      <c r="H32" s="8" t="str">
        <f t="shared" si="1"/>
        <v>Actual/365 (Fixed)</v>
      </c>
      <c r="I32" s="21"/>
      <c r="J32" s="20"/>
      <c r="K32" s="20"/>
      <c r="L32" s="23"/>
      <c r="M32" s="43" t="str">
        <f>_xll.ohRangeRetrieveError(L32)</f>
        <v/>
      </c>
      <c r="N32" s="46"/>
    </row>
    <row r="33" spans="1:14" x14ac:dyDescent="0.2">
      <c r="A33" s="3"/>
      <c r="B33" s="7" t="str">
        <f t="shared" si="2"/>
        <v>0d</v>
      </c>
      <c r="C33" s="7" t="s">
        <v>40</v>
      </c>
      <c r="D33" s="7" t="str">
        <f t="shared" si="3"/>
        <v>SB</v>
      </c>
      <c r="E33" s="7" t="str">
        <f t="shared" si="4"/>
        <v>6L</v>
      </c>
      <c r="F33" s="8" t="str">
        <f t="shared" si="0"/>
        <v>Semiannual</v>
      </c>
      <c r="G33" s="8" t="s">
        <v>4</v>
      </c>
      <c r="H33" s="8" t="str">
        <f t="shared" si="1"/>
        <v>Actual/365 (Fixed)</v>
      </c>
      <c r="I33" s="21"/>
      <c r="J33" s="20"/>
      <c r="K33" s="20"/>
      <c r="L33" s="23"/>
      <c r="M33" s="43" t="str">
        <f>_xll.ohRangeRetrieveError(L33)</f>
        <v/>
      </c>
      <c r="N33" s="46"/>
    </row>
    <row r="34" spans="1:14" x14ac:dyDescent="0.2">
      <c r="A34" s="3"/>
      <c r="B34" s="7" t="str">
        <f t="shared" si="2"/>
        <v>0d</v>
      </c>
      <c r="C34" s="7" t="s">
        <v>41</v>
      </c>
      <c r="D34" s="7" t="str">
        <f t="shared" si="3"/>
        <v>SB</v>
      </c>
      <c r="E34" s="7" t="str">
        <f t="shared" si="4"/>
        <v>6L</v>
      </c>
      <c r="F34" s="8" t="str">
        <f t="shared" si="0"/>
        <v>Semiannual</v>
      </c>
      <c r="G34" s="8" t="s">
        <v>4</v>
      </c>
      <c r="H34" s="8" t="str">
        <f t="shared" si="1"/>
        <v>Actual/365 (Fixed)</v>
      </c>
      <c r="I34" s="21"/>
      <c r="J34" s="20"/>
      <c r="K34" s="20"/>
      <c r="L34" s="23"/>
      <c r="M34" s="43" t="str">
        <f>_xll.ohRangeRetrieveError(L34)</f>
        <v/>
      </c>
      <c r="N34" s="46"/>
    </row>
    <row r="35" spans="1:14" x14ac:dyDescent="0.2">
      <c r="A35" s="3"/>
      <c r="B35" s="7" t="str">
        <f t="shared" si="2"/>
        <v>0d</v>
      </c>
      <c r="C35" s="7" t="s">
        <v>25</v>
      </c>
      <c r="D35" s="7" t="str">
        <f t="shared" si="3"/>
        <v>SB</v>
      </c>
      <c r="E35" s="7" t="str">
        <f t="shared" si="4"/>
        <v>6L</v>
      </c>
      <c r="F35" s="8" t="str">
        <f t="shared" si="0"/>
        <v>Semiannual</v>
      </c>
      <c r="G35" s="8" t="s">
        <v>4</v>
      </c>
      <c r="H35" s="8" t="str">
        <f t="shared" si="1"/>
        <v>Actual/365 (Fixed)</v>
      </c>
      <c r="I35" s="21"/>
      <c r="J35" s="20"/>
      <c r="K35" s="20"/>
      <c r="L35" s="23"/>
      <c r="M35" s="43" t="str">
        <f>_xll.ohRangeRetrieveError(L35)</f>
        <v/>
      </c>
      <c r="N35" s="46"/>
    </row>
    <row r="36" spans="1:14" x14ac:dyDescent="0.2">
      <c r="A36" s="3"/>
      <c r="B36" s="7" t="str">
        <f t="shared" si="2"/>
        <v>0d</v>
      </c>
      <c r="C36" s="7" t="s">
        <v>42</v>
      </c>
      <c r="D36" s="7" t="str">
        <f t="shared" si="3"/>
        <v>SB</v>
      </c>
      <c r="E36" s="7" t="str">
        <f t="shared" si="4"/>
        <v>6L</v>
      </c>
      <c r="F36" s="8" t="str">
        <f t="shared" si="0"/>
        <v>Semiannual</v>
      </c>
      <c r="G36" s="8" t="s">
        <v>4</v>
      </c>
      <c r="H36" s="8" t="str">
        <f t="shared" si="1"/>
        <v>Actual/365 (Fixed)</v>
      </c>
      <c r="I36" s="21"/>
      <c r="J36" s="20"/>
      <c r="K36" s="20"/>
      <c r="L36" s="23"/>
      <c r="M36" s="43" t="str">
        <f>_xll.ohRangeRetrieveError(L36)</f>
        <v/>
      </c>
      <c r="N36" s="46"/>
    </row>
    <row r="37" spans="1:14" x14ac:dyDescent="0.2">
      <c r="A37" s="3"/>
      <c r="B37" s="7" t="str">
        <f t="shared" si="2"/>
        <v>0d</v>
      </c>
      <c r="C37" s="7" t="s">
        <v>26</v>
      </c>
      <c r="D37" s="7" t="str">
        <f t="shared" si="3"/>
        <v>SB</v>
      </c>
      <c r="E37" s="7" t="str">
        <f t="shared" si="4"/>
        <v>6L</v>
      </c>
      <c r="F37" s="8" t="str">
        <f t="shared" si="0"/>
        <v>Semiannual</v>
      </c>
      <c r="G37" s="8" t="s">
        <v>4</v>
      </c>
      <c r="H37" s="8" t="str">
        <f t="shared" si="1"/>
        <v>Actual/365 (Fixed)</v>
      </c>
      <c r="I37" s="21"/>
      <c r="J37" s="20"/>
      <c r="K37" s="20"/>
      <c r="L37" s="23"/>
      <c r="M37" s="43" t="str">
        <f>_xll.ohRangeRetrieveError(L37)</f>
        <v/>
      </c>
      <c r="N37" s="46"/>
    </row>
    <row r="38" spans="1:14" x14ac:dyDescent="0.2">
      <c r="A38" s="3"/>
      <c r="B38" s="7" t="str">
        <f t="shared" si="2"/>
        <v>0d</v>
      </c>
      <c r="C38" s="7" t="s">
        <v>27</v>
      </c>
      <c r="D38" s="7" t="str">
        <f t="shared" si="3"/>
        <v>SB</v>
      </c>
      <c r="E38" s="7" t="str">
        <f t="shared" si="4"/>
        <v>6L</v>
      </c>
      <c r="F38" s="8" t="str">
        <f t="shared" si="0"/>
        <v>Semiannual</v>
      </c>
      <c r="G38" s="8" t="s">
        <v>4</v>
      </c>
      <c r="H38" s="8" t="str">
        <f t="shared" si="1"/>
        <v>Actual/365 (Fixed)</v>
      </c>
      <c r="I38" s="21"/>
      <c r="J38" s="20"/>
      <c r="K38" s="20"/>
      <c r="L38" s="23"/>
      <c r="M38" s="43" t="str">
        <f>_xll.ohRangeRetrieveError(L38)</f>
        <v/>
      </c>
      <c r="N38" s="46"/>
    </row>
    <row r="39" spans="1:14" x14ac:dyDescent="0.2">
      <c r="A39" s="3"/>
      <c r="B39" s="7" t="str">
        <f t="shared" si="2"/>
        <v>0d</v>
      </c>
      <c r="C39" s="7" t="s">
        <v>28</v>
      </c>
      <c r="D39" s="7" t="str">
        <f t="shared" si="3"/>
        <v>SB</v>
      </c>
      <c r="E39" s="7" t="str">
        <f t="shared" si="4"/>
        <v>6L</v>
      </c>
      <c r="F39" s="8" t="str">
        <f t="shared" si="0"/>
        <v>Semiannual</v>
      </c>
      <c r="G39" s="8" t="s">
        <v>4</v>
      </c>
      <c r="H39" s="8" t="str">
        <f t="shared" si="1"/>
        <v>Actual/365 (Fixed)</v>
      </c>
      <c r="I39" s="21"/>
      <c r="J39" s="20"/>
      <c r="K39" s="20"/>
      <c r="L39" s="23"/>
      <c r="M39" s="43" t="str">
        <f>_xll.ohRangeRetrieveError(L39)</f>
        <v/>
      </c>
      <c r="N39" s="46"/>
    </row>
    <row r="40" spans="1:14" ht="12" thickBot="1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11"/>
      <c r="M40" s="11"/>
      <c r="N40" s="19"/>
    </row>
  </sheetData>
  <phoneticPr fontId="4" type="noConversion"/>
  <dataValidations count="1">
    <dataValidation type="list" allowBlank="1" showInputMessage="1" showErrorMessage="1" sqref="G6:G39">
      <formula1>"Following,Modified Following,Preceding,Modified Preceding,Month End Reference,Unadjusted Month End,Unadjusted"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40"/>
  <sheetViews>
    <sheetView workbookViewId="0">
      <selection activeCell="L3" sqref="L3"/>
    </sheetView>
  </sheetViews>
  <sheetFormatPr defaultRowHeight="11.25" x14ac:dyDescent="0.2"/>
  <cols>
    <col min="1" max="1" width="1.7109375" style="45" customWidth="1"/>
    <col min="2" max="2" width="4.7109375" style="45" bestFit="1" customWidth="1"/>
    <col min="3" max="3" width="3.85546875" style="45" bestFit="1" customWidth="1"/>
    <col min="4" max="4" width="3" style="45" bestFit="1" customWidth="1"/>
    <col min="5" max="5" width="3.5703125" style="45" bestFit="1" customWidth="1"/>
    <col min="6" max="6" width="8.85546875" style="45" bestFit="1" customWidth="1"/>
    <col min="7" max="8" width="13.85546875" style="45" bestFit="1" customWidth="1"/>
    <col min="9" max="9" width="7.140625" style="45" bestFit="1" customWidth="1"/>
    <col min="10" max="10" width="22.140625" style="45" bestFit="1" customWidth="1"/>
    <col min="11" max="11" width="30.42578125" style="45" bestFit="1" customWidth="1"/>
    <col min="12" max="12" width="34.85546875" style="47" bestFit="1" customWidth="1"/>
    <col min="13" max="13" width="16.5703125" style="45" customWidth="1"/>
    <col min="14" max="14" width="3.85546875" style="45" customWidth="1"/>
    <col min="15" max="15" width="2.5703125" style="45" customWidth="1"/>
    <col min="16" max="16" width="4" style="45" bestFit="1" customWidth="1"/>
    <col min="17" max="17" width="3.28515625" style="45" bestFit="1" customWidth="1"/>
    <col min="18" max="18" width="3.5703125" style="45" bestFit="1" customWidth="1"/>
    <col min="19" max="16384" width="9.140625" style="45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8"/>
      <c r="L1" s="18"/>
      <c r="M1" s="18"/>
      <c r="N1" s="44"/>
    </row>
    <row r="2" spans="1:18" x14ac:dyDescent="0.2">
      <c r="A2" s="3"/>
      <c r="B2" s="2"/>
      <c r="C2" s="2"/>
      <c r="D2" s="2"/>
      <c r="E2" s="2"/>
      <c r="F2" s="2"/>
      <c r="G2" s="2"/>
      <c r="H2" s="2"/>
      <c r="I2" s="49" t="s">
        <v>63</v>
      </c>
      <c r="J2" s="49" t="s">
        <v>8</v>
      </c>
      <c r="K2" s="49" t="str">
        <f>Currency&amp;"_YC"&amp;$J$2&amp;"-MxRH"</f>
        <v>GBP_YC1Y-MxRH</v>
      </c>
      <c r="L2" s="49" t="str">
        <f>Discounting2</f>
        <v>GbpYCSTD</v>
      </c>
      <c r="M2" s="2"/>
      <c r="N2" s="46"/>
    </row>
    <row r="3" spans="1:18" ht="22.5" x14ac:dyDescent="0.2">
      <c r="A3" s="3"/>
      <c r="B3" s="40" t="s">
        <v>57</v>
      </c>
      <c r="C3" s="40"/>
      <c r="D3" s="40"/>
      <c r="E3" s="40"/>
      <c r="F3" s="40" t="s">
        <v>53</v>
      </c>
      <c r="G3" s="40" t="s">
        <v>3</v>
      </c>
      <c r="H3" s="40" t="s">
        <v>2</v>
      </c>
      <c r="I3" s="40" t="s">
        <v>54</v>
      </c>
      <c r="J3" s="40" t="s">
        <v>46</v>
      </c>
      <c r="K3" s="41" t="str">
        <f>K2&amp;"_SwapsFromBasis.xml"</f>
        <v>GBP_YC1Y-MxRH_SwapsFromBasis.xml</v>
      </c>
      <c r="L3" s="42" t="e">
        <f>IF(Serialize,_xll.ohObjectSave(L4:L39,SerializationPath&amp;K3,FileOverwrite,Serialize),"---")</f>
        <v>#NUM!</v>
      </c>
      <c r="M3" s="43" t="str">
        <f ca="1">_xll.ohRangeRetrieveError(L3)</f>
        <v/>
      </c>
      <c r="N3" s="46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50" t="str">
        <f>$K$2&amp;"_"&amp;$D6&amp;$E6&amp;"BASIS_"&amp;FamilyName&amp;$J$2</f>
        <v>GBP_YC1Y-MxRH_SB12LBASIS_Libor1Y</v>
      </c>
      <c r="L4" s="51" t="str">
        <f>IF(UPPER(FamilyName)="IBOR",_xll.qlEuribor($K4,$J$2,,Permanent,Trigger,ObjectOverwrite),IF(UPPER(FamilyName)="LIBOR",_xll.qlLibor($K4,Currency,$J$2,,Permanent,Trigger,ObjectOverwrite),"--"))</f>
        <v>GBP_YC1Y-MxRH_SB12LBASIS_Libor1Y#0000</v>
      </c>
      <c r="M4" s="39" t="str">
        <f>_xll.ohRangeRetrieveError(L4)</f>
        <v/>
      </c>
      <c r="N4" s="46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6"/>
    </row>
    <row r="6" spans="1:18" ht="12" thickBot="1" x14ac:dyDescent="0.25">
      <c r="A6" s="3"/>
      <c r="B6" s="61" t="s">
        <v>77</v>
      </c>
      <c r="C6" s="7" t="s">
        <v>8</v>
      </c>
      <c r="D6" s="61" t="str">
        <f>VLOOKUP(Currency,Swap1YConventions,2)</f>
        <v>SB</v>
      </c>
      <c r="E6" s="61" t="str">
        <f>VLOOKUP(Currency,Swap1YConventions,3)</f>
        <v>12L</v>
      </c>
      <c r="F6" s="4" t="str">
        <f t="shared" ref="F6:F39" si="0">IF(UPPER(LEFT($D6))="A","Annual",IF(UPPER(LEFT($D6))="S","Semiannual","--"))</f>
        <v>Semiannual</v>
      </c>
      <c r="G6" s="4" t="s">
        <v>4</v>
      </c>
      <c r="H6" s="4" t="str">
        <f t="shared" ref="H6:H39" si="1">IF(UPPER(RIGHT($D6))="B",BondBasisDayCounter,IF(UPPER(RIGHT($D6))="M",MoneyMarketDayCounter,"--"))</f>
        <v>Actual/365 (Fixed)</v>
      </c>
      <c r="I6" s="21">
        <v>0</v>
      </c>
      <c r="J6" s="20" t="str">
        <f t="shared" ref="J6:J39" si="2">Currency&amp;$D6&amp;$I$2&amp;$C6&amp;"_S"&amp;$I$2&amp;$E6&amp;"_Quote"</f>
        <v>GBPSB6L1Y_S6L12L_Quote</v>
      </c>
      <c r="K6" s="20" t="str">
        <f t="shared" ref="K6:K39" si="3">$K$2&amp;"_"&amp;$D6&amp;$E6&amp;"BASIS"&amp;$C6</f>
        <v>GBP_YC1Y-MxRH_SB12LBASIS1Y</v>
      </c>
      <c r="L6" s="22"/>
      <c r="M6" s="43" t="str">
        <f>_xll.ohRangeRetrieveError(L6)</f>
        <v/>
      </c>
      <c r="N6" s="46"/>
    </row>
    <row r="7" spans="1:18" x14ac:dyDescent="0.2">
      <c r="A7" s="3"/>
      <c r="B7" s="7" t="str">
        <f t="shared" ref="B7:B39" si="4">B6</f>
        <v>0d</v>
      </c>
      <c r="C7" s="7" t="s">
        <v>9</v>
      </c>
      <c r="D7" s="7" t="str">
        <f t="shared" ref="D7:D39" si="5">D6</f>
        <v>SB</v>
      </c>
      <c r="E7" s="7" t="str">
        <f t="shared" ref="E7:E39" si="6">E6</f>
        <v>12L</v>
      </c>
      <c r="F7" s="8" t="str">
        <f t="shared" si="0"/>
        <v>Semiannual</v>
      </c>
      <c r="G7" s="8" t="s">
        <v>4</v>
      </c>
      <c r="H7" s="8" t="str">
        <f t="shared" si="1"/>
        <v>Actual/365 (Fixed)</v>
      </c>
      <c r="I7" s="21">
        <v>0</v>
      </c>
      <c r="J7" s="20" t="str">
        <f t="shared" si="2"/>
        <v>GBPSB6L2Y_S6L12L_Quote</v>
      </c>
      <c r="K7" s="20" t="str">
        <f t="shared" si="3"/>
        <v>GBP_YC1Y-MxRH_SB12LBASIS2Y</v>
      </c>
      <c r="L7" s="23" t="str">
        <f>_xll.qlSwapRateHelper2(K7,$J7,$C7,Calendar,$F7,$G7,$H7,$L$4,$I7,B7,$L$2,Permanent,,ObjectOverwrite)</f>
        <v>GBP_YC1Y-MxRH_SB12LBASIS2Y#0000</v>
      </c>
      <c r="M7" s="43" t="str">
        <f>_xll.ohRangeRetrieveError(L7)</f>
        <v/>
      </c>
      <c r="N7" s="46"/>
      <c r="P7" s="53" t="s">
        <v>62</v>
      </c>
      <c r="Q7" s="54" t="s">
        <v>43</v>
      </c>
      <c r="R7" s="55" t="s">
        <v>72</v>
      </c>
    </row>
    <row r="8" spans="1:18" x14ac:dyDescent="0.2">
      <c r="A8" s="3"/>
      <c r="B8" s="7" t="str">
        <f t="shared" si="4"/>
        <v>0d</v>
      </c>
      <c r="C8" s="7" t="s">
        <v>10</v>
      </c>
      <c r="D8" s="7" t="str">
        <f t="shared" si="5"/>
        <v>SB</v>
      </c>
      <c r="E8" s="7" t="str">
        <f t="shared" si="6"/>
        <v>12L</v>
      </c>
      <c r="F8" s="8" t="str">
        <f t="shared" si="0"/>
        <v>Semiannual</v>
      </c>
      <c r="G8" s="8" t="s">
        <v>4</v>
      </c>
      <c r="H8" s="8" t="str">
        <f t="shared" si="1"/>
        <v>Actual/365 (Fixed)</v>
      </c>
      <c r="I8" s="21">
        <v>0</v>
      </c>
      <c r="J8" s="20" t="str">
        <f t="shared" si="2"/>
        <v>GBPSB6L3Y_S6L12L_Quote</v>
      </c>
      <c r="K8" s="20" t="str">
        <f t="shared" si="3"/>
        <v>GBP_YC1Y-MxRH_SB12LBASIS3Y</v>
      </c>
      <c r="L8" s="23" t="str">
        <f>_xll.qlSwapRateHelper2(K8,$J8,$C8,Calendar,$F8,$G8,$H8,$L$4,$I8,B8,$L$2,Permanent,,ObjectOverwrite)</f>
        <v>GBP_YC1Y-MxRH_SB12LBASIS3Y#0000</v>
      </c>
      <c r="M8" s="43" t="str">
        <f>_xll.ohRangeRetrieveError(L8)</f>
        <v/>
      </c>
      <c r="N8" s="46"/>
      <c r="P8" s="56" t="s">
        <v>64</v>
      </c>
      <c r="Q8" s="52" t="s">
        <v>43</v>
      </c>
      <c r="R8" s="57" t="s">
        <v>73</v>
      </c>
    </row>
    <row r="9" spans="1:18" x14ac:dyDescent="0.2">
      <c r="A9" s="3"/>
      <c r="B9" s="7" t="str">
        <f t="shared" si="4"/>
        <v>0d</v>
      </c>
      <c r="C9" s="7" t="s">
        <v>11</v>
      </c>
      <c r="D9" s="7" t="str">
        <f t="shared" si="5"/>
        <v>SB</v>
      </c>
      <c r="E9" s="7" t="str">
        <f t="shared" si="6"/>
        <v>12L</v>
      </c>
      <c r="F9" s="8" t="str">
        <f t="shared" si="0"/>
        <v>Semiannual</v>
      </c>
      <c r="G9" s="8" t="s">
        <v>4</v>
      </c>
      <c r="H9" s="8" t="str">
        <f t="shared" si="1"/>
        <v>Actual/365 (Fixed)</v>
      </c>
      <c r="I9" s="21">
        <v>0</v>
      </c>
      <c r="J9" s="20" t="str">
        <f t="shared" si="2"/>
        <v>GBPSB6L4Y_S6L12L_Quote</v>
      </c>
      <c r="K9" s="20" t="str">
        <f t="shared" si="3"/>
        <v>GBP_YC1Y-MxRH_SB12LBASIS4Y</v>
      </c>
      <c r="L9" s="23" t="str">
        <f>_xll.qlSwapRateHelper2(K9,$J9,$C9,Calendar,$F9,$G9,$H9,$L$4,$I9,B9,$L$2,Permanent,,ObjectOverwrite)</f>
        <v>GBP_YC1Y-MxRH_SB12LBASIS4Y#0000</v>
      </c>
      <c r="M9" s="43" t="str">
        <f>_xll.ohRangeRetrieveError(L9)</f>
        <v/>
      </c>
      <c r="N9" s="46"/>
      <c r="P9" s="56" t="s">
        <v>66</v>
      </c>
      <c r="Q9" s="52" t="s">
        <v>70</v>
      </c>
      <c r="R9" s="57" t="s">
        <v>72</v>
      </c>
    </row>
    <row r="10" spans="1:18" x14ac:dyDescent="0.2">
      <c r="A10" s="3"/>
      <c r="B10" s="7" t="str">
        <f t="shared" si="4"/>
        <v>0d</v>
      </c>
      <c r="C10" s="7" t="s">
        <v>12</v>
      </c>
      <c r="D10" s="7" t="str">
        <f t="shared" si="5"/>
        <v>SB</v>
      </c>
      <c r="E10" s="7" t="str">
        <f t="shared" si="6"/>
        <v>12L</v>
      </c>
      <c r="F10" s="8" t="str">
        <f t="shared" si="0"/>
        <v>Semiannual</v>
      </c>
      <c r="G10" s="8" t="s">
        <v>4</v>
      </c>
      <c r="H10" s="8" t="str">
        <f t="shared" si="1"/>
        <v>Actual/365 (Fixed)</v>
      </c>
      <c r="I10" s="21">
        <v>0</v>
      </c>
      <c r="J10" s="20" t="str">
        <f t="shared" si="2"/>
        <v>GBPSB6L5Y_S6L12L_Quote</v>
      </c>
      <c r="K10" s="20" t="str">
        <f t="shared" si="3"/>
        <v>GBP_YC1Y-MxRH_SB12LBASIS5Y</v>
      </c>
      <c r="L10" s="23" t="str">
        <f>_xll.qlSwapRateHelper2(K10,$J10,$C10,Calendar,$F10,$G10,$H10,$L$4,$I10,B10,$L$2,Permanent,,ObjectOverwrite)</f>
        <v>GBP_YC1Y-MxRH_SB12LBASIS5Y#0000</v>
      </c>
      <c r="M10" s="43" t="str">
        <f>_xll.ohRangeRetrieveError(L10)</f>
        <v/>
      </c>
      <c r="N10" s="46"/>
      <c r="P10" s="56" t="s">
        <v>69</v>
      </c>
      <c r="Q10" s="52" t="s">
        <v>70</v>
      </c>
      <c r="R10" s="57" t="s">
        <v>72</v>
      </c>
    </row>
    <row r="11" spans="1:18" ht="12" thickBot="1" x14ac:dyDescent="0.25">
      <c r="A11" s="3"/>
      <c r="B11" s="7" t="str">
        <f t="shared" si="4"/>
        <v>0d</v>
      </c>
      <c r="C11" s="7" t="s">
        <v>13</v>
      </c>
      <c r="D11" s="7" t="str">
        <f t="shared" si="5"/>
        <v>SB</v>
      </c>
      <c r="E11" s="7" t="str">
        <f t="shared" si="6"/>
        <v>12L</v>
      </c>
      <c r="F11" s="8" t="str">
        <f t="shared" si="0"/>
        <v>Semiannual</v>
      </c>
      <c r="G11" s="8" t="s">
        <v>4</v>
      </c>
      <c r="H11" s="8" t="str">
        <f t="shared" si="1"/>
        <v>Actual/365 (Fixed)</v>
      </c>
      <c r="I11" s="21">
        <v>0</v>
      </c>
      <c r="J11" s="20" t="str">
        <f t="shared" si="2"/>
        <v>GBPSB6L6Y_S6L12L_Quote</v>
      </c>
      <c r="K11" s="20" t="str">
        <f t="shared" si="3"/>
        <v>GBP_YC1Y-MxRH_SB12LBASIS6Y</v>
      </c>
      <c r="L11" s="23" t="str">
        <f>_xll.qlSwapRateHelper2(K11,$J11,$C11,Calendar,$F11,$G11,$H11,$L$4,$I11,B11,$L$2,Permanent,,ObjectOverwrite)</f>
        <v>GBP_YC1Y-MxRH_SB12LBASIS6Y#0000</v>
      </c>
      <c r="M11" s="43" t="str">
        <f>_xll.ohRangeRetrieveError(L11)</f>
        <v/>
      </c>
      <c r="N11" s="46"/>
      <c r="P11" s="58" t="s">
        <v>58</v>
      </c>
      <c r="Q11" s="59" t="s">
        <v>67</v>
      </c>
      <c r="R11" s="60" t="s">
        <v>72</v>
      </c>
    </row>
    <row r="12" spans="1:18" x14ac:dyDescent="0.2">
      <c r="A12" s="3"/>
      <c r="B12" s="7" t="str">
        <f t="shared" si="4"/>
        <v>0d</v>
      </c>
      <c r="C12" s="7" t="s">
        <v>14</v>
      </c>
      <c r="D12" s="7" t="str">
        <f t="shared" si="5"/>
        <v>SB</v>
      </c>
      <c r="E12" s="7" t="str">
        <f t="shared" si="6"/>
        <v>12L</v>
      </c>
      <c r="F12" s="8" t="str">
        <f t="shared" si="0"/>
        <v>Semiannual</v>
      </c>
      <c r="G12" s="8" t="s">
        <v>4</v>
      </c>
      <c r="H12" s="8" t="str">
        <f t="shared" si="1"/>
        <v>Actual/365 (Fixed)</v>
      </c>
      <c r="I12" s="21">
        <v>0</v>
      </c>
      <c r="J12" s="20" t="str">
        <f t="shared" si="2"/>
        <v>GBPSB6L7Y_S6L12L_Quote</v>
      </c>
      <c r="K12" s="20" t="str">
        <f t="shared" si="3"/>
        <v>GBP_YC1Y-MxRH_SB12LBASIS7Y</v>
      </c>
      <c r="L12" s="23" t="str">
        <f>_xll.qlSwapRateHelper2(K12,$J12,$C12,Calendar,$F12,$G12,$H12,$L$4,$I12,B12,$L$2,Permanent,,ObjectOverwrite)</f>
        <v>GBP_YC1Y-MxRH_SB12LBASIS7Y#0000</v>
      </c>
      <c r="M12" s="43" t="str">
        <f>_xll.ohRangeRetrieveError(L12)</f>
        <v/>
      </c>
      <c r="N12" s="46"/>
      <c r="P12" s="52"/>
      <c r="Q12" s="52"/>
      <c r="R12" s="52"/>
    </row>
    <row r="13" spans="1:18" x14ac:dyDescent="0.2">
      <c r="A13" s="3"/>
      <c r="B13" s="7" t="str">
        <f t="shared" si="4"/>
        <v>0d</v>
      </c>
      <c r="C13" s="7" t="s">
        <v>15</v>
      </c>
      <c r="D13" s="7" t="str">
        <f t="shared" si="5"/>
        <v>SB</v>
      </c>
      <c r="E13" s="7" t="str">
        <f t="shared" si="6"/>
        <v>12L</v>
      </c>
      <c r="F13" s="8" t="str">
        <f t="shared" si="0"/>
        <v>Semiannual</v>
      </c>
      <c r="G13" s="8" t="s">
        <v>4</v>
      </c>
      <c r="H13" s="8" t="str">
        <f t="shared" si="1"/>
        <v>Actual/365 (Fixed)</v>
      </c>
      <c r="I13" s="21">
        <v>0</v>
      </c>
      <c r="J13" s="20" t="str">
        <f t="shared" si="2"/>
        <v>GBPSB6L8Y_S6L12L_Quote</v>
      </c>
      <c r="K13" s="20" t="str">
        <f t="shared" si="3"/>
        <v>GBP_YC1Y-MxRH_SB12LBASIS8Y</v>
      </c>
      <c r="L13" s="23" t="str">
        <f>_xll.qlSwapRateHelper2(K13,$J13,$C13,Calendar,$F13,$G13,$H13,$L$4,$I13,B13,$L$2,Permanent,,ObjectOverwrite)</f>
        <v>GBP_YC1Y-MxRH_SB12LBASIS8Y#0000</v>
      </c>
      <c r="M13" s="43" t="str">
        <f>_xll.ohRangeRetrieveError(L13)</f>
        <v/>
      </c>
      <c r="N13" s="46"/>
    </row>
    <row r="14" spans="1:18" x14ac:dyDescent="0.2">
      <c r="A14" s="3"/>
      <c r="B14" s="7" t="str">
        <f t="shared" si="4"/>
        <v>0d</v>
      </c>
      <c r="C14" s="7" t="s">
        <v>16</v>
      </c>
      <c r="D14" s="7" t="str">
        <f t="shared" si="5"/>
        <v>SB</v>
      </c>
      <c r="E14" s="7" t="str">
        <f t="shared" si="6"/>
        <v>12L</v>
      </c>
      <c r="F14" s="8" t="str">
        <f t="shared" si="0"/>
        <v>Semiannual</v>
      </c>
      <c r="G14" s="8" t="s">
        <v>4</v>
      </c>
      <c r="H14" s="8" t="str">
        <f t="shared" si="1"/>
        <v>Actual/365 (Fixed)</v>
      </c>
      <c r="I14" s="21">
        <v>0</v>
      </c>
      <c r="J14" s="20" t="str">
        <f t="shared" si="2"/>
        <v>GBPSB6L9Y_S6L12L_Quote</v>
      </c>
      <c r="K14" s="20" t="str">
        <f t="shared" si="3"/>
        <v>GBP_YC1Y-MxRH_SB12LBASIS9Y</v>
      </c>
      <c r="L14" s="23" t="str">
        <f>_xll.qlSwapRateHelper2(K14,$J14,$C14,Calendar,$F14,$G14,$H14,$L$4,$I14,B14,$L$2,Permanent,,ObjectOverwrite)</f>
        <v>GBP_YC1Y-MxRH_SB12LBASIS9Y#0000</v>
      </c>
      <c r="M14" s="43" t="str">
        <f>_xll.ohRangeRetrieveError(L14)</f>
        <v/>
      </c>
      <c r="N14" s="46"/>
    </row>
    <row r="15" spans="1:18" x14ac:dyDescent="0.2">
      <c r="A15" s="3"/>
      <c r="B15" s="7" t="str">
        <f t="shared" si="4"/>
        <v>0d</v>
      </c>
      <c r="C15" s="7" t="s">
        <v>17</v>
      </c>
      <c r="D15" s="7" t="str">
        <f t="shared" si="5"/>
        <v>SB</v>
      </c>
      <c r="E15" s="7" t="str">
        <f t="shared" si="6"/>
        <v>12L</v>
      </c>
      <c r="F15" s="8" t="str">
        <f t="shared" si="0"/>
        <v>Semiannual</v>
      </c>
      <c r="G15" s="8" t="s">
        <v>4</v>
      </c>
      <c r="H15" s="8" t="str">
        <f t="shared" si="1"/>
        <v>Actual/365 (Fixed)</v>
      </c>
      <c r="I15" s="21">
        <v>0</v>
      </c>
      <c r="J15" s="20" t="str">
        <f t="shared" si="2"/>
        <v>GBPSB6L10Y_S6L12L_Quote</v>
      </c>
      <c r="K15" s="20" t="str">
        <f t="shared" si="3"/>
        <v>GBP_YC1Y-MxRH_SB12LBASIS10Y</v>
      </c>
      <c r="L15" s="23" t="str">
        <f>_xll.qlSwapRateHelper2(K15,$J15,$C15,Calendar,$F15,$G15,$H15,$L$4,$I15,B15,$L$2,Permanent,,ObjectOverwrite)</f>
        <v>GBP_YC1Y-MxRH_SB12LBASIS10Y#0000</v>
      </c>
      <c r="M15" s="43" t="str">
        <f>_xll.ohRangeRetrieveError(L15)</f>
        <v/>
      </c>
      <c r="N15" s="46"/>
    </row>
    <row r="16" spans="1:18" x14ac:dyDescent="0.2">
      <c r="A16" s="3"/>
      <c r="B16" s="7" t="str">
        <f t="shared" si="4"/>
        <v>0d</v>
      </c>
      <c r="C16" s="7" t="s">
        <v>18</v>
      </c>
      <c r="D16" s="7" t="str">
        <f t="shared" si="5"/>
        <v>SB</v>
      </c>
      <c r="E16" s="7" t="str">
        <f t="shared" si="6"/>
        <v>12L</v>
      </c>
      <c r="F16" s="8" t="str">
        <f t="shared" si="0"/>
        <v>Semiannual</v>
      </c>
      <c r="G16" s="8" t="s">
        <v>4</v>
      </c>
      <c r="H16" s="8" t="str">
        <f t="shared" si="1"/>
        <v>Actual/365 (Fixed)</v>
      </c>
      <c r="I16" s="21">
        <v>0</v>
      </c>
      <c r="J16" s="20" t="str">
        <f t="shared" si="2"/>
        <v>GBPSB6L11Y_S6L12L_Quote</v>
      </c>
      <c r="K16" s="20" t="str">
        <f t="shared" si="3"/>
        <v>GBP_YC1Y-MxRH_SB12LBASIS11Y</v>
      </c>
      <c r="L16" s="23" t="str">
        <f>_xll.qlSwapRateHelper2(K16,$J16,$C16,Calendar,$F16,$G16,$H16,$L$4,$I16,B16,$L$2,Permanent,,ObjectOverwrite)</f>
        <v>GBP_YC1Y-MxRH_SB12LBASIS11Y#0000</v>
      </c>
      <c r="M16" s="43" t="str">
        <f>_xll.ohRangeRetrieveError(L16)</f>
        <v/>
      </c>
      <c r="N16" s="46"/>
    </row>
    <row r="17" spans="1:14" x14ac:dyDescent="0.2">
      <c r="A17" s="3"/>
      <c r="B17" s="7" t="str">
        <f t="shared" si="4"/>
        <v>0d</v>
      </c>
      <c r="C17" s="7" t="s">
        <v>19</v>
      </c>
      <c r="D17" s="7" t="str">
        <f t="shared" si="5"/>
        <v>SB</v>
      </c>
      <c r="E17" s="7" t="str">
        <f t="shared" si="6"/>
        <v>12L</v>
      </c>
      <c r="F17" s="8" t="str">
        <f t="shared" si="0"/>
        <v>Semiannual</v>
      </c>
      <c r="G17" s="8" t="s">
        <v>4</v>
      </c>
      <c r="H17" s="8" t="str">
        <f t="shared" si="1"/>
        <v>Actual/365 (Fixed)</v>
      </c>
      <c r="I17" s="21">
        <v>0</v>
      </c>
      <c r="J17" s="20" t="str">
        <f t="shared" si="2"/>
        <v>GBPSB6L12Y_S6L12L_Quote</v>
      </c>
      <c r="K17" s="20" t="str">
        <f t="shared" si="3"/>
        <v>GBP_YC1Y-MxRH_SB12LBASIS12Y</v>
      </c>
      <c r="L17" s="23" t="str">
        <f>_xll.qlSwapRateHelper2(K17,$J17,$C17,Calendar,$F17,$G17,$H17,$L$4,$I17,B17,$L$2,Permanent,,ObjectOverwrite)</f>
        <v>GBP_YC1Y-MxRH_SB12LBASIS12Y#0000</v>
      </c>
      <c r="M17" s="43" t="str">
        <f>_xll.ohRangeRetrieveError(L17)</f>
        <v/>
      </c>
      <c r="N17" s="46"/>
    </row>
    <row r="18" spans="1:14" x14ac:dyDescent="0.2">
      <c r="A18" s="3"/>
      <c r="B18" s="7" t="str">
        <f t="shared" si="4"/>
        <v>0d</v>
      </c>
      <c r="C18" s="7" t="s">
        <v>20</v>
      </c>
      <c r="D18" s="7" t="str">
        <f t="shared" si="5"/>
        <v>SB</v>
      </c>
      <c r="E18" s="7" t="str">
        <f t="shared" si="6"/>
        <v>12L</v>
      </c>
      <c r="F18" s="8" t="str">
        <f t="shared" si="0"/>
        <v>Semiannual</v>
      </c>
      <c r="G18" s="8" t="s">
        <v>4</v>
      </c>
      <c r="H18" s="8" t="str">
        <f t="shared" si="1"/>
        <v>Actual/365 (Fixed)</v>
      </c>
      <c r="I18" s="21">
        <v>0</v>
      </c>
      <c r="J18" s="20" t="str">
        <f t="shared" si="2"/>
        <v>GBPSB6L13Y_S6L12L_Quote</v>
      </c>
      <c r="K18" s="20" t="str">
        <f t="shared" si="3"/>
        <v>GBP_YC1Y-MxRH_SB12LBASIS13Y</v>
      </c>
      <c r="L18" s="23" t="str">
        <f>_xll.qlSwapRateHelper2(K18,$J18,$C18,Calendar,$F18,$G18,$H18,$L$4,$I18,B18,$L$2,Permanent,,ObjectOverwrite)</f>
        <v>GBP_YC1Y-MxRH_SB12LBASIS13Y#0000</v>
      </c>
      <c r="M18" s="43" t="str">
        <f>_xll.ohRangeRetrieveError(L18)</f>
        <v/>
      </c>
      <c r="N18" s="46"/>
    </row>
    <row r="19" spans="1:14" x14ac:dyDescent="0.2">
      <c r="A19" s="3"/>
      <c r="B19" s="7" t="str">
        <f t="shared" si="4"/>
        <v>0d</v>
      </c>
      <c r="C19" s="7" t="s">
        <v>21</v>
      </c>
      <c r="D19" s="7" t="str">
        <f t="shared" si="5"/>
        <v>SB</v>
      </c>
      <c r="E19" s="7" t="str">
        <f t="shared" si="6"/>
        <v>12L</v>
      </c>
      <c r="F19" s="8" t="str">
        <f t="shared" si="0"/>
        <v>Semiannual</v>
      </c>
      <c r="G19" s="8" t="s">
        <v>4</v>
      </c>
      <c r="H19" s="8" t="str">
        <f t="shared" si="1"/>
        <v>Actual/365 (Fixed)</v>
      </c>
      <c r="I19" s="21">
        <v>0</v>
      </c>
      <c r="J19" s="20" t="str">
        <f t="shared" si="2"/>
        <v>GBPSB6L14Y_S6L12L_Quote</v>
      </c>
      <c r="K19" s="20" t="str">
        <f t="shared" si="3"/>
        <v>GBP_YC1Y-MxRH_SB12LBASIS14Y</v>
      </c>
      <c r="L19" s="23" t="str">
        <f>_xll.qlSwapRateHelper2(K19,$J19,$C19,Calendar,$F19,$G19,$H19,$L$4,$I19,B19,$L$2,Permanent,,ObjectOverwrite)</f>
        <v>GBP_YC1Y-MxRH_SB12LBASIS14Y#0000</v>
      </c>
      <c r="M19" s="43" t="str">
        <f>_xll.ohRangeRetrieveError(L19)</f>
        <v/>
      </c>
      <c r="N19" s="46"/>
    </row>
    <row r="20" spans="1:14" x14ac:dyDescent="0.2">
      <c r="A20" s="3"/>
      <c r="B20" s="7" t="str">
        <f t="shared" si="4"/>
        <v>0d</v>
      </c>
      <c r="C20" s="7" t="s">
        <v>22</v>
      </c>
      <c r="D20" s="7" t="str">
        <f t="shared" si="5"/>
        <v>SB</v>
      </c>
      <c r="E20" s="7" t="str">
        <f t="shared" si="6"/>
        <v>12L</v>
      </c>
      <c r="F20" s="8" t="str">
        <f t="shared" si="0"/>
        <v>Semiannual</v>
      </c>
      <c r="G20" s="8" t="s">
        <v>4</v>
      </c>
      <c r="H20" s="8" t="str">
        <f t="shared" si="1"/>
        <v>Actual/365 (Fixed)</v>
      </c>
      <c r="I20" s="21">
        <v>0</v>
      </c>
      <c r="J20" s="20" t="str">
        <f t="shared" si="2"/>
        <v>GBPSB6L15Y_S6L12L_Quote</v>
      </c>
      <c r="K20" s="20" t="str">
        <f t="shared" si="3"/>
        <v>GBP_YC1Y-MxRH_SB12LBASIS15Y</v>
      </c>
      <c r="L20" s="23" t="str">
        <f>_xll.qlSwapRateHelper2(K20,$J20,$C20,Calendar,$F20,$G20,$H20,$L$4,$I20,B20,$L$2,Permanent,,ObjectOverwrite)</f>
        <v>GBP_YC1Y-MxRH_SB12LBASIS15Y#0000</v>
      </c>
      <c r="M20" s="43" t="str">
        <f>_xll.ohRangeRetrieveError(L20)</f>
        <v/>
      </c>
      <c r="N20" s="46"/>
    </row>
    <row r="21" spans="1:14" x14ac:dyDescent="0.2">
      <c r="A21" s="3"/>
      <c r="B21" s="7" t="str">
        <f t="shared" si="4"/>
        <v>0d</v>
      </c>
      <c r="C21" s="7" t="s">
        <v>30</v>
      </c>
      <c r="D21" s="7" t="str">
        <f t="shared" si="5"/>
        <v>SB</v>
      </c>
      <c r="E21" s="7" t="str">
        <f t="shared" si="6"/>
        <v>12L</v>
      </c>
      <c r="F21" s="8" t="str">
        <f t="shared" si="0"/>
        <v>Semiannual</v>
      </c>
      <c r="G21" s="8" t="s">
        <v>4</v>
      </c>
      <c r="H21" s="8" t="str">
        <f t="shared" si="1"/>
        <v>Actual/365 (Fixed)</v>
      </c>
      <c r="I21" s="21">
        <v>0</v>
      </c>
      <c r="J21" s="20" t="str">
        <f t="shared" si="2"/>
        <v>GBPSB6L16Y_S6L12L_Quote</v>
      </c>
      <c r="K21" s="20" t="str">
        <f t="shared" si="3"/>
        <v>GBP_YC1Y-MxRH_SB12LBASIS16Y</v>
      </c>
      <c r="L21" s="23" t="str">
        <f>_xll.qlSwapRateHelper2(K21,$J21,$C21,Calendar,$F21,$G21,$H21,$L$4,$I21,B21,$L$2,Permanent,,ObjectOverwrite)</f>
        <v>GBP_YC1Y-MxRH_SB12LBASIS16Y#0000</v>
      </c>
      <c r="M21" s="43" t="str">
        <f>_xll.ohRangeRetrieveError(L21)</f>
        <v/>
      </c>
      <c r="N21" s="46"/>
    </row>
    <row r="22" spans="1:14" x14ac:dyDescent="0.2">
      <c r="A22" s="3"/>
      <c r="B22" s="7" t="str">
        <f t="shared" si="4"/>
        <v>0d</v>
      </c>
      <c r="C22" s="7" t="s">
        <v>31</v>
      </c>
      <c r="D22" s="7" t="str">
        <f t="shared" si="5"/>
        <v>SB</v>
      </c>
      <c r="E22" s="7" t="str">
        <f t="shared" si="6"/>
        <v>12L</v>
      </c>
      <c r="F22" s="8" t="str">
        <f t="shared" si="0"/>
        <v>Semiannual</v>
      </c>
      <c r="G22" s="8" t="s">
        <v>4</v>
      </c>
      <c r="H22" s="8" t="str">
        <f t="shared" si="1"/>
        <v>Actual/365 (Fixed)</v>
      </c>
      <c r="I22" s="21">
        <v>0</v>
      </c>
      <c r="J22" s="20" t="str">
        <f t="shared" si="2"/>
        <v>GBPSB6L17Y_S6L12L_Quote</v>
      </c>
      <c r="K22" s="20" t="str">
        <f t="shared" si="3"/>
        <v>GBP_YC1Y-MxRH_SB12LBASIS17Y</v>
      </c>
      <c r="L22" s="23" t="str">
        <f>_xll.qlSwapRateHelper2(K22,$J22,$C22,Calendar,$F22,$G22,$H22,$L$4,$I22,B22,$L$2,Permanent,,ObjectOverwrite)</f>
        <v>GBP_YC1Y-MxRH_SB12LBASIS17Y#0000</v>
      </c>
      <c r="M22" s="43" t="str">
        <f>_xll.ohRangeRetrieveError(L22)</f>
        <v/>
      </c>
      <c r="N22" s="46"/>
    </row>
    <row r="23" spans="1:14" x14ac:dyDescent="0.2">
      <c r="A23" s="3"/>
      <c r="B23" s="7" t="str">
        <f t="shared" si="4"/>
        <v>0d</v>
      </c>
      <c r="C23" s="7" t="s">
        <v>32</v>
      </c>
      <c r="D23" s="7" t="str">
        <f t="shared" si="5"/>
        <v>SB</v>
      </c>
      <c r="E23" s="7" t="str">
        <f t="shared" si="6"/>
        <v>12L</v>
      </c>
      <c r="F23" s="8" t="str">
        <f t="shared" si="0"/>
        <v>Semiannual</v>
      </c>
      <c r="G23" s="8" t="s">
        <v>4</v>
      </c>
      <c r="H23" s="8" t="str">
        <f t="shared" si="1"/>
        <v>Actual/365 (Fixed)</v>
      </c>
      <c r="I23" s="21">
        <v>0</v>
      </c>
      <c r="J23" s="20" t="str">
        <f t="shared" si="2"/>
        <v>GBPSB6L18Y_S6L12L_Quote</v>
      </c>
      <c r="K23" s="20" t="str">
        <f t="shared" si="3"/>
        <v>GBP_YC1Y-MxRH_SB12LBASIS18Y</v>
      </c>
      <c r="L23" s="23" t="str">
        <f>_xll.qlSwapRateHelper2(K23,$J23,$C23,Calendar,$F23,$G23,$H23,$L$4,$I23,B23,$L$2,Permanent,,ObjectOverwrite)</f>
        <v>GBP_YC1Y-MxRH_SB12LBASIS18Y#0000</v>
      </c>
      <c r="M23" s="43" t="str">
        <f>_xll.ohRangeRetrieveError(L23)</f>
        <v/>
      </c>
      <c r="N23" s="46"/>
    </row>
    <row r="24" spans="1:14" x14ac:dyDescent="0.2">
      <c r="A24" s="3"/>
      <c r="B24" s="7" t="str">
        <f t="shared" si="4"/>
        <v>0d</v>
      </c>
      <c r="C24" s="7" t="s">
        <v>33</v>
      </c>
      <c r="D24" s="7" t="str">
        <f t="shared" si="5"/>
        <v>SB</v>
      </c>
      <c r="E24" s="7" t="str">
        <f t="shared" si="6"/>
        <v>12L</v>
      </c>
      <c r="F24" s="8" t="str">
        <f t="shared" si="0"/>
        <v>Semiannual</v>
      </c>
      <c r="G24" s="8" t="s">
        <v>4</v>
      </c>
      <c r="H24" s="8" t="str">
        <f t="shared" si="1"/>
        <v>Actual/365 (Fixed)</v>
      </c>
      <c r="I24" s="21">
        <v>0</v>
      </c>
      <c r="J24" s="20" t="str">
        <f t="shared" si="2"/>
        <v>GBPSB6L19Y_S6L12L_Quote</v>
      </c>
      <c r="K24" s="20" t="str">
        <f t="shared" si="3"/>
        <v>GBP_YC1Y-MxRH_SB12LBASIS19Y</v>
      </c>
      <c r="L24" s="23" t="str">
        <f>_xll.qlSwapRateHelper2(K24,$J24,$C24,Calendar,$F24,$G24,$H24,$L$4,$I24,B24,$L$2,Permanent,,ObjectOverwrite)</f>
        <v>GBP_YC1Y-MxRH_SB12LBASIS19Y#0000</v>
      </c>
      <c r="M24" s="43" t="str">
        <f>_xll.ohRangeRetrieveError(L24)</f>
        <v/>
      </c>
      <c r="N24" s="46"/>
    </row>
    <row r="25" spans="1:14" x14ac:dyDescent="0.2">
      <c r="A25" s="3"/>
      <c r="B25" s="7" t="str">
        <f t="shared" si="4"/>
        <v>0d</v>
      </c>
      <c r="C25" s="7" t="s">
        <v>23</v>
      </c>
      <c r="D25" s="7" t="str">
        <f t="shared" si="5"/>
        <v>SB</v>
      </c>
      <c r="E25" s="7" t="str">
        <f t="shared" si="6"/>
        <v>12L</v>
      </c>
      <c r="F25" s="8" t="str">
        <f t="shared" si="0"/>
        <v>Semiannual</v>
      </c>
      <c r="G25" s="8" t="s">
        <v>4</v>
      </c>
      <c r="H25" s="8" t="str">
        <f t="shared" si="1"/>
        <v>Actual/365 (Fixed)</v>
      </c>
      <c r="I25" s="21">
        <v>0</v>
      </c>
      <c r="J25" s="20" t="str">
        <f t="shared" si="2"/>
        <v>GBPSB6L20Y_S6L12L_Quote</v>
      </c>
      <c r="K25" s="20" t="str">
        <f t="shared" si="3"/>
        <v>GBP_YC1Y-MxRH_SB12LBASIS20Y</v>
      </c>
      <c r="L25" s="23" t="str">
        <f>_xll.qlSwapRateHelper2(K25,$J25,$C25,Calendar,$F25,$G25,$H25,$L$4,$I25,B25,$L$2,Permanent,,ObjectOverwrite)</f>
        <v>GBP_YC1Y-MxRH_SB12LBASIS20Y#0000</v>
      </c>
      <c r="M25" s="43" t="str">
        <f>_xll.ohRangeRetrieveError(L25)</f>
        <v/>
      </c>
      <c r="N25" s="46"/>
    </row>
    <row r="26" spans="1:14" x14ac:dyDescent="0.2">
      <c r="A26" s="3"/>
      <c r="B26" s="7" t="str">
        <f t="shared" si="4"/>
        <v>0d</v>
      </c>
      <c r="C26" s="7" t="s">
        <v>34</v>
      </c>
      <c r="D26" s="7" t="str">
        <f t="shared" si="5"/>
        <v>SB</v>
      </c>
      <c r="E26" s="7" t="str">
        <f t="shared" si="6"/>
        <v>12L</v>
      </c>
      <c r="F26" s="8" t="str">
        <f t="shared" si="0"/>
        <v>Semiannual</v>
      </c>
      <c r="G26" s="8" t="s">
        <v>4</v>
      </c>
      <c r="H26" s="8" t="str">
        <f t="shared" si="1"/>
        <v>Actual/365 (Fixed)</v>
      </c>
      <c r="I26" s="21">
        <v>0</v>
      </c>
      <c r="J26" s="20" t="str">
        <f t="shared" si="2"/>
        <v>GBPSB6L21Y_S6L12L_Quote</v>
      </c>
      <c r="K26" s="20" t="str">
        <f t="shared" si="3"/>
        <v>GBP_YC1Y-MxRH_SB12LBASIS21Y</v>
      </c>
      <c r="L26" s="23" t="str">
        <f>_xll.qlSwapRateHelper2(K26,$J26,$C26,Calendar,$F26,$G26,$H26,$L$4,$I26,B26,$L$2,Permanent,,ObjectOverwrite)</f>
        <v>GBP_YC1Y-MxRH_SB12LBASIS21Y#0000</v>
      </c>
      <c r="M26" s="43" t="str">
        <f>_xll.ohRangeRetrieveError(L26)</f>
        <v/>
      </c>
      <c r="N26" s="46"/>
    </row>
    <row r="27" spans="1:14" x14ac:dyDescent="0.2">
      <c r="A27" s="3"/>
      <c r="B27" s="7" t="str">
        <f t="shared" si="4"/>
        <v>0d</v>
      </c>
      <c r="C27" s="7" t="s">
        <v>35</v>
      </c>
      <c r="D27" s="7" t="str">
        <f t="shared" si="5"/>
        <v>SB</v>
      </c>
      <c r="E27" s="7" t="str">
        <f t="shared" si="6"/>
        <v>12L</v>
      </c>
      <c r="F27" s="8" t="str">
        <f t="shared" si="0"/>
        <v>Semiannual</v>
      </c>
      <c r="G27" s="8" t="s">
        <v>4</v>
      </c>
      <c r="H27" s="8" t="str">
        <f t="shared" si="1"/>
        <v>Actual/365 (Fixed)</v>
      </c>
      <c r="I27" s="21">
        <v>0</v>
      </c>
      <c r="J27" s="20" t="str">
        <f t="shared" si="2"/>
        <v>GBPSB6L22Y_S6L12L_Quote</v>
      </c>
      <c r="K27" s="20" t="str">
        <f t="shared" si="3"/>
        <v>GBP_YC1Y-MxRH_SB12LBASIS22Y</v>
      </c>
      <c r="L27" s="23" t="str">
        <f>_xll.qlSwapRateHelper2(K27,$J27,$C27,Calendar,$F27,$G27,$H27,$L$4,$I27,B27,$L$2,Permanent,,ObjectOverwrite)</f>
        <v>GBP_YC1Y-MxRH_SB12LBASIS22Y#0000</v>
      </c>
      <c r="M27" s="43" t="str">
        <f>_xll.ohRangeRetrieveError(L27)</f>
        <v/>
      </c>
      <c r="N27" s="46"/>
    </row>
    <row r="28" spans="1:14" x14ac:dyDescent="0.2">
      <c r="A28" s="3"/>
      <c r="B28" s="7" t="str">
        <f t="shared" si="4"/>
        <v>0d</v>
      </c>
      <c r="C28" s="7" t="s">
        <v>36</v>
      </c>
      <c r="D28" s="7" t="str">
        <f t="shared" si="5"/>
        <v>SB</v>
      </c>
      <c r="E28" s="7" t="str">
        <f t="shared" si="6"/>
        <v>12L</v>
      </c>
      <c r="F28" s="8" t="str">
        <f t="shared" si="0"/>
        <v>Semiannual</v>
      </c>
      <c r="G28" s="8" t="s">
        <v>4</v>
      </c>
      <c r="H28" s="8" t="str">
        <f t="shared" si="1"/>
        <v>Actual/365 (Fixed)</v>
      </c>
      <c r="I28" s="21">
        <v>0</v>
      </c>
      <c r="J28" s="20" t="str">
        <f t="shared" si="2"/>
        <v>GBPSB6L23Y_S6L12L_Quote</v>
      </c>
      <c r="K28" s="20" t="str">
        <f t="shared" si="3"/>
        <v>GBP_YC1Y-MxRH_SB12LBASIS23Y</v>
      </c>
      <c r="L28" s="23" t="str">
        <f>_xll.qlSwapRateHelper2(K28,$J28,$C28,Calendar,$F28,$G28,$H28,$L$4,$I28,B28,$L$2,Permanent,,ObjectOverwrite)</f>
        <v>GBP_YC1Y-MxRH_SB12LBASIS23Y#0000</v>
      </c>
      <c r="M28" s="43" t="str">
        <f>_xll.ohRangeRetrieveError(L28)</f>
        <v/>
      </c>
      <c r="N28" s="46"/>
    </row>
    <row r="29" spans="1:14" x14ac:dyDescent="0.2">
      <c r="A29" s="3"/>
      <c r="B29" s="7" t="str">
        <f t="shared" si="4"/>
        <v>0d</v>
      </c>
      <c r="C29" s="7" t="s">
        <v>37</v>
      </c>
      <c r="D29" s="7" t="str">
        <f t="shared" si="5"/>
        <v>SB</v>
      </c>
      <c r="E29" s="7" t="str">
        <f t="shared" si="6"/>
        <v>12L</v>
      </c>
      <c r="F29" s="8" t="str">
        <f t="shared" si="0"/>
        <v>Semiannual</v>
      </c>
      <c r="G29" s="8" t="s">
        <v>4</v>
      </c>
      <c r="H29" s="8" t="str">
        <f t="shared" si="1"/>
        <v>Actual/365 (Fixed)</v>
      </c>
      <c r="I29" s="21">
        <v>0</v>
      </c>
      <c r="J29" s="20" t="str">
        <f t="shared" si="2"/>
        <v>GBPSB6L24Y_S6L12L_Quote</v>
      </c>
      <c r="K29" s="20" t="str">
        <f t="shared" si="3"/>
        <v>GBP_YC1Y-MxRH_SB12LBASIS24Y</v>
      </c>
      <c r="L29" s="23" t="str">
        <f>_xll.qlSwapRateHelper2(K29,$J29,$C29,Calendar,$F29,$G29,$H29,$L$4,$I29,B29,$L$2,Permanent,,ObjectOverwrite)</f>
        <v>GBP_YC1Y-MxRH_SB12LBASIS24Y#0000</v>
      </c>
      <c r="M29" s="43" t="str">
        <f>_xll.ohRangeRetrieveError(L29)</f>
        <v/>
      </c>
      <c r="N29" s="46"/>
    </row>
    <row r="30" spans="1:14" x14ac:dyDescent="0.2">
      <c r="A30" s="3"/>
      <c r="B30" s="7" t="str">
        <f t="shared" si="4"/>
        <v>0d</v>
      </c>
      <c r="C30" s="7" t="s">
        <v>24</v>
      </c>
      <c r="D30" s="7" t="str">
        <f t="shared" si="5"/>
        <v>SB</v>
      </c>
      <c r="E30" s="7" t="str">
        <f t="shared" si="6"/>
        <v>12L</v>
      </c>
      <c r="F30" s="8" t="str">
        <f t="shared" si="0"/>
        <v>Semiannual</v>
      </c>
      <c r="G30" s="8" t="s">
        <v>4</v>
      </c>
      <c r="H30" s="8" t="str">
        <f t="shared" si="1"/>
        <v>Actual/365 (Fixed)</v>
      </c>
      <c r="I30" s="21">
        <v>0</v>
      </c>
      <c r="J30" s="20" t="str">
        <f t="shared" si="2"/>
        <v>GBPSB6L25Y_S6L12L_Quote</v>
      </c>
      <c r="K30" s="20" t="str">
        <f t="shared" si="3"/>
        <v>GBP_YC1Y-MxRH_SB12LBASIS25Y</v>
      </c>
      <c r="L30" s="23" t="str">
        <f>_xll.qlSwapRateHelper2(K30,$J30,$C30,Calendar,$F30,$G30,$H30,$L$4,$I30,B30,$L$2,Permanent,,ObjectOverwrite)</f>
        <v>GBP_YC1Y-MxRH_SB12LBASIS25Y#0000</v>
      </c>
      <c r="M30" s="43" t="str">
        <f>_xll.ohRangeRetrieveError(L30)</f>
        <v/>
      </c>
      <c r="N30" s="46"/>
    </row>
    <row r="31" spans="1:14" x14ac:dyDescent="0.2">
      <c r="A31" s="3"/>
      <c r="B31" s="7" t="str">
        <f t="shared" si="4"/>
        <v>0d</v>
      </c>
      <c r="C31" s="7" t="s">
        <v>38</v>
      </c>
      <c r="D31" s="7" t="str">
        <f t="shared" si="5"/>
        <v>SB</v>
      </c>
      <c r="E31" s="7" t="str">
        <f t="shared" si="6"/>
        <v>12L</v>
      </c>
      <c r="F31" s="8" t="str">
        <f t="shared" si="0"/>
        <v>Semiannual</v>
      </c>
      <c r="G31" s="8" t="s">
        <v>4</v>
      </c>
      <c r="H31" s="8" t="str">
        <f t="shared" si="1"/>
        <v>Actual/365 (Fixed)</v>
      </c>
      <c r="I31" s="21">
        <v>0</v>
      </c>
      <c r="J31" s="20" t="str">
        <f t="shared" si="2"/>
        <v>GBPSB6L26Y_S6L12L_Quote</v>
      </c>
      <c r="K31" s="20" t="str">
        <f t="shared" si="3"/>
        <v>GBP_YC1Y-MxRH_SB12LBASIS26Y</v>
      </c>
      <c r="L31" s="23" t="str">
        <f>_xll.qlSwapRateHelper2(K31,$J31,$C31,Calendar,$F31,$G31,$H31,$L$4,$I31,B31,$L$2,Permanent,,ObjectOverwrite)</f>
        <v>GBP_YC1Y-MxRH_SB12LBASIS26Y#0000</v>
      </c>
      <c r="M31" s="43" t="str">
        <f>_xll.ohRangeRetrieveError(L31)</f>
        <v/>
      </c>
      <c r="N31" s="46"/>
    </row>
    <row r="32" spans="1:14" x14ac:dyDescent="0.2">
      <c r="A32" s="3"/>
      <c r="B32" s="7" t="str">
        <f t="shared" si="4"/>
        <v>0d</v>
      </c>
      <c r="C32" s="7" t="s">
        <v>39</v>
      </c>
      <c r="D32" s="7" t="str">
        <f t="shared" si="5"/>
        <v>SB</v>
      </c>
      <c r="E32" s="7" t="str">
        <f t="shared" si="6"/>
        <v>12L</v>
      </c>
      <c r="F32" s="8" t="str">
        <f t="shared" si="0"/>
        <v>Semiannual</v>
      </c>
      <c r="G32" s="8" t="s">
        <v>4</v>
      </c>
      <c r="H32" s="8" t="str">
        <f t="shared" si="1"/>
        <v>Actual/365 (Fixed)</v>
      </c>
      <c r="I32" s="21">
        <v>0</v>
      </c>
      <c r="J32" s="20" t="str">
        <f t="shared" si="2"/>
        <v>GBPSB6L27Y_S6L12L_Quote</v>
      </c>
      <c r="K32" s="20" t="str">
        <f t="shared" si="3"/>
        <v>GBP_YC1Y-MxRH_SB12LBASIS27Y</v>
      </c>
      <c r="L32" s="23" t="str">
        <f>_xll.qlSwapRateHelper2(K32,$J32,$C32,Calendar,$F32,$G32,$H32,$L$4,$I32,B32,$L$2,Permanent,,ObjectOverwrite)</f>
        <v>GBP_YC1Y-MxRH_SB12LBASIS27Y#0000</v>
      </c>
      <c r="M32" s="43" t="str">
        <f>_xll.ohRangeRetrieveError(L32)</f>
        <v/>
      </c>
      <c r="N32" s="46"/>
    </row>
    <row r="33" spans="1:14" x14ac:dyDescent="0.2">
      <c r="A33" s="3"/>
      <c r="B33" s="7" t="str">
        <f t="shared" si="4"/>
        <v>0d</v>
      </c>
      <c r="C33" s="7" t="s">
        <v>40</v>
      </c>
      <c r="D33" s="7" t="str">
        <f t="shared" si="5"/>
        <v>SB</v>
      </c>
      <c r="E33" s="7" t="str">
        <f t="shared" si="6"/>
        <v>12L</v>
      </c>
      <c r="F33" s="8" t="str">
        <f t="shared" si="0"/>
        <v>Semiannual</v>
      </c>
      <c r="G33" s="8" t="s">
        <v>4</v>
      </c>
      <c r="H33" s="8" t="str">
        <f t="shared" si="1"/>
        <v>Actual/365 (Fixed)</v>
      </c>
      <c r="I33" s="21">
        <v>0</v>
      </c>
      <c r="J33" s="20" t="str">
        <f t="shared" si="2"/>
        <v>GBPSB6L28Y_S6L12L_Quote</v>
      </c>
      <c r="K33" s="20" t="str">
        <f t="shared" si="3"/>
        <v>GBP_YC1Y-MxRH_SB12LBASIS28Y</v>
      </c>
      <c r="L33" s="23" t="str">
        <f>_xll.qlSwapRateHelper2(K33,$J33,$C33,Calendar,$F33,$G33,$H33,$L$4,$I33,B33,$L$2,Permanent,,ObjectOverwrite)</f>
        <v>GBP_YC1Y-MxRH_SB12LBASIS28Y#0000</v>
      </c>
      <c r="M33" s="43" t="str">
        <f>_xll.ohRangeRetrieveError(L33)</f>
        <v/>
      </c>
      <c r="N33" s="46"/>
    </row>
    <row r="34" spans="1:14" x14ac:dyDescent="0.2">
      <c r="A34" s="3"/>
      <c r="B34" s="7" t="str">
        <f t="shared" si="4"/>
        <v>0d</v>
      </c>
      <c r="C34" s="7" t="s">
        <v>41</v>
      </c>
      <c r="D34" s="7" t="str">
        <f t="shared" si="5"/>
        <v>SB</v>
      </c>
      <c r="E34" s="7" t="str">
        <f t="shared" si="6"/>
        <v>12L</v>
      </c>
      <c r="F34" s="8" t="str">
        <f t="shared" si="0"/>
        <v>Semiannual</v>
      </c>
      <c r="G34" s="8" t="s">
        <v>4</v>
      </c>
      <c r="H34" s="8" t="str">
        <f t="shared" si="1"/>
        <v>Actual/365 (Fixed)</v>
      </c>
      <c r="I34" s="21">
        <v>0</v>
      </c>
      <c r="J34" s="20" t="str">
        <f t="shared" si="2"/>
        <v>GBPSB6L29Y_S6L12L_Quote</v>
      </c>
      <c r="K34" s="20" t="str">
        <f t="shared" si="3"/>
        <v>GBP_YC1Y-MxRH_SB12LBASIS29Y</v>
      </c>
      <c r="L34" s="23" t="str">
        <f>_xll.qlSwapRateHelper2(K34,$J34,$C34,Calendar,$F34,$G34,$H34,$L$4,$I34,B34,$L$2,Permanent,,ObjectOverwrite)</f>
        <v>GBP_YC1Y-MxRH_SB12LBASIS29Y#0000</v>
      </c>
      <c r="M34" s="43" t="str">
        <f>_xll.ohRangeRetrieveError(L34)</f>
        <v/>
      </c>
      <c r="N34" s="46"/>
    </row>
    <row r="35" spans="1:14" x14ac:dyDescent="0.2">
      <c r="A35" s="3"/>
      <c r="B35" s="7" t="str">
        <f t="shared" si="4"/>
        <v>0d</v>
      </c>
      <c r="C35" s="7" t="s">
        <v>25</v>
      </c>
      <c r="D35" s="7" t="str">
        <f t="shared" si="5"/>
        <v>SB</v>
      </c>
      <c r="E35" s="7" t="str">
        <f t="shared" si="6"/>
        <v>12L</v>
      </c>
      <c r="F35" s="8" t="str">
        <f t="shared" si="0"/>
        <v>Semiannual</v>
      </c>
      <c r="G35" s="8" t="s">
        <v>4</v>
      </c>
      <c r="H35" s="8" t="str">
        <f t="shared" si="1"/>
        <v>Actual/365 (Fixed)</v>
      </c>
      <c r="I35" s="21">
        <v>0</v>
      </c>
      <c r="J35" s="20" t="str">
        <f t="shared" si="2"/>
        <v>GBPSB6L30Y_S6L12L_Quote</v>
      </c>
      <c r="K35" s="20" t="str">
        <f t="shared" si="3"/>
        <v>GBP_YC1Y-MxRH_SB12LBASIS30Y</v>
      </c>
      <c r="L35" s="23" t="str">
        <f>_xll.qlSwapRateHelper2(K35,$J35,$C35,Calendar,$F35,$G35,$H35,$L$4,$I35,B35,$L$2,Permanent,,ObjectOverwrite)</f>
        <v>GBP_YC1Y-MxRH_SB12LBASIS30Y#0000</v>
      </c>
      <c r="M35" s="43" t="str">
        <f>_xll.ohRangeRetrieveError(L35)</f>
        <v/>
      </c>
      <c r="N35" s="46"/>
    </row>
    <row r="36" spans="1:14" x14ac:dyDescent="0.2">
      <c r="A36" s="3"/>
      <c r="B36" s="7" t="str">
        <f t="shared" si="4"/>
        <v>0d</v>
      </c>
      <c r="C36" s="7" t="s">
        <v>42</v>
      </c>
      <c r="D36" s="7" t="str">
        <f t="shared" si="5"/>
        <v>SB</v>
      </c>
      <c r="E36" s="7" t="str">
        <f t="shared" si="6"/>
        <v>12L</v>
      </c>
      <c r="F36" s="8" t="str">
        <f t="shared" si="0"/>
        <v>Semiannual</v>
      </c>
      <c r="G36" s="8" t="s">
        <v>4</v>
      </c>
      <c r="H36" s="8" t="str">
        <f t="shared" si="1"/>
        <v>Actual/365 (Fixed)</v>
      </c>
      <c r="I36" s="21">
        <v>0</v>
      </c>
      <c r="J36" s="20" t="str">
        <f t="shared" si="2"/>
        <v>GBPSB6L35Y_S6L12L_Quote</v>
      </c>
      <c r="K36" s="20" t="str">
        <f t="shared" si="3"/>
        <v>GBP_YC1Y-MxRH_SB12LBASIS35Y</v>
      </c>
      <c r="L36" s="23" t="str">
        <f>_xll.qlSwapRateHelper2(K36,$J36,$C36,Calendar,$F36,$G36,$H36,$L$4,$I36,B36,$L$2,Permanent,,ObjectOverwrite)</f>
        <v>GBP_YC1Y-MxRH_SB12LBASIS35Y#0000</v>
      </c>
      <c r="M36" s="43" t="str">
        <f>_xll.ohRangeRetrieveError(L36)</f>
        <v/>
      </c>
      <c r="N36" s="46"/>
    </row>
    <row r="37" spans="1:14" x14ac:dyDescent="0.2">
      <c r="A37" s="3"/>
      <c r="B37" s="7" t="str">
        <f t="shared" si="4"/>
        <v>0d</v>
      </c>
      <c r="C37" s="7" t="s">
        <v>26</v>
      </c>
      <c r="D37" s="7" t="str">
        <f t="shared" si="5"/>
        <v>SB</v>
      </c>
      <c r="E37" s="7" t="str">
        <f t="shared" si="6"/>
        <v>12L</v>
      </c>
      <c r="F37" s="8" t="str">
        <f t="shared" si="0"/>
        <v>Semiannual</v>
      </c>
      <c r="G37" s="8" t="s">
        <v>4</v>
      </c>
      <c r="H37" s="8" t="str">
        <f t="shared" si="1"/>
        <v>Actual/365 (Fixed)</v>
      </c>
      <c r="I37" s="21">
        <v>0</v>
      </c>
      <c r="J37" s="20" t="str">
        <f t="shared" si="2"/>
        <v>GBPSB6L40Y_S6L12L_Quote</v>
      </c>
      <c r="K37" s="20" t="str">
        <f t="shared" si="3"/>
        <v>GBP_YC1Y-MxRH_SB12LBASIS40Y</v>
      </c>
      <c r="L37" s="23" t="str">
        <f>_xll.qlSwapRateHelper2(K37,$J37,$C37,Calendar,$F37,$G37,$H37,$L$4,$I37,B37,$L$2,Permanent,,ObjectOverwrite)</f>
        <v>GBP_YC1Y-MxRH_SB12LBASIS40Y#0000</v>
      </c>
      <c r="M37" s="43" t="str">
        <f>_xll.ohRangeRetrieveError(L37)</f>
        <v/>
      </c>
      <c r="N37" s="46"/>
    </row>
    <row r="38" spans="1:14" x14ac:dyDescent="0.2">
      <c r="A38" s="3"/>
      <c r="B38" s="7" t="str">
        <f t="shared" si="4"/>
        <v>0d</v>
      </c>
      <c r="C38" s="7" t="s">
        <v>27</v>
      </c>
      <c r="D38" s="7" t="str">
        <f t="shared" si="5"/>
        <v>SB</v>
      </c>
      <c r="E38" s="7" t="str">
        <f t="shared" si="6"/>
        <v>12L</v>
      </c>
      <c r="F38" s="8" t="str">
        <f t="shared" si="0"/>
        <v>Semiannual</v>
      </c>
      <c r="G38" s="8" t="s">
        <v>4</v>
      </c>
      <c r="H38" s="8" t="str">
        <f t="shared" si="1"/>
        <v>Actual/365 (Fixed)</v>
      </c>
      <c r="I38" s="21">
        <v>0</v>
      </c>
      <c r="J38" s="20" t="str">
        <f t="shared" si="2"/>
        <v>GBPSB6L50Y_S6L12L_Quote</v>
      </c>
      <c r="K38" s="20" t="str">
        <f t="shared" si="3"/>
        <v>GBP_YC1Y-MxRH_SB12LBASIS50Y</v>
      </c>
      <c r="L38" s="23" t="str">
        <f>_xll.qlSwapRateHelper2(K38,$J38,$C38,Calendar,$F38,$G38,$H38,$L$4,$I38,B38,$L$2,Permanent,,ObjectOverwrite)</f>
        <v>GBP_YC1Y-MxRH_SB12LBASIS50Y#0000</v>
      </c>
      <c r="M38" s="43" t="str">
        <f>_xll.ohRangeRetrieveError(L38)</f>
        <v/>
      </c>
      <c r="N38" s="46"/>
    </row>
    <row r="39" spans="1:14" x14ac:dyDescent="0.2">
      <c r="A39" s="3"/>
      <c r="B39" s="7" t="str">
        <f t="shared" si="4"/>
        <v>0d</v>
      </c>
      <c r="C39" s="7" t="s">
        <v>28</v>
      </c>
      <c r="D39" s="7" t="str">
        <f t="shared" si="5"/>
        <v>SB</v>
      </c>
      <c r="E39" s="7" t="str">
        <f t="shared" si="6"/>
        <v>12L</v>
      </c>
      <c r="F39" s="8" t="str">
        <f t="shared" si="0"/>
        <v>Semiannual</v>
      </c>
      <c r="G39" s="8" t="s">
        <v>4</v>
      </c>
      <c r="H39" s="8" t="str">
        <f t="shared" si="1"/>
        <v>Actual/365 (Fixed)</v>
      </c>
      <c r="I39" s="21">
        <v>0</v>
      </c>
      <c r="J39" s="20" t="str">
        <f t="shared" si="2"/>
        <v>GBPSB6L60Y_S6L12L_Quote</v>
      </c>
      <c r="K39" s="20" t="str">
        <f t="shared" si="3"/>
        <v>GBP_YC1Y-MxRH_SB12LBASIS60Y</v>
      </c>
      <c r="L39" s="23" t="str">
        <f>_xll.qlSwapRateHelper2(K39,$J39,$C39,Calendar,$F39,$G39,$H39,$L$4,$I39,B39,$L$2,Permanent,,ObjectOverwrite)</f>
        <v>GBP_YC1Y-MxRH_SB12LBASIS60Y#0000</v>
      </c>
      <c r="M39" s="43" t="str">
        <f>_xll.ohRangeRetrieveError(L39)</f>
        <v/>
      </c>
      <c r="N39" s="46"/>
    </row>
    <row r="40" spans="1:14" ht="12" thickBot="1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11"/>
      <c r="M40" s="11"/>
      <c r="N40" s="19"/>
    </row>
  </sheetData>
  <phoneticPr fontId="4" type="noConversion"/>
  <dataValidations count="1">
    <dataValidation type="list" allowBlank="1" showInputMessage="1" showErrorMessage="1" sqref="G6:G39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General Settings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BondBasisDayCounter</vt:lpstr>
      <vt:lpstr>Calendar</vt:lpstr>
      <vt:lpstr>Currency</vt:lpstr>
      <vt:lpstr>Discounting</vt:lpstr>
      <vt:lpstr>Discounting2</vt:lpstr>
      <vt:lpstr>FamilyName</vt:lpstr>
      <vt:lpstr>FileOverwrite</vt:lpstr>
      <vt:lpstr>GENERAL_SETTINGS</vt:lpstr>
      <vt:lpstr>MoneyMarketDayCounter</vt:lpstr>
      <vt:lpstr>ObjectOverwrite</vt:lpstr>
      <vt:lpstr>Permanent</vt:lpstr>
      <vt:lpstr>QuoteSuffix</vt:lpstr>
      <vt:lpstr>SerializationPath</vt:lpstr>
      <vt:lpstr>Serialize</vt:lpstr>
      <vt:lpstr>'1M (2)'!Swap1MConventions</vt:lpstr>
      <vt:lpstr>Swap1MConventions</vt:lpstr>
      <vt:lpstr>'1Y (2)'!Swap1YConventions</vt:lpstr>
      <vt:lpstr>Swap1YConventions</vt:lpstr>
      <vt:lpstr>'3M (2)'!Swap3MConventions</vt:lpstr>
      <vt:lpstr>Swap3MConventions</vt:lpstr>
      <vt:lpstr>'6M (2)'!Swap6MConventions</vt:lpstr>
      <vt:lpstr>Swap6MConventions</vt:lpstr>
      <vt:lpstr>Trigger</vt:lpstr>
    </vt:vector>
  </TitlesOfParts>
  <Company>QuantLib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2013-11-05T17:30:28Z</dcterms:modified>
</cp:coreProperties>
</file>