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-90" windowWidth="29040" windowHeight="4485"/>
  </bookViews>
  <sheets>
    <sheet name="General Settings" sheetId="1" r:id="rId1"/>
    <sheet name="Object Creation" sheetId="2" r:id="rId2"/>
  </sheet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19" i="2" l="1"/>
  <c r="G12" i="2"/>
  <c r="G13" i="2"/>
  <c r="F27" i="2"/>
  <c r="L27" i="2"/>
  <c r="K27" i="2"/>
  <c r="J27" i="2"/>
  <c r="I27" i="2"/>
  <c r="H27" i="2"/>
  <c r="B1" i="1"/>
  <c r="E28" i="2"/>
  <c r="E24" i="2"/>
  <c r="E23" i="2"/>
  <c r="E25" i="2"/>
  <c r="E27" i="2"/>
  <c r="E26" i="2"/>
  <c r="D27" i="2" l="1"/>
  <c r="D26" i="2"/>
  <c r="D25" i="2"/>
  <c r="D23" i="2"/>
  <c r="D24" i="2"/>
  <c r="D28" i="2"/>
  <c r="E29" i="2" l="1"/>
  <c r="E30" i="2"/>
  <c r="D30" i="2"/>
  <c r="D29" i="2"/>
  <c r="D20" i="2"/>
  <c r="E20" i="2"/>
</calcChain>
</file>

<file path=xl/sharedStrings.xml><?xml version="1.0" encoding="utf-8"?>
<sst xmlns="http://schemas.openxmlformats.org/spreadsheetml/2006/main" count="81" uniqueCount="75">
  <si>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</si>
  <si>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</si>
  <si>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</si>
  <si>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</si>
  <si>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</si>
  <si>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</si>
  <si>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</si>
  <si>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</si>
  <si>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</si>
  <si>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</si>
  <si>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</si>
  <si>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</si>
  <si>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</si>
  <si>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</si>
  <si>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</si>
  <si>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</si>
  <si>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</si>
  <si>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</si>
  <si>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</si>
  <si>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</si>
  <si>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</si>
  <si>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</si>
  <si>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</si>
  <si>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</si>
  <si>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Backward Generation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</si>
  <si>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</si>
  <si>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</si>
  <si>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</si>
  <si>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</si>
  <si>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</si>
  <si>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</si>
  <si>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</si>
  <si>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</si>
  <si>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</si>
  <si>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</si>
  <si>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</si>
  <si>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</si>
  <si>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</si>
  <si>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</si>
  <si>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</si>
  <si>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</si>
  <si>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</si>
  <si>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</si>
  <si>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</si>
  <si>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</si>
  <si>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</si>
  <si>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</si>
  <si>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</si>
  <si>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</si>
  <si>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</si>
  <si>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</si>
  <si>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</si>
  <si>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</si>
  <si>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Type</t>
  </si>
  <si>
    <t>Gap</t>
  </si>
  <si>
    <t>Central</t>
  </si>
  <si>
    <t>Schedule Parameters</t>
  </si>
  <si>
    <t>Digital Replication Parameters</t>
  </si>
  <si>
    <t>Netting Leg</t>
  </si>
  <si>
    <t>Short - ATM excluded</t>
  </si>
  <si>
    <t>Long - ATM excluded</t>
  </si>
  <si>
    <t>Short - ATM included</t>
  </si>
  <si>
    <t>Prospecuts Available</t>
  </si>
  <si>
    <t>Y</t>
  </si>
  <si>
    <t>Error Messages</t>
  </si>
  <si>
    <t>30/360 (Bond Basis)</t>
  </si>
  <si>
    <t>6M</t>
  </si>
  <si>
    <t>XS0092128098</t>
  </si>
  <si>
    <t>Real issue date: 11/16/98 step down annually to 11/03</t>
  </si>
  <si>
    <t>EurLibor6M</t>
  </si>
  <si>
    <t>EIB 4 1/2 11/16/18</t>
  </si>
  <si>
    <t>Short Call Cash-or-Nothing</t>
  </si>
  <si>
    <t>Long Collared Ibor Cpn</t>
  </si>
  <si>
    <t>Backward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</si>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</sst>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2" fillId="3" borderId="0" xfId="3" applyFill="1"/>
    <xf numFmtId="0" fontId="1" fillId="3" borderId="0" xfId="3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3" applyFont="1" applyFill="1" applyBorder="1"/>
    <xf numFmtId="0" fontId="7" fillId="4" borderId="9" xfId="3" applyFont="1" applyFill="1" applyBorder="1"/>
    <xf numFmtId="0" fontId="2" fillId="4" borderId="9" xfId="3" applyFill="1" applyBorder="1"/>
    <xf numFmtId="0" fontId="2" fillId="4" borderId="10" xfId="3" applyFill="1" applyBorder="1"/>
    <xf numFmtId="0" fontId="6" fillId="4" borderId="1" xfId="3" applyFont="1" applyFill="1" applyBorder="1"/>
    <xf numFmtId="0" fontId="2" fillId="4" borderId="0" xfId="3" applyFill="1" applyBorder="1"/>
    <xf numFmtId="0" fontId="2" fillId="4" borderId="2" xfId="3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3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3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5" applyFont="1" applyFill="1" applyBorder="1" applyAlignment="1">
      <alignment horizontal="right"/>
    </xf>
    <xf numFmtId="10" fontId="2" fillId="8" borderId="3" xfId="5" applyNumberFormat="1" applyFont="1" applyFill="1" applyBorder="1" applyAlignment="1">
      <alignment horizontal="right"/>
    </xf>
    <xf numFmtId="165" fontId="2" fillId="8" borderId="3" xfId="5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5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0" xfId="3" applyFill="1"/>
    <xf numFmtId="0" fontId="11" fillId="5" borderId="12" xfId="0" applyNumberFormat="1" applyFont="1" applyFill="1" applyBorder="1" applyAlignment="1" applyProtection="1">
      <alignment horizontal="center"/>
    </xf>
    <xf numFmtId="166" fontId="2" fillId="6" borderId="11" xfId="0" applyNumberFormat="1" applyFont="1" applyFill="1" applyBorder="1" applyAlignment="1">
      <alignment horizontal="right"/>
    </xf>
    <xf numFmtId="0" fontId="11" fillId="0" borderId="13" xfId="0" applyFont="1" applyFill="1" applyBorder="1" applyAlignment="1">
      <alignment horizontal="center"/>
    </xf>
    <xf numFmtId="0" fontId="5" fillId="11" borderId="14" xfId="3" applyFont="1" applyFill="1" applyBorder="1" applyAlignment="1">
      <alignment horizontal="center"/>
    </xf>
    <xf numFmtId="0" fontId="5" fillId="11" borderId="15" xfId="3" applyFont="1" applyFill="1" applyBorder="1" applyAlignment="1">
      <alignment horizontal="center"/>
    </xf>
    <xf numFmtId="0" fontId="5" fillId="11" borderId="16" xfId="3" applyFont="1" applyFill="1" applyBorder="1" applyAlignment="1">
      <alignment horizontal="center"/>
    </xf>
    <xf numFmtId="0" fontId="2" fillId="0" borderId="17" xfId="3" applyFont="1" applyFill="1" applyBorder="1" applyAlignment="1">
      <alignment horizontal="center"/>
    </xf>
    <xf numFmtId="0" fontId="2" fillId="0" borderId="4" xfId="3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51" t="s">
        <v>0</v>
      </c>
      <c r="C2" s="52"/>
      <c r="D2" s="52"/>
      <c r="E2" s="53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">
        <v>74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workbookViewId="0">
      <selection activeCell="D20" sqref="D20"/>
    </sheetView>
  </sheetViews>
  <sheetFormatPr defaultRowHeight="12.75" x14ac:dyDescent="0.2"/>
  <cols>
    <col min="1" max="1" width="3.140625" style="4" customWidth="1"/>
    <col min="2" max="2" width="9.140625" style="4"/>
    <col min="3" max="3" width="22.7109375" style="4" bestFit="1" customWidth="1"/>
    <col min="4" max="4" width="23.7109375" style="4" bestFit="1" customWidth="1"/>
    <col min="5" max="5" width="24.7109375" style="4" customWidth="1"/>
    <col min="6" max="6" width="15.7109375" style="4" customWidth="1"/>
    <col min="7" max="7" width="14.140625" style="4" bestFit="1" customWidth="1"/>
    <col min="8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 x14ac:dyDescent="0.25"/>
    <row r="2" spans="2:30" s="1" customFormat="1" x14ac:dyDescent="0.2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 x14ac:dyDescent="0.2">
      <c r="B3" s="20"/>
      <c r="C3" s="23" t="s">
        <v>9</v>
      </c>
      <c r="D3" s="24" t="s">
        <v>38</v>
      </c>
      <c r="E3" s="21"/>
      <c r="F3" s="54" t="s">
        <v>56</v>
      </c>
      <c r="G3" s="55"/>
      <c r="H3" s="21"/>
      <c r="I3" s="54" t="s">
        <v>57</v>
      </c>
      <c r="J3" s="55"/>
      <c r="K3" s="21"/>
      <c r="L3" s="23" t="s">
        <v>29</v>
      </c>
      <c r="M3" s="50" t="s">
        <v>68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 x14ac:dyDescent="0.2">
      <c r="B4" s="20"/>
      <c r="C4" s="23" t="s">
        <v>39</v>
      </c>
      <c r="D4" s="48" t="s">
        <v>67</v>
      </c>
      <c r="E4" s="21"/>
      <c r="F4" s="23" t="s">
        <v>21</v>
      </c>
      <c r="G4" s="49">
        <v>37941</v>
      </c>
      <c r="H4" s="21"/>
      <c r="I4" s="23" t="s">
        <v>53</v>
      </c>
      <c r="J4" s="42" t="s">
        <v>55</v>
      </c>
      <c r="K4" s="21"/>
      <c r="L4" s="23" t="s">
        <v>35</v>
      </c>
      <c r="M4" s="50" t="s">
        <v>63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 x14ac:dyDescent="0.2">
      <c r="B5" s="20"/>
      <c r="C5" s="23" t="s">
        <v>19</v>
      </c>
      <c r="D5" s="24" t="s">
        <v>70</v>
      </c>
      <c r="E5" s="21"/>
      <c r="F5" s="23" t="s">
        <v>10</v>
      </c>
      <c r="G5" s="25">
        <v>43420</v>
      </c>
      <c r="H5" s="21"/>
      <c r="I5" s="23" t="s">
        <v>54</v>
      </c>
      <c r="J5" s="43">
        <v>1E-4</v>
      </c>
      <c r="K5" s="21"/>
      <c r="L5" s="23" t="s">
        <v>62</v>
      </c>
      <c r="M5" s="50" t="s">
        <v>63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 x14ac:dyDescent="0.2">
      <c r="B6" s="20"/>
      <c r="C6" s="23" t="s">
        <v>7</v>
      </c>
      <c r="D6" s="24" t="s">
        <v>8</v>
      </c>
      <c r="E6" s="21"/>
      <c r="F6" s="23" t="s">
        <v>22</v>
      </c>
      <c r="G6" s="25" t="s">
        <v>66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 x14ac:dyDescent="0.2">
      <c r="B7" s="20"/>
      <c r="C7" s="23" t="s">
        <v>27</v>
      </c>
      <c r="D7" s="24">
        <v>3</v>
      </c>
      <c r="E7" s="21"/>
      <c r="F7" s="23" t="s">
        <v>12</v>
      </c>
      <c r="G7" s="25" t="s">
        <v>17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 x14ac:dyDescent="0.2">
      <c r="B8" s="20"/>
      <c r="C8" s="39" t="s">
        <v>12</v>
      </c>
      <c r="D8" s="24" t="s">
        <v>17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 x14ac:dyDescent="0.2">
      <c r="B9" s="20"/>
      <c r="C9" s="39" t="s">
        <v>20</v>
      </c>
      <c r="D9" s="24">
        <v>100</v>
      </c>
      <c r="E9" s="21"/>
      <c r="F9" s="23" t="s">
        <v>23</v>
      </c>
      <c r="G9" s="25" t="s">
        <v>16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 x14ac:dyDescent="0.2">
      <c r="B10" s="20"/>
      <c r="C10" s="39" t="s">
        <v>10</v>
      </c>
      <c r="D10" s="41">
        <v>43420</v>
      </c>
      <c r="E10" s="21"/>
      <c r="F10" s="23" t="s">
        <v>24</v>
      </c>
      <c r="G10" s="26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 x14ac:dyDescent="0.2">
      <c r="B11" s="20"/>
      <c r="C11" s="39" t="s">
        <v>11</v>
      </c>
      <c r="D11" s="41">
        <v>37941</v>
      </c>
      <c r="E11" s="21"/>
      <c r="F11" s="23" t="s">
        <v>25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 x14ac:dyDescent="0.2">
      <c r="B12" s="20"/>
      <c r="C12" s="39" t="s">
        <v>40</v>
      </c>
      <c r="D12" s="40" t="s">
        <v>15</v>
      </c>
      <c r="E12" s="21"/>
      <c r="F12" s="23" t="s">
        <v>26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 x14ac:dyDescent="0.2">
      <c r="B13" s="20"/>
      <c r="C13" s="39" t="s">
        <v>41</v>
      </c>
      <c r="D13" s="40">
        <v>100</v>
      </c>
      <c r="E13" s="21"/>
      <c r="F13" s="23" t="s">
        <v>18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 x14ac:dyDescent="0.2">
      <c r="B14" s="20"/>
      <c r="C14" s="39" t="s">
        <v>36</v>
      </c>
      <c r="D14" s="40">
        <v>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 x14ac:dyDescent="0.2">
      <c r="B15" s="20"/>
      <c r="C15" s="39" t="s">
        <v>42</v>
      </c>
      <c r="D15" s="40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 x14ac:dyDescent="0.2">
      <c r="B16" s="20"/>
      <c r="C16" s="39" t="s">
        <v>43</v>
      </c>
      <c r="D16" s="40" t="s">
        <v>65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 x14ac:dyDescent="0.2">
      <c r="B17" s="20"/>
      <c r="C17" s="39" t="s">
        <v>44</v>
      </c>
      <c r="D17" s="40" t="s">
        <v>69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 x14ac:dyDescent="0.2">
      <c r="B18" s="20"/>
      <c r="C18" s="39" t="s">
        <v>14</v>
      </c>
      <c r="D18" s="46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 x14ac:dyDescent="0.2">
      <c r="B19" s="20"/>
      <c r="C19" s="32" t="s">
        <v>31</v>
      </c>
      <c r="D19" s="24" t="str">
        <f>Currency&amp;"_"&amp;BondType&amp;"_"&amp;Isin&amp;".xml"</f>
        <v>EUR_Digital_XS0092128098.xml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 x14ac:dyDescent="0.2">
      <c r="B20" s="20"/>
      <c r="C20" s="31" t="s">
        <v>28</v>
      </c>
      <c r="D20" s="24" t="e">
        <f>IF(Serialize,_xll.ohObjectSave(E23:E30,SerializationPath&amp;FileName,FileOverwrite,Serialize),"---")</f>
        <v>#NUM!</v>
      </c>
      <c r="E20" s="33" t="str">
        <f ca="1">_xll.ohRangeRetrieveError(D20)</f>
        <v/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 x14ac:dyDescent="0.2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 x14ac:dyDescent="0.2">
      <c r="B22" s="20"/>
      <c r="C22" s="47"/>
      <c r="D22" s="45" t="s">
        <v>64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 x14ac:dyDescent="0.2">
      <c r="B23" s="20"/>
      <c r="C23" s="45" t="s">
        <v>30</v>
      </c>
      <c r="D23" s="45" t="str">
        <f t="shared" ref="D23:D29" si="0">IF(ISERROR(E23),ohrangeRetrieveErrormessage(E23),"---")</f>
        <v>---</v>
      </c>
      <c r="E23" s="28" t="str">
        <f>_xll.qlSchedule(Isin&amp;"_Sch",$G$4,$G$5,$G$6,$G$7,$G$8,$G$9,$G$10,$G$11,$G$12,$G$13,Permanent,Trigger,ObjectOverwrite)</f>
        <v>XS0092128098_Sch#0001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 x14ac:dyDescent="0.2">
      <c r="B24" s="20"/>
      <c r="C24" s="45" t="s">
        <v>45</v>
      </c>
      <c r="D24" s="45" t="str">
        <f t="shared" si="0"/>
        <v>---</v>
      </c>
      <c r="E24" s="28" t="str">
        <f>_xll.qlDigitalReplication(Isin&amp;"_Replication",$J$4,$J$5,Permanent,Trigger,ObjectOverwrite)</f>
        <v>XS0092128098_Replication#0001</v>
      </c>
      <c r="F24" s="44" t="s">
        <v>37</v>
      </c>
      <c r="G24" s="27" t="s">
        <v>46</v>
      </c>
      <c r="H24" s="27" t="s">
        <v>47</v>
      </c>
      <c r="I24" s="27" t="s">
        <v>48</v>
      </c>
      <c r="J24" s="27" t="s">
        <v>49</v>
      </c>
      <c r="K24" s="27" t="s">
        <v>50</v>
      </c>
      <c r="L24" s="27" t="s">
        <v>51</v>
      </c>
      <c r="M24" s="27" t="s">
        <v>52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 x14ac:dyDescent="0.2">
      <c r="B25" s="20"/>
      <c r="C25" s="45" t="s">
        <v>72</v>
      </c>
      <c r="D25" s="45" t="str">
        <f t="shared" si="0"/>
        <v>---</v>
      </c>
      <c r="E25" s="28" t="str">
        <f>_xll.qlIborLeg(Isin&amp;"_1stCpn",$D$12,$D$13,Schedule,$D$14,$D$15,$D$16,$K$25,$F$25,Index,$G$25,$H$25,Permanent,Trigger,ObjectOverwrite)</f>
        <v>XS0092128098_1stCpn#0001</v>
      </c>
      <c r="F25" s="35">
        <v>1</v>
      </c>
      <c r="G25" s="29">
        <v>2.5000000000000001E-3</v>
      </c>
      <c r="H25" s="29">
        <v>7.0000000000000007E-2</v>
      </c>
      <c r="I25" s="36" t="s">
        <v>61</v>
      </c>
      <c r="J25" s="29" t="e">
        <v>#N/A</v>
      </c>
      <c r="K25" s="29" t="e">
        <v>#N/A</v>
      </c>
      <c r="L25" s="37" t="s">
        <v>60</v>
      </c>
      <c r="M25" s="29" t="e">
        <v>#N/A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 x14ac:dyDescent="0.2">
      <c r="B26" s="20"/>
      <c r="C26" s="45" t="s">
        <v>71</v>
      </c>
      <c r="D26" s="45" t="str">
        <f t="shared" si="0"/>
        <v>---</v>
      </c>
      <c r="E26" s="28" t="str">
        <f>_xll.qlDigitalIborLeg(Isin&amp;"_2ndCpn",$D$12,$D$13,Schedule,$D$14,$D$15,$D$16,$F26,$D$17,$G26,$H26,$I26,$J26,$K26,$L26,$M26,Replication,Permanent,Trigger,ObjectOverwrite)</f>
        <v>XS0092128098_2ndCpn#0001</v>
      </c>
      <c r="F26" s="35">
        <v>1</v>
      </c>
      <c r="G26" s="29">
        <v>0</v>
      </c>
      <c r="H26" s="29">
        <v>6.7500000000000004E-2</v>
      </c>
      <c r="I26" s="36" t="s">
        <v>59</v>
      </c>
      <c r="J26" s="29">
        <v>0.05</v>
      </c>
      <c r="K26" s="29" t="e">
        <v>#N/A</v>
      </c>
      <c r="L26" s="37" t="s">
        <v>60</v>
      </c>
      <c r="M26" s="2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 x14ac:dyDescent="0.2">
      <c r="B27" s="20"/>
      <c r="C27" s="45" t="s">
        <v>58</v>
      </c>
      <c r="D27" s="45" t="str">
        <f t="shared" si="0"/>
        <v>---</v>
      </c>
      <c r="E27" s="28" t="str">
        <f>_xll.qlIborLeg(Isin&amp;"_Netting",$D$12,$D$13,Schedule,$D$14,$D$15,$D$16,,$F$27,$D$17,$G$27,,Permanent,Trigger,ObjectOverwrite)</f>
        <v>XS0092128098_Netting#0001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8" t="e"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 x14ac:dyDescent="0.2">
      <c r="B28" s="20"/>
      <c r="C28" s="45" t="s">
        <v>32</v>
      </c>
      <c r="D28" s="45" t="str">
        <f t="shared" si="0"/>
        <v>---</v>
      </c>
      <c r="E28" s="30" t="str">
        <f>_xll.qlLeg(Isin&amp;"_Red",$D$18,_xll.qlCalendarAdjust(Calendar,Maturity,$D$12,Trigger),,Permanent,Trigger,ObjectOverwrite)</f>
        <v>XS0092128098_Red#0001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 x14ac:dyDescent="0.2">
      <c r="B29" s="34"/>
      <c r="C29" s="45" t="s">
        <v>33</v>
      </c>
      <c r="D29" s="45" t="str">
        <f t="shared" si="0"/>
        <v>---</v>
      </c>
      <c r="E29" s="30" t="str">
        <f>_xll.qlMultiPhaseLeg(Isin&amp;"_MultiLeg",E25:E28,,Permanent,Trigger,ObjectOverwrite)</f>
        <v>XS0092128098_MultiLeg#0001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 x14ac:dyDescent="0.2">
      <c r="B30" s="20"/>
      <c r="C30" s="45" t="s">
        <v>34</v>
      </c>
      <c r="D30" s="45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XS0092128098#0001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 x14ac:dyDescent="0.25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 x14ac:dyDescent="0.2"/>
  </sheetData>
  <mergeCells count="2">
    <mergeCell ref="F3:G3"/>
    <mergeCell ref="I3:J3"/>
  </mergeCells>
  <phoneticPr fontId="2" type="noConversion"/>
  <dataValidations count="6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7">
      <formula1>"EurLiborSW,EurLibor2W,EurLibor3W,EurLibor1M,EurLibor2M,EurLibor3M,EurLibor4M,EurLibor5M,EurLibor6M,EurLibor7M,EurLibor8M,EurLibor9M,EurLibor10M,EurLibor11M,EurLibor1Y"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erik</cp:lastModifiedBy>
  <dcterms:created xsi:type="dcterms:W3CDTF">2007-09-05T07:33:28Z</dcterms:created>
  <dcterms:modified xsi:type="dcterms:W3CDTF">2013-11-05T17:32:18Z</dcterms:modified>
</cp:coreProperties>
</file>