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45" windowWidth="25875" windowHeight="11820"/>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M16" i="6"/>
  <c r="K2" i="11" l="1"/>
  <c r="K3" i="11" s="1"/>
  <c r="L2" i="11"/>
  <c r="D6" i="11" a="1"/>
  <c r="D8" i="11" s="1"/>
  <c r="H8" i="11" s="1"/>
  <c r="E6" i="11" a="1"/>
  <c r="E6" i="11" s="1"/>
  <c r="E1" i="9"/>
  <c r="F8" i="11" l="1"/>
  <c r="D35" i="11"/>
  <c r="E32" i="11"/>
  <c r="E24" i="11"/>
  <c r="D40" i="11"/>
  <c r="E37" i="11"/>
  <c r="D32" i="11"/>
  <c r="E29" i="11"/>
  <c r="D24" i="11"/>
  <c r="E21" i="11"/>
  <c r="D16" i="11"/>
  <c r="E13" i="11"/>
  <c r="E34" i="11"/>
  <c r="E26" i="11"/>
  <c r="D42" i="11"/>
  <c r="E41" i="11"/>
  <c r="D36" i="11"/>
  <c r="E33" i="11"/>
  <c r="D28" i="11"/>
  <c r="E25" i="11"/>
  <c r="D20" i="11"/>
  <c r="E17" i="11"/>
  <c r="D12" i="11"/>
  <c r="E9" i="11"/>
  <c r="J9" i="11" s="1"/>
  <c r="D6" i="11"/>
  <c r="J6" i="11" s="1"/>
  <c r="D37" i="11"/>
  <c r="D29" i="11"/>
  <c r="D7" i="11"/>
  <c r="D38" i="11"/>
  <c r="E35" i="11"/>
  <c r="D30" i="11"/>
  <c r="E27" i="11"/>
  <c r="D22" i="11"/>
  <c r="E19" i="11"/>
  <c r="D14" i="11"/>
  <c r="E11" i="11"/>
  <c r="E42" i="11"/>
  <c r="D21" i="11"/>
  <c r="E18" i="11"/>
  <c r="D13" i="11"/>
  <c r="E10" i="11"/>
  <c r="E39" i="11"/>
  <c r="D34" i="11"/>
  <c r="E31" i="11"/>
  <c r="D26" i="11"/>
  <c r="E23" i="11"/>
  <c r="D18" i="11"/>
  <c r="K18" i="11" s="1"/>
  <c r="E15" i="11"/>
  <c r="D10" i="11"/>
  <c r="J10" i="11" s="1"/>
  <c r="D39" i="11"/>
  <c r="K39" i="11" s="1"/>
  <c r="E36" i="11"/>
  <c r="D31" i="11"/>
  <c r="J31" i="11" s="1"/>
  <c r="E28" i="11"/>
  <c r="D23" i="11"/>
  <c r="E20" i="11"/>
  <c r="D15" i="11"/>
  <c r="E12" i="11"/>
  <c r="D41" i="11"/>
  <c r="E38" i="11"/>
  <c r="D33" i="11"/>
  <c r="E30" i="11"/>
  <c r="D25" i="11"/>
  <c r="E22" i="11"/>
  <c r="D17" i="11"/>
  <c r="E14" i="11"/>
  <c r="D9" i="11"/>
  <c r="E40" i="11"/>
  <c r="D27" i="11"/>
  <c r="D19" i="11"/>
  <c r="E16" i="11"/>
  <c r="D11" i="11"/>
  <c r="E8" i="11"/>
  <c r="J8" i="11" s="1"/>
  <c r="E7"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E15" i="9"/>
  <c r="G15" i="9"/>
  <c r="B16" i="9"/>
  <c r="D16" i="9"/>
  <c r="G16" i="9" s="1"/>
  <c r="E16" i="9"/>
  <c r="B17" i="9"/>
  <c r="D17" i="9"/>
  <c r="G17" i="9" s="1"/>
  <c r="E17" i="9"/>
  <c r="B18" i="9"/>
  <c r="D18" i="9"/>
  <c r="G18" i="9" s="1"/>
  <c r="E18" i="9"/>
  <c r="B19" i="9"/>
  <c r="D19" i="9"/>
  <c r="G19" i="9" s="1"/>
  <c r="E19" i="9"/>
  <c r="B20" i="9"/>
  <c r="D20" i="9"/>
  <c r="G20" i="9" s="1"/>
  <c r="E20" i="9"/>
  <c r="B21" i="9"/>
  <c r="D21" i="9"/>
  <c r="E21" i="9"/>
  <c r="B22" i="9"/>
  <c r="D22" i="9"/>
  <c r="G22" i="9" s="1"/>
  <c r="E22" i="9"/>
  <c r="E1" i="7"/>
  <c r="E2" i="7" s="1"/>
  <c r="D3" i="7"/>
  <c r="C4" i="7"/>
  <c r="D4" i="7"/>
  <c r="C5" i="7"/>
  <c r="D5" i="7"/>
  <c r="C6" i="7"/>
  <c r="D6" i="7"/>
  <c r="C7" i="7"/>
  <c r="D7" i="7"/>
  <c r="C8" i="7"/>
  <c r="D8" i="7"/>
  <c r="C9" i="7"/>
  <c r="D9" i="7"/>
  <c r="C10" i="7"/>
  <c r="D10" i="7"/>
  <c r="C11" i="7"/>
  <c r="D11" i="7"/>
  <c r="C12" i="7"/>
  <c r="D12" i="7"/>
  <c r="K15" i="11" l="1"/>
  <c r="H6" i="11"/>
  <c r="K24" i="11"/>
  <c r="J15" i="11"/>
  <c r="J36" i="11"/>
  <c r="J14" i="11"/>
  <c r="K29" i="11"/>
  <c r="K32" i="11"/>
  <c r="J18" i="11"/>
  <c r="K6" i="11"/>
  <c r="H21" i="9"/>
  <c r="H19" i="9"/>
  <c r="H17" i="9"/>
  <c r="K22" i="11"/>
  <c r="H11" i="9"/>
  <c r="J12" i="11"/>
  <c r="J41" i="11"/>
  <c r="J34" i="11"/>
  <c r="K20" i="11"/>
  <c r="J32" i="11"/>
  <c r="K17" i="11"/>
  <c r="H20" i="9"/>
  <c r="K10" i="11"/>
  <c r="J13" i="11"/>
  <c r="J21" i="11"/>
  <c r="J35" i="11"/>
  <c r="K37" i="11"/>
  <c r="H16" i="9"/>
  <c r="H10" i="9"/>
  <c r="H4" i="9"/>
  <c r="K12" i="11"/>
  <c r="J19" i="11"/>
  <c r="K30" i="11"/>
  <c r="J28" i="11"/>
  <c r="K42" i="11"/>
  <c r="K38" i="11"/>
  <c r="K34" i="11"/>
  <c r="K40" i="11"/>
  <c r="J22" i="11"/>
  <c r="J16" i="11"/>
  <c r="H8" i="9"/>
  <c r="K27" i="11"/>
  <c r="K11" i="11"/>
  <c r="K13" i="11"/>
  <c r="J24" i="11"/>
  <c r="K36" i="11"/>
  <c r="J42" i="11"/>
  <c r="K28" i="11"/>
  <c r="K14" i="11"/>
  <c r="J29" i="11"/>
  <c r="J11" i="11"/>
  <c r="J30" i="11"/>
  <c r="K7" i="11"/>
  <c r="K35" i="11"/>
  <c r="H23" i="11"/>
  <c r="F23" i="11"/>
  <c r="H19" i="11"/>
  <c r="F19" i="11"/>
  <c r="J17" i="11"/>
  <c r="J27" i="11"/>
  <c r="J39" i="11"/>
  <c r="K19" i="11"/>
  <c r="H11" i="11"/>
  <c r="F11" i="11"/>
  <c r="H18" i="11"/>
  <c r="F18" i="11"/>
  <c r="H30" i="11"/>
  <c r="F30" i="11"/>
  <c r="H12" i="11"/>
  <c r="F12" i="11"/>
  <c r="H42" i="11"/>
  <c r="F42" i="11"/>
  <c r="H32" i="11"/>
  <c r="F32" i="11"/>
  <c r="K21" i="11"/>
  <c r="H20" i="11"/>
  <c r="F20" i="11"/>
  <c r="J20" i="11"/>
  <c r="J37" i="11"/>
  <c r="H27" i="11"/>
  <c r="F27" i="11"/>
  <c r="H33" i="11"/>
  <c r="F33" i="11"/>
  <c r="H31" i="11"/>
  <c r="F31" i="11"/>
  <c r="H7" i="11"/>
  <c r="F7" i="11"/>
  <c r="H38" i="11"/>
  <c r="F38" i="11"/>
  <c r="J33" i="11"/>
  <c r="J40" i="11"/>
  <c r="K23" i="11"/>
  <c r="K31" i="11"/>
  <c r="H34" i="11"/>
  <c r="F34" i="11"/>
  <c r="H14" i="11"/>
  <c r="F14" i="11"/>
  <c r="H29" i="11"/>
  <c r="F29" i="11"/>
  <c r="H28" i="11"/>
  <c r="F28" i="11"/>
  <c r="H16" i="11"/>
  <c r="F16" i="11"/>
  <c r="H25" i="11"/>
  <c r="F25" i="11"/>
  <c r="J23" i="11"/>
  <c r="K16" i="11"/>
  <c r="H9" i="11"/>
  <c r="F9" i="11"/>
  <c r="H41" i="11"/>
  <c r="F41" i="11"/>
  <c r="H39" i="11"/>
  <c r="F39" i="11"/>
  <c r="H37" i="11"/>
  <c r="F37" i="11"/>
  <c r="H35" i="11"/>
  <c r="F35" i="11"/>
  <c r="H26" i="11"/>
  <c r="F26" i="11"/>
  <c r="H40" i="11"/>
  <c r="F40" i="11"/>
  <c r="K9" i="11"/>
  <c r="K25" i="11"/>
  <c r="K33" i="11"/>
  <c r="K41" i="11"/>
  <c r="H10" i="11"/>
  <c r="F10" i="11"/>
  <c r="H22" i="11"/>
  <c r="F22" i="11"/>
  <c r="K4" i="11"/>
  <c r="F6" i="11"/>
  <c r="H36" i="11"/>
  <c r="F36" i="11"/>
  <c r="H24" i="11"/>
  <c r="F24" i="11"/>
  <c r="H21" i="11"/>
  <c r="F21" i="11"/>
  <c r="J26" i="11"/>
  <c r="J38" i="11"/>
  <c r="J25" i="11"/>
  <c r="K26" i="11"/>
  <c r="H17" i="11"/>
  <c r="F17" i="11"/>
  <c r="H15" i="11"/>
  <c r="F15" i="11"/>
  <c r="H13" i="11"/>
  <c r="F13" i="11"/>
  <c r="J7" i="11"/>
  <c r="K8" i="11"/>
  <c r="H18" i="9"/>
  <c r="H9" i="9"/>
  <c r="H3" i="9"/>
  <c r="H12" i="9"/>
  <c r="E12" i="7"/>
  <c r="E9" i="7"/>
  <c r="E6" i="7"/>
  <c r="E7" i="7"/>
  <c r="E11" i="7"/>
  <c r="E4" i="7"/>
  <c r="H5" i="9"/>
  <c r="H22" i="9"/>
  <c r="G21" i="9"/>
  <c r="H14" i="9"/>
  <c r="H6" i="9"/>
  <c r="H15" i="9"/>
  <c r="H7" i="9"/>
  <c r="H13" i="9"/>
  <c r="E10" i="7"/>
  <c r="E8" i="7"/>
  <c r="E3" i="7"/>
  <c r="E5" i="7"/>
  <c r="F10" i="7"/>
  <c r="F11" i="7"/>
  <c r="I18" i="9"/>
  <c r="I14" i="9"/>
  <c r="F3" i="7"/>
  <c r="I16" i="9"/>
  <c r="I6" i="9"/>
  <c r="I13" i="9"/>
  <c r="I15" i="9"/>
  <c r="I10" i="9"/>
  <c r="I12" i="9"/>
  <c r="I7" i="9"/>
  <c r="F4" i="7"/>
  <c r="F7" i="7"/>
  <c r="I5" i="9"/>
  <c r="I11" i="9"/>
  <c r="J11" i="9" s="1"/>
  <c r="I8" i="9"/>
  <c r="I3" i="9"/>
  <c r="I22" i="9"/>
  <c r="L4" i="11"/>
  <c r="L19" i="11"/>
  <c r="F6" i="7"/>
  <c r="L23" i="11"/>
  <c r="L17" i="11"/>
  <c r="I20" i="9"/>
  <c r="L32" i="11"/>
  <c r="F8" i="7"/>
  <c r="I19" i="9"/>
  <c r="J19" i="9" s="1"/>
  <c r="F9" i="7"/>
  <c r="I4" i="9"/>
  <c r="L33" i="11"/>
  <c r="L35" i="11"/>
  <c r="L42" i="11"/>
  <c r="L8" i="11"/>
  <c r="L10" i="11"/>
  <c r="I21" i="9"/>
  <c r="I17" i="9"/>
  <c r="I9" i="9"/>
  <c r="F5" i="7"/>
  <c r="L14" i="11"/>
  <c r="L38" i="11"/>
  <c r="L15" i="11"/>
  <c r="L26" i="11"/>
  <c r="L21" i="11"/>
  <c r="L6" i="11"/>
  <c r="L37" i="11"/>
  <c r="L27" i="11"/>
  <c r="F12" i="7"/>
  <c r="L25" i="11"/>
  <c r="I2" i="9"/>
  <c r="F2" i="7"/>
  <c r="M4" i="11"/>
  <c r="L41" i="11"/>
  <c r="L9" i="11"/>
  <c r="L24" i="11"/>
  <c r="L7" i="11"/>
  <c r="L13" i="11"/>
  <c r="L22" i="11"/>
  <c r="L31" i="11"/>
  <c r="L29" i="11"/>
  <c r="L11" i="11"/>
  <c r="L40" i="11"/>
  <c r="L20" i="11"/>
  <c r="L34" i="11"/>
  <c r="L36" i="11"/>
  <c r="L16" i="11"/>
  <c r="L12" i="11"/>
  <c r="L18" i="11"/>
  <c r="L30" i="11"/>
  <c r="L28" i="11"/>
  <c r="L39" i="11"/>
  <c r="L3" i="11" s="1"/>
  <c r="D7" i="6" l="1"/>
  <c r="C96" i="4" s="1"/>
  <c r="D8" i="6"/>
  <c r="B96" i="4" s="1"/>
  <c r="D23" i="6"/>
  <c r="C16" i="4"/>
  <c r="C17" i="4"/>
  <c r="D18" i="4"/>
  <c r="D19" i="4"/>
  <c r="D20" i="4"/>
  <c r="D21" i="4"/>
  <c r="D22" i="4"/>
  <c r="D23" i="4"/>
  <c r="D24" i="4"/>
  <c r="D25" i="4"/>
  <c r="D26" i="4"/>
  <c r="D27" i="4"/>
  <c r="D28" i="4"/>
  <c r="D29" i="4"/>
  <c r="D30" i="4"/>
  <c r="D31" i="4"/>
  <c r="D32" i="4"/>
  <c r="D33" i="4"/>
  <c r="D34" i="4"/>
  <c r="D35" i="4"/>
  <c r="D6" i="6"/>
  <c r="M14" i="11"/>
  <c r="M10" i="11"/>
  <c r="B1" i="6"/>
  <c r="M35" i="11"/>
  <c r="J10" i="9"/>
  <c r="J5" i="9"/>
  <c r="M25" i="11"/>
  <c r="M28" i="11"/>
  <c r="M6" i="11"/>
  <c r="G5" i="7"/>
  <c r="J6" i="9"/>
  <c r="M29" i="11"/>
  <c r="M15" i="11"/>
  <c r="M31" i="11"/>
  <c r="J17" i="9"/>
  <c r="G10" i="7"/>
  <c r="M18" i="11"/>
  <c r="M13" i="11"/>
  <c r="G7" i="7"/>
  <c r="M38" i="11"/>
  <c r="M41" i="11"/>
  <c r="M12" i="11"/>
  <c r="J12" i="9"/>
  <c r="M8" i="11"/>
  <c r="J9" i="9"/>
  <c r="M19" i="11"/>
  <c r="G8" i="7"/>
  <c r="M24" i="11"/>
  <c r="M20" i="11"/>
  <c r="J7" i="9"/>
  <c r="D21" i="6"/>
  <c r="J4" i="9"/>
  <c r="M9" i="11"/>
  <c r="G6" i="7"/>
  <c r="M42" i="11"/>
  <c r="G3" i="7"/>
  <c r="M26" i="11"/>
  <c r="M22" i="11"/>
  <c r="J14" i="9"/>
  <c r="D36" i="4" a="1"/>
  <c r="M33" i="11"/>
  <c r="M7" i="11"/>
  <c r="J18" i="9"/>
  <c r="J22" i="9"/>
  <c r="M23" i="11"/>
  <c r="G4" i="7"/>
  <c r="M40" i="11"/>
  <c r="M11" i="11"/>
  <c r="G9" i="7"/>
  <c r="M37" i="11"/>
  <c r="J16" i="9"/>
  <c r="J13" i="9"/>
  <c r="G12" i="7"/>
  <c r="M39" i="11"/>
  <c r="M32" i="11"/>
  <c r="M27" i="11"/>
  <c r="M21" i="11"/>
  <c r="J20" i="9"/>
  <c r="M30" i="11"/>
  <c r="M36" i="11"/>
  <c r="J8" i="9"/>
  <c r="G11" i="7"/>
  <c r="J3" i="9"/>
  <c r="M34" i="11"/>
  <c r="J15" i="9"/>
  <c r="J21" i="9"/>
  <c r="M16" i="11"/>
  <c r="M17" i="11"/>
  <c r="M3" i="11"/>
  <c r="G2" i="7"/>
  <c r="J2" i="9"/>
  <c r="C41" i="4" l="1"/>
  <c r="C49" i="4"/>
  <c r="C57" i="4"/>
  <c r="C65" i="4"/>
  <c r="C73" i="4"/>
  <c r="C36" i="4"/>
  <c r="C44" i="4"/>
  <c r="C52" i="4"/>
  <c r="C60" i="4"/>
  <c r="C68" i="4"/>
  <c r="C76" i="4"/>
  <c r="C37" i="4"/>
  <c r="C61" i="4"/>
  <c r="C77" i="4"/>
  <c r="C42" i="4"/>
  <c r="C50" i="4"/>
  <c r="C58" i="4"/>
  <c r="C66" i="4"/>
  <c r="C74" i="4"/>
  <c r="C38" i="4"/>
  <c r="C54" i="4"/>
  <c r="C70" i="4"/>
  <c r="D9" i="6"/>
  <c r="E3" i="4" s="1"/>
  <c r="C43" i="4"/>
  <c r="C51" i="4"/>
  <c r="C59" i="4"/>
  <c r="C67" i="4"/>
  <c r="C75" i="4"/>
  <c r="D16" i="6"/>
  <c r="D20" i="6"/>
  <c r="C45" i="4"/>
  <c r="C53" i="4"/>
  <c r="C69" i="4"/>
  <c r="C39" i="4"/>
  <c r="C47" i="4"/>
  <c r="C55" i="4"/>
  <c r="C63" i="4"/>
  <c r="C71" i="4"/>
  <c r="C40" i="4"/>
  <c r="C48" i="4"/>
  <c r="C56" i="4"/>
  <c r="C64" i="4"/>
  <c r="C72" i="4"/>
  <c r="E20" i="6"/>
  <c r="C46" i="4"/>
  <c r="C62" i="4"/>
  <c r="E35" i="4"/>
  <c r="D40" i="4"/>
  <c r="D61" i="4"/>
  <c r="D69" i="4"/>
  <c r="D37" i="4"/>
  <c r="D41" i="4"/>
  <c r="D45" i="4"/>
  <c r="D49" i="4"/>
  <c r="D53" i="4"/>
  <c r="D57" i="4"/>
  <c r="D62" i="4"/>
  <c r="D66" i="4"/>
  <c r="D70" i="4"/>
  <c r="D74" i="4"/>
  <c r="D36" i="4"/>
  <c r="D48" i="4"/>
  <c r="D44" i="4"/>
  <c r="D56" i="4"/>
  <c r="D38" i="4"/>
  <c r="D42" i="4"/>
  <c r="D46" i="4"/>
  <c r="D50" i="4"/>
  <c r="D54" i="4"/>
  <c r="D58" i="4"/>
  <c r="D63" i="4"/>
  <c r="D67" i="4"/>
  <c r="D71" i="4"/>
  <c r="D75" i="4"/>
  <c r="D52" i="4"/>
  <c r="D65" i="4"/>
  <c r="D73" i="4"/>
  <c r="D47" i="4"/>
  <c r="D68" i="4"/>
  <c r="D51" i="4"/>
  <c r="D77" i="4"/>
  <c r="D55" i="4"/>
  <c r="D72" i="4"/>
  <c r="D60" i="4"/>
  <c r="D39" i="4"/>
  <c r="D64" i="4"/>
  <c r="D76" i="4"/>
  <c r="D43" i="4"/>
  <c r="D59" i="4"/>
  <c r="E21" i="6"/>
  <c r="B97" i="4"/>
  <c r="C97" i="4"/>
  <c r="B98" i="4"/>
  <c r="C98" i="4"/>
  <c r="B99" i="4"/>
  <c r="C99" i="4"/>
  <c r="B100" i="4"/>
  <c r="C100" i="4"/>
  <c r="B101" i="4"/>
  <c r="C101" i="4"/>
  <c r="B102" i="4"/>
  <c r="C102" i="4"/>
  <c r="E22" i="6"/>
  <c r="K3" i="4"/>
  <c r="D22" i="6"/>
  <c r="F3" i="4"/>
  <c r="L35" i="4"/>
  <c r="K35" i="4"/>
  <c r="L3" i="4"/>
  <c r="F35" i="4"/>
  <c r="E17" i="4" l="1"/>
  <c r="E27" i="4"/>
  <c r="E39" i="4"/>
  <c r="E45" i="4"/>
  <c r="E9" i="4"/>
  <c r="E25" i="4"/>
  <c r="E93" i="4"/>
  <c r="E34" i="4"/>
  <c r="E12" i="4"/>
  <c r="E81" i="4"/>
  <c r="E16" i="4"/>
  <c r="E95" i="4"/>
  <c r="E94" i="4"/>
  <c r="E13" i="4"/>
  <c r="E10" i="4"/>
  <c r="E29" i="4"/>
  <c r="E40" i="4"/>
  <c r="E31" i="4"/>
  <c r="E23" i="4"/>
  <c r="E64" i="4"/>
  <c r="E47" i="4"/>
  <c r="E58" i="4"/>
  <c r="E48" i="4"/>
  <c r="E49" i="4"/>
  <c r="E24" i="4"/>
  <c r="E83" i="4"/>
  <c r="E91" i="4"/>
  <c r="E60" i="4"/>
  <c r="E50" i="4"/>
  <c r="E41" i="4"/>
  <c r="E32" i="4"/>
  <c r="E22" i="4"/>
  <c r="E5" i="4"/>
  <c r="E8" i="4"/>
  <c r="E28" i="4"/>
  <c r="E85" i="4"/>
  <c r="E96" i="4"/>
  <c r="E52" i="4"/>
  <c r="E37" i="4"/>
  <c r="E80" i="4"/>
  <c r="E82" i="4"/>
  <c r="E7" i="4"/>
  <c r="E87" i="4"/>
  <c r="E89" i="4"/>
  <c r="E69" i="4"/>
  <c r="E65" i="4"/>
  <c r="E74" i="4"/>
  <c r="E72" i="4"/>
  <c r="E46" i="4"/>
  <c r="E30" i="4"/>
  <c r="E55" i="4"/>
  <c r="E75" i="4"/>
  <c r="E42" i="4"/>
  <c r="E66" i="4"/>
  <c r="E88" i="4"/>
  <c r="E78" i="4"/>
  <c r="E92" i="4"/>
  <c r="E19" i="4"/>
  <c r="E14" i="4"/>
  <c r="E20" i="4"/>
  <c r="E59" i="4"/>
  <c r="E4" i="4"/>
  <c r="E86" i="4"/>
  <c r="E6" i="4"/>
  <c r="E26" i="4"/>
  <c r="E21" i="4"/>
  <c r="E79" i="4"/>
  <c r="E76" i="4"/>
  <c r="E68" i="4"/>
  <c r="E44" i="4"/>
  <c r="E53" i="4"/>
  <c r="E11" i="4"/>
  <c r="E18" i="4"/>
  <c r="E2" i="4"/>
  <c r="E33" i="4"/>
  <c r="E84" i="4"/>
  <c r="E15" i="4"/>
  <c r="E90" i="4"/>
  <c r="E51" i="4"/>
  <c r="E73" i="4"/>
  <c r="E54" i="4"/>
  <c r="E36" i="4"/>
  <c r="E70" i="4"/>
  <c r="E71" i="4"/>
  <c r="E38" i="4"/>
  <c r="E62" i="4"/>
  <c r="E61" i="4"/>
  <c r="E43" i="4"/>
  <c r="E67" i="4"/>
  <c r="E56" i="4"/>
  <c r="E57" i="4"/>
  <c r="E77" i="4"/>
  <c r="E63" i="4"/>
  <c r="E98" i="4"/>
  <c r="E100" i="4"/>
  <c r="E101" i="4"/>
  <c r="E97" i="4"/>
  <c r="E99" i="4"/>
  <c r="E102" i="4"/>
  <c r="B103" i="4"/>
  <c r="C103" i="4"/>
  <c r="B104" i="4"/>
  <c r="C104" i="4"/>
  <c r="B105" i="4"/>
  <c r="C105" i="4"/>
  <c r="B106" i="4"/>
  <c r="C106" i="4"/>
  <c r="B107" i="4"/>
  <c r="C107" i="4"/>
  <c r="F74" i="4"/>
  <c r="L87" i="4"/>
  <c r="F50" i="4"/>
  <c r="L74" i="4"/>
  <c r="K79" i="4"/>
  <c r="G82" i="4"/>
  <c r="F102" i="4"/>
  <c r="L58" i="4"/>
  <c r="K80" i="4"/>
  <c r="K14" i="4"/>
  <c r="K19" i="4"/>
  <c r="F47" i="4"/>
  <c r="L26" i="4"/>
  <c r="G94" i="4"/>
  <c r="K63" i="4"/>
  <c r="K12" i="4"/>
  <c r="K59" i="4"/>
  <c r="K51" i="4"/>
  <c r="F28" i="4"/>
  <c r="G75" i="4"/>
  <c r="L16" i="4"/>
  <c r="G51" i="4"/>
  <c r="L57" i="4"/>
  <c r="K69" i="4"/>
  <c r="L101" i="4"/>
  <c r="K43" i="4"/>
  <c r="K81" i="4"/>
  <c r="G92" i="4"/>
  <c r="K2" i="4"/>
  <c r="L44" i="4"/>
  <c r="G68" i="4"/>
  <c r="L75" i="4"/>
  <c r="F49" i="4"/>
  <c r="F6" i="4"/>
  <c r="G72" i="4"/>
  <c r="L60" i="4"/>
  <c r="F72" i="4"/>
  <c r="L38" i="4"/>
  <c r="F78" i="4"/>
  <c r="K94" i="4"/>
  <c r="K70" i="4"/>
  <c r="L82" i="4"/>
  <c r="L81" i="4"/>
  <c r="L51" i="4"/>
  <c r="G46" i="4"/>
  <c r="G37" i="4"/>
  <c r="G42" i="4"/>
  <c r="L53" i="4"/>
  <c r="F39" i="4"/>
  <c r="F57" i="4"/>
  <c r="G73" i="4"/>
  <c r="L25" i="4"/>
  <c r="F84" i="4"/>
  <c r="L9" i="4"/>
  <c r="G95" i="4"/>
  <c r="F76" i="4"/>
  <c r="L19" i="4"/>
  <c r="F58" i="4"/>
  <c r="K87" i="4"/>
  <c r="K92" i="4"/>
  <c r="L67" i="4"/>
  <c r="L27" i="4"/>
  <c r="G93" i="4"/>
  <c r="L59" i="4"/>
  <c r="F4" i="4"/>
  <c r="L86" i="4"/>
  <c r="K68" i="4"/>
  <c r="L55" i="4"/>
  <c r="L28" i="4"/>
  <c r="L10" i="4"/>
  <c r="F99" i="4"/>
  <c r="G63" i="4"/>
  <c r="F98" i="4"/>
  <c r="K96" i="4"/>
  <c r="F68" i="4"/>
  <c r="L5" i="4"/>
  <c r="F59" i="4"/>
  <c r="F8" i="4"/>
  <c r="G48" i="4"/>
  <c r="L61" i="4"/>
  <c r="L32" i="4"/>
  <c r="F67" i="4"/>
  <c r="F12" i="4"/>
  <c r="F54" i="4"/>
  <c r="F60" i="4"/>
  <c r="F34" i="4"/>
  <c r="G90" i="4"/>
  <c r="F92" i="4"/>
  <c r="L77" i="4"/>
  <c r="L64" i="4"/>
  <c r="F16" i="4"/>
  <c r="L4" i="4"/>
  <c r="F96" i="4"/>
  <c r="K52" i="4"/>
  <c r="K60" i="4"/>
  <c r="L72" i="4"/>
  <c r="L2" i="4"/>
  <c r="F95" i="4"/>
  <c r="F42" i="4"/>
  <c r="L85" i="4"/>
  <c r="L94" i="4"/>
  <c r="K75" i="4"/>
  <c r="K53" i="4"/>
  <c r="K73" i="4"/>
  <c r="K83" i="4"/>
  <c r="K54" i="4"/>
  <c r="F52" i="4"/>
  <c r="K56" i="4"/>
  <c r="F14" i="4"/>
  <c r="K78" i="4"/>
  <c r="K42" i="4"/>
  <c r="K32" i="4"/>
  <c r="G56" i="4"/>
  <c r="K71" i="4"/>
  <c r="G38" i="4"/>
  <c r="L24" i="4"/>
  <c r="F45" i="4"/>
  <c r="K39" i="4"/>
  <c r="F26" i="4"/>
  <c r="K10" i="4"/>
  <c r="F93" i="4"/>
  <c r="F69" i="4"/>
  <c r="L91" i="4"/>
  <c r="G43" i="4"/>
  <c r="L56" i="4"/>
  <c r="K17" i="4"/>
  <c r="K45" i="4"/>
  <c r="F87" i="4"/>
  <c r="L54" i="4"/>
  <c r="F7" i="4"/>
  <c r="F10" i="4"/>
  <c r="G54" i="4"/>
  <c r="K98" i="4"/>
  <c r="K72" i="4"/>
  <c r="L49" i="4"/>
  <c r="L50" i="4"/>
  <c r="K74" i="4"/>
  <c r="K5" i="4"/>
  <c r="F2" i="4"/>
  <c r="K76" i="4"/>
  <c r="G57" i="4"/>
  <c r="F48" i="4"/>
  <c r="G85" i="4"/>
  <c r="K27" i="4"/>
  <c r="L45" i="4"/>
  <c r="G100" i="4"/>
  <c r="K6" i="4"/>
  <c r="F21" i="4"/>
  <c r="K67" i="4"/>
  <c r="K57" i="4"/>
  <c r="K23" i="4"/>
  <c r="G41" i="4"/>
  <c r="G66" i="4"/>
  <c r="F82" i="4"/>
  <c r="K18" i="4"/>
  <c r="G44" i="4"/>
  <c r="F23" i="4"/>
  <c r="K62" i="4"/>
  <c r="K7" i="4"/>
  <c r="G76" i="4"/>
  <c r="K65" i="4"/>
  <c r="F89" i="4"/>
  <c r="F79" i="4"/>
  <c r="L76" i="4"/>
  <c r="L70" i="4"/>
  <c r="L78" i="4"/>
  <c r="L14" i="4"/>
  <c r="G50" i="4"/>
  <c r="L99" i="4"/>
  <c r="L79" i="4"/>
  <c r="G53" i="4"/>
  <c r="K55" i="4"/>
  <c r="G91" i="4"/>
  <c r="F70" i="4"/>
  <c r="K84" i="4"/>
  <c r="L93" i="4"/>
  <c r="F25" i="4"/>
  <c r="F71" i="4"/>
  <c r="F77" i="4"/>
  <c r="K85" i="4"/>
  <c r="L34" i="4"/>
  <c r="F63" i="4"/>
  <c r="G61" i="4"/>
  <c r="K50" i="4"/>
  <c r="F61" i="4"/>
  <c r="L84" i="4"/>
  <c r="K77" i="4"/>
  <c r="F22" i="4"/>
  <c r="G96" i="4"/>
  <c r="K66" i="4"/>
  <c r="K8" i="4"/>
  <c r="L36" i="4"/>
  <c r="L89" i="4"/>
  <c r="K41" i="4"/>
  <c r="K4" i="4"/>
  <c r="G80" i="4"/>
  <c r="L18" i="4"/>
  <c r="F44" i="4"/>
  <c r="K22" i="4"/>
  <c r="G47" i="4"/>
  <c r="L20" i="4"/>
  <c r="G65" i="4"/>
  <c r="F85" i="4"/>
  <c r="G84" i="4"/>
  <c r="L21" i="4"/>
  <c r="K61" i="4"/>
  <c r="K82" i="4"/>
  <c r="F90" i="4"/>
  <c r="K25" i="4"/>
  <c r="L42" i="4"/>
  <c r="G59" i="4"/>
  <c r="F19" i="4"/>
  <c r="K29" i="4"/>
  <c r="G60" i="4"/>
  <c r="K26" i="4"/>
  <c r="L71" i="4"/>
  <c r="K49" i="4"/>
  <c r="F41" i="4"/>
  <c r="G74" i="4"/>
  <c r="K93" i="4"/>
  <c r="L66" i="4"/>
  <c r="G77" i="4"/>
  <c r="G64" i="4"/>
  <c r="F13" i="4"/>
  <c r="F5" i="4"/>
  <c r="L40" i="4"/>
  <c r="K46" i="4"/>
  <c r="K47" i="4"/>
  <c r="F30" i="4"/>
  <c r="K33" i="4"/>
  <c r="L37" i="4"/>
  <c r="L8" i="4"/>
  <c r="F17" i="4"/>
  <c r="K20" i="4"/>
  <c r="F53" i="4"/>
  <c r="K11" i="4"/>
  <c r="G45" i="4"/>
  <c r="K48" i="4"/>
  <c r="G67" i="4"/>
  <c r="L90" i="4"/>
  <c r="L23" i="4"/>
  <c r="G62" i="4"/>
  <c r="F73" i="4"/>
  <c r="K24" i="4"/>
  <c r="L41" i="4"/>
  <c r="K89" i="4"/>
  <c r="L31" i="4"/>
  <c r="G78" i="4"/>
  <c r="K13" i="4"/>
  <c r="G79" i="4"/>
  <c r="G55" i="4"/>
  <c r="G39" i="4"/>
  <c r="L96" i="4"/>
  <c r="K31" i="4"/>
  <c r="K40" i="4"/>
  <c r="F31" i="4"/>
  <c r="G88" i="4"/>
  <c r="G81" i="4"/>
  <c r="L39" i="4"/>
  <c r="G97" i="4"/>
  <c r="F38" i="4"/>
  <c r="G86" i="4"/>
  <c r="K91" i="4"/>
  <c r="K58" i="4"/>
  <c r="L102" i="4"/>
  <c r="F51" i="4"/>
  <c r="F75" i="4"/>
  <c r="G89" i="4"/>
  <c r="F66" i="4"/>
  <c r="L7" i="4"/>
  <c r="L12" i="4"/>
  <c r="L69" i="4"/>
  <c r="G98" i="4"/>
  <c r="G70" i="4"/>
  <c r="K16" i="4"/>
  <c r="F64" i="4"/>
  <c r="K95" i="4"/>
  <c r="L63" i="4"/>
  <c r="F32" i="4"/>
  <c r="K99" i="4"/>
  <c r="L80" i="4"/>
  <c r="L52" i="4"/>
  <c r="K21" i="4"/>
  <c r="L48" i="4"/>
  <c r="K90" i="4"/>
  <c r="L95" i="4"/>
  <c r="L88" i="4"/>
  <c r="F40" i="4"/>
  <c r="K100" i="4"/>
  <c r="K9" i="4"/>
  <c r="G69" i="4"/>
  <c r="L83" i="4"/>
  <c r="K34" i="4"/>
  <c r="K97" i="4"/>
  <c r="G99" i="4"/>
  <c r="F65" i="4"/>
  <c r="F81" i="4"/>
  <c r="K86" i="4"/>
  <c r="F33" i="4"/>
  <c r="K15" i="4"/>
  <c r="L11" i="4"/>
  <c r="K38" i="4"/>
  <c r="L43" i="4"/>
  <c r="L30" i="4"/>
  <c r="L17" i="4"/>
  <c r="L98" i="4"/>
  <c r="F62" i="4"/>
  <c r="F43" i="4"/>
  <c r="G36" i="4"/>
  <c r="G83" i="4"/>
  <c r="F11" i="4"/>
  <c r="F46" i="4"/>
  <c r="L92" i="4"/>
  <c r="F9" i="4"/>
  <c r="K102" i="4"/>
  <c r="F97" i="4"/>
  <c r="F83" i="4"/>
  <c r="F27" i="4"/>
  <c r="L68" i="4"/>
  <c r="L73" i="4"/>
  <c r="L6" i="4"/>
  <c r="F80" i="4"/>
  <c r="G40" i="4"/>
  <c r="L29" i="4"/>
  <c r="G71" i="4"/>
  <c r="G102" i="4"/>
  <c r="L33" i="4"/>
  <c r="F36" i="4"/>
  <c r="L13" i="4"/>
  <c r="K101" i="4"/>
  <c r="F88" i="4"/>
  <c r="K36" i="4"/>
  <c r="F18" i="4"/>
  <c r="F37" i="4"/>
  <c r="L100" i="4"/>
  <c r="G52" i="4"/>
  <c r="F15" i="4"/>
  <c r="L47" i="4"/>
  <c r="F24" i="4"/>
  <c r="K28" i="4"/>
  <c r="F100" i="4"/>
  <c r="F94" i="4"/>
  <c r="L97" i="4"/>
  <c r="K30" i="4"/>
  <c r="F29" i="4"/>
  <c r="F101" i="4"/>
  <c r="L15" i="4"/>
  <c r="L22" i="4"/>
  <c r="F55" i="4"/>
  <c r="F20" i="4"/>
  <c r="F86" i="4"/>
  <c r="L65" i="4"/>
  <c r="G58" i="4"/>
  <c r="L46" i="4"/>
  <c r="K88" i="4"/>
  <c r="K37" i="4"/>
  <c r="F91" i="4"/>
  <c r="K44" i="4"/>
  <c r="K64" i="4"/>
  <c r="G87" i="4"/>
  <c r="G101" i="4"/>
  <c r="L62" i="4"/>
  <c r="F56" i="4"/>
  <c r="G49" i="4"/>
  <c r="E104" i="4" l="1"/>
  <c r="E103" i="4"/>
  <c r="E105" i="4"/>
  <c r="E106" i="4"/>
  <c r="E107" i="4"/>
  <c r="B108" i="4"/>
  <c r="C108" i="4"/>
  <c r="E108" i="4" s="1"/>
  <c r="B109" i="4"/>
  <c r="C109" i="4"/>
  <c r="F107" i="4"/>
  <c r="G107" i="4"/>
  <c r="L107" i="4"/>
  <c r="L103" i="4"/>
  <c r="G103" i="4"/>
  <c r="L104" i="4"/>
  <c r="F103" i="4"/>
  <c r="F106" i="4"/>
  <c r="L106" i="4"/>
  <c r="G108" i="4"/>
  <c r="L105" i="4"/>
  <c r="K105" i="4"/>
  <c r="K106" i="4"/>
  <c r="G105" i="4"/>
  <c r="F104" i="4"/>
  <c r="F105" i="4"/>
  <c r="G104" i="4"/>
  <c r="K103" i="4"/>
  <c r="K104" i="4"/>
  <c r="L108" i="4"/>
  <c r="K107" i="4"/>
  <c r="F108" i="4"/>
  <c r="K108" i="4"/>
  <c r="G106" i="4"/>
  <c r="E109" i="4" l="1"/>
  <c r="B110" i="4"/>
  <c r="C110" i="4"/>
  <c r="B111" i="4"/>
  <c r="C111" i="4"/>
  <c r="B112" i="4"/>
  <c r="C112" i="4"/>
  <c r="G109" i="4"/>
  <c r="F109" i="4"/>
  <c r="L109" i="4"/>
  <c r="K109" i="4"/>
  <c r="E110" i="4" l="1"/>
  <c r="E111" i="4"/>
  <c r="E112" i="4"/>
  <c r="B113" i="4"/>
  <c r="C113" i="4"/>
  <c r="F111" i="4"/>
  <c r="L110" i="4"/>
  <c r="G112" i="4"/>
  <c r="F112" i="4"/>
  <c r="K112" i="4"/>
  <c r="F110" i="4"/>
  <c r="K110" i="4"/>
  <c r="G110" i="4"/>
  <c r="G111" i="4"/>
  <c r="K111" i="4"/>
  <c r="L112" i="4"/>
  <c r="L111" i="4"/>
  <c r="E113" i="4" l="1"/>
  <c r="B114" i="4"/>
  <c r="C114" i="4"/>
  <c r="K113" i="4"/>
  <c r="F113" i="4"/>
  <c r="G113" i="4"/>
  <c r="L113" i="4"/>
  <c r="E114" i="4" l="1"/>
  <c r="B115" i="4"/>
  <c r="C115" i="4"/>
  <c r="K114" i="4"/>
  <c r="F114" i="4"/>
  <c r="G114" i="4"/>
  <c r="L114" i="4"/>
  <c r="E115" i="4" l="1"/>
  <c r="B116" i="4"/>
  <c r="C116" i="4"/>
  <c r="K115" i="4"/>
  <c r="F115" i="4"/>
  <c r="L115" i="4"/>
  <c r="G115" i="4"/>
  <c r="E116" i="4" l="1"/>
  <c r="B117" i="4"/>
  <c r="C117" i="4"/>
  <c r="L116" i="4"/>
  <c r="F116" i="4"/>
  <c r="G116" i="4"/>
  <c r="K116" i="4"/>
  <c r="E117" i="4" l="1"/>
  <c r="B118" i="4"/>
  <c r="C118" i="4"/>
  <c r="B119" i="4"/>
  <c r="C119" i="4"/>
  <c r="F117" i="4"/>
  <c r="G117" i="4"/>
  <c r="L117" i="4"/>
  <c r="K117" i="4"/>
  <c r="E118" i="4" l="1"/>
  <c r="E119" i="4"/>
  <c r="B120" i="4"/>
  <c r="C120" i="4"/>
  <c r="F118" i="4"/>
  <c r="L119" i="4"/>
  <c r="G119" i="4"/>
  <c r="L118" i="4"/>
  <c r="K118" i="4"/>
  <c r="K119" i="4"/>
  <c r="F119" i="4"/>
  <c r="G118" i="4"/>
  <c r="E120" i="4" l="1"/>
  <c r="B121" i="4"/>
  <c r="C121" i="4"/>
  <c r="L120" i="4"/>
  <c r="G120" i="4"/>
  <c r="F120" i="4"/>
  <c r="K120" i="4"/>
  <c r="E121" i="4" l="1"/>
  <c r="B122" i="4"/>
  <c r="C122" i="4"/>
  <c r="B123" i="4"/>
  <c r="C123" i="4"/>
  <c r="K121" i="4"/>
  <c r="L121" i="4"/>
  <c r="G121" i="4"/>
  <c r="F121" i="4"/>
  <c r="E122" i="4" l="1"/>
  <c r="E123" i="4"/>
  <c r="B124" i="4"/>
  <c r="C124" i="4"/>
  <c r="F123" i="4"/>
  <c r="L122" i="4"/>
  <c r="K122" i="4"/>
  <c r="K123" i="4"/>
  <c r="F122" i="4"/>
  <c r="G122" i="4"/>
  <c r="L123" i="4"/>
  <c r="G123" i="4"/>
  <c r="E124" i="4" l="1"/>
  <c r="B125" i="4"/>
  <c r="C125" i="4"/>
  <c r="L124" i="4"/>
  <c r="F124" i="4"/>
  <c r="G124" i="4"/>
  <c r="K124" i="4"/>
  <c r="E125" i="4" l="1"/>
  <c r="B126" i="4"/>
  <c r="C126" i="4"/>
  <c r="B127" i="4"/>
  <c r="C127" i="4"/>
  <c r="F125" i="4"/>
  <c r="L125" i="4"/>
  <c r="K125" i="4"/>
  <c r="G125" i="4"/>
  <c r="E126" i="4" l="1"/>
  <c r="E127" i="4"/>
  <c r="B128" i="4"/>
  <c r="C128" i="4"/>
  <c r="K126" i="4"/>
  <c r="F126" i="4"/>
  <c r="K127" i="4"/>
  <c r="G127" i="4"/>
  <c r="L126" i="4"/>
  <c r="G126" i="4"/>
  <c r="L127" i="4"/>
  <c r="F127" i="4"/>
  <c r="E128" i="4" l="1"/>
  <c r="B129" i="4"/>
  <c r="C129" i="4"/>
  <c r="K128" i="4"/>
  <c r="L128" i="4"/>
  <c r="G128" i="4"/>
  <c r="F128" i="4"/>
  <c r="E129" i="4" l="1"/>
  <c r="B130" i="4"/>
  <c r="C130" i="4"/>
  <c r="B131" i="4"/>
  <c r="C131" i="4"/>
  <c r="G129" i="4"/>
  <c r="F129" i="4"/>
  <c r="L129" i="4"/>
  <c r="K129" i="4"/>
  <c r="E130" i="4" l="1"/>
  <c r="E131" i="4"/>
  <c r="B132" i="4"/>
  <c r="C132" i="4"/>
  <c r="K130" i="4"/>
  <c r="F131" i="4"/>
  <c r="F130" i="4"/>
  <c r="K131" i="4"/>
  <c r="G130" i="4"/>
  <c r="L131" i="4"/>
  <c r="G131" i="4"/>
  <c r="L130" i="4"/>
  <c r="E132" i="4" l="1"/>
  <c r="B133" i="4"/>
  <c r="C133" i="4"/>
  <c r="G132" i="4"/>
  <c r="K132" i="4"/>
  <c r="L132" i="4"/>
  <c r="F132" i="4"/>
  <c r="E133" i="4" l="1"/>
  <c r="B134" i="4"/>
  <c r="C134" i="4"/>
  <c r="L133" i="4"/>
  <c r="F133" i="4"/>
  <c r="K133" i="4"/>
  <c r="G133" i="4"/>
  <c r="N96" i="4" l="1"/>
  <c r="E134" i="4"/>
  <c r="B135" i="4"/>
  <c r="C135" i="4"/>
  <c r="L134" i="4"/>
  <c r="G134" i="4"/>
  <c r="F134" i="4"/>
  <c r="K134" i="4"/>
  <c r="E135" i="4" l="1"/>
  <c r="N97" i="4"/>
  <c r="B136" i="4"/>
  <c r="C136" i="4"/>
  <c r="G135" i="4"/>
  <c r="K135" i="4"/>
  <c r="F135" i="4"/>
  <c r="L135" i="4"/>
  <c r="N98" i="4" l="1"/>
  <c r="E136" i="4"/>
  <c r="B137" i="4"/>
  <c r="C137" i="4"/>
  <c r="K136" i="4"/>
  <c r="G136" i="4"/>
  <c r="L136" i="4"/>
  <c r="F136" i="4"/>
  <c r="N99" i="4" l="1"/>
  <c r="E137" i="4"/>
  <c r="B138" i="4"/>
  <c r="C138" i="4"/>
  <c r="F137" i="4"/>
  <c r="K137" i="4"/>
  <c r="L137" i="4"/>
  <c r="G137" i="4"/>
  <c r="N100" i="4" l="1"/>
  <c r="E138" i="4"/>
  <c r="B139" i="4"/>
  <c r="C139" i="4"/>
  <c r="F138" i="4"/>
  <c r="K138" i="4"/>
  <c r="G138" i="4"/>
  <c r="L138" i="4"/>
  <c r="E139" i="4" l="1"/>
  <c r="N101" i="4"/>
  <c r="B140" i="4"/>
  <c r="C140" i="4"/>
  <c r="L139" i="4"/>
  <c r="G139" i="4"/>
  <c r="F139" i="4"/>
  <c r="K139" i="4"/>
  <c r="E140" i="4" l="1"/>
  <c r="N102" i="4"/>
  <c r="B141" i="4"/>
  <c r="C141" i="4"/>
  <c r="K140" i="4"/>
  <c r="F140" i="4"/>
  <c r="L140" i="4"/>
  <c r="G140" i="4"/>
  <c r="N103" i="4" l="1"/>
  <c r="E141" i="4"/>
  <c r="B142" i="4"/>
  <c r="C142" i="4"/>
  <c r="G141" i="4"/>
  <c r="F141" i="4"/>
  <c r="L141" i="4"/>
  <c r="K141" i="4"/>
  <c r="N104" i="4" l="1"/>
  <c r="E142" i="4"/>
  <c r="B143" i="4"/>
  <c r="C143" i="4"/>
  <c r="L142" i="4"/>
  <c r="G142" i="4"/>
  <c r="K142" i="4"/>
  <c r="F142" i="4"/>
  <c r="E143" i="4" l="1"/>
  <c r="N105" i="4"/>
  <c r="B144" i="4"/>
  <c r="C144" i="4"/>
  <c r="L143" i="4"/>
  <c r="G143" i="4"/>
  <c r="F143" i="4"/>
  <c r="K143" i="4"/>
  <c r="N106" i="4" l="1"/>
  <c r="E144" i="4"/>
  <c r="B145" i="4"/>
  <c r="C145" i="4"/>
  <c r="L144" i="4"/>
  <c r="K144" i="4"/>
  <c r="G144" i="4"/>
  <c r="F144" i="4"/>
  <c r="N107" i="4" l="1"/>
  <c r="E145" i="4"/>
  <c r="B146" i="4"/>
  <c r="C146" i="4"/>
  <c r="L145" i="4"/>
  <c r="G145" i="4"/>
  <c r="F145" i="4"/>
  <c r="K145" i="4"/>
  <c r="E146" i="4" l="1"/>
  <c r="N108" i="4"/>
  <c r="B147" i="4"/>
  <c r="C147" i="4"/>
  <c r="G146" i="4"/>
  <c r="L146" i="4"/>
  <c r="K146" i="4"/>
  <c r="F146" i="4"/>
  <c r="N109" i="4" l="1"/>
  <c r="E147" i="4"/>
  <c r="B148" i="4"/>
  <c r="C148" i="4"/>
  <c r="G147" i="4"/>
  <c r="L147" i="4"/>
  <c r="K147" i="4"/>
  <c r="F147" i="4"/>
  <c r="E148" i="4" l="1"/>
  <c r="N110" i="4"/>
  <c r="B149" i="4"/>
  <c r="C149" i="4"/>
  <c r="L148" i="4"/>
  <c r="F148" i="4"/>
  <c r="K148" i="4"/>
  <c r="G148" i="4"/>
  <c r="N111" i="4" l="1"/>
  <c r="E149" i="4"/>
  <c r="B150" i="4"/>
  <c r="C150" i="4"/>
  <c r="K149" i="4"/>
  <c r="L149" i="4"/>
  <c r="G149" i="4"/>
  <c r="F149" i="4"/>
  <c r="E150" i="4" l="1"/>
  <c r="N112" i="4"/>
  <c r="B151" i="4"/>
  <c r="C151" i="4"/>
  <c r="F150" i="4"/>
  <c r="G150" i="4"/>
  <c r="K150" i="4"/>
  <c r="L150" i="4"/>
  <c r="E151" i="4" l="1"/>
  <c r="N113" i="4"/>
  <c r="B152" i="4"/>
  <c r="C152" i="4"/>
  <c r="G151" i="4"/>
  <c r="F151" i="4"/>
  <c r="K151" i="4"/>
  <c r="L151" i="4"/>
  <c r="N114" i="4" l="1"/>
  <c r="E152" i="4"/>
  <c r="B153" i="4"/>
  <c r="C153" i="4"/>
  <c r="F152" i="4"/>
  <c r="K152" i="4"/>
  <c r="L152" i="4"/>
  <c r="G152" i="4"/>
  <c r="N115" i="4" l="1"/>
  <c r="E153" i="4"/>
  <c r="B154" i="4"/>
  <c r="C154" i="4"/>
  <c r="F153" i="4"/>
  <c r="L153" i="4"/>
  <c r="G153" i="4"/>
  <c r="K153" i="4"/>
  <c r="E154" i="4" l="1"/>
  <c r="N116" i="4"/>
  <c r="B155" i="4"/>
  <c r="C155" i="4"/>
  <c r="G154" i="4"/>
  <c r="L154" i="4"/>
  <c r="F154" i="4"/>
  <c r="K154" i="4"/>
  <c r="E155" i="4" l="1"/>
  <c r="N117" i="4"/>
  <c r="B156" i="4"/>
  <c r="C156" i="4"/>
  <c r="K155" i="4"/>
  <c r="G155" i="4"/>
  <c r="F155" i="4"/>
  <c r="L155" i="4"/>
  <c r="E156" i="4" l="1"/>
  <c r="N118" i="4"/>
  <c r="B157" i="4"/>
  <c r="C157" i="4"/>
  <c r="K156" i="4"/>
  <c r="L156" i="4"/>
  <c r="G156" i="4"/>
  <c r="F156" i="4"/>
  <c r="E157" i="4" l="1"/>
  <c r="N119" i="4"/>
  <c r="B158" i="4"/>
  <c r="C158" i="4"/>
  <c r="K157" i="4"/>
  <c r="F157" i="4"/>
  <c r="L157" i="4"/>
  <c r="G157" i="4"/>
  <c r="N120" i="4" l="1"/>
  <c r="E158" i="4"/>
  <c r="B159" i="4"/>
  <c r="C159" i="4"/>
  <c r="L158" i="4"/>
  <c r="K158" i="4"/>
  <c r="G158" i="4"/>
  <c r="F158" i="4"/>
  <c r="E159" i="4" l="1"/>
  <c r="N121" i="4"/>
  <c r="B160" i="4"/>
  <c r="C160" i="4"/>
  <c r="K159" i="4"/>
  <c r="F159" i="4"/>
  <c r="G159" i="4"/>
  <c r="L159" i="4"/>
  <c r="E160" i="4" l="1"/>
  <c r="N122" i="4"/>
  <c r="B161" i="4"/>
  <c r="C161" i="4"/>
  <c r="L160" i="4"/>
  <c r="G160" i="4"/>
  <c r="F160" i="4"/>
  <c r="K160" i="4"/>
  <c r="N123" i="4" l="1"/>
  <c r="E161" i="4"/>
  <c r="B162" i="4"/>
  <c r="C162" i="4"/>
  <c r="L161" i="4"/>
  <c r="F161" i="4"/>
  <c r="K161" i="4"/>
  <c r="G161" i="4"/>
  <c r="N124" i="4" l="1"/>
  <c r="E162" i="4"/>
  <c r="B163" i="4"/>
  <c r="C163" i="4"/>
  <c r="F162" i="4"/>
  <c r="K162" i="4"/>
  <c r="G162" i="4"/>
  <c r="L162" i="4"/>
  <c r="E163" i="4" l="1"/>
  <c r="N125" i="4"/>
  <c r="B164" i="4"/>
  <c r="C164" i="4"/>
  <c r="F163" i="4"/>
  <c r="G163" i="4"/>
  <c r="L163" i="4"/>
  <c r="K163" i="4"/>
  <c r="N126" i="4" l="1"/>
  <c r="E164" i="4"/>
  <c r="B165" i="4"/>
  <c r="C165" i="4"/>
  <c r="G164" i="4"/>
  <c r="L164" i="4"/>
  <c r="K164" i="4"/>
  <c r="F164" i="4"/>
  <c r="E165" i="4" l="1"/>
  <c r="N127" i="4"/>
  <c r="B166" i="4"/>
  <c r="C166" i="4"/>
  <c r="L165" i="4"/>
  <c r="F165" i="4"/>
  <c r="G165" i="4"/>
  <c r="K165" i="4"/>
  <c r="E166" i="4" l="1"/>
  <c r="N128" i="4"/>
  <c r="B167" i="4"/>
  <c r="C167" i="4"/>
  <c r="F166" i="4"/>
  <c r="L166" i="4"/>
  <c r="G166" i="4"/>
  <c r="K166" i="4"/>
  <c r="N129" i="4" l="1"/>
  <c r="E167" i="4"/>
  <c r="B168" i="4"/>
  <c r="C168" i="4"/>
  <c r="F167" i="4"/>
  <c r="L167" i="4"/>
  <c r="K167" i="4"/>
  <c r="G167" i="4"/>
  <c r="E168" i="4" l="1"/>
  <c r="N130" i="4"/>
  <c r="B169" i="4"/>
  <c r="C169" i="4"/>
  <c r="G168" i="4"/>
  <c r="F168" i="4"/>
  <c r="K168" i="4"/>
  <c r="L168" i="4"/>
  <c r="E169" i="4" l="1"/>
  <c r="N131" i="4"/>
  <c r="L169" i="4"/>
  <c r="K169" i="4"/>
  <c r="G169" i="4"/>
  <c r="F169" i="4"/>
  <c r="D2" i="5" a="1"/>
  <c r="N132" i="4" l="1"/>
  <c r="D5" i="5"/>
  <c r="D13" i="5"/>
  <c r="D21" i="5"/>
  <c r="D37" i="5"/>
  <c r="D85" i="5"/>
  <c r="D101" i="5"/>
  <c r="D109" i="5"/>
  <c r="D125" i="5"/>
  <c r="D124" i="5"/>
  <c r="D2" i="5"/>
  <c r="D10" i="5"/>
  <c r="D18" i="5"/>
  <c r="D26" i="5"/>
  <c r="D34" i="5"/>
  <c r="D42" i="5"/>
  <c r="D50" i="5"/>
  <c r="D58" i="5"/>
  <c r="D66" i="5"/>
  <c r="D74" i="5"/>
  <c r="D82" i="5"/>
  <c r="D98" i="5"/>
  <c r="D122" i="5"/>
  <c r="D12" i="5"/>
  <c r="D76" i="5"/>
  <c r="D7" i="5"/>
  <c r="D15" i="5"/>
  <c r="D23" i="5"/>
  <c r="D31" i="5"/>
  <c r="D39" i="5"/>
  <c r="D47" i="5"/>
  <c r="D55" i="5"/>
  <c r="D63" i="5"/>
  <c r="D71" i="5"/>
  <c r="D79" i="5"/>
  <c r="D87" i="5"/>
  <c r="D95" i="5"/>
  <c r="D103" i="5"/>
  <c r="D111" i="5"/>
  <c r="D44" i="5"/>
  <c r="D52" i="5"/>
  <c r="D60" i="5"/>
  <c r="D100" i="5"/>
  <c r="D116" i="5"/>
  <c r="D8" i="5"/>
  <c r="D16" i="5"/>
  <c r="D24" i="5"/>
  <c r="D32" i="5"/>
  <c r="D40" i="5"/>
  <c r="D48" i="5"/>
  <c r="D56" i="5"/>
  <c r="D64" i="5"/>
  <c r="D72" i="5"/>
  <c r="D80" i="5"/>
  <c r="D88" i="5"/>
  <c r="D96" i="5"/>
  <c r="D104" i="5"/>
  <c r="D112" i="5"/>
  <c r="D120" i="5"/>
  <c r="D29" i="5"/>
  <c r="D45" i="5"/>
  <c r="D53" i="5"/>
  <c r="D61" i="5"/>
  <c r="D69" i="5"/>
  <c r="D77" i="5"/>
  <c r="D93" i="5"/>
  <c r="D117" i="5"/>
  <c r="D90" i="5"/>
  <c r="D106" i="5"/>
  <c r="D114" i="5"/>
  <c r="D119" i="5"/>
  <c r="D4" i="5"/>
  <c r="D20" i="5"/>
  <c r="D28" i="5"/>
  <c r="D36" i="5"/>
  <c r="D68" i="5"/>
  <c r="D84" i="5"/>
  <c r="D92" i="5"/>
  <c r="D108" i="5"/>
  <c r="D9" i="5"/>
  <c r="D17" i="5"/>
  <c r="D123" i="5"/>
  <c r="D22" i="5"/>
  <c r="D110" i="5"/>
  <c r="D81" i="5"/>
  <c r="D30" i="5"/>
  <c r="D51" i="5"/>
  <c r="D94" i="5"/>
  <c r="D115" i="5"/>
  <c r="D6" i="5"/>
  <c r="D107" i="5"/>
  <c r="D35" i="5"/>
  <c r="D57" i="5"/>
  <c r="D99" i="5"/>
  <c r="D25" i="5"/>
  <c r="D46" i="5"/>
  <c r="D67" i="5"/>
  <c r="D38" i="5"/>
  <c r="D59" i="5"/>
  <c r="D65" i="5"/>
  <c r="D86" i="5"/>
  <c r="D121" i="5"/>
  <c r="D27" i="5"/>
  <c r="D49" i="5"/>
  <c r="D70" i="5"/>
  <c r="D91" i="5"/>
  <c r="D113" i="5"/>
  <c r="D14" i="5"/>
  <c r="D19" i="5"/>
  <c r="D41" i="5"/>
  <c r="D62" i="5"/>
  <c r="D83" i="5"/>
  <c r="D105" i="5"/>
  <c r="D126" i="5"/>
  <c r="D3" i="5"/>
  <c r="D33" i="5"/>
  <c r="D54" i="5"/>
  <c r="D75" i="5"/>
  <c r="D97" i="5"/>
  <c r="D118" i="5"/>
  <c r="D89" i="5"/>
  <c r="D102" i="5"/>
  <c r="D73" i="5"/>
  <c r="D11" i="5"/>
  <c r="D43" i="5"/>
  <c r="D78" i="5"/>
  <c r="E44" i="5"/>
  <c r="F116" i="5"/>
  <c r="H71" i="5"/>
  <c r="H36" i="5"/>
  <c r="G79" i="5"/>
  <c r="H23" i="5"/>
  <c r="E56" i="5"/>
  <c r="G34" i="5"/>
  <c r="F73" i="5"/>
  <c r="G62" i="5"/>
  <c r="E21" i="5"/>
  <c r="E4" i="5"/>
  <c r="E75" i="5"/>
  <c r="G84" i="5"/>
  <c r="E110" i="5"/>
  <c r="G77" i="5"/>
  <c r="G81" i="5"/>
  <c r="F108" i="5"/>
  <c r="G111" i="5"/>
  <c r="G13" i="5"/>
  <c r="H103" i="5"/>
  <c r="F42" i="5"/>
  <c r="G92" i="5"/>
  <c r="E18" i="5"/>
  <c r="F71" i="5"/>
  <c r="E39" i="5"/>
  <c r="E11" i="5"/>
  <c r="G99" i="5"/>
  <c r="G125" i="5"/>
  <c r="G102" i="5"/>
  <c r="E57" i="5"/>
  <c r="F50" i="5"/>
  <c r="G12" i="5"/>
  <c r="G46" i="5"/>
  <c r="E47" i="5"/>
  <c r="H64" i="5"/>
  <c r="H66" i="5"/>
  <c r="H48" i="5"/>
  <c r="G75" i="5"/>
  <c r="H126" i="5"/>
  <c r="E100" i="5"/>
  <c r="G105" i="5"/>
  <c r="E13" i="5"/>
  <c r="E65" i="5"/>
  <c r="H29" i="5"/>
  <c r="H112" i="5"/>
  <c r="F120" i="5"/>
  <c r="H17" i="5"/>
  <c r="H102" i="5"/>
  <c r="G23" i="5"/>
  <c r="E125" i="5"/>
  <c r="G112" i="5"/>
  <c r="E48" i="5"/>
  <c r="H60" i="5"/>
  <c r="G110" i="5"/>
  <c r="G74" i="5"/>
  <c r="F61" i="5"/>
  <c r="F62" i="5"/>
  <c r="H82" i="5"/>
  <c r="H96" i="5"/>
  <c r="E41" i="5"/>
  <c r="F24" i="5"/>
  <c r="E115" i="5"/>
  <c r="F23" i="5"/>
  <c r="G55" i="5"/>
  <c r="E124" i="5"/>
  <c r="F57" i="5"/>
  <c r="F18" i="5"/>
  <c r="F26" i="5"/>
  <c r="F36" i="5"/>
  <c r="F100" i="5"/>
  <c r="G70" i="5"/>
  <c r="G115" i="5"/>
  <c r="F102" i="5"/>
  <c r="F40" i="5"/>
  <c r="H42" i="5"/>
  <c r="G116" i="5"/>
  <c r="E29" i="5"/>
  <c r="G17" i="5"/>
  <c r="G64" i="5"/>
  <c r="E117" i="5"/>
  <c r="H39" i="5"/>
  <c r="G35" i="5"/>
  <c r="E38" i="5"/>
  <c r="E30" i="5"/>
  <c r="G53" i="5"/>
  <c r="F35" i="5"/>
  <c r="G96" i="5"/>
  <c r="H72" i="5"/>
  <c r="F72" i="5"/>
  <c r="H119" i="5"/>
  <c r="F118" i="5"/>
  <c r="F81" i="5"/>
  <c r="G40" i="5"/>
  <c r="E27" i="5"/>
  <c r="E112" i="5"/>
  <c r="G18" i="5"/>
  <c r="H27" i="5"/>
  <c r="H93" i="5"/>
  <c r="E20" i="5"/>
  <c r="G42" i="5"/>
  <c r="H114" i="5"/>
  <c r="H90" i="5"/>
  <c r="G51" i="5"/>
  <c r="G5" i="5"/>
  <c r="E14" i="5"/>
  <c r="H12" i="5"/>
  <c r="F54" i="5"/>
  <c r="F107" i="5"/>
  <c r="F83" i="5"/>
  <c r="G37" i="5"/>
  <c r="E45" i="5"/>
  <c r="F20" i="5"/>
  <c r="G113" i="5"/>
  <c r="G26" i="5"/>
  <c r="H19" i="5"/>
  <c r="H68" i="5"/>
  <c r="H74" i="5"/>
  <c r="F74" i="5"/>
  <c r="E77" i="5"/>
  <c r="F46" i="5"/>
  <c r="G101" i="5"/>
  <c r="E71" i="5"/>
  <c r="F88" i="5"/>
  <c r="G58" i="5"/>
  <c r="E58" i="5"/>
  <c r="G94" i="5"/>
  <c r="F76" i="5"/>
  <c r="G73" i="5"/>
  <c r="G93" i="5"/>
  <c r="H26" i="5"/>
  <c r="H31" i="5"/>
  <c r="H125" i="5"/>
  <c r="E25" i="5"/>
  <c r="G6" i="5"/>
  <c r="G30" i="5"/>
  <c r="F21" i="5"/>
  <c r="H98" i="5"/>
  <c r="H28" i="5"/>
  <c r="F64" i="5"/>
  <c r="E12" i="5"/>
  <c r="E40" i="5"/>
  <c r="H13" i="5"/>
  <c r="H115" i="5"/>
  <c r="G109" i="5"/>
  <c r="G124" i="5"/>
  <c r="G39" i="5"/>
  <c r="E89" i="5"/>
  <c r="H83" i="5"/>
  <c r="E113" i="5"/>
  <c r="G91" i="5"/>
  <c r="E68" i="5"/>
  <c r="F119" i="5"/>
  <c r="F19" i="5"/>
  <c r="F90" i="5"/>
  <c r="G4" i="5"/>
  <c r="H33" i="5"/>
  <c r="G29" i="5"/>
  <c r="G14" i="5"/>
  <c r="E35" i="5"/>
  <c r="F56" i="5"/>
  <c r="F38" i="5"/>
  <c r="F37" i="5"/>
  <c r="E63" i="5"/>
  <c r="E108" i="5"/>
  <c r="G80" i="5"/>
  <c r="H5" i="5"/>
  <c r="E43" i="5"/>
  <c r="H25" i="5"/>
  <c r="F16" i="5"/>
  <c r="H84" i="5"/>
  <c r="E83" i="5"/>
  <c r="G71" i="5"/>
  <c r="E67" i="5"/>
  <c r="G43" i="5"/>
  <c r="H61" i="5"/>
  <c r="H94" i="5"/>
  <c r="E17" i="5"/>
  <c r="H88" i="5"/>
  <c r="F124" i="5"/>
  <c r="H54" i="5"/>
  <c r="G44" i="5"/>
  <c r="E94" i="5"/>
  <c r="G121" i="5"/>
  <c r="H21" i="5"/>
  <c r="H10" i="5"/>
  <c r="G48" i="5"/>
  <c r="E42" i="5"/>
  <c r="E54" i="5"/>
  <c r="G114" i="5"/>
  <c r="G60" i="5"/>
  <c r="B6" i="5"/>
  <c r="E98" i="5"/>
  <c r="H20" i="5"/>
  <c r="E61" i="5"/>
  <c r="E64" i="5"/>
  <c r="G47" i="5"/>
  <c r="F113" i="5"/>
  <c r="G69" i="5"/>
  <c r="A7" i="5"/>
  <c r="D14" i="6" s="1"/>
  <c r="H43" i="5"/>
  <c r="E96" i="5"/>
  <c r="H35" i="5"/>
  <c r="E19" i="5"/>
  <c r="H55" i="5"/>
  <c r="H59" i="5"/>
  <c r="E90" i="5"/>
  <c r="F60" i="5"/>
  <c r="F30" i="5"/>
  <c r="G24" i="5"/>
  <c r="G22" i="5"/>
  <c r="G100" i="5"/>
  <c r="G120" i="5"/>
  <c r="F5" i="5"/>
  <c r="F32" i="5"/>
  <c r="F78" i="5"/>
  <c r="H106" i="5"/>
  <c r="G28" i="5"/>
  <c r="E93" i="5"/>
  <c r="G72" i="5"/>
  <c r="G103" i="5"/>
  <c r="H45" i="5"/>
  <c r="F103" i="5"/>
  <c r="E87" i="5"/>
  <c r="F69" i="5"/>
  <c r="H15" i="5"/>
  <c r="E121" i="5"/>
  <c r="H100" i="5"/>
  <c r="H89" i="5"/>
  <c r="F45" i="5"/>
  <c r="F29" i="5"/>
  <c r="F125" i="5"/>
  <c r="E79" i="5"/>
  <c r="H69" i="5"/>
  <c r="F91" i="5"/>
  <c r="G49" i="5"/>
  <c r="E74" i="5"/>
  <c r="G76" i="5"/>
  <c r="H92" i="5"/>
  <c r="E126" i="5"/>
  <c r="F53" i="5"/>
  <c r="E92" i="5"/>
  <c r="H47" i="5"/>
  <c r="E114" i="5"/>
  <c r="H40" i="5"/>
  <c r="H63" i="5"/>
  <c r="G63" i="5"/>
  <c r="E6" i="5"/>
  <c r="E31" i="5"/>
  <c r="E32" i="5"/>
  <c r="H67" i="5"/>
  <c r="F79" i="5"/>
  <c r="E123" i="5"/>
  <c r="G25" i="5"/>
  <c r="G98" i="5"/>
  <c r="F122" i="5"/>
  <c r="E73" i="5"/>
  <c r="E101" i="5"/>
  <c r="H124" i="5"/>
  <c r="F121" i="5"/>
  <c r="F11" i="5"/>
  <c r="G11" i="5"/>
  <c r="E62" i="5"/>
  <c r="F82" i="5"/>
  <c r="G27" i="5"/>
  <c r="F112" i="5"/>
  <c r="G106" i="5"/>
  <c r="E51" i="5"/>
  <c r="F117" i="5"/>
  <c r="F68" i="5"/>
  <c r="F6" i="5"/>
  <c r="F98" i="5"/>
  <c r="F9" i="5"/>
  <c r="E26" i="5"/>
  <c r="H6" i="5"/>
  <c r="G90" i="5"/>
  <c r="G50" i="5"/>
  <c r="E60" i="5"/>
  <c r="E91" i="5"/>
  <c r="F67" i="5"/>
  <c r="H30" i="5"/>
  <c r="H53" i="5"/>
  <c r="F105" i="5"/>
  <c r="H50" i="5"/>
  <c r="G8" i="5"/>
  <c r="F110" i="5"/>
  <c r="E88" i="5"/>
  <c r="H107" i="5"/>
  <c r="F89" i="5"/>
  <c r="H99" i="5"/>
  <c r="E103" i="5"/>
  <c r="H123" i="5"/>
  <c r="E8" i="5"/>
  <c r="G119" i="5"/>
  <c r="F85" i="5"/>
  <c r="E5" i="5"/>
  <c r="H70" i="5"/>
  <c r="G118" i="5"/>
  <c r="H46" i="5"/>
  <c r="F115" i="5"/>
  <c r="E16" i="5"/>
  <c r="E59" i="5"/>
  <c r="H65" i="5"/>
  <c r="F106" i="5"/>
  <c r="E15" i="5"/>
  <c r="G9" i="5"/>
  <c r="F97" i="5"/>
  <c r="G59" i="5"/>
  <c r="H44" i="5"/>
  <c r="G10" i="5"/>
  <c r="E46" i="5"/>
  <c r="H117" i="5"/>
  <c r="F15" i="5"/>
  <c r="F4" i="5"/>
  <c r="F7" i="5"/>
  <c r="G108" i="5"/>
  <c r="G66" i="5"/>
  <c r="H18" i="5"/>
  <c r="G52" i="5"/>
  <c r="E49" i="5"/>
  <c r="E28" i="5"/>
  <c r="G32" i="5"/>
  <c r="F123" i="5"/>
  <c r="E9" i="5"/>
  <c r="F55" i="5"/>
  <c r="F10" i="5"/>
  <c r="F22" i="5"/>
  <c r="E81" i="5"/>
  <c r="F70" i="5"/>
  <c r="H41" i="5"/>
  <c r="G95" i="5"/>
  <c r="H116" i="5"/>
  <c r="F34" i="5"/>
  <c r="H86" i="5"/>
  <c r="H95" i="5"/>
  <c r="E53" i="5"/>
  <c r="G117" i="5"/>
  <c r="E118" i="5"/>
  <c r="H85" i="5"/>
  <c r="F17" i="5"/>
  <c r="F43" i="5"/>
  <c r="F63" i="5"/>
  <c r="G2" i="5"/>
  <c r="E122" i="5"/>
  <c r="F99" i="5"/>
  <c r="H87" i="5"/>
  <c r="G56" i="5"/>
  <c r="E22" i="5"/>
  <c r="E24" i="5"/>
  <c r="E23" i="5"/>
  <c r="F114" i="5"/>
  <c r="G85" i="5"/>
  <c r="F25" i="5"/>
  <c r="H113" i="5"/>
  <c r="G15" i="5"/>
  <c r="E10" i="5"/>
  <c r="F77" i="5"/>
  <c r="G20" i="5"/>
  <c r="E52" i="5"/>
  <c r="E105" i="5"/>
  <c r="H24" i="5"/>
  <c r="F44" i="5"/>
  <c r="E107" i="5"/>
  <c r="G33" i="5"/>
  <c r="H11" i="5"/>
  <c r="E86" i="5"/>
  <c r="H52" i="5"/>
  <c r="H118" i="5"/>
  <c r="G88" i="5"/>
  <c r="F58" i="5"/>
  <c r="E111" i="5"/>
  <c r="H77" i="5"/>
  <c r="E84" i="5"/>
  <c r="G16" i="5"/>
  <c r="G54" i="5"/>
  <c r="H108" i="5"/>
  <c r="F8" i="5"/>
  <c r="H120" i="5"/>
  <c r="F3" i="5"/>
  <c r="F39" i="5"/>
  <c r="E95" i="5"/>
  <c r="F109" i="5"/>
  <c r="G21" i="5"/>
  <c r="H4" i="5"/>
  <c r="F14" i="5"/>
  <c r="G104" i="5"/>
  <c r="E36" i="5"/>
  <c r="H62" i="5"/>
  <c r="E80" i="5"/>
  <c r="F28" i="5"/>
  <c r="H111" i="5"/>
  <c r="E99" i="5"/>
  <c r="E78" i="5"/>
  <c r="H91" i="5"/>
  <c r="G97" i="5"/>
  <c r="F52" i="5"/>
  <c r="E70" i="5"/>
  <c r="E102" i="5"/>
  <c r="E2" i="5"/>
  <c r="G31" i="5"/>
  <c r="H2" i="5"/>
  <c r="F47" i="5"/>
  <c r="H121" i="5"/>
  <c r="H56" i="5"/>
  <c r="E85" i="5"/>
  <c r="C27" i="6"/>
  <c r="H122" i="5"/>
  <c r="H9" i="5"/>
  <c r="E76" i="5"/>
  <c r="G57" i="5"/>
  <c r="H80" i="5"/>
  <c r="H78" i="5"/>
  <c r="G82" i="5"/>
  <c r="E109" i="5"/>
  <c r="F27" i="5"/>
  <c r="H57" i="5"/>
  <c r="E50" i="5"/>
  <c r="E37" i="5"/>
  <c r="E106" i="5"/>
  <c r="F75" i="5"/>
  <c r="G78" i="5"/>
  <c r="G65" i="5"/>
  <c r="G7" i="5"/>
  <c r="F80" i="5"/>
  <c r="H97" i="5"/>
  <c r="H16" i="5"/>
  <c r="E33" i="5"/>
  <c r="F94" i="5"/>
  <c r="I1" i="5" a="1"/>
  <c r="G87" i="5"/>
  <c r="G86" i="5"/>
  <c r="G61" i="5"/>
  <c r="E116" i="5"/>
  <c r="F104" i="5"/>
  <c r="E66" i="5"/>
  <c r="H104" i="5"/>
  <c r="G126" i="5"/>
  <c r="H110" i="5"/>
  <c r="E82" i="5"/>
  <c r="H49" i="5"/>
  <c r="F66" i="5"/>
  <c r="F41" i="5"/>
  <c r="F13" i="5"/>
  <c r="H79" i="5"/>
  <c r="G123" i="5"/>
  <c r="G3" i="5"/>
  <c r="F51" i="5"/>
  <c r="F12" i="5"/>
  <c r="F65" i="5"/>
  <c r="G38" i="5"/>
  <c r="G36" i="5"/>
  <c r="E119" i="5"/>
  <c r="G67" i="5"/>
  <c r="E7" i="5"/>
  <c r="H51" i="5"/>
  <c r="H3" i="5"/>
  <c r="F93" i="5"/>
  <c r="F87" i="5"/>
  <c r="H81" i="5"/>
  <c r="E34" i="5"/>
  <c r="F86" i="5"/>
  <c r="H105" i="5"/>
  <c r="H76" i="5"/>
  <c r="H109" i="5"/>
  <c r="H37" i="5"/>
  <c r="G68" i="5"/>
  <c r="F126" i="5"/>
  <c r="G19" i="5"/>
  <c r="G41" i="5"/>
  <c r="E120" i="5"/>
  <c r="H75" i="5"/>
  <c r="H34" i="5"/>
  <c r="H8" i="5"/>
  <c r="F48" i="5"/>
  <c r="F92" i="5"/>
  <c r="H58" i="5"/>
  <c r="E72" i="5"/>
  <c r="E97" i="5"/>
  <c r="G45" i="5"/>
  <c r="F95" i="5"/>
  <c r="H32" i="5"/>
  <c r="H101" i="5"/>
  <c r="E104" i="5"/>
  <c r="F33" i="5"/>
  <c r="G83" i="5"/>
  <c r="G107" i="5"/>
  <c r="H7" i="5"/>
  <c r="F49" i="5"/>
  <c r="F84" i="5"/>
  <c r="G89" i="5"/>
  <c r="H22" i="5"/>
  <c r="F2" i="5"/>
  <c r="F96" i="5"/>
  <c r="F101" i="5"/>
  <c r="E55" i="5"/>
  <c r="E3" i="5"/>
  <c r="E69" i="5"/>
  <c r="G122" i="5"/>
  <c r="F111" i="5"/>
  <c r="H73" i="5"/>
  <c r="F31" i="5"/>
  <c r="F59" i="5"/>
  <c r="H14" i="5"/>
  <c r="H38" i="5"/>
  <c r="I77" i="5" l="1"/>
  <c r="I31" i="5"/>
  <c r="I47" i="5"/>
  <c r="I103" i="5"/>
  <c r="I117" i="5"/>
  <c r="I39" i="5"/>
  <c r="I60" i="5"/>
  <c r="I53" i="5"/>
  <c r="I45" i="5"/>
  <c r="I24" i="5"/>
  <c r="I59" i="5"/>
  <c r="I102" i="5"/>
  <c r="I68" i="5"/>
  <c r="I72" i="5"/>
  <c r="I78" i="5"/>
  <c r="I30" i="5"/>
  <c r="I119" i="5"/>
  <c r="I27" i="5"/>
  <c r="I73" i="5"/>
  <c r="I95" i="5"/>
  <c r="I10" i="5"/>
  <c r="I5" i="5"/>
  <c r="I22" i="5"/>
  <c r="I52" i="5"/>
  <c r="I108" i="5"/>
  <c r="I54" i="5"/>
  <c r="I90" i="5"/>
  <c r="I4" i="5"/>
  <c r="I55" i="5"/>
  <c r="I110" i="5"/>
  <c r="I3" i="5"/>
  <c r="I32" i="5"/>
  <c r="I13" i="5"/>
  <c r="I79" i="5"/>
  <c r="I76" i="5"/>
  <c r="I20" i="5"/>
  <c r="I35" i="5"/>
  <c r="I86" i="5"/>
  <c r="I115" i="5"/>
  <c r="I83" i="5"/>
  <c r="I44" i="5"/>
  <c r="I37" i="5"/>
  <c r="I26" i="5"/>
  <c r="I104" i="5"/>
  <c r="I122" i="5"/>
  <c r="I116" i="5"/>
  <c r="I75" i="5"/>
  <c r="I57" i="5"/>
  <c r="I87" i="5"/>
  <c r="I56" i="5"/>
  <c r="I66" i="5"/>
  <c r="I1" i="5"/>
  <c r="I9" i="5"/>
  <c r="I120" i="5"/>
  <c r="I41" i="5"/>
  <c r="I97" i="5"/>
  <c r="I34" i="5"/>
  <c r="I88" i="5"/>
  <c r="I81" i="5"/>
  <c r="I48" i="5"/>
  <c r="I124" i="5"/>
  <c r="I91" i="5"/>
  <c r="I25" i="5"/>
  <c r="I82" i="5"/>
  <c r="I71" i="5"/>
  <c r="I121" i="5"/>
  <c r="I23" i="5"/>
  <c r="I101" i="5"/>
  <c r="I19" i="5"/>
  <c r="I93" i="5"/>
  <c r="I50" i="5"/>
  <c r="I99" i="5"/>
  <c r="I40" i="5"/>
  <c r="I100" i="5"/>
  <c r="I111" i="5"/>
  <c r="I7" i="5"/>
  <c r="I126" i="5"/>
  <c r="I80" i="5"/>
  <c r="I16" i="5"/>
  <c r="I65" i="5"/>
  <c r="I43" i="5"/>
  <c r="I63" i="5"/>
  <c r="I109" i="5"/>
  <c r="I29" i="5"/>
  <c r="I74" i="5"/>
  <c r="I58" i="5"/>
  <c r="I107" i="5"/>
  <c r="I42" i="5"/>
  <c r="I94" i="5"/>
  <c r="I36" i="5"/>
  <c r="I14" i="5"/>
  <c r="I112" i="5"/>
  <c r="I123" i="5"/>
  <c r="I118" i="5"/>
  <c r="I67" i="5"/>
  <c r="I28" i="5"/>
  <c r="I2" i="5"/>
  <c r="I84" i="5"/>
  <c r="I125" i="5"/>
  <c r="I18" i="5"/>
  <c r="I85" i="5"/>
  <c r="I113" i="5"/>
  <c r="I105" i="5"/>
  <c r="I70" i="5"/>
  <c r="I98" i="5"/>
  <c r="I8" i="5"/>
  <c r="I51" i="5"/>
  <c r="I114" i="5"/>
  <c r="I49" i="5"/>
  <c r="I106" i="5"/>
  <c r="I89" i="5"/>
  <c r="I38" i="5"/>
  <c r="I92" i="5"/>
  <c r="I11" i="5"/>
  <c r="I12" i="5"/>
  <c r="I21" i="5"/>
  <c r="I6" i="5"/>
  <c r="I61" i="5"/>
  <c r="I96" i="5"/>
  <c r="I64" i="5"/>
  <c r="I46" i="5"/>
  <c r="I62" i="5"/>
  <c r="I17" i="5"/>
  <c r="I69" i="5"/>
  <c r="I15" i="5"/>
  <c r="I33" i="5"/>
  <c r="D29" i="6"/>
  <c r="C28" i="6"/>
  <c r="D15" i="6"/>
  <c r="B7" i="5"/>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<sst xmlns="http://schemas.openxmlformats.org/spreadsheetml/2006/main" count="409" uniqueCount="207">
  <si>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</si>
  <si>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</si>
  <si>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</si>
  <si>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</si>
  <si>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</si>
  <si>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</si>
  <si>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</si>
  <si>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</si>
  <si>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</si>
  <si>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</si>
  <si>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</si>
  <si>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</si>
  <si>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</si>
  <si>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</si>
  <si>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</si>
  <si>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</si>
  <si>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</si>
  <si>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</si>
  <si>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</si>
  <si>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</si>
  <si>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</si>
  <si>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</si>
  <si>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</si>
  <si>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</si>
  <si>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</si>
  <si>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</si>
  <si>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</si>
  <si>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</si>
  <si>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</si>
  <si>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</si>
  <si>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</si>
  <si>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</si>
  <si>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</si>
  <si>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</si>
  <si>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</si>
  <si>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</si>
  <si>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</si>
  <si>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</si>
  <si>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</si>
  <si>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</si>
  <si>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</si>
  <si>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</si>
  <si>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</si>
  <si>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</si>
  <si>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</si>
  <si>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</si>
  <si>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</si>
  <si>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</si>
  <si>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</si>
  <si>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</si>
  <si>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</si>
  <si>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</si>
  <si>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</si>
  <si>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</si>
  <si>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</si>
  <si>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</si>
  <si>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</si>
  <si>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</si>
  <si>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</si>
  <si>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</si>
  <si>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</si>
  <si>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</si>
  <si>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</si>
  <si>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</si>
  <si>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</si>
  <si>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</si>
  <si>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</si>
  <si>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</si>
  <si>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</si>
  <si>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</si>
  <si>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</si>
  <si>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</si>
  <si>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</si>
  <si>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</si>
  <si>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</si>
  <si>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</si>
  <si>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</si>
  <si>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</si>
  <si>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</si>
  <si>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</si>
  <si>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</si>
  <si>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</si>
  <si>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</si>
  <si>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</si>
  <si>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</si>
  <si>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</si>
  <si>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</si>
  <si>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</si>
  <si>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</si>
  <si>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</si>
  <si>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</si>
  <si>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</si>
  <si>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</si>
  <si>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</si>
  <si>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</si>
  <si>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</si>
  <si>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</si>
  <si>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</si>
  <si>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</si>
  <si>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</si>
  <si>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</si>
  <si>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</si>
  <si>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</si>
  <si>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</si>
  <si>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</si>
  <si>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</si>
  <si>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</si>
  <si>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</si>
  <si>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</si>
  <si>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</si>
  <si>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</si>
  <si>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</si>
  <si>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</si>
  <si>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</si>
  <si>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</si>
  <si>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</si>
  <si>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EUR_YC6MRH_SWD</t>
  </si>
  <si>
    <t>EUR_YC6MRH_2WD</t>
  </si>
  <si>
    <t>EUR_YC6MRH_3WD</t>
  </si>
  <si>
    <t>EUR_YC6MRH_1MD</t>
  </si>
  <si>
    <t>EUR_YC6MRH_2MD</t>
  </si>
  <si>
    <t>EUR_YC6MRH_3MD</t>
  </si>
  <si>
    <t>EUR_YC6MRH_4MD</t>
  </si>
  <si>
    <t>EUR_YC6MRH_5MD</t>
  </si>
  <si>
    <t>EUR_YC6MRH_TOM6F1</t>
  </si>
  <si>
    <t>EUR_YC6MRH_1x7F</t>
  </si>
  <si>
    <t>EUR_YC6MRH_2x8F</t>
  </si>
  <si>
    <t>EUR_YC6MRH_3x9F</t>
  </si>
  <si>
    <t>EUR_YC6MRH_4x10F</t>
  </si>
  <si>
    <t>EUR_YC6MRH_5x11F</t>
  </si>
  <si>
    <t>EUR_YC6MRH_6x12F</t>
  </si>
  <si>
    <t>EUR_YC6MRH_12x18F</t>
  </si>
  <si>
    <t>EUR_YC6MRH_18x24F</t>
  </si>
  <si>
    <t>EUR_YC6MRH_AB6E3Y</t>
  </si>
  <si>
    <t>EUR_YC6MRH_AB6E4Y</t>
  </si>
  <si>
    <t>EUR_YC6MRH_AB6E5Y</t>
  </si>
  <si>
    <t>EUR_YC6MRH_AB6E6Y</t>
  </si>
  <si>
    <t>EUR_YC6MRH_AB6E7Y</t>
  </si>
  <si>
    <t>EUR_YC6MRH_AB6E8Y</t>
  </si>
  <si>
    <t>EUR_YC6MRH_AB6E9Y</t>
  </si>
  <si>
    <t>EUR_YC6MRH_AB6E10Y</t>
  </si>
  <si>
    <t>EUR_YC6MRH_AB6E11Y</t>
  </si>
  <si>
    <t>EUR_YC6MRH_AB6E12Y</t>
  </si>
  <si>
    <t>EUR_YC6MRH_AB6E13Y</t>
  </si>
  <si>
    <t>EUR_YC6MRH_AB6E14Y</t>
  </si>
  <si>
    <t>EUR_YC6MRH_AB6E15Y</t>
  </si>
  <si>
    <t>EUR_YC6MRH_AB6E16Y</t>
  </si>
  <si>
    <t>EUR_YC6MRH_AB6E17Y</t>
  </si>
  <si>
    <t>EUR_YC6MRH_AB6E18Y</t>
  </si>
  <si>
    <t>EUR_YC6MRH_AB6E19Y</t>
  </si>
  <si>
    <t>EUR_YC6MRH_AB6E20Y</t>
  </si>
  <si>
    <t>EUR_YC6MRH_AB6E21Y</t>
  </si>
  <si>
    <t>EUR_YC6MRH_AB6E22Y</t>
  </si>
  <si>
    <t>EUR_YC6MRH_AB6E23Y</t>
  </si>
  <si>
    <t>EUR_YC6MRH_AB6E24Y</t>
  </si>
  <si>
    <t>EUR_YC6MRH_AB6E25Y</t>
  </si>
  <si>
    <t>EUR_YC6MRH_AB6E26Y</t>
  </si>
  <si>
    <t>EUR_YC6MRH_AB6E27Y</t>
  </si>
  <si>
    <t>EUR_YC6MRH_AB6E28Y</t>
  </si>
  <si>
    <t>EUR_YC6MRH_AB6E29Y</t>
  </si>
  <si>
    <t>EUR_YC6MRH_AB6E30Y</t>
  </si>
  <si>
    <t>EUR_YC6MRH_AB6E35Y</t>
  </si>
  <si>
    <t>EUR_YC6MRH_AB6E40Y</t>
  </si>
  <si>
    <t>EUR_YC6MRH_AB6E50Y</t>
  </si>
  <si>
    <t>EUR_YC6MRH_AB6E60Y</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</si>
  <si>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</si>
  <si>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</si>
  <si>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</si>
  <si>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</si>
  <si>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</si>
  <si>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</si>
  <si>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</si>
  <si>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</si>
  <si>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</si>
  <si>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</si>
  <si>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</si>
  <si>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</si>
  <si>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</si>
  <si>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</si>
  <si>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</si>
  <si>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</si>
  <si>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</si>
  <si>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</si>
  <si>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</si>
  <si>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</si>
  <si>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</si>
  <si>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</si>
  <si>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</si>
  <si>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</si>
  <si>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</si>
  <si>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6L</t>
  </si>
  <si>
    <t>SB</t>
  </si>
  <si>
    <t>6E</t>
  </si>
  <si>
    <t>Spread</t>
  </si>
  <si>
    <t>Day Count Convention</t>
  </si>
  <si>
    <t>Business Day Convention</t>
  </si>
  <si>
    <t>Freq</t>
  </si>
  <si>
    <t>Fwd start</t>
  </si>
  <si>
    <t>Discounting2</t>
  </si>
  <si>
    <t>Discounting</t>
  </si>
  <si>
    <t>Actual/360</t>
  </si>
  <si>
    <t>MoneyMarketDayCounter</t>
  </si>
  <si>
    <t>30/360 (Bond Basis)</t>
  </si>
  <si>
    <t>BondBasisDayCounter</t>
  </si>
  <si>
    <t>EUR_YCRH_Deposits</t>
  </si>
  <si>
    <t>EUR_YCRH_FRAs</t>
  </si>
  <si>
    <t>EUR_YCRH_Swaps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</si>
</sst>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0000"/>
        <bgColor indexed="64"/>
      </patternFill>
    </fill>
    <fill>
      <patternFill patternType="solid">
        <fgColor theme="0" tint="-0.14999847407452621"/>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thin">
        <color indexed="64"/>
      </top>
      <bottom style="medium">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14">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2" fillId="2" borderId="14" xfId="1" applyFont="1" applyFill="1" applyBorder="1"/>
    <xf numFmtId="0" fontId="2" fillId="2" borderId="13" xfId="1" applyFont="1" applyFill="1" applyBorder="1"/>
    <xf numFmtId="10" fontId="6" fillId="0" borderId="0" xfId="1" applyNumberFormat="1" applyFont="1"/>
    <xf numFmtId="0" fontId="1" fillId="0" borderId="0" xfId="1"/>
    <xf numFmtId="0" fontId="2" fillId="0" borderId="0" xfId="1" applyFont="1"/>
    <xf numFmtId="0" fontId="2" fillId="2" borderId="0" xfId="1" applyFont="1" applyFill="1" applyBorder="1" applyAlignment="1">
      <alignment horizontal="center"/>
    </xf>
    <xf numFmtId="0" fontId="6" fillId="0" borderId="0" xfId="1" applyFont="1"/>
    <xf numFmtId="168" fontId="6" fillId="0" borderId="0" xfId="1" applyNumberFormat="1" applyFont="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37" xfId="1" applyFont="1" applyFill="1" applyBorder="1" applyAlignment="1">
      <alignment horizontal="left"/>
    </xf>
    <xf numFmtId="0" fontId="2" fillId="2" borderId="37" xfId="1" applyFont="1" applyFill="1" applyBorder="1"/>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8" xfId="1" applyFont="1" applyBorder="1"/>
    <xf numFmtId="0" fontId="5" fillId="0" borderId="38" xfId="1" applyFont="1" applyBorder="1" applyAlignment="1">
      <alignment horizontal="left"/>
    </xf>
    <xf numFmtId="0" fontId="5" fillId="0" borderId="38" xfId="1" applyFont="1" applyBorder="1" applyAlignment="1">
      <alignment horizontal="center"/>
    </xf>
    <xf numFmtId="0" fontId="2" fillId="2" borderId="38" xfId="1" applyFont="1" applyFill="1" applyBorder="1" applyAlignment="1">
      <alignment horizontal="center"/>
    </xf>
    <xf numFmtId="0" fontId="2" fillId="2" borderId="38" xfId="1" applyFont="1" applyFill="1" applyBorder="1"/>
    <xf numFmtId="0" fontId="1" fillId="0" borderId="0" xfId="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NumberFormat="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8"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0" fontId="2" fillId="10" borderId="0" xfId="1" applyFont="1" applyFill="1" applyBorder="1" applyAlignment="1">
      <alignment horizontal="center"/>
    </xf>
    <xf numFmtId="0" fontId="2" fillId="11" borderId="0" xfId="3" applyFont="1" applyFill="1"/>
    <xf numFmtId="0" fontId="2" fillId="11" borderId="17" xfId="3" applyFont="1" applyFill="1" applyBorder="1"/>
    <xf numFmtId="0" fontId="2" fillId="11" borderId="16" xfId="3" applyFont="1" applyFill="1" applyBorder="1"/>
    <xf numFmtId="0" fontId="2" fillId="11" borderId="33" xfId="3" applyFont="1" applyFill="1" applyBorder="1"/>
    <xf numFmtId="0" fontId="2" fillId="11" borderId="32" xfId="3" applyFont="1" applyFill="1" applyBorder="1"/>
    <xf numFmtId="0" fontId="2" fillId="11" borderId="15" xfId="3" applyFont="1" applyFill="1" applyBorder="1"/>
    <xf numFmtId="0" fontId="2" fillId="11" borderId="13" xfId="3" applyFont="1" applyFill="1" applyBorder="1"/>
    <xf numFmtId="0" fontId="5" fillId="11" borderId="0" xfId="3" applyFill="1"/>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11" fillId="7"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97" customWidth="1"/>
    <col min="3" max="3" width="18" style="197" bestFit="1" customWidth="1"/>
    <col min="4" max="4" width="23.85546875" style="197" bestFit="1" customWidth="1"/>
    <col min="5" max="5" width="22" style="197" bestFit="1" customWidth="1"/>
    <col min="6" max="7" width="2.7109375" style="197" customWidth="1"/>
    <col min="8" max="9" width="8" style="197"/>
    <col min="10" max="11" width="2.7109375" style="197" customWidth="1"/>
    <col min="12" max="12" width="18.5703125" style="197" bestFit="1" customWidth="1"/>
    <col min="13" max="13" width="53.7109375" style="197" bestFit="1" customWidth="1"/>
    <col min="14" max="14" width="2.7109375" style="197" customWidth="1"/>
    <col min="15" max="16384" width="8" style="197"/>
  </cols>
  <sheetData>
    <row r="1" spans="2:14" ht="12" thickBot="1" x14ac:dyDescent="0.25">
      <c r="B1" s="197" t="str">
        <f>_xll.qlxlVersion(TRUE,Trigger)</f>
        <v>QuantLibXL 1.3.0 - MS VC++ 9.0 - Multithreaded Static Runtime library - Release Configuration - Dec  5 2013 11:03:51</v>
      </c>
    </row>
    <row r="2" spans="2:14" ht="18" x14ac:dyDescent="0.25">
      <c r="B2" s="205" t="s">
        <v>115</v>
      </c>
      <c r="C2" s="206"/>
      <c r="D2" s="206"/>
      <c r="E2" s="206"/>
      <c r="F2" s="207"/>
      <c r="K2" s="205" t="s">
        <v>185</v>
      </c>
      <c r="L2" s="206"/>
      <c r="M2" s="206"/>
      <c r="N2" s="208"/>
    </row>
    <row r="3" spans="2:14" ht="12" thickBot="1" x14ac:dyDescent="0.25">
      <c r="B3" s="61"/>
      <c r="C3" s="90"/>
      <c r="D3" s="58"/>
      <c r="E3" s="58"/>
      <c r="F3" s="57"/>
      <c r="K3" s="133"/>
      <c r="L3" s="136"/>
      <c r="M3" s="136"/>
      <c r="N3" s="135"/>
    </row>
    <row r="4" spans="2:14" x14ac:dyDescent="0.2">
      <c r="B4" s="61"/>
      <c r="C4" s="89" t="s">
        <v>114</v>
      </c>
      <c r="D4" s="76" t="s">
        <v>111</v>
      </c>
      <c r="E4" s="58"/>
      <c r="F4" s="57"/>
      <c r="H4" s="200" t="s">
        <v>113</v>
      </c>
      <c r="I4" s="201"/>
      <c r="K4" s="133"/>
      <c r="L4" s="132" t="s">
        <v>184</v>
      </c>
      <c r="M4" s="126" t="b">
        <v>1</v>
      </c>
      <c r="N4" s="131"/>
    </row>
    <row r="5" spans="2:14" x14ac:dyDescent="0.2">
      <c r="B5" s="61"/>
      <c r="C5" s="88" t="s">
        <v>112</v>
      </c>
      <c r="D5" s="62">
        <v>6</v>
      </c>
      <c r="E5" s="58"/>
      <c r="F5" s="57"/>
      <c r="H5" s="198" t="s">
        <v>111</v>
      </c>
      <c r="I5" s="199" t="s">
        <v>110</v>
      </c>
      <c r="K5" s="133"/>
      <c r="L5" s="132" t="s">
        <v>183</v>
      </c>
      <c r="M5" s="134" t="str">
        <f ca="1">SUBSTITUTE(LEFT(CELL("filename",A1),FIND("[",CELL("filename",A1),1)-1),"\XLS\","\XML\")</f>
        <v>C:\Users\erik\Documents\repos\quantlib_nando\QuantLibXL\Data2\XML\</v>
      </c>
      <c r="N5" s="131"/>
    </row>
    <row r="6" spans="2:14" x14ac:dyDescent="0.2">
      <c r="B6" s="61"/>
      <c r="C6" s="88" t="s">
        <v>109</v>
      </c>
      <c r="D6" s="62" t="str">
        <f>_xll.qlPeriodEquivalent(D5&amp;"M")</f>
        <v>6M</v>
      </c>
      <c r="E6" s="58"/>
      <c r="F6" s="57"/>
      <c r="H6" s="198" t="s">
        <v>108</v>
      </c>
      <c r="I6" s="199"/>
      <c r="K6" s="133"/>
      <c r="L6" s="132" t="s">
        <v>182</v>
      </c>
      <c r="M6" s="123" t="b">
        <v>1</v>
      </c>
      <c r="N6" s="131"/>
    </row>
    <row r="7" spans="2:14" ht="12" thickBot="1" x14ac:dyDescent="0.25">
      <c r="B7" s="61"/>
      <c r="C7" s="88" t="s">
        <v>107</v>
      </c>
      <c r="D7" s="62" t="str">
        <f>Months&amp;IF(UPPER(Currency)="EUR","E","L")</f>
        <v>6E</v>
      </c>
      <c r="E7" s="58"/>
      <c r="F7" s="57"/>
      <c r="H7" s="198" t="s">
        <v>106</v>
      </c>
      <c r="I7" s="199"/>
      <c r="K7" s="130"/>
      <c r="L7" s="129"/>
      <c r="M7" s="129"/>
      <c r="N7" s="128"/>
    </row>
    <row r="8" spans="2:14" ht="12" thickBot="1" x14ac:dyDescent="0.25">
      <c r="B8" s="61"/>
      <c r="C8" s="88" t="s">
        <v>105</v>
      </c>
      <c r="D8" s="62" t="str">
        <f>VLOOKUP(Currency,H4:I8,2)</f>
        <v>AB</v>
      </c>
      <c r="E8" s="58"/>
      <c r="F8" s="57"/>
      <c r="H8" s="202" t="s">
        <v>104</v>
      </c>
      <c r="I8" s="203" t="s">
        <v>103</v>
      </c>
      <c r="K8" s="204"/>
      <c r="L8" s="204"/>
      <c r="M8" s="204"/>
      <c r="N8" s="204"/>
    </row>
    <row r="9" spans="2:14" ht="18" x14ac:dyDescent="0.25">
      <c r="B9" s="61"/>
      <c r="C9" s="88" t="s">
        <v>102</v>
      </c>
      <c r="D9" s="62" t="str">
        <f>Currency&amp;"_YC"&amp;IndexTenor&amp;"RH"</f>
        <v>EUR_YC6MRH</v>
      </c>
      <c r="E9" s="58"/>
      <c r="F9" s="57"/>
      <c r="K9" s="205" t="s">
        <v>181</v>
      </c>
      <c r="L9" s="206"/>
      <c r="M9" s="206"/>
      <c r="N9" s="208"/>
    </row>
    <row r="10" spans="2:14" ht="12.75" x14ac:dyDescent="0.2">
      <c r="B10" s="61"/>
      <c r="C10" s="87" t="s">
        <v>101</v>
      </c>
      <c r="D10" s="62" t="b">
        <v>1</v>
      </c>
      <c r="E10" s="58"/>
      <c r="F10" s="57"/>
      <c r="K10" s="125"/>
      <c r="L10" s="127"/>
      <c r="M10" s="127"/>
      <c r="N10" s="122"/>
    </row>
    <row r="11" spans="2:14" ht="12.75" x14ac:dyDescent="0.2">
      <c r="B11" s="61"/>
      <c r="C11" s="87" t="s">
        <v>100</v>
      </c>
      <c r="D11" s="86">
        <v>41652.126562500001</v>
      </c>
      <c r="E11" s="58"/>
      <c r="F11" s="57"/>
      <c r="K11" s="125"/>
      <c r="L11" s="124" t="s">
        <v>180</v>
      </c>
      <c r="M11" s="126" t="s">
        <v>179</v>
      </c>
      <c r="N11" s="122"/>
    </row>
    <row r="12" spans="2:14" ht="12.75" x14ac:dyDescent="0.2">
      <c r="B12" s="61"/>
      <c r="C12" s="85" t="s">
        <v>99</v>
      </c>
      <c r="D12" s="84" t="b">
        <v>0</v>
      </c>
      <c r="E12" s="58"/>
      <c r="F12" s="57"/>
      <c r="K12" s="125"/>
      <c r="L12" s="124" t="s">
        <v>178</v>
      </c>
      <c r="M12" s="123" t="s">
        <v>177</v>
      </c>
      <c r="N12" s="122"/>
    </row>
    <row r="13" spans="2:14" ht="12.75" x14ac:dyDescent="0.2">
      <c r="B13" s="61"/>
      <c r="C13" s="66"/>
      <c r="D13" s="66"/>
      <c r="E13" s="58"/>
      <c r="F13" s="57"/>
      <c r="K13" s="125"/>
      <c r="L13" s="124" t="s">
        <v>203</v>
      </c>
      <c r="M13" s="126" t="s">
        <v>202</v>
      </c>
      <c r="N13" s="122"/>
    </row>
    <row r="14" spans="2:14" ht="12.75" x14ac:dyDescent="0.2">
      <c r="B14" s="61"/>
      <c r="C14" s="81" t="s">
        <v>98</v>
      </c>
      <c r="D14" s="83" t="str">
        <f>_xll.qlPiecewiseYieldCurve(D16,NDays,Calendar,RateHelpersSelected,DayCounter,IF(ISERROR(D22),NA(),D20:E20),IF(ISERROR(D22),NA(),D21:E21),Accuracy,TraitsID,InterpolatorID,Permanent,,ObjectOverwrite)</f>
        <v>_EURYC6M#0000</v>
      </c>
      <c r="E14" s="58"/>
      <c r="F14" s="57"/>
      <c r="K14" s="125"/>
      <c r="L14" s="124" t="s">
        <v>201</v>
      </c>
      <c r="M14" s="126" t="s">
        <v>200</v>
      </c>
      <c r="N14" s="122"/>
    </row>
    <row r="15" spans="2:14" ht="12.75" x14ac:dyDescent="0.2">
      <c r="B15" s="61"/>
      <c r="C15" s="68" t="s">
        <v>76</v>
      </c>
      <c r="D15" s="82" t="str">
        <f>_xll.ohRangeRetrieveError(YieldCurve)</f>
        <v/>
      </c>
      <c r="E15" s="58"/>
      <c r="F15" s="57"/>
      <c r="K15" s="125"/>
      <c r="L15" s="124" t="s">
        <v>199</v>
      </c>
      <c r="M15" s="126" t="str">
        <f>PROPER(Currency)&amp;"YC"</f>
        <v>EurYC</v>
      </c>
      <c r="N15" s="122"/>
    </row>
    <row r="16" spans="2:14" ht="12.75" x14ac:dyDescent="0.2">
      <c r="B16" s="61"/>
      <c r="C16" s="81" t="s">
        <v>97</v>
      </c>
      <c r="D16" s="80" t="str">
        <f>"_"&amp;Currency&amp;"YC"&amp;IndexTenor</f>
        <v>_EURYC6M</v>
      </c>
      <c r="E16" s="58"/>
      <c r="F16" s="57"/>
      <c r="K16" s="125"/>
      <c r="L16" s="124" t="s">
        <v>198</v>
      </c>
      <c r="M16" s="126" t="str">
        <f>PROPER(Currency)&amp;"YCSTD"</f>
        <v>EurYCSTD</v>
      </c>
      <c r="N16" s="122"/>
    </row>
    <row r="17" spans="2:14" ht="13.5" thickBot="1" x14ac:dyDescent="0.25">
      <c r="B17" s="61"/>
      <c r="C17" s="70" t="s">
        <v>96</v>
      </c>
      <c r="D17" s="79">
        <v>2</v>
      </c>
      <c r="E17" s="58"/>
      <c r="F17" s="57"/>
      <c r="K17" s="121"/>
      <c r="L17" s="120"/>
      <c r="M17" s="120"/>
      <c r="N17" s="119"/>
    </row>
    <row r="18" spans="2:14" x14ac:dyDescent="0.2">
      <c r="B18" s="61"/>
      <c r="C18" s="70" t="s">
        <v>95</v>
      </c>
      <c r="D18" s="78" t="s">
        <v>94</v>
      </c>
      <c r="E18" s="58"/>
      <c r="F18" s="57"/>
    </row>
    <row r="19" spans="2:14" x14ac:dyDescent="0.2">
      <c r="B19" s="61"/>
      <c r="C19" s="70" t="s">
        <v>93</v>
      </c>
      <c r="D19" s="78"/>
      <c r="E19" s="58"/>
      <c r="F19" s="57"/>
    </row>
    <row r="20" spans="2:14" x14ac:dyDescent="0.2">
      <c r="B20" s="61"/>
      <c r="C20" s="70" t="s">
        <v>92</v>
      </c>
      <c r="D20" s="77" t="str">
        <f>Currency&amp;"TOY_SYNTH"&amp;IndexTenor&amp;"_Quote"</f>
        <v>EURTOY_SYNTH6M_Quote</v>
      </c>
      <c r="E20" s="76" t="str">
        <f>Currency&amp;"TOY2_SYNTH"&amp;IndexTenor&amp;"_Quote"</f>
        <v>EURTOY2_SYNTH6M_Quote</v>
      </c>
      <c r="F20" s="57"/>
    </row>
    <row r="21" spans="2:14" x14ac:dyDescent="0.2">
      <c r="B21" s="61"/>
      <c r="C21" s="70" t="s">
        <v>91</v>
      </c>
      <c r="D21" s="75">
        <f>DATE(YEAR(_xll.qlCalendarAdvance(Calendar,_xll.qlSettingsEvaluationDate(Trigger),NDays&amp;"D")),12,31)</f>
        <v>42004</v>
      </c>
      <c r="E21" s="74">
        <f>DATE(YEAR(D21+1),12,31)</f>
        <v>42369</v>
      </c>
      <c r="F21" s="57"/>
    </row>
    <row r="22" spans="2:14" x14ac:dyDescent="0.2">
      <c r="B22" s="61"/>
      <c r="C22" s="70" t="s">
        <v>90</v>
      </c>
      <c r="D22" s="73">
        <f>_xll.qlQuoteValue(D20,Trigger)</f>
        <v>1</v>
      </c>
      <c r="E22" s="72">
        <f>_xll.qlQuoteValue(E20,Trigger)</f>
        <v>1</v>
      </c>
      <c r="F22" s="57"/>
    </row>
    <row r="23" spans="2:14" x14ac:dyDescent="0.2">
      <c r="B23" s="61"/>
      <c r="C23" s="70" t="s">
        <v>89</v>
      </c>
      <c r="D23" s="71" t="e">
        <f>NA()</f>
        <v>#N/A</v>
      </c>
      <c r="E23" s="58"/>
      <c r="F23" s="57"/>
    </row>
    <row r="24" spans="2:14" x14ac:dyDescent="0.2">
      <c r="B24" s="61"/>
      <c r="C24" s="70" t="s">
        <v>88</v>
      </c>
      <c r="D24" s="69" t="s">
        <v>87</v>
      </c>
      <c r="E24" s="58"/>
      <c r="F24" s="57"/>
    </row>
    <row r="25" spans="2:14" x14ac:dyDescent="0.2">
      <c r="B25" s="61"/>
      <c r="C25" s="68" t="s">
        <v>86</v>
      </c>
      <c r="D25" s="67" t="s">
        <v>85</v>
      </c>
      <c r="E25" s="58"/>
      <c r="F25" s="57"/>
    </row>
    <row r="26" spans="2:14" x14ac:dyDescent="0.2">
      <c r="B26" s="61"/>
      <c r="C26" s="66"/>
      <c r="D26" s="66"/>
      <c r="E26" s="58"/>
      <c r="F26" s="57"/>
    </row>
    <row r="27" spans="2:14" x14ac:dyDescent="0.2">
      <c r="B27" s="61"/>
      <c r="C27" s="65">
        <f>_xll.qlTermStructureReferenceDate(YieldCurve)</f>
        <v>41654</v>
      </c>
      <c r="D27" s="64">
        <f>MAX(_xll.ohPack(Selected!I1:I126))</f>
        <v>1</v>
      </c>
      <c r="E27" s="58"/>
      <c r="F27" s="57"/>
    </row>
    <row r="28" spans="2:14" x14ac:dyDescent="0.2">
      <c r="B28" s="61"/>
      <c r="C28" s="63">
        <f>MAX(_xll.ohPack(Selected!H2:H126))</f>
        <v>63569</v>
      </c>
      <c r="D28" s="62">
        <f>MIN(_xll.ohPack(Selected!I1:I126))</f>
        <v>0.19840091126141576</v>
      </c>
      <c r="E28" s="58"/>
      <c r="F28" s="57"/>
    </row>
    <row r="29" spans="2:14" x14ac:dyDescent="0.2">
      <c r="B29" s="61"/>
      <c r="C29" s="60" t="s">
        <v>76</v>
      </c>
      <c r="D29" s="59" t="str">
        <f>_xll.ohRangeRetrieveError(Selected!I1)</f>
        <v/>
      </c>
      <c r="E29" s="58"/>
      <c r="F29" s="57"/>
    </row>
    <row r="30" spans="2:14" ht="14.25" customHeight="1" thickBot="1" x14ac:dyDescent="0.25">
      <c r="B30" s="56"/>
      <c r="C30" s="55"/>
      <c r="D30" s="55"/>
      <c r="E30" s="55"/>
      <c r="F30" s="54"/>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9" t="s">
        <v>75</v>
      </c>
      <c r="C1" s="210"/>
      <c r="D1" s="211"/>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EUR_YC6MRH_OND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EUR_YC6MRH_TND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EUR_YC6MRH_SND</v>
      </c>
      <c r="F4" s="13">
        <f>_xll.qlRateHelperQuoteValue($E4,Trigger)</f>
        <v>2.575E-3</v>
      </c>
      <c r="G4" s="13"/>
      <c r="H4" s="196" t="b">
        <v>0</v>
      </c>
      <c r="I4" s="12">
        <v>10</v>
      </c>
      <c r="J4" s="12">
        <v>1</v>
      </c>
      <c r="K4" s="11">
        <f>_xll.qlRateHelperEarliestDate($E4,Trigger)</f>
        <v>41654</v>
      </c>
      <c r="L4" s="10">
        <f>_xll.qlRateHelperLatestDate($E4,Trigger)</f>
        <v>41655</v>
      </c>
      <c r="M4" s="1">
        <v>30</v>
      </c>
      <c r="N4" s="1" t="s">
        <v>61</v>
      </c>
    </row>
    <row r="5" spans="2:14" x14ac:dyDescent="0.2">
      <c r="B5" s="30"/>
      <c r="C5" s="15"/>
      <c r="D5" s="14" t="s">
        <v>60</v>
      </c>
      <c r="E5" s="14" t="str">
        <f t="shared" si="0"/>
        <v>EUR_YC6MRH_SWD</v>
      </c>
      <c r="F5" s="13">
        <f>_xll.qlRateHelperQuoteValue($E5,Trigger)</f>
        <v>2.6679999999999998E-3</v>
      </c>
      <c r="G5" s="13"/>
      <c r="H5" s="12" t="b">
        <v>1</v>
      </c>
      <c r="I5" s="12">
        <v>10</v>
      </c>
      <c r="J5" s="12">
        <v>1</v>
      </c>
      <c r="K5" s="11">
        <f>_xll.qlRateHelperEarliestDate($E5,Trigger)</f>
        <v>41654</v>
      </c>
      <c r="L5" s="10">
        <f>_xll.qlRateHelperLatestDate($E5,Trigger)</f>
        <v>41661</v>
      </c>
      <c r="M5" s="1">
        <v>40</v>
      </c>
      <c r="N5" s="1" t="s">
        <v>59</v>
      </c>
    </row>
    <row r="6" spans="2:14" x14ac:dyDescent="0.2">
      <c r="B6" s="30"/>
      <c r="C6" s="15"/>
      <c r="D6" s="14" t="s">
        <v>58</v>
      </c>
      <c r="E6" s="14" t="str">
        <f t="shared" si="0"/>
        <v>EUR_YC6MRH_2WD</v>
      </c>
      <c r="F6" s="13">
        <f>_xll.qlRateHelperQuoteValue($E6,Trigger)</f>
        <v>2.6710000000000002E-3</v>
      </c>
      <c r="G6" s="13"/>
      <c r="H6" s="12" t="b">
        <v>1</v>
      </c>
      <c r="I6" s="12">
        <v>10</v>
      </c>
      <c r="J6" s="12">
        <v>1</v>
      </c>
      <c r="K6" s="11">
        <f>_xll.qlRateHelperEarliestDate($E6,Trigger)</f>
        <v>41654</v>
      </c>
      <c r="L6" s="10">
        <f>_xll.qlRateHelperLatestDate($E6,Trigger)</f>
        <v>41668</v>
      </c>
      <c r="M6" s="1">
        <v>50</v>
      </c>
      <c r="N6" s="1" t="s">
        <v>57</v>
      </c>
    </row>
    <row r="7" spans="2:14" x14ac:dyDescent="0.2">
      <c r="B7" s="30"/>
      <c r="C7" s="15"/>
      <c r="D7" s="14" t="s">
        <v>56</v>
      </c>
      <c r="E7" s="14" t="str">
        <f t="shared" si="0"/>
        <v>EUR_YC6MRH_3WD</v>
      </c>
      <c r="F7" s="13">
        <f>_xll.qlRateHelperQuoteValue($E7,Trigger)</f>
        <v>2.6940000000000002E-3</v>
      </c>
      <c r="G7" s="13"/>
      <c r="H7" s="12" t="b">
        <v>1</v>
      </c>
      <c r="I7" s="12">
        <v>10</v>
      </c>
      <c r="J7" s="12">
        <v>1</v>
      </c>
      <c r="K7" s="11">
        <f>_xll.qlRateHelperEarliestDate($E7,Trigger)</f>
        <v>41654</v>
      </c>
      <c r="L7" s="10">
        <f>_xll.qlRateHelperLatestDate($E7,Trigger)</f>
        <v>41675</v>
      </c>
      <c r="M7" s="1">
        <v>60</v>
      </c>
      <c r="N7" s="1" t="s">
        <v>55</v>
      </c>
    </row>
    <row r="8" spans="2:14" x14ac:dyDescent="0.2">
      <c r="B8" s="30"/>
      <c r="C8" s="15"/>
      <c r="D8" s="14" t="s">
        <v>54</v>
      </c>
      <c r="E8" s="14" t="str">
        <f t="shared" si="0"/>
        <v>EUR_YC6MRH_1MD</v>
      </c>
      <c r="F8" s="13">
        <f>_xll.qlRateHelperQuoteValue($E8,Trigger)</f>
        <v>2.7269999999999998E-3</v>
      </c>
      <c r="G8" s="13"/>
      <c r="H8" s="12" t="b">
        <v>1</v>
      </c>
      <c r="I8" s="12">
        <v>10</v>
      </c>
      <c r="J8" s="12">
        <v>1</v>
      </c>
      <c r="K8" s="11">
        <f>_xll.qlRateHelperEarliestDate($E8,Trigger)</f>
        <v>41654</v>
      </c>
      <c r="L8" s="10">
        <f>_xll.qlRateHelperLatestDate($E8,Trigger)</f>
        <v>41687</v>
      </c>
      <c r="M8" s="1">
        <v>70</v>
      </c>
      <c r="N8" s="1" t="s">
        <v>53</v>
      </c>
    </row>
    <row r="9" spans="2:14" x14ac:dyDescent="0.2">
      <c r="B9" s="30"/>
      <c r="C9" s="15"/>
      <c r="D9" s="14" t="s">
        <v>52</v>
      </c>
      <c r="E9" s="14" t="str">
        <f t="shared" si="0"/>
        <v>EUR_YC6MRH_2MD</v>
      </c>
      <c r="F9" s="13">
        <f>_xll.qlRateHelperQuoteValue($E9,Trigger)</f>
        <v>2.8800000000000002E-3</v>
      </c>
      <c r="G9" s="13"/>
      <c r="H9" s="12" t="b">
        <v>1</v>
      </c>
      <c r="I9" s="12">
        <v>10</v>
      </c>
      <c r="J9" s="12">
        <v>1</v>
      </c>
      <c r="K9" s="11">
        <f>_xll.qlRateHelperEarliestDate($E9,Trigger)</f>
        <v>41654</v>
      </c>
      <c r="L9" s="10">
        <f>_xll.qlRateHelperLatestDate($E9,Trigger)</f>
        <v>41715</v>
      </c>
    </row>
    <row r="10" spans="2:14" x14ac:dyDescent="0.2">
      <c r="B10" s="30"/>
      <c r="C10" s="15"/>
      <c r="D10" s="14" t="s">
        <v>51</v>
      </c>
      <c r="E10" s="14" t="str">
        <f t="shared" si="0"/>
        <v>EUR_YC6MRH_3MD</v>
      </c>
      <c r="F10" s="13">
        <f>_xll.qlRateHelperQuoteValue($E10,Trigger)</f>
        <v>3.026E-3</v>
      </c>
      <c r="G10" s="13"/>
      <c r="H10" s="12" t="b">
        <v>1</v>
      </c>
      <c r="I10" s="12">
        <v>10</v>
      </c>
      <c r="J10" s="12">
        <v>1</v>
      </c>
      <c r="K10" s="11">
        <f>_xll.qlRateHelperEarliestDate($E10,Trigger)</f>
        <v>41654</v>
      </c>
      <c r="L10" s="10">
        <f>_xll.qlRateHelperLatestDate($E10,Trigger)</f>
        <v>41744</v>
      </c>
    </row>
    <row r="11" spans="2:14" x14ac:dyDescent="0.2">
      <c r="B11" s="30"/>
      <c r="C11" s="15"/>
      <c r="D11" s="14" t="s">
        <v>50</v>
      </c>
      <c r="E11" s="14" t="str">
        <f t="shared" si="0"/>
        <v>EUR_YC6MRH_4MD</v>
      </c>
      <c r="F11" s="13">
        <f>_xll.qlRateHelperQuoteValue($E11,Trigger)</f>
        <v>3.1419999999999998E-3</v>
      </c>
      <c r="G11" s="13"/>
      <c r="H11" s="12" t="b">
        <v>1</v>
      </c>
      <c r="I11" s="12">
        <v>10</v>
      </c>
      <c r="J11" s="12">
        <v>1</v>
      </c>
      <c r="K11" s="11">
        <f>_xll.qlRateHelperEarliestDate($E11,Trigger)</f>
        <v>41654</v>
      </c>
      <c r="L11" s="10">
        <f>_xll.qlRateHelperLatestDate($E11,Trigger)</f>
        <v>41774</v>
      </c>
    </row>
    <row r="12" spans="2:14" x14ac:dyDescent="0.2">
      <c r="B12" s="30"/>
      <c r="C12" s="15"/>
      <c r="D12" s="14" t="s">
        <v>49</v>
      </c>
      <c r="E12" s="14" t="str">
        <f t="shared" si="0"/>
        <v>EUR_YC6MRH_5MD</v>
      </c>
      <c r="F12" s="13">
        <f>_xll.qlRateHelperQuoteValue($E12,Trigger)</f>
        <v>3.264E-3</v>
      </c>
      <c r="G12" s="13"/>
      <c r="H12" s="12" t="b">
        <v>1</v>
      </c>
      <c r="I12" s="12">
        <v>10</v>
      </c>
      <c r="J12" s="12">
        <v>1</v>
      </c>
      <c r="K12" s="11">
        <f>_xll.qlRateHelperEarliestDate($E12,Trigger)</f>
        <v>41654</v>
      </c>
      <c r="L12" s="10">
        <f>_xll.qlRateHelperLatestDate($E12,Trigger)</f>
        <v>41806</v>
      </c>
    </row>
    <row r="13" spans="2:14" x14ac:dyDescent="0.2">
      <c r="B13" s="30"/>
      <c r="C13" s="15"/>
      <c r="D13" s="14" t="s">
        <v>48</v>
      </c>
      <c r="E13" s="14" t="str">
        <f t="shared" si="0"/>
        <v>EUR_YC6MRH_6MD</v>
      </c>
      <c r="F13" s="13">
        <f>_xll.qlRateHelperQuoteValue($E13,Trigger)</f>
        <v>3.4160000000000002E-3</v>
      </c>
      <c r="G13" s="13"/>
      <c r="H13" s="12" t="b">
        <v>0</v>
      </c>
      <c r="I13" s="12">
        <v>10</v>
      </c>
      <c r="J13" s="12">
        <v>1</v>
      </c>
      <c r="K13" s="11">
        <f>_xll.qlRateHelperEarliestDate($E13,Trigger)</f>
        <v>41654</v>
      </c>
      <c r="L13" s="10">
        <f>_xll.qlRateHelperLatestDate($E13,Trigger)</f>
        <v>41835</v>
      </c>
    </row>
    <row r="14" spans="2:14" x14ac:dyDescent="0.2">
      <c r="B14" s="30"/>
      <c r="C14" s="15"/>
      <c r="D14" s="14" t="s">
        <v>47</v>
      </c>
      <c r="E14" s="14" t="str">
        <f t="shared" si="0"/>
        <v>EUR_YC6MRH_9MD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x14ac:dyDescent="0.2">
      <c r="B15" s="29"/>
      <c r="C15" s="8"/>
      <c r="D15" s="7" t="s">
        <v>46</v>
      </c>
      <c r="E15" s="7" t="str">
        <f t="shared" si="0"/>
        <v>EUR_YC6MRH_1YD</v>
      </c>
      <c r="F15" s="6" t="e">
        <f>_xll.qlRateHelperQuoteValue($E15,Trigger)</f>
        <v>#NUM!</v>
      </c>
      <c r="G15" s="6"/>
      <c r="H15" s="5" t="b">
        <v>0</v>
      </c>
      <c r="I15" s="5">
        <v>10</v>
      </c>
      <c r="J15" s="5">
        <v>1</v>
      </c>
      <c r="K15" s="4" t="e">
        <f>_xll.qlRateHelperEarliestDate($E15,Trigger)</f>
        <v>#NUM!</v>
      </c>
      <c r="L15" s="3" t="e">
        <f>_xll.qlRateHelperLatestDate($E15,Trigger)</f>
        <v>#NUM!</v>
      </c>
    </row>
    <row r="16" spans="2:14" x14ac:dyDescent="0.2">
      <c r="B16" s="24" t="s">
        <v>45</v>
      </c>
      <c r="C16" s="23">
        <f>Months</f>
        <v>6</v>
      </c>
      <c r="D16" s="22" t="s">
        <v>43</v>
      </c>
      <c r="E16" s="22" t="str">
        <f t="shared" si="0"/>
        <v>EUR_YC6MRH_T6F1</v>
      </c>
      <c r="F16" s="21">
        <f>_xll.qlRateHelperQuoteValue($E16,Trigger)</f>
        <v>3.4299999999999999E-3</v>
      </c>
      <c r="G16" s="21"/>
      <c r="H16" s="20" t="b">
        <v>0</v>
      </c>
      <c r="I16" s="20">
        <v>20</v>
      </c>
      <c r="J16" s="20">
        <v>1</v>
      </c>
      <c r="K16" s="19">
        <f>_xll.qlRateHelperEarliestDate($E16,Trigger)</f>
        <v>41654</v>
      </c>
      <c r="L16" s="18">
        <f>_xll.qlRateHelperLatestDate($E16,Trigger)</f>
        <v>41835</v>
      </c>
    </row>
    <row r="17" spans="2:12" x14ac:dyDescent="0.2">
      <c r="B17" s="9" t="s">
        <v>44</v>
      </c>
      <c r="C17" s="8">
        <f>Months</f>
        <v>6</v>
      </c>
      <c r="D17" s="7" t="s">
        <v>43</v>
      </c>
      <c r="E17" s="7" t="str">
        <f t="shared" si="0"/>
        <v>EUR_YC6MRH_TOM6F1</v>
      </c>
      <c r="F17" s="6">
        <f>_xll.qlRateHelperQuoteValue($E17,Trigger)</f>
        <v>3.4399999999999999E-3</v>
      </c>
      <c r="G17" s="6"/>
      <c r="H17" s="5" t="b">
        <v>1</v>
      </c>
      <c r="I17" s="5">
        <v>20</v>
      </c>
      <c r="J17" s="5">
        <v>1</v>
      </c>
      <c r="K17" s="4">
        <f>_xll.qlRateHelperEarliestDate($E17,Trigger)</f>
        <v>41655</v>
      </c>
      <c r="L17" s="3">
        <f>_xll.qlRateHelperLatestDate($E17,Trigger)</f>
        <v>41836</v>
      </c>
    </row>
    <row r="18" spans="2:12" x14ac:dyDescent="0.2">
      <c r="B18" s="16">
        <v>1</v>
      </c>
      <c r="C18" s="15" t="s">
        <v>42</v>
      </c>
      <c r="D18" s="14" t="str">
        <f t="shared" ref="D18:D35" si="1">(B18+Months)&amp;"F"</f>
        <v>7F</v>
      </c>
      <c r="E18" s="14" t="str">
        <f t="shared" si="0"/>
        <v>EUR_YC6MRH_1x7F</v>
      </c>
      <c r="F18" s="13">
        <f>_xll.qlRateHelperQuoteValue($E18,Trigger)</f>
        <v>3.7199999999999998E-3</v>
      </c>
      <c r="G18" s="13"/>
      <c r="H18" s="12" t="b">
        <v>1</v>
      </c>
      <c r="I18" s="12">
        <v>20</v>
      </c>
      <c r="J18" s="12">
        <v>1</v>
      </c>
      <c r="K18" s="11">
        <f>_xll.qlRateHelperEarliestDate($E18,Trigger)</f>
        <v>41687</v>
      </c>
      <c r="L18" s="10">
        <f>_xll.qlRateHelperLatestDate($E18,Trigger)</f>
        <v>41869</v>
      </c>
    </row>
    <row r="19" spans="2:12" x14ac:dyDescent="0.2">
      <c r="B19" s="16">
        <v>2</v>
      </c>
      <c r="C19" s="15" t="s">
        <v>42</v>
      </c>
      <c r="D19" s="14" t="str">
        <f t="shared" si="1"/>
        <v>8F</v>
      </c>
      <c r="E19" s="14" t="str">
        <f t="shared" si="0"/>
        <v>EUR_YC6MRH_2x8F</v>
      </c>
      <c r="F19" s="13">
        <f>_xll.qlRateHelperQuoteValue($E19,Trigger)</f>
        <v>3.96E-3</v>
      </c>
      <c r="G19" s="13"/>
      <c r="H19" s="12" t="b">
        <v>1</v>
      </c>
      <c r="I19" s="12">
        <v>20</v>
      </c>
      <c r="J19" s="12">
        <v>1</v>
      </c>
      <c r="K19" s="11">
        <f>_xll.qlRateHelperEarliestDate($E19,Trigger)</f>
        <v>41715</v>
      </c>
      <c r="L19" s="10">
        <f>_xll.qlRateHelperLatestDate($E19,Trigger)</f>
        <v>41899</v>
      </c>
    </row>
    <row r="20" spans="2:12" x14ac:dyDescent="0.2">
      <c r="B20" s="16">
        <v>3</v>
      </c>
      <c r="C20" s="15" t="s">
        <v>42</v>
      </c>
      <c r="D20" s="14" t="str">
        <f t="shared" si="1"/>
        <v>9F</v>
      </c>
      <c r="E20" s="14" t="str">
        <f t="shared" si="0"/>
        <v>EUR_YC6MRH_3x9F</v>
      </c>
      <c r="F20" s="13">
        <f>_xll.qlRateHelperQuoteValue($E20,Trigger)</f>
        <v>4.2800000000000008E-3</v>
      </c>
      <c r="G20" s="13"/>
      <c r="H20" s="12" t="b">
        <v>1</v>
      </c>
      <c r="I20" s="12">
        <v>20</v>
      </c>
      <c r="J20" s="12">
        <v>1</v>
      </c>
      <c r="K20" s="11">
        <f>_xll.qlRateHelperEarliestDate($E20,Trigger)</f>
        <v>41744</v>
      </c>
      <c r="L20" s="10">
        <f>_xll.qlRateHelperLatestDate($E20,Trigger)</f>
        <v>41927</v>
      </c>
    </row>
    <row r="21" spans="2:12" x14ac:dyDescent="0.2">
      <c r="B21" s="16">
        <v>4</v>
      </c>
      <c r="C21" s="15" t="s">
        <v>42</v>
      </c>
      <c r="D21" s="14" t="str">
        <f t="shared" si="1"/>
        <v>10F</v>
      </c>
      <c r="E21" s="14" t="str">
        <f t="shared" si="0"/>
        <v>EUR_YC6MRH_4x10F</v>
      </c>
      <c r="F21" s="13">
        <f>_xll.qlRateHelperQuoteValue($E21,Trigger)</f>
        <v>4.5099999999999993E-3</v>
      </c>
      <c r="G21" s="13"/>
      <c r="H21" s="12" t="b">
        <v>1</v>
      </c>
      <c r="I21" s="12">
        <v>20</v>
      </c>
      <c r="J21" s="12">
        <v>1</v>
      </c>
      <c r="K21" s="11">
        <f>_xll.qlRateHelperEarliestDate($E21,Trigger)</f>
        <v>41774</v>
      </c>
      <c r="L21" s="10">
        <f>_xll.qlRateHelperLatestDate($E21,Trigger)</f>
        <v>41960</v>
      </c>
    </row>
    <row r="22" spans="2:12" x14ac:dyDescent="0.2">
      <c r="B22" s="16">
        <v>5</v>
      </c>
      <c r="C22" s="15" t="s">
        <v>42</v>
      </c>
      <c r="D22" s="14" t="str">
        <f t="shared" si="1"/>
        <v>11F</v>
      </c>
      <c r="E22" s="14" t="str">
        <f t="shared" si="0"/>
        <v>EUR_YC6MRH_5x11F</v>
      </c>
      <c r="F22" s="13">
        <f>_xll.qlRateHelperQuoteValue($E22,Trigger)</f>
        <v>4.7699999999999999E-3</v>
      </c>
      <c r="G22" s="13"/>
      <c r="H22" s="12" t="b">
        <v>1</v>
      </c>
      <c r="I22" s="12">
        <v>20</v>
      </c>
      <c r="J22" s="12">
        <v>1</v>
      </c>
      <c r="K22" s="11">
        <f>_xll.qlRateHelperEarliestDate($E22,Trigger)</f>
        <v>41806</v>
      </c>
      <c r="L22" s="10">
        <f>_xll.qlRateHelperLatestDate($E22,Trigger)</f>
        <v>41989</v>
      </c>
    </row>
    <row r="23" spans="2:12" x14ac:dyDescent="0.2">
      <c r="B23" s="16">
        <v>6</v>
      </c>
      <c r="C23" s="15" t="s">
        <v>42</v>
      </c>
      <c r="D23" s="14" t="str">
        <f t="shared" si="1"/>
        <v>12F</v>
      </c>
      <c r="E23" s="14" t="str">
        <f t="shared" si="0"/>
        <v>EUR_YC6MRH_6x12F</v>
      </c>
      <c r="F23" s="13">
        <f>_xll.qlRateHelperQuoteValue($E23,Trigger)</f>
        <v>5.0000000000000001E-3</v>
      </c>
      <c r="G23" s="13"/>
      <c r="H23" s="12" t="b">
        <v>1</v>
      </c>
      <c r="I23" s="12">
        <v>20</v>
      </c>
      <c r="J23" s="12">
        <v>1</v>
      </c>
      <c r="K23" s="11">
        <f>_xll.qlRateHelperEarliestDate($E23,Trigger)</f>
        <v>41835</v>
      </c>
      <c r="L23" s="10">
        <f>_xll.qlRateHelperLatestDate($E23,Trigger)</f>
        <v>42019</v>
      </c>
    </row>
    <row r="24" spans="2:12" x14ac:dyDescent="0.2">
      <c r="B24" s="16">
        <v>7</v>
      </c>
      <c r="C24" s="15" t="s">
        <v>42</v>
      </c>
      <c r="D24" s="14" t="str">
        <f t="shared" si="1"/>
        <v>13F</v>
      </c>
      <c r="E24" s="14" t="str">
        <f t="shared" si="0"/>
        <v>EUR_YC6MRH_7x13F</v>
      </c>
      <c r="F24" s="13">
        <f>_xll.qlRateHelperQuoteValue($E24,Trigger)</f>
        <v>5.2599999999999999E-3</v>
      </c>
      <c r="G24" s="13"/>
      <c r="H24" s="12" t="b">
        <v>1</v>
      </c>
      <c r="I24" s="12">
        <v>20</v>
      </c>
      <c r="J24" s="12">
        <v>1</v>
      </c>
      <c r="K24" s="11">
        <f>_xll.qlRateHelperEarliestDate($E24,Trigger)</f>
        <v>41866</v>
      </c>
      <c r="L24" s="10">
        <f>_xll.qlRateHelperLatestDate($E24,Trigger)</f>
        <v>42051</v>
      </c>
    </row>
    <row r="25" spans="2:12" x14ac:dyDescent="0.2">
      <c r="B25" s="16">
        <v>8</v>
      </c>
      <c r="C25" s="15" t="s">
        <v>42</v>
      </c>
      <c r="D25" s="14" t="str">
        <f t="shared" si="1"/>
        <v>14F</v>
      </c>
      <c r="E25" s="14" t="str">
        <f t="shared" si="0"/>
        <v>EUR_YC6MRH_8x14F</v>
      </c>
      <c r="F25" s="13">
        <f>_xll.qlRateHelperQuoteValue($E25,Trigger)</f>
        <v>5.5000000000000005E-3</v>
      </c>
      <c r="G25" s="13"/>
      <c r="H25" s="12" t="b">
        <v>1</v>
      </c>
      <c r="I25" s="12">
        <v>20</v>
      </c>
      <c r="J25" s="12">
        <v>1</v>
      </c>
      <c r="K25" s="11">
        <f>_xll.qlRateHelperEarliestDate($E25,Trigger)</f>
        <v>41897</v>
      </c>
      <c r="L25" s="10">
        <f>_xll.qlRateHelperLatestDate($E25,Trigger)</f>
        <v>42079</v>
      </c>
    </row>
    <row r="26" spans="2:12" x14ac:dyDescent="0.2">
      <c r="B26" s="16">
        <v>9</v>
      </c>
      <c r="C26" s="15" t="s">
        <v>42</v>
      </c>
      <c r="D26" s="14" t="str">
        <f t="shared" si="1"/>
        <v>15F</v>
      </c>
      <c r="E26" s="14" t="str">
        <f t="shared" si="0"/>
        <v>EUR_YC6MRH_9x15F</v>
      </c>
      <c r="F26" s="13">
        <f>_xll.qlRateHelperQuoteValue($E26,Trigger)</f>
        <v>5.7499999999999999E-3</v>
      </c>
      <c r="G26" s="13"/>
      <c r="H26" s="12" t="b">
        <v>1</v>
      </c>
      <c r="I26" s="12">
        <v>20</v>
      </c>
      <c r="J26" s="12">
        <v>1</v>
      </c>
      <c r="K26" s="11">
        <f>_xll.qlRateHelperEarliestDate($E26,Trigger)</f>
        <v>41927</v>
      </c>
      <c r="L26" s="10">
        <f>_xll.qlRateHelperLatestDate($E26,Trigger)</f>
        <v>42109</v>
      </c>
    </row>
    <row r="27" spans="2:12" x14ac:dyDescent="0.2">
      <c r="B27" s="16">
        <v>10</v>
      </c>
      <c r="C27" s="15" t="s">
        <v>42</v>
      </c>
      <c r="D27" s="14" t="str">
        <f t="shared" si="1"/>
        <v>16F</v>
      </c>
      <c r="E27" s="14" t="str">
        <f t="shared" si="0"/>
        <v>EUR_YC6MRH_10x16F</v>
      </c>
      <c r="F27" s="13">
        <f>_xll.qlRateHelperQuoteValue($E27,Trigger)</f>
        <v>5.9699999999999996E-3</v>
      </c>
      <c r="G27" s="13"/>
      <c r="H27" s="12" t="b">
        <v>1</v>
      </c>
      <c r="I27" s="12">
        <v>20</v>
      </c>
      <c r="J27" s="12">
        <v>1</v>
      </c>
      <c r="K27" s="11">
        <f>_xll.qlRateHelperEarliestDate($E27,Trigger)</f>
        <v>41960</v>
      </c>
      <c r="L27" s="10">
        <f>_xll.qlRateHelperLatestDate($E27,Trigger)</f>
        <v>42142</v>
      </c>
    </row>
    <row r="28" spans="2:12" x14ac:dyDescent="0.2">
      <c r="B28" s="16">
        <v>11</v>
      </c>
      <c r="C28" s="15" t="s">
        <v>42</v>
      </c>
      <c r="D28" s="14" t="str">
        <f t="shared" si="1"/>
        <v>17F</v>
      </c>
      <c r="E28" s="14" t="str">
        <f t="shared" si="0"/>
        <v>EUR_YC6MRH_11x17F</v>
      </c>
      <c r="F28" s="13">
        <f>_xll.qlRateHelperQuoteValue($E28,Trigger)</f>
        <v>6.2300000000000003E-3</v>
      </c>
      <c r="G28" s="13"/>
      <c r="H28" s="12" t="b">
        <v>1</v>
      </c>
      <c r="I28" s="12">
        <v>20</v>
      </c>
      <c r="J28" s="12">
        <v>1</v>
      </c>
      <c r="K28" s="11">
        <f>_xll.qlRateHelperEarliestDate($E28,Trigger)</f>
        <v>41988</v>
      </c>
      <c r="L28" s="10">
        <f>_xll.qlRateHelperLatestDate($E28,Trigger)</f>
        <v>42170</v>
      </c>
    </row>
    <row r="29" spans="2:12" x14ac:dyDescent="0.2">
      <c r="B29" s="16">
        <v>12</v>
      </c>
      <c r="C29" s="15" t="s">
        <v>42</v>
      </c>
      <c r="D29" s="14" t="str">
        <f t="shared" si="1"/>
        <v>18F</v>
      </c>
      <c r="E29" s="14" t="str">
        <f t="shared" si="0"/>
        <v>EUR_YC6MRH_12x18F</v>
      </c>
      <c r="F29" s="13">
        <f>_xll.qlRateHelperQuoteValue($E29,Trigger)</f>
        <v>6.4700000000000001E-3</v>
      </c>
      <c r="G29" s="13"/>
      <c r="H29" s="12" t="b">
        <v>1</v>
      </c>
      <c r="I29" s="12">
        <v>20</v>
      </c>
      <c r="J29" s="12">
        <v>1</v>
      </c>
      <c r="K29" s="11">
        <f>_xll.qlRateHelperEarliestDate($E29,Trigger)</f>
        <v>42019</v>
      </c>
      <c r="L29" s="10">
        <f>_xll.qlRateHelperLatestDate($E29,Trigger)</f>
        <v>42200</v>
      </c>
    </row>
    <row r="30" spans="2:12" x14ac:dyDescent="0.2">
      <c r="B30" s="16">
        <v>13</v>
      </c>
      <c r="C30" s="15" t="s">
        <v>42</v>
      </c>
      <c r="D30" s="14" t="str">
        <f t="shared" si="1"/>
        <v>19F</v>
      </c>
      <c r="E30" s="14" t="str">
        <f t="shared" si="0"/>
        <v>EUR_YC6MRH_13x19F</v>
      </c>
      <c r="F30" s="13">
        <f>_xll.qlRateHelperQuoteValue($E30,Trigger)</f>
        <v>6.6700000000000006E-3</v>
      </c>
      <c r="G30" s="13"/>
      <c r="H30" s="12" t="b">
        <v>1</v>
      </c>
      <c r="I30" s="12">
        <v>20</v>
      </c>
      <c r="J30" s="12">
        <v>1</v>
      </c>
      <c r="K30" s="11">
        <f>_xll.qlRateHelperEarliestDate($E30,Trigger)</f>
        <v>42051</v>
      </c>
      <c r="L30" s="10">
        <f>_xll.qlRateHelperLatestDate($E30,Trigger)</f>
        <v>42233</v>
      </c>
    </row>
    <row r="31" spans="2:12" x14ac:dyDescent="0.2">
      <c r="B31" s="16">
        <v>14</v>
      </c>
      <c r="C31" s="15" t="s">
        <v>42</v>
      </c>
      <c r="D31" s="14" t="str">
        <f t="shared" si="1"/>
        <v>20F</v>
      </c>
      <c r="E31" s="14" t="str">
        <f t="shared" si="0"/>
        <v>EUR_YC6MRH_14x20F</v>
      </c>
      <c r="F31" s="13">
        <f>_xll.qlRateHelperQuoteValue($E31,Trigger)</f>
        <v>6.8999999999999999E-3</v>
      </c>
      <c r="G31" s="13"/>
      <c r="H31" s="12" t="b">
        <v>1</v>
      </c>
      <c r="I31" s="12">
        <v>20</v>
      </c>
      <c r="J31" s="12">
        <v>1</v>
      </c>
      <c r="K31" s="11">
        <f>_xll.qlRateHelperEarliestDate($E31,Trigger)</f>
        <v>42079</v>
      </c>
      <c r="L31" s="10">
        <f>_xll.qlRateHelperLatestDate($E31,Trigger)</f>
        <v>42263</v>
      </c>
    </row>
    <row r="32" spans="2:12" x14ac:dyDescent="0.2">
      <c r="B32" s="16">
        <v>15</v>
      </c>
      <c r="C32" s="15" t="s">
        <v>42</v>
      </c>
      <c r="D32" s="14" t="str">
        <f t="shared" si="1"/>
        <v>21F</v>
      </c>
      <c r="E32" s="14" t="str">
        <f t="shared" si="0"/>
        <v>EUR_YC6MRH_15x21F</v>
      </c>
      <c r="F32" s="13">
        <f>_xll.qlRateHelperQuoteValue($E32,Trigger)</f>
        <v>7.1300000000000001E-3</v>
      </c>
      <c r="G32" s="13"/>
      <c r="H32" s="12" t="b">
        <v>1</v>
      </c>
      <c r="I32" s="12">
        <v>20</v>
      </c>
      <c r="J32" s="12">
        <v>1</v>
      </c>
      <c r="K32" s="11">
        <f>_xll.qlRateHelperEarliestDate($E32,Trigger)</f>
        <v>42109</v>
      </c>
      <c r="L32" s="10">
        <f>_xll.qlRateHelperLatestDate($E32,Trigger)</f>
        <v>42292</v>
      </c>
    </row>
    <row r="33" spans="1:12" x14ac:dyDescent="0.2">
      <c r="B33" s="16">
        <v>16</v>
      </c>
      <c r="C33" s="15" t="s">
        <v>42</v>
      </c>
      <c r="D33" s="14" t="str">
        <f t="shared" si="1"/>
        <v>22F</v>
      </c>
      <c r="E33" s="14" t="str">
        <f t="shared" si="0"/>
        <v>EUR_YC6MRH_16x22F</v>
      </c>
      <c r="F33" s="13">
        <f>_xll.qlRateHelperQuoteValue($E33,Trigger)</f>
        <v>7.3499999999999998E-3</v>
      </c>
      <c r="G33" s="13"/>
      <c r="H33" s="12" t="b">
        <v>1</v>
      </c>
      <c r="I33" s="12">
        <v>20</v>
      </c>
      <c r="J33" s="12">
        <v>1</v>
      </c>
      <c r="K33" s="11">
        <f>_xll.qlRateHelperEarliestDate($E33,Trigger)</f>
        <v>42139</v>
      </c>
      <c r="L33" s="10">
        <f>_xll.qlRateHelperLatestDate($E33,Trigger)</f>
        <v>42324</v>
      </c>
    </row>
    <row r="34" spans="1:12" x14ac:dyDescent="0.2">
      <c r="B34" s="16">
        <v>17</v>
      </c>
      <c r="C34" s="15" t="s">
        <v>42</v>
      </c>
      <c r="D34" s="14" t="str">
        <f t="shared" si="1"/>
        <v>23F</v>
      </c>
      <c r="E34" s="14" t="str">
        <f t="shared" ref="E34:E65" si="2">RateHelperPrefix&amp;"_"&amp;$B34&amp;$C34&amp;$D34</f>
        <v>EUR_YC6MRH_17x23F</v>
      </c>
      <c r="F34" s="13">
        <f>_xll.qlRateHelperQuoteValue($E34,Trigger)</f>
        <v>7.6100000000000004E-3</v>
      </c>
      <c r="G34" s="13"/>
      <c r="H34" s="12" t="b">
        <v>1</v>
      </c>
      <c r="I34" s="12">
        <v>20</v>
      </c>
      <c r="J34" s="12">
        <v>1</v>
      </c>
      <c r="K34" s="11">
        <f>_xll.qlRateHelperEarliestDate($E34,Trigger)</f>
        <v>42170</v>
      </c>
      <c r="L34" s="10">
        <f>_xll.qlRateHelperLatestDate($E34,Trigger)</f>
        <v>42353</v>
      </c>
    </row>
    <row r="35" spans="1:12" x14ac:dyDescent="0.2">
      <c r="B35" s="9">
        <v>18</v>
      </c>
      <c r="C35" s="8" t="s">
        <v>42</v>
      </c>
      <c r="D35" s="7" t="str">
        <f t="shared" si="1"/>
        <v>24F</v>
      </c>
      <c r="E35" s="7" t="str">
        <f t="shared" si="2"/>
        <v>EUR_YC6MRH_18x24F</v>
      </c>
      <c r="F35" s="6">
        <f>_xll.qlRateHelperQuoteValue($E35,Trigger)</f>
        <v>7.8399999999999997E-3</v>
      </c>
      <c r="G35" s="6"/>
      <c r="H35" s="12" t="b">
        <v>1</v>
      </c>
      <c r="I35" s="5">
        <v>20</v>
      </c>
      <c r="J35" s="5">
        <v>1</v>
      </c>
      <c r="K35" s="4">
        <f>_xll.qlRateHelperEarliestDate($E35,Trigger)</f>
        <v>42200</v>
      </c>
      <c r="L35" s="3">
        <f>_xll.qlRateHelperLatestDate($E35,Trigger)</f>
        <v>42384</v>
      </c>
    </row>
    <row r="36" spans="1:12" ht="11.25" customHeight="1" x14ac:dyDescent="0.2">
      <c r="A36" s="23" t="b">
        <v>0</v>
      </c>
      <c r="B36" s="16"/>
      <c r="C36" s="15" t="str">
        <f t="shared" ref="C36:C77" si="3">IF(IndexTenor="6M","IMMFRA","FUT")&amp;IndexTenor</f>
        <v>IMMFRA6M</v>
      </c>
      <c r="D36" s="14" t="str">
        <f t="array" ref="D36:D77">_xll.qlIMMNextCodes(_xll.qlSettingsEvaluationDate(Trigger)-1,$A36:$A77)</f>
        <v>F4</v>
      </c>
      <c r="E36" s="14" t="str">
        <f t="shared" si="2"/>
        <v>EUR_YC6MRH_IMMFRA6MF4</v>
      </c>
      <c r="F36" s="28" t="e">
        <f>_xll.qlRateHelperQuoteValue($E36,Trigger)</f>
        <v>#NUM!</v>
      </c>
      <c r="G36" s="13" t="e">
        <f>_xll.qlFuturesRateHelperConvexityAdjustment($E36,Trigger)</f>
        <v>#NUM!</v>
      </c>
      <c r="H36" s="20" t="b">
        <v>0</v>
      </c>
      <c r="I36" s="12">
        <v>60</v>
      </c>
      <c r="J36" s="12">
        <v>1</v>
      </c>
      <c r="K36" s="11" t="e">
        <f>_xll.qlRateHelperEarliestDate($E36,Trigger)</f>
        <v>#NUM!</v>
      </c>
      <c r="L36" s="10" t="e">
        <f>_xll.qlRateHelperLatestDate($E36,Trigger)</f>
        <v>#NUM!</v>
      </c>
    </row>
    <row r="37" spans="1:12" x14ac:dyDescent="0.2">
      <c r="A37" s="15" t="b">
        <v>0</v>
      </c>
      <c r="B37" s="16"/>
      <c r="C37" s="15" t="str">
        <f t="shared" si="3"/>
        <v>IMMFRA6M</v>
      </c>
      <c r="D37" s="14" t="str">
        <v>G4</v>
      </c>
      <c r="E37" s="14" t="str">
        <f t="shared" si="2"/>
        <v>EUR_YC6MRH_IMMFRA6MG4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3"/>
        <v>IMMFRA6M</v>
      </c>
      <c r="D38" s="14" t="str">
        <v>H4</v>
      </c>
      <c r="E38" s="14" t="str">
        <f t="shared" si="2"/>
        <v>EUR_YC6MRH_IMMFRA6MH4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3"/>
        <v>IMMFRA6M</v>
      </c>
      <c r="D39" s="14" t="str">
        <v>J4</v>
      </c>
      <c r="E39" s="14" t="str">
        <f t="shared" si="2"/>
        <v>EUR_YC6MRH_IMMFRA6MJ4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3"/>
        <v>IMMFRA6M</v>
      </c>
      <c r="D40" s="14" t="str">
        <v>K4</v>
      </c>
      <c r="E40" s="14" t="str">
        <f t="shared" si="2"/>
        <v>EUR_YC6MRH_IMMFRA6MK4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3"/>
        <v>IMMFRA6M</v>
      </c>
      <c r="D41" s="14" t="str">
        <v>M4</v>
      </c>
      <c r="E41" s="14" t="str">
        <f t="shared" si="2"/>
        <v>EUR_YC6MRH_IMMFRA6MM4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3"/>
        <v>IMMFRA6M</v>
      </c>
      <c r="D42" s="14" t="str">
        <v>N4</v>
      </c>
      <c r="E42" s="14" t="str">
        <f t="shared" si="2"/>
        <v>EUR_YC6MRH_IMMFRA6MN4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0</v>
      </c>
      <c r="B43" s="16"/>
      <c r="C43" s="15" t="str">
        <f t="shared" si="3"/>
        <v>IMMFRA6M</v>
      </c>
      <c r="D43" s="14" t="str">
        <v>Q4</v>
      </c>
      <c r="E43" s="14" t="str">
        <f t="shared" si="2"/>
        <v>EUR_YC6MRH_IMMFRA6MQ4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0</v>
      </c>
      <c r="B44" s="16"/>
      <c r="C44" s="15" t="str">
        <f t="shared" si="3"/>
        <v>IMMFRA6M</v>
      </c>
      <c r="D44" s="14" t="str">
        <v>U4</v>
      </c>
      <c r="E44" s="14" t="str">
        <f t="shared" si="2"/>
        <v>EUR_YC6MRH_IMMFRA6MU4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0</v>
      </c>
      <c r="B45" s="16"/>
      <c r="C45" s="15" t="str">
        <f t="shared" si="3"/>
        <v>IMMFRA6M</v>
      </c>
      <c r="D45" s="14" t="str">
        <v>V4</v>
      </c>
      <c r="E45" s="14" t="str">
        <f t="shared" si="2"/>
        <v>EUR_YC6MRH_IMMFRA6MV4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0</v>
      </c>
      <c r="B46" s="16"/>
      <c r="C46" s="15" t="str">
        <f t="shared" si="3"/>
        <v>IMMFRA6M</v>
      </c>
      <c r="D46" s="14" t="str">
        <v>X4</v>
      </c>
      <c r="E46" s="14" t="str">
        <f t="shared" si="2"/>
        <v>EUR_YC6MRH_IMMFRA6MX4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0</v>
      </c>
      <c r="B47" s="16"/>
      <c r="C47" s="15" t="str">
        <f t="shared" si="3"/>
        <v>IMMFRA6M</v>
      </c>
      <c r="D47" s="14" t="str">
        <v>Z4</v>
      </c>
      <c r="E47" s="14" t="str">
        <f t="shared" si="2"/>
        <v>EUR_YC6MRH_IMMFRA6MZ4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3"/>
        <v>IMMFRA6M</v>
      </c>
      <c r="D48" s="14" t="str">
        <v>H5</v>
      </c>
      <c r="E48" s="14" t="str">
        <f t="shared" si="2"/>
        <v>EUR_YC6MRH_IMMFRA6MH5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x14ac:dyDescent="0.2">
      <c r="A49" s="15" t="b">
        <v>1</v>
      </c>
      <c r="B49" s="16"/>
      <c r="C49" s="15" t="str">
        <f t="shared" si="3"/>
        <v>IMMFRA6M</v>
      </c>
      <c r="D49" s="14" t="str">
        <v>M5</v>
      </c>
      <c r="E49" s="14" t="str">
        <f t="shared" si="2"/>
        <v>EUR_YC6MRH_IMMFRA6MM5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x14ac:dyDescent="0.2">
      <c r="A50" s="15" t="b">
        <v>1</v>
      </c>
      <c r="B50" s="16"/>
      <c r="C50" s="15" t="str">
        <f t="shared" si="3"/>
        <v>IMMFRA6M</v>
      </c>
      <c r="D50" s="14" t="str">
        <v>U5</v>
      </c>
      <c r="E50" s="14" t="str">
        <f t="shared" si="2"/>
        <v>EUR_YC6MRH_IMMFRA6MU5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x14ac:dyDescent="0.2">
      <c r="A51" s="15" t="b">
        <v>1</v>
      </c>
      <c r="B51" s="16"/>
      <c r="C51" s="15" t="str">
        <f t="shared" si="3"/>
        <v>IMMFRA6M</v>
      </c>
      <c r="D51" s="14" t="str">
        <v>Z5</v>
      </c>
      <c r="E51" s="14" t="str">
        <f t="shared" si="2"/>
        <v>EUR_YC6MRH_IMMFRA6MZ5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x14ac:dyDescent="0.2">
      <c r="A52" s="15" t="b">
        <v>1</v>
      </c>
      <c r="B52" s="16"/>
      <c r="C52" s="15" t="str">
        <f t="shared" si="3"/>
        <v>IMMFRA6M</v>
      </c>
      <c r="D52" s="14" t="str">
        <v>H6</v>
      </c>
      <c r="E52" s="14" t="str">
        <f t="shared" si="2"/>
        <v>EUR_YC6MRH_IMMFRA6MH6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x14ac:dyDescent="0.2">
      <c r="A53" s="15" t="b">
        <v>1</v>
      </c>
      <c r="B53" s="16"/>
      <c r="C53" s="15" t="str">
        <f t="shared" si="3"/>
        <v>IMMFRA6M</v>
      </c>
      <c r="D53" s="14" t="str">
        <v>M6</v>
      </c>
      <c r="E53" s="14" t="str">
        <f t="shared" si="2"/>
        <v>EUR_YC6MRH_IMMFRA6MM6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3"/>
        <v>IMMFRA6M</v>
      </c>
      <c r="D54" s="14" t="str">
        <v>U6</v>
      </c>
      <c r="E54" s="14" t="str">
        <f t="shared" si="2"/>
        <v>EUR_YC6MRH_IMMFRA6MU6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3"/>
        <v>IMMFRA6M</v>
      </c>
      <c r="D55" s="14" t="str">
        <v>Z6</v>
      </c>
      <c r="E55" s="14" t="str">
        <f t="shared" si="2"/>
        <v>EUR_YC6MRH_IMMFRA6MZ6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3"/>
        <v>IMMFRA6M</v>
      </c>
      <c r="D56" s="14" t="str">
        <v>H7</v>
      </c>
      <c r="E56" s="14" t="str">
        <f t="shared" si="2"/>
        <v>EUR_YC6MRH_IMMFRA6MH7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3"/>
        <v>IMMFRA6M</v>
      </c>
      <c r="D57" s="14" t="str">
        <v>M7</v>
      </c>
      <c r="E57" s="14" t="str">
        <f t="shared" si="2"/>
        <v>EUR_YC6MRH_IMMFRA6MM7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3"/>
        <v>IMMFRA6M</v>
      </c>
      <c r="D58" s="14" t="str">
        <v>U7</v>
      </c>
      <c r="E58" s="14" t="str">
        <f t="shared" si="2"/>
        <v>EUR_YC6MRH_IMMFRA6MU7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3"/>
        <v>IMMFRA6M</v>
      </c>
      <c r="D59" s="14" t="str">
        <v>Z7</v>
      </c>
      <c r="E59" s="14" t="str">
        <f t="shared" si="2"/>
        <v>EUR_YC6MRH_IMMFRA6MZ7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3"/>
        <v>IMMFRA6M</v>
      </c>
      <c r="D60" s="14" t="str">
        <v>H8</v>
      </c>
      <c r="E60" s="14" t="str">
        <f t="shared" si="2"/>
        <v>EUR_YC6MRH_IMMFRA6MH8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3"/>
        <v>IMMFRA6M</v>
      </c>
      <c r="D61" s="14" t="str">
        <v>M8</v>
      </c>
      <c r="E61" s="14" t="str">
        <f t="shared" si="2"/>
        <v>EUR_YC6MRH_IMMFRA6MM8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3"/>
        <v>IMMFRA6M</v>
      </c>
      <c r="D62" s="14" t="str">
        <v>U8</v>
      </c>
      <c r="E62" s="14" t="str">
        <f t="shared" si="2"/>
        <v>EUR_YC6MRH_IMMFRA6MU8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3"/>
        <v>IMMFRA6M</v>
      </c>
      <c r="D63" s="14" t="str">
        <v>Z8</v>
      </c>
      <c r="E63" s="14" t="str">
        <f t="shared" si="2"/>
        <v>EUR_YC6MRH_IMMFRA6MZ8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3"/>
        <v>IMMFRA6M</v>
      </c>
      <c r="D64" s="14" t="str">
        <v>H9</v>
      </c>
      <c r="E64" s="14" t="str">
        <f t="shared" si="2"/>
        <v>EUR_YC6MRH_IMMFRA6MH9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3"/>
        <v>IMMFRA6M</v>
      </c>
      <c r="D65" s="14" t="str">
        <v>M9</v>
      </c>
      <c r="E65" s="14" t="str">
        <f t="shared" si="2"/>
        <v>EUR_YC6MRH_IMMFRA6MM9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3"/>
        <v>IMMFRA6M</v>
      </c>
      <c r="D66" s="14" t="str">
        <v>U9</v>
      </c>
      <c r="E66" s="14" t="str">
        <f t="shared" ref="E66:E97" si="4">RateHelperPrefix&amp;"_"&amp;$B66&amp;$C66&amp;$D66</f>
        <v>EUR_YC6MRH_IMMFRA6MU9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3"/>
        <v>IMMFRA6M</v>
      </c>
      <c r="D67" s="14" t="str">
        <v>Z9</v>
      </c>
      <c r="E67" s="14" t="str">
        <f t="shared" si="4"/>
        <v>EUR_YC6MRH_IMMFRA6MZ9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3"/>
        <v>IMMFRA6M</v>
      </c>
      <c r="D68" s="14" t="str">
        <v>H0</v>
      </c>
      <c r="E68" s="14" t="str">
        <f t="shared" si="4"/>
        <v>EUR_YC6MRH_IMMFRA6MH0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3"/>
        <v>IMMFRA6M</v>
      </c>
      <c r="D69" s="14" t="str">
        <v>M0</v>
      </c>
      <c r="E69" s="14" t="str">
        <f t="shared" si="4"/>
        <v>EUR_YC6MRH_IMMFRA6MM0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3"/>
        <v>IMMFRA6M</v>
      </c>
      <c r="D70" s="14" t="str">
        <v>U0</v>
      </c>
      <c r="E70" s="14" t="str">
        <f t="shared" si="4"/>
        <v>EUR_YC6MRH_IMMFRA6MU0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3"/>
        <v>IMMFRA6M</v>
      </c>
      <c r="D71" s="14" t="str">
        <v>Z0</v>
      </c>
      <c r="E71" s="14" t="str">
        <f t="shared" si="4"/>
        <v>EUR_YC6MRH_IMMFRA6MZ0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15" t="b">
        <v>1</v>
      </c>
      <c r="B72" s="16"/>
      <c r="C72" s="15" t="str">
        <f t="shared" si="3"/>
        <v>IMMFRA6M</v>
      </c>
      <c r="D72" s="14" t="str">
        <v>H1</v>
      </c>
      <c r="E72" s="14" t="str">
        <f t="shared" si="4"/>
        <v>EUR_YC6MRH_IMMFRA6MH1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x14ac:dyDescent="0.2">
      <c r="A73" s="15" t="b">
        <v>1</v>
      </c>
      <c r="B73" s="16"/>
      <c r="C73" s="15" t="str">
        <f t="shared" si="3"/>
        <v>IMMFRA6M</v>
      </c>
      <c r="D73" s="14" t="str">
        <v>M1</v>
      </c>
      <c r="E73" s="14" t="str">
        <f t="shared" si="4"/>
        <v>EUR_YC6MRH_IMMFRA6MM1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x14ac:dyDescent="0.2">
      <c r="A74" s="15" t="b">
        <v>1</v>
      </c>
      <c r="B74" s="16"/>
      <c r="C74" s="15" t="str">
        <f t="shared" si="3"/>
        <v>IMMFRA6M</v>
      </c>
      <c r="D74" s="14" t="str">
        <v>U1</v>
      </c>
      <c r="E74" s="14" t="str">
        <f t="shared" si="4"/>
        <v>EUR_YC6MRH_IMMFRA6MU1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x14ac:dyDescent="0.2">
      <c r="A75" s="15" t="b">
        <v>1</v>
      </c>
      <c r="B75" s="16"/>
      <c r="C75" s="15" t="str">
        <f t="shared" si="3"/>
        <v>IMMFRA6M</v>
      </c>
      <c r="D75" s="14" t="str">
        <v>Z1</v>
      </c>
      <c r="E75" s="14" t="str">
        <f t="shared" si="4"/>
        <v>EUR_YC6MRH_IMMFRA6MZ1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x14ac:dyDescent="0.2">
      <c r="A76" s="15" t="b">
        <v>1</v>
      </c>
      <c r="B76" s="16"/>
      <c r="C76" s="15" t="str">
        <f t="shared" si="3"/>
        <v>IMMFRA6M</v>
      </c>
      <c r="D76" s="14" t="str">
        <v>H2</v>
      </c>
      <c r="E76" s="14" t="str">
        <f t="shared" si="4"/>
        <v>EUR_YC6MRH_IMMFRA6MH2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x14ac:dyDescent="0.2">
      <c r="A77" s="8" t="b">
        <v>1</v>
      </c>
      <c r="B77" s="9"/>
      <c r="C77" s="8" t="str">
        <f t="shared" si="3"/>
        <v>IMMFRA6M</v>
      </c>
      <c r="D77" s="7" t="str">
        <v>M2</v>
      </c>
      <c r="E77" s="7" t="str">
        <f t="shared" si="4"/>
        <v>EUR_YC6MRH_IMMFRA6MM2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2" t="s">
        <v>41</v>
      </c>
      <c r="E78" s="22" t="str">
        <f t="shared" si="4"/>
        <v>EUR_YC6MRH_2X1S</v>
      </c>
      <c r="F78" s="21" t="e">
        <f>_xll.qlRateHelperQuoteValue($E78,Trigger)</f>
        <v>#NUM!</v>
      </c>
      <c r="G78" s="21" t="e">
        <f>_xll.qlSwapRateHelperSpread($E78,Trigger)</f>
        <v>#NUM!</v>
      </c>
      <c r="H78" s="20" t="b">
        <v>0</v>
      </c>
      <c r="I78" s="20">
        <v>40</v>
      </c>
      <c r="J78" s="20">
        <v>1</v>
      </c>
      <c r="K78" s="19" t="e">
        <f>_xll.qlRateHelperEarliestDate($E78,Trigger)</f>
        <v>#NUM!</v>
      </c>
      <c r="L78" s="18" t="e">
        <f>_xll.qlRateHelperLatestDate($E78,Trigger)</f>
        <v>#NUM!</v>
      </c>
      <c r="M78" s="17"/>
    </row>
    <row r="79" spans="1:13" x14ac:dyDescent="0.2">
      <c r="B79" s="16">
        <v>3</v>
      </c>
      <c r="C79" s="15"/>
      <c r="D79" s="14" t="s">
        <v>41</v>
      </c>
      <c r="E79" s="14" t="str">
        <f t="shared" si="4"/>
        <v>EUR_YC6MRH_3X1S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c r="M79" s="25"/>
    </row>
    <row r="80" spans="1:13" x14ac:dyDescent="0.2">
      <c r="B80" s="16">
        <v>4</v>
      </c>
      <c r="C80" s="15"/>
      <c r="D80" s="14" t="s">
        <v>41</v>
      </c>
      <c r="E80" s="14" t="str">
        <f t="shared" si="4"/>
        <v>EUR_YC6MRH_4X1S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5</v>
      </c>
      <c r="C81" s="15"/>
      <c r="D81" s="14" t="s">
        <v>41</v>
      </c>
      <c r="E81" s="14" t="str">
        <f t="shared" si="4"/>
        <v>EUR_YC6MRH_5X1S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6</v>
      </c>
      <c r="C82" s="15"/>
      <c r="D82" s="14" t="s">
        <v>41</v>
      </c>
      <c r="E82" s="14" t="str">
        <f t="shared" si="4"/>
        <v>EUR_YC6MRH_6X1S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7</v>
      </c>
      <c r="C83" s="15"/>
      <c r="D83" s="14" t="s">
        <v>41</v>
      </c>
      <c r="E83" s="14" t="str">
        <f t="shared" si="4"/>
        <v>EUR_YC6MRH_7X1S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8</v>
      </c>
      <c r="C84" s="15"/>
      <c r="D84" s="14" t="s">
        <v>41</v>
      </c>
      <c r="E84" s="14" t="str">
        <f t="shared" si="4"/>
        <v>EUR_YC6MRH_8X1S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ht="11.25" customHeight="1" x14ac:dyDescent="0.2">
      <c r="B85" s="16">
        <v>9</v>
      </c>
      <c r="C85" s="15"/>
      <c r="D85" s="14" t="s">
        <v>41</v>
      </c>
      <c r="E85" s="14" t="str">
        <f t="shared" si="4"/>
        <v>EUR_YC6MRH_9X1S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v>10</v>
      </c>
      <c r="C86" s="15"/>
      <c r="D86" s="14" t="s">
        <v>41</v>
      </c>
      <c r="E86" s="14" t="str">
        <f t="shared" si="4"/>
        <v>EUR_YC6MRH_10X1S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v>11</v>
      </c>
      <c r="C87" s="15"/>
      <c r="D87" s="14" t="s">
        <v>41</v>
      </c>
      <c r="E87" s="14" t="str">
        <f t="shared" si="4"/>
        <v>EUR_YC6MRH_11X1S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9">
        <v>12</v>
      </c>
      <c r="C88" s="8"/>
      <c r="D88" s="7" t="s">
        <v>41</v>
      </c>
      <c r="E88" s="7" t="str">
        <f t="shared" si="4"/>
        <v>EUR_YC6MRH_12X1S</v>
      </c>
      <c r="F88" s="6" t="e">
        <f>_xll.qlRateHelperQuoteValue($E88,Trigger)</f>
        <v>#NUM!</v>
      </c>
      <c r="G88" s="6" t="e">
        <f>_xll.qlSwapRateHelperSpread($E88,Trigger)</f>
        <v>#NUM!</v>
      </c>
      <c r="H88" s="5" t="b">
        <v>0</v>
      </c>
      <c r="I88" s="5">
        <v>40</v>
      </c>
      <c r="J88" s="12">
        <v>1</v>
      </c>
      <c r="K88" s="4" t="e">
        <f>_xll.qlRateHelperEarliestDate($E88,Trigger)</f>
        <v>#NUM!</v>
      </c>
      <c r="L88" s="3" t="e">
        <f>_xll.qlRateHelperLatestDate($E88,Trigger)</f>
        <v>#NUM!</v>
      </c>
    </row>
    <row r="89" spans="2:14" x14ac:dyDescent="0.2">
      <c r="B89" s="24" t="s">
        <v>37</v>
      </c>
      <c r="C89" s="23">
        <v>12</v>
      </c>
      <c r="D89" s="22"/>
      <c r="E89" s="22" t="str">
        <f t="shared" si="4"/>
        <v>EUR_YC6MRH_1S12</v>
      </c>
      <c r="F89" s="21" t="e">
        <f>_xll.qlRateHelperQuoteValue($E89,Trigger)</f>
        <v>#NUM!</v>
      </c>
      <c r="G89" s="21" t="e">
        <f>_xll.qlSwapRateHelperSpread($E89,Trigger)</f>
        <v>#NUM!</v>
      </c>
      <c r="H89" s="20" t="b">
        <v>0</v>
      </c>
      <c r="I89" s="20">
        <v>40</v>
      </c>
      <c r="J89" s="20">
        <v>1</v>
      </c>
      <c r="K89" s="19" t="e">
        <f>_xll.qlRateHelperEarliestDate($E89,Trigger)</f>
        <v>#NUM!</v>
      </c>
      <c r="L89" s="18" t="e">
        <f>_xll.qlRateHelperLatestDate($E89,Trigger)</f>
        <v>#NUM!</v>
      </c>
    </row>
    <row r="90" spans="2:14" x14ac:dyDescent="0.2">
      <c r="B90" s="16" t="s">
        <v>38</v>
      </c>
      <c r="C90" s="15">
        <v>12</v>
      </c>
      <c r="D90" s="14"/>
      <c r="E90" s="14" t="str">
        <f t="shared" si="4"/>
        <v>EUR_YC6MRH_2S12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EUR_YC6MRH_3S12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EUR_YC6MRH_4S12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EUR_YC6MRH_1S24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EUR_YC6MRH_2S24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EUR_YC6MRH_1S36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AB</v>
      </c>
      <c r="C96" s="15" t="str">
        <f t="shared" ref="C96:C132" si="6">IborType</f>
        <v>6E</v>
      </c>
      <c r="D96" s="14" t="s">
        <v>36</v>
      </c>
      <c r="E96" s="14" t="str">
        <f t="shared" si="4"/>
        <v>EUR_YC6MRH_AB6E1Y</v>
      </c>
      <c r="F96" s="13">
        <f>_xll.qlRateHelperQuoteValue($E96,Trigger)</f>
        <v>4.2699999999999995E-3</v>
      </c>
      <c r="G96" s="13">
        <f>_xll.qlSwapRateHelperSpread($E96,Trigger)</f>
        <v>0</v>
      </c>
      <c r="H96" s="12" t="b">
        <v>0</v>
      </c>
      <c r="I96" s="12">
        <v>50</v>
      </c>
      <c r="J96" s="12">
        <v>1</v>
      </c>
      <c r="K96" s="11">
        <f>_xll.qlRateHelperEarliestDate($E96,Trigger)</f>
        <v>41654</v>
      </c>
      <c r="L96" s="10">
        <f>_xll.qlRateHelperLatestDate($E96,Trigger)</f>
        <v>42019</v>
      </c>
      <c r="N96" s="17" t="e">
        <f t="shared" ref="N96:N132" si="7">IF(G96=G133,F96-F133,"--")</f>
        <v>#NUM!</v>
      </c>
    </row>
    <row r="97" spans="2:14" x14ac:dyDescent="0.2">
      <c r="B97" s="16" t="str">
        <f t="shared" si="5"/>
        <v>AB</v>
      </c>
      <c r="C97" s="15" t="str">
        <f t="shared" si="6"/>
        <v>6E</v>
      </c>
      <c r="D97" s="14" t="s">
        <v>35</v>
      </c>
      <c r="E97" s="14" t="str">
        <f t="shared" si="4"/>
        <v>EUR_YC6MRH_AB6E15M</v>
      </c>
      <c r="F97" s="13">
        <f>_xll.qlRateHelperQuoteValue($E97,Trigger)</f>
        <v>4.5199999999999997E-3</v>
      </c>
      <c r="G97" s="13">
        <f>_xll.qlSwapRateHelperSpread($E97,Trigger)</f>
        <v>0</v>
      </c>
      <c r="H97" s="12" t="b">
        <v>0</v>
      </c>
      <c r="I97" s="12">
        <v>50</v>
      </c>
      <c r="J97" s="12">
        <v>1</v>
      </c>
      <c r="K97" s="11">
        <f>_xll.qlRateHelperEarliestDate($E97,Trigger)</f>
        <v>41654</v>
      </c>
      <c r="L97" s="10">
        <f>_xll.qlRateHelperLatestDate($E97,Trigger)</f>
        <v>42109</v>
      </c>
      <c r="N97" s="17" t="e">
        <f t="shared" si="7"/>
        <v>#NUM!</v>
      </c>
    </row>
    <row r="98" spans="2:14" x14ac:dyDescent="0.2">
      <c r="B98" s="16" t="str">
        <f t="shared" si="5"/>
        <v>AB</v>
      </c>
      <c r="C98" s="15" t="str">
        <f t="shared" si="6"/>
        <v>6E</v>
      </c>
      <c r="D98" s="14" t="s">
        <v>34</v>
      </c>
      <c r="E98" s="14" t="str">
        <f t="shared" ref="E98:E129" si="8">RateHelperPrefix&amp;"_"&amp;$B98&amp;$C98&amp;$D98</f>
        <v>EUR_YC6MRH_AB6E18M</v>
      </c>
      <c r="F98" s="13">
        <f>_xll.qlRateHelperQuoteValue($E98,Trigger)</f>
        <v>5.0400000000000002E-3</v>
      </c>
      <c r="G98" s="13">
        <f>_xll.qlSwapRateHelperSpread($E98,Trigger)</f>
        <v>0</v>
      </c>
      <c r="H98" s="12" t="b">
        <v>0</v>
      </c>
      <c r="I98" s="12">
        <v>50</v>
      </c>
      <c r="J98" s="12">
        <v>1</v>
      </c>
      <c r="K98" s="11">
        <f>_xll.qlRateHelperEarliestDate($E98,Trigger)</f>
        <v>41654</v>
      </c>
      <c r="L98" s="10">
        <f>_xll.qlRateHelperLatestDate($E98,Trigger)</f>
        <v>42200</v>
      </c>
      <c r="N98" s="17" t="e">
        <f t="shared" si="7"/>
        <v>#NUM!</v>
      </c>
    </row>
    <row r="99" spans="2:14" x14ac:dyDescent="0.2">
      <c r="B99" s="16" t="str">
        <f t="shared" si="5"/>
        <v>AB</v>
      </c>
      <c r="C99" s="15" t="str">
        <f t="shared" si="6"/>
        <v>6E</v>
      </c>
      <c r="D99" s="14" t="s">
        <v>33</v>
      </c>
      <c r="E99" s="14" t="str">
        <f t="shared" si="8"/>
        <v>EUR_YC6MRH_AB6E21M</v>
      </c>
      <c r="F99" s="13">
        <f>_xll.qlRateHelperQuoteValue($E99,Trigger)</f>
        <v>5.2900000000000004E-3</v>
      </c>
      <c r="G99" s="13">
        <f>_xll.qlSwapRateHelperSpread($E99,Trigger)</f>
        <v>0</v>
      </c>
      <c r="H99" s="12" t="b">
        <v>0</v>
      </c>
      <c r="I99" s="12">
        <v>50</v>
      </c>
      <c r="J99" s="12">
        <v>1</v>
      </c>
      <c r="K99" s="11">
        <f>_xll.qlRateHelperEarliestDate($E99,Trigger)</f>
        <v>41654</v>
      </c>
      <c r="L99" s="10">
        <f>_xll.qlRateHelperLatestDate($E99,Trigger)</f>
        <v>42292</v>
      </c>
      <c r="N99" s="17" t="e">
        <f t="shared" si="7"/>
        <v>#NUM!</v>
      </c>
    </row>
    <row r="100" spans="2:14" x14ac:dyDescent="0.2">
      <c r="B100" s="16" t="str">
        <f t="shared" si="5"/>
        <v>AB</v>
      </c>
      <c r="C100" s="15" t="str">
        <f t="shared" si="6"/>
        <v>6E</v>
      </c>
      <c r="D100" s="14" t="s">
        <v>32</v>
      </c>
      <c r="E100" s="14" t="str">
        <f t="shared" si="8"/>
        <v>EUR_YC6MRH_AB6E2Y</v>
      </c>
      <c r="F100" s="13">
        <f>_xll.qlRateHelperQuoteValue($E100,Trigger)</f>
        <v>5.7600000000000004E-3</v>
      </c>
      <c r="G100" s="13">
        <f>_xll.qlSwapRateHelperSpread($E100,Trigger)</f>
        <v>0</v>
      </c>
      <c r="H100" s="12" t="b">
        <v>0</v>
      </c>
      <c r="I100" s="12">
        <v>50</v>
      </c>
      <c r="J100" s="12">
        <v>1</v>
      </c>
      <c r="K100" s="11">
        <f>_xll.qlRateHelperEarliestDate($E100,Trigger)</f>
        <v>41654</v>
      </c>
      <c r="L100" s="10">
        <f>_xll.qlRateHelperLatestDate($E100,Trigger)</f>
        <v>42384</v>
      </c>
      <c r="N100" s="17" t="e">
        <f t="shared" si="7"/>
        <v>#NUM!</v>
      </c>
    </row>
    <row r="101" spans="2:14" x14ac:dyDescent="0.2">
      <c r="B101" s="16" t="str">
        <f t="shared" si="5"/>
        <v>AB</v>
      </c>
      <c r="C101" s="15" t="str">
        <f t="shared" si="6"/>
        <v>6E</v>
      </c>
      <c r="D101" s="14" t="s">
        <v>31</v>
      </c>
      <c r="E101" s="14" t="str">
        <f t="shared" si="8"/>
        <v>EUR_YC6MRH_AB6E3Y</v>
      </c>
      <c r="F101" s="13">
        <f>_xll.qlRateHelperQuoteValue($E101,Trigger)</f>
        <v>7.45E-3</v>
      </c>
      <c r="G101" s="13">
        <f>_xll.qlSwapRateHelperSpread($E101,Trigger)</f>
        <v>0</v>
      </c>
      <c r="H101" s="12" t="b">
        <v>1</v>
      </c>
      <c r="I101" s="12">
        <v>50</v>
      </c>
      <c r="J101" s="12">
        <v>1</v>
      </c>
      <c r="K101" s="11">
        <f>_xll.qlRateHelperEarliestDate($E101,Trigger)</f>
        <v>41654</v>
      </c>
      <c r="L101" s="10">
        <f>_xll.qlRateHelperLatestDate($E101,Trigger)</f>
        <v>42751</v>
      </c>
      <c r="N101" s="17" t="e">
        <f t="shared" si="7"/>
        <v>#NUM!</v>
      </c>
    </row>
    <row r="102" spans="2:14" x14ac:dyDescent="0.2">
      <c r="B102" s="16" t="str">
        <f t="shared" si="5"/>
        <v>AB</v>
      </c>
      <c r="C102" s="15" t="str">
        <f t="shared" si="6"/>
        <v>6E</v>
      </c>
      <c r="D102" s="14" t="s">
        <v>30</v>
      </c>
      <c r="E102" s="14" t="str">
        <f t="shared" si="8"/>
        <v>EUR_YC6MRH_AB6E4Y</v>
      </c>
      <c r="F102" s="13">
        <f>_xll.qlRateHelperQuoteValue($E102,Trigger)</f>
        <v>9.6100000000000005E-3</v>
      </c>
      <c r="G102" s="13">
        <f>_xll.qlSwapRateHelperSpread($E102,Trigger)</f>
        <v>0</v>
      </c>
      <c r="H102" s="12" t="b">
        <v>1</v>
      </c>
      <c r="I102" s="12">
        <v>50</v>
      </c>
      <c r="J102" s="12">
        <v>1</v>
      </c>
      <c r="K102" s="11">
        <f>_xll.qlRateHelperEarliestDate($E102,Trigger)</f>
        <v>41654</v>
      </c>
      <c r="L102" s="10">
        <f>_xll.qlRateHelperLatestDate($E102,Trigger)</f>
        <v>43115</v>
      </c>
      <c r="N102" s="17" t="e">
        <f t="shared" si="7"/>
        <v>#NUM!</v>
      </c>
    </row>
    <row r="103" spans="2:14" x14ac:dyDescent="0.2">
      <c r="B103" s="16" t="str">
        <f t="shared" si="5"/>
        <v>AB</v>
      </c>
      <c r="C103" s="15" t="str">
        <f t="shared" si="6"/>
        <v>6E</v>
      </c>
      <c r="D103" s="14" t="s">
        <v>29</v>
      </c>
      <c r="E103" s="14" t="str">
        <f t="shared" si="8"/>
        <v>EUR_YC6MRH_AB6E5Y</v>
      </c>
      <c r="F103" s="13">
        <f>_xll.qlRateHelperQuoteValue($E103,Trigger)</f>
        <v>1.1850000000000001E-2</v>
      </c>
      <c r="G103" s="13">
        <f>_xll.qlSwapRateHelperSpread($E103,Trigger)</f>
        <v>0</v>
      </c>
      <c r="H103" s="12" t="b">
        <v>1</v>
      </c>
      <c r="I103" s="12">
        <v>50</v>
      </c>
      <c r="J103" s="12">
        <v>1</v>
      </c>
      <c r="K103" s="11">
        <f>_xll.qlRateHelperEarliestDate($E103,Trigger)</f>
        <v>41654</v>
      </c>
      <c r="L103" s="10">
        <f>_xll.qlRateHelperLatestDate($E103,Trigger)</f>
        <v>43480</v>
      </c>
      <c r="N103" s="17" t="e">
        <f t="shared" si="7"/>
        <v>#NUM!</v>
      </c>
    </row>
    <row r="104" spans="2:14" x14ac:dyDescent="0.2">
      <c r="B104" s="16" t="str">
        <f t="shared" si="5"/>
        <v>AB</v>
      </c>
      <c r="C104" s="15" t="str">
        <f t="shared" si="6"/>
        <v>6E</v>
      </c>
      <c r="D104" s="14" t="s">
        <v>28</v>
      </c>
      <c r="E104" s="14" t="str">
        <f t="shared" si="8"/>
        <v>EUR_YC6MRH_AB6E6Y</v>
      </c>
      <c r="F104" s="13">
        <f>_xll.qlRateHelperQuoteValue($E104,Trigger)</f>
        <v>1.38E-2</v>
      </c>
      <c r="G104" s="13">
        <f>_xll.qlSwapRateHelperSpread($E104,Trigger)</f>
        <v>0</v>
      </c>
      <c r="H104" s="12" t="b">
        <v>1</v>
      </c>
      <c r="I104" s="12">
        <v>50</v>
      </c>
      <c r="J104" s="12">
        <v>1</v>
      </c>
      <c r="K104" s="11">
        <f>_xll.qlRateHelperEarliestDate($E104,Trigger)</f>
        <v>41654</v>
      </c>
      <c r="L104" s="10">
        <f>_xll.qlRateHelperLatestDate($E104,Trigger)</f>
        <v>43845</v>
      </c>
      <c r="N104" s="17" t="e">
        <f t="shared" si="7"/>
        <v>#NUM!</v>
      </c>
    </row>
    <row r="105" spans="2:14" x14ac:dyDescent="0.2">
      <c r="B105" s="16" t="str">
        <f t="shared" si="5"/>
        <v>AB</v>
      </c>
      <c r="C105" s="15" t="str">
        <f t="shared" si="6"/>
        <v>6E</v>
      </c>
      <c r="D105" s="14" t="s">
        <v>27</v>
      </c>
      <c r="E105" s="14" t="str">
        <f t="shared" si="8"/>
        <v>EUR_YC6MRH_AB6E7Y</v>
      </c>
      <c r="F105" s="13">
        <f>_xll.qlRateHelperQuoteValue($E105,Trigger)</f>
        <v>1.5529999999999999E-2</v>
      </c>
      <c r="G105" s="13">
        <f>_xll.qlSwapRateHelperSpread($E105,Trigger)</f>
        <v>0</v>
      </c>
      <c r="H105" s="12" t="b">
        <v>1</v>
      </c>
      <c r="I105" s="12">
        <v>50</v>
      </c>
      <c r="J105" s="12">
        <v>1</v>
      </c>
      <c r="K105" s="11">
        <f>_xll.qlRateHelperEarliestDate($E105,Trigger)</f>
        <v>41654</v>
      </c>
      <c r="L105" s="10">
        <f>_xll.qlRateHelperLatestDate($E105,Trigger)</f>
        <v>44211</v>
      </c>
      <c r="N105" s="17" t="e">
        <f t="shared" si="7"/>
        <v>#NUM!</v>
      </c>
    </row>
    <row r="106" spans="2:14" x14ac:dyDescent="0.2">
      <c r="B106" s="16" t="str">
        <f t="shared" si="5"/>
        <v>AB</v>
      </c>
      <c r="C106" s="15" t="str">
        <f t="shared" si="6"/>
        <v>6E</v>
      </c>
      <c r="D106" s="14" t="s">
        <v>26</v>
      </c>
      <c r="E106" s="14" t="str">
        <f t="shared" si="8"/>
        <v>EUR_YC6MRH_AB6E8Y</v>
      </c>
      <c r="F106" s="13">
        <f>_xll.qlRateHelperQuoteValue($E106,Trigger)</f>
        <v>1.7059999999999999E-2</v>
      </c>
      <c r="G106" s="13">
        <f>_xll.qlSwapRateHelperSpread($E106,Trigger)</f>
        <v>0</v>
      </c>
      <c r="H106" s="12" t="b">
        <v>1</v>
      </c>
      <c r="I106" s="12">
        <v>50</v>
      </c>
      <c r="J106" s="12">
        <v>1</v>
      </c>
      <c r="K106" s="11">
        <f>_xll.qlRateHelperEarliestDate($E106,Trigger)</f>
        <v>41654</v>
      </c>
      <c r="L106" s="10">
        <f>_xll.qlRateHelperLatestDate($E106,Trigger)</f>
        <v>44578</v>
      </c>
      <c r="N106" s="17" t="e">
        <f t="shared" si="7"/>
        <v>#NUM!</v>
      </c>
    </row>
    <row r="107" spans="2:14" x14ac:dyDescent="0.2">
      <c r="B107" s="16" t="str">
        <f t="shared" si="5"/>
        <v>AB</v>
      </c>
      <c r="C107" s="15" t="str">
        <f t="shared" si="6"/>
        <v>6E</v>
      </c>
      <c r="D107" s="14" t="s">
        <v>25</v>
      </c>
      <c r="E107" s="14" t="str">
        <f t="shared" si="8"/>
        <v>EUR_YC6MRH_AB6E9Y</v>
      </c>
      <c r="F107" s="13">
        <f>_xll.qlRateHelperQuoteValue($E107,Trigger)</f>
        <v>1.8460000000000001E-2</v>
      </c>
      <c r="G107" s="13">
        <f>_xll.qlSwapRateHelperSpread($E107,Trigger)</f>
        <v>0</v>
      </c>
      <c r="H107" s="12" t="b">
        <v>1</v>
      </c>
      <c r="I107" s="12">
        <v>50</v>
      </c>
      <c r="J107" s="12">
        <v>1</v>
      </c>
      <c r="K107" s="11">
        <f>_xll.qlRateHelperEarliestDate($E107,Trigger)</f>
        <v>41654</v>
      </c>
      <c r="L107" s="10">
        <f>_xll.qlRateHelperLatestDate($E107,Trigger)</f>
        <v>44942</v>
      </c>
      <c r="N107" s="17" t="e">
        <f t="shared" si="7"/>
        <v>#NUM!</v>
      </c>
    </row>
    <row r="108" spans="2:14" x14ac:dyDescent="0.2">
      <c r="B108" s="16" t="str">
        <f t="shared" si="5"/>
        <v>AB</v>
      </c>
      <c r="C108" s="15" t="str">
        <f t="shared" si="6"/>
        <v>6E</v>
      </c>
      <c r="D108" s="14" t="s">
        <v>24</v>
      </c>
      <c r="E108" s="14" t="str">
        <f t="shared" si="8"/>
        <v>EUR_YC6MRH_AB6E10Y</v>
      </c>
      <c r="F108" s="13">
        <f>_xll.qlRateHelperQuoteValue($E108,Trigger)</f>
        <v>1.9740000000000001E-2</v>
      </c>
      <c r="G108" s="13">
        <f>_xll.qlSwapRateHelperSpread($E108,Trigger)</f>
        <v>0</v>
      </c>
      <c r="H108" s="12" t="b">
        <v>1</v>
      </c>
      <c r="I108" s="12">
        <v>50</v>
      </c>
      <c r="J108" s="12">
        <v>1</v>
      </c>
      <c r="K108" s="11">
        <f>_xll.qlRateHelperEarliestDate($E108,Trigger)</f>
        <v>41654</v>
      </c>
      <c r="L108" s="10">
        <f>_xll.qlRateHelperLatestDate($E108,Trigger)</f>
        <v>45306</v>
      </c>
      <c r="N108" s="17" t="e">
        <f t="shared" si="7"/>
        <v>#NUM!</v>
      </c>
    </row>
    <row r="109" spans="2:14" x14ac:dyDescent="0.2">
      <c r="B109" s="16" t="str">
        <f t="shared" si="5"/>
        <v>AB</v>
      </c>
      <c r="C109" s="15" t="str">
        <f t="shared" si="6"/>
        <v>6E</v>
      </c>
      <c r="D109" s="14" t="s">
        <v>23</v>
      </c>
      <c r="E109" s="14" t="str">
        <f t="shared" si="8"/>
        <v>EUR_YC6MRH_AB6E11Y</v>
      </c>
      <c r="F109" s="13">
        <f>_xll.qlRateHelperQuoteValue($E109,Trigger)</f>
        <v>2.085E-2</v>
      </c>
      <c r="G109" s="13">
        <f>_xll.qlSwapRateHelperSpread($E109,Trigger)</f>
        <v>0</v>
      </c>
      <c r="H109" s="12" t="b">
        <v>1</v>
      </c>
      <c r="I109" s="12">
        <v>50</v>
      </c>
      <c r="J109" s="12">
        <v>1</v>
      </c>
      <c r="K109" s="11">
        <f>_xll.qlRateHelperEarliestDate($E109,Trigger)</f>
        <v>41654</v>
      </c>
      <c r="L109" s="10">
        <f>_xll.qlRateHelperLatestDate($E109,Trigger)</f>
        <v>45672</v>
      </c>
      <c r="N109" s="17" t="e">
        <f t="shared" si="7"/>
        <v>#NUM!</v>
      </c>
    </row>
    <row r="110" spans="2:14" x14ac:dyDescent="0.2">
      <c r="B110" s="16" t="str">
        <f t="shared" si="5"/>
        <v>AB</v>
      </c>
      <c r="C110" s="15" t="str">
        <f t="shared" si="6"/>
        <v>6E</v>
      </c>
      <c r="D110" s="14" t="s">
        <v>22</v>
      </c>
      <c r="E110" s="14" t="str">
        <f t="shared" si="8"/>
        <v>EUR_YC6MRH_AB6E12Y</v>
      </c>
      <c r="F110" s="13">
        <f>_xll.qlRateHelperQuoteValue($E110,Trigger)</f>
        <v>2.18E-2</v>
      </c>
      <c r="G110" s="13">
        <f>_xll.qlSwapRateHelperSpread($E110,Trigger)</f>
        <v>0</v>
      </c>
      <c r="H110" s="12" t="b">
        <v>1</v>
      </c>
      <c r="I110" s="12">
        <v>50</v>
      </c>
      <c r="J110" s="12">
        <v>1</v>
      </c>
      <c r="K110" s="11">
        <f>_xll.qlRateHelperEarliestDate($E110,Trigger)</f>
        <v>41654</v>
      </c>
      <c r="L110" s="10">
        <f>_xll.qlRateHelperLatestDate($E110,Trigger)</f>
        <v>46037</v>
      </c>
      <c r="N110" s="17" t="e">
        <f t="shared" si="7"/>
        <v>#NUM!</v>
      </c>
    </row>
    <row r="111" spans="2:14" x14ac:dyDescent="0.2">
      <c r="B111" s="16" t="str">
        <f t="shared" si="5"/>
        <v>AB</v>
      </c>
      <c r="C111" s="15" t="str">
        <f t="shared" si="6"/>
        <v>6E</v>
      </c>
      <c r="D111" s="14" t="s">
        <v>21</v>
      </c>
      <c r="E111" s="14" t="str">
        <f t="shared" si="8"/>
        <v>EUR_YC6MRH_AB6E13Y</v>
      </c>
      <c r="F111" s="13">
        <f>_xll.qlRateHelperQuoteValue($E111,Trigger)</f>
        <v>2.2599999999999999E-2</v>
      </c>
      <c r="G111" s="13">
        <f>_xll.qlSwapRateHelperSpread($E111,Trigger)</f>
        <v>0</v>
      </c>
      <c r="H111" s="12" t="b">
        <v>1</v>
      </c>
      <c r="I111" s="12">
        <v>50</v>
      </c>
      <c r="J111" s="12">
        <v>1</v>
      </c>
      <c r="K111" s="11">
        <f>_xll.qlRateHelperEarliestDate($E111,Trigger)</f>
        <v>41654</v>
      </c>
      <c r="L111" s="10">
        <f>_xll.qlRateHelperLatestDate($E111,Trigger)</f>
        <v>46402</v>
      </c>
      <c r="N111" s="17" t="e">
        <f t="shared" si="7"/>
        <v>#NUM!</v>
      </c>
    </row>
    <row r="112" spans="2:14" x14ac:dyDescent="0.2">
      <c r="B112" s="16" t="str">
        <f t="shared" si="5"/>
        <v>AB</v>
      </c>
      <c r="C112" s="15" t="str">
        <f t="shared" si="6"/>
        <v>6E</v>
      </c>
      <c r="D112" s="14" t="s">
        <v>20</v>
      </c>
      <c r="E112" s="14" t="str">
        <f t="shared" si="8"/>
        <v>EUR_YC6MRH_AB6E14Y</v>
      </c>
      <c r="F112" s="13">
        <f>_xll.qlRateHelperQuoteValue($E112,Trigger)</f>
        <v>2.3250000000000003E-2</v>
      </c>
      <c r="G112" s="13">
        <f>_xll.qlSwapRateHelperSpread($E112,Trigger)</f>
        <v>0</v>
      </c>
      <c r="H112" s="12" t="b">
        <v>1</v>
      </c>
      <c r="I112" s="12">
        <v>50</v>
      </c>
      <c r="J112" s="12">
        <v>1</v>
      </c>
      <c r="K112" s="11">
        <f>_xll.qlRateHelperEarliestDate($E112,Trigger)</f>
        <v>41654</v>
      </c>
      <c r="L112" s="10">
        <f>_xll.qlRateHelperLatestDate($E112,Trigger)</f>
        <v>46769</v>
      </c>
      <c r="N112" s="17" t="e">
        <f t="shared" si="7"/>
        <v>#NUM!</v>
      </c>
    </row>
    <row r="113" spans="2:14" x14ac:dyDescent="0.2">
      <c r="B113" s="16" t="str">
        <f t="shared" si="5"/>
        <v>AB</v>
      </c>
      <c r="C113" s="15" t="str">
        <f t="shared" si="6"/>
        <v>6E</v>
      </c>
      <c r="D113" s="14" t="s">
        <v>19</v>
      </c>
      <c r="E113" s="14" t="str">
        <f t="shared" si="8"/>
        <v>EUR_YC6MRH_AB6E15Y</v>
      </c>
      <c r="F113" s="13">
        <f>_xll.qlRateHelperQuoteValue($E113,Trigger)</f>
        <v>2.376E-2</v>
      </c>
      <c r="G113" s="13">
        <f>_xll.qlSwapRateHelperSpread($E113,Trigger)</f>
        <v>0</v>
      </c>
      <c r="H113" s="12" t="b">
        <v>1</v>
      </c>
      <c r="I113" s="12">
        <v>50</v>
      </c>
      <c r="J113" s="12">
        <v>1</v>
      </c>
      <c r="K113" s="11">
        <f>_xll.qlRateHelperEarliestDate($E113,Trigger)</f>
        <v>41654</v>
      </c>
      <c r="L113" s="10">
        <f>_xll.qlRateHelperLatestDate($E113,Trigger)</f>
        <v>47133</v>
      </c>
      <c r="N113" s="17" t="e">
        <f t="shared" si="7"/>
        <v>#NUM!</v>
      </c>
    </row>
    <row r="114" spans="2:14" x14ac:dyDescent="0.2">
      <c r="B114" s="16" t="str">
        <f t="shared" si="5"/>
        <v>AB</v>
      </c>
      <c r="C114" s="15" t="str">
        <f t="shared" si="6"/>
        <v>6E</v>
      </c>
      <c r="D114" s="14" t="s">
        <v>18</v>
      </c>
      <c r="E114" s="14" t="str">
        <f t="shared" si="8"/>
        <v>EUR_YC6MRH_AB6E16Y</v>
      </c>
      <c r="F114" s="13">
        <f>_xll.qlRateHelperQuoteValue($E114,Trigger)</f>
        <v>2.4150000000000001E-2</v>
      </c>
      <c r="G114" s="13">
        <f>_xll.qlSwapRateHelperSpread($E114,Trigger)</f>
        <v>0</v>
      </c>
      <c r="H114" s="12" t="b">
        <v>1</v>
      </c>
      <c r="I114" s="12">
        <v>50</v>
      </c>
      <c r="J114" s="12">
        <v>1</v>
      </c>
      <c r="K114" s="11">
        <f>_xll.qlRateHelperEarliestDate($E114,Trigger)</f>
        <v>41654</v>
      </c>
      <c r="L114" s="10">
        <f>_xll.qlRateHelperLatestDate($E114,Trigger)</f>
        <v>47498</v>
      </c>
      <c r="N114" s="17" t="e">
        <f t="shared" si="7"/>
        <v>#NUM!</v>
      </c>
    </row>
    <row r="115" spans="2:14" x14ac:dyDescent="0.2">
      <c r="B115" s="16" t="str">
        <f t="shared" si="5"/>
        <v>AB</v>
      </c>
      <c r="C115" s="15" t="str">
        <f t="shared" si="6"/>
        <v>6E</v>
      </c>
      <c r="D115" s="14" t="s">
        <v>17</v>
      </c>
      <c r="E115" s="14" t="str">
        <f t="shared" si="8"/>
        <v>EUR_YC6MRH_AB6E17Y</v>
      </c>
      <c r="F115" s="13">
        <f>_xll.qlRateHelperQuoteValue($E115,Trigger)</f>
        <v>2.444E-2</v>
      </c>
      <c r="G115" s="13">
        <f>_xll.qlSwapRateHelperSpread($E115,Trigger)</f>
        <v>0</v>
      </c>
      <c r="H115" s="12" t="b">
        <v>1</v>
      </c>
      <c r="I115" s="12">
        <v>50</v>
      </c>
      <c r="J115" s="12">
        <v>1</v>
      </c>
      <c r="K115" s="11">
        <f>_xll.qlRateHelperEarliestDate($E115,Trigger)</f>
        <v>41654</v>
      </c>
      <c r="L115" s="10">
        <f>_xll.qlRateHelperLatestDate($E115,Trigger)</f>
        <v>47863</v>
      </c>
      <c r="N115" s="17" t="e">
        <f t="shared" si="7"/>
        <v>#NUM!</v>
      </c>
    </row>
    <row r="116" spans="2:14" x14ac:dyDescent="0.2">
      <c r="B116" s="16" t="str">
        <f t="shared" si="5"/>
        <v>AB</v>
      </c>
      <c r="C116" s="15" t="str">
        <f t="shared" si="6"/>
        <v>6E</v>
      </c>
      <c r="D116" s="14" t="s">
        <v>16</v>
      </c>
      <c r="E116" s="14" t="str">
        <f t="shared" si="8"/>
        <v>EUR_YC6MRH_AB6E18Y</v>
      </c>
      <c r="F116" s="13">
        <f>_xll.qlRateHelperQuoteValue($E116,Trigger)</f>
        <v>2.4639999999999999E-2</v>
      </c>
      <c r="G116" s="13">
        <f>_xll.qlSwapRateHelperSpread($E116,Trigger)</f>
        <v>0</v>
      </c>
      <c r="H116" s="12" t="b">
        <v>1</v>
      </c>
      <c r="I116" s="12">
        <v>50</v>
      </c>
      <c r="J116" s="12">
        <v>1</v>
      </c>
      <c r="K116" s="11">
        <f>_xll.qlRateHelperEarliestDate($E116,Trigger)</f>
        <v>41654</v>
      </c>
      <c r="L116" s="10">
        <f>_xll.qlRateHelperLatestDate($E116,Trigger)</f>
        <v>48228</v>
      </c>
      <c r="N116" s="17" t="e">
        <f t="shared" si="7"/>
        <v>#NUM!</v>
      </c>
    </row>
    <row r="117" spans="2:14" x14ac:dyDescent="0.2">
      <c r="B117" s="16" t="str">
        <f t="shared" si="5"/>
        <v>AB</v>
      </c>
      <c r="C117" s="15" t="str">
        <f t="shared" si="6"/>
        <v>6E</v>
      </c>
      <c r="D117" s="14" t="s">
        <v>15</v>
      </c>
      <c r="E117" s="14" t="str">
        <f t="shared" si="8"/>
        <v>EUR_YC6MRH_AB6E19Y</v>
      </c>
      <c r="F117" s="13">
        <f>_xll.qlRateHelperQuoteValue($E117,Trigger)</f>
        <v>2.4780000000000003E-2</v>
      </c>
      <c r="G117" s="13">
        <f>_xll.qlSwapRateHelperSpread($E117,Trigger)</f>
        <v>0</v>
      </c>
      <c r="H117" s="12" t="b">
        <v>1</v>
      </c>
      <c r="I117" s="12">
        <v>50</v>
      </c>
      <c r="J117" s="12">
        <v>1</v>
      </c>
      <c r="K117" s="11">
        <f>_xll.qlRateHelperEarliestDate($E117,Trigger)</f>
        <v>41654</v>
      </c>
      <c r="L117" s="10">
        <f>_xll.qlRateHelperLatestDate($E117,Trigger)</f>
        <v>48596</v>
      </c>
      <c r="N117" s="17" t="e">
        <f t="shared" si="7"/>
        <v>#NUM!</v>
      </c>
    </row>
    <row r="118" spans="2:14" x14ac:dyDescent="0.2">
      <c r="B118" s="16" t="str">
        <f t="shared" si="5"/>
        <v>AB</v>
      </c>
      <c r="C118" s="15" t="str">
        <f t="shared" si="6"/>
        <v>6E</v>
      </c>
      <c r="D118" s="14" t="s">
        <v>14</v>
      </c>
      <c r="E118" s="14" t="str">
        <f t="shared" si="8"/>
        <v>EUR_YC6MRH_AB6E20Y</v>
      </c>
      <c r="F118" s="13">
        <f>_xll.qlRateHelperQuoteValue($E118,Trigger)</f>
        <v>2.487E-2</v>
      </c>
      <c r="G118" s="13">
        <f>_xll.qlSwapRateHelperSpread($E118,Trigger)</f>
        <v>0</v>
      </c>
      <c r="H118" s="12" t="b">
        <v>1</v>
      </c>
      <c r="I118" s="12">
        <v>50</v>
      </c>
      <c r="J118" s="12">
        <v>1</v>
      </c>
      <c r="K118" s="11">
        <f>_xll.qlRateHelperEarliestDate($E118,Trigger)</f>
        <v>41654</v>
      </c>
      <c r="L118" s="10">
        <f>_xll.qlRateHelperLatestDate($E118,Trigger)</f>
        <v>48960</v>
      </c>
      <c r="N118" s="17" t="e">
        <f t="shared" si="7"/>
        <v>#NUM!</v>
      </c>
    </row>
    <row r="119" spans="2:14" x14ac:dyDescent="0.2">
      <c r="B119" s="16" t="str">
        <f t="shared" si="5"/>
        <v>AB</v>
      </c>
      <c r="C119" s="15" t="str">
        <f t="shared" si="6"/>
        <v>6E</v>
      </c>
      <c r="D119" s="14" t="s">
        <v>13</v>
      </c>
      <c r="E119" s="14" t="str">
        <f t="shared" si="8"/>
        <v>EUR_YC6MRH_AB6E21Y</v>
      </c>
      <c r="F119" s="13">
        <f>_xll.qlRateHelperQuoteValue($E119,Trigger)</f>
        <v>2.4929999999999997E-2</v>
      </c>
      <c r="G119" s="13">
        <f>_xll.qlSwapRateHelperSpread($E119,Trigger)</f>
        <v>0</v>
      </c>
      <c r="H119" s="12" t="b">
        <v>1</v>
      </c>
      <c r="I119" s="12">
        <v>50</v>
      </c>
      <c r="J119" s="12">
        <v>1</v>
      </c>
      <c r="K119" s="11">
        <f>_xll.qlRateHelperEarliestDate($E119,Trigger)</f>
        <v>41654</v>
      </c>
      <c r="L119" s="10">
        <f>_xll.qlRateHelperLatestDate($E119,Trigger)</f>
        <v>49324</v>
      </c>
      <c r="N119" s="17" t="e">
        <f t="shared" si="7"/>
        <v>#NUM!</v>
      </c>
    </row>
    <row r="120" spans="2:14" x14ac:dyDescent="0.2">
      <c r="B120" s="16" t="str">
        <f t="shared" si="5"/>
        <v>AB</v>
      </c>
      <c r="C120" s="15" t="str">
        <f t="shared" si="6"/>
        <v>6E</v>
      </c>
      <c r="D120" s="14" t="s">
        <v>12</v>
      </c>
      <c r="E120" s="14" t="str">
        <f t="shared" si="8"/>
        <v>EUR_YC6MRH_AB6E22Y</v>
      </c>
      <c r="F120" s="13">
        <f>_xll.qlRateHelperQuoteValue($E120,Trigger)</f>
        <v>2.4980000000000002E-2</v>
      </c>
      <c r="G120" s="13">
        <f>_xll.qlSwapRateHelperSpread($E120,Trigger)</f>
        <v>0</v>
      </c>
      <c r="H120" s="12" t="b">
        <v>1</v>
      </c>
      <c r="I120" s="12">
        <v>50</v>
      </c>
      <c r="J120" s="12">
        <v>1</v>
      </c>
      <c r="K120" s="11">
        <f>_xll.qlRateHelperEarliestDate($E120,Trigger)</f>
        <v>41654</v>
      </c>
      <c r="L120" s="10">
        <f>_xll.qlRateHelperLatestDate($E120,Trigger)</f>
        <v>49689</v>
      </c>
      <c r="N120" s="17" t="e">
        <f t="shared" si="7"/>
        <v>#NUM!</v>
      </c>
    </row>
    <row r="121" spans="2:14" x14ac:dyDescent="0.2">
      <c r="B121" s="16" t="str">
        <f t="shared" si="5"/>
        <v>AB</v>
      </c>
      <c r="C121" s="15" t="str">
        <f t="shared" si="6"/>
        <v>6E</v>
      </c>
      <c r="D121" s="14" t="s">
        <v>11</v>
      </c>
      <c r="E121" s="14" t="str">
        <f t="shared" si="8"/>
        <v>EUR_YC6MRH_AB6E23Y</v>
      </c>
      <c r="F121" s="13">
        <f>_xll.qlRateHelperQuoteValue($E121,Trigger)</f>
        <v>2.5009999999999998E-2</v>
      </c>
      <c r="G121" s="13">
        <f>_xll.qlSwapRateHelperSpread($E121,Trigger)</f>
        <v>0</v>
      </c>
      <c r="H121" s="12" t="b">
        <v>1</v>
      </c>
      <c r="I121" s="12">
        <v>50</v>
      </c>
      <c r="J121" s="12">
        <v>1</v>
      </c>
      <c r="K121" s="11">
        <f>_xll.qlRateHelperEarliestDate($E121,Trigger)</f>
        <v>41654</v>
      </c>
      <c r="L121" s="10">
        <f>_xll.qlRateHelperLatestDate($E121,Trigger)</f>
        <v>50055</v>
      </c>
      <c r="N121" s="17" t="e">
        <f t="shared" si="7"/>
        <v>#NUM!</v>
      </c>
    </row>
    <row r="122" spans="2:14" x14ac:dyDescent="0.2">
      <c r="B122" s="16" t="str">
        <f t="shared" si="5"/>
        <v>AB</v>
      </c>
      <c r="C122" s="15" t="str">
        <f t="shared" si="6"/>
        <v>6E</v>
      </c>
      <c r="D122" s="14" t="s">
        <v>10</v>
      </c>
      <c r="E122" s="14" t="str">
        <f t="shared" si="8"/>
        <v>EUR_YC6MRH_AB6E24Y</v>
      </c>
      <c r="F122" s="13">
        <f>_xll.qlRateHelperQuoteValue($E122,Trigger)</f>
        <v>2.5009999999999998E-2</v>
      </c>
      <c r="G122" s="13">
        <f>_xll.qlSwapRateHelperSpread($E122,Trigger)</f>
        <v>0</v>
      </c>
      <c r="H122" s="12" t="b">
        <v>1</v>
      </c>
      <c r="I122" s="12">
        <v>50</v>
      </c>
      <c r="J122" s="12">
        <v>1</v>
      </c>
      <c r="K122" s="11">
        <f>_xll.qlRateHelperEarliestDate($E122,Trigger)</f>
        <v>41654</v>
      </c>
      <c r="L122" s="10">
        <f>_xll.qlRateHelperLatestDate($E122,Trigger)</f>
        <v>50420</v>
      </c>
      <c r="N122" s="17" t="e">
        <f t="shared" si="7"/>
        <v>#NUM!</v>
      </c>
    </row>
    <row r="123" spans="2:14" x14ac:dyDescent="0.2">
      <c r="B123" s="16" t="str">
        <f t="shared" si="5"/>
        <v>AB</v>
      </c>
      <c r="C123" s="15" t="str">
        <f t="shared" si="6"/>
        <v>6E</v>
      </c>
      <c r="D123" s="14" t="s">
        <v>9</v>
      </c>
      <c r="E123" s="14" t="str">
        <f t="shared" si="8"/>
        <v>EUR_YC6MRH_AB6E25Y</v>
      </c>
      <c r="F123" s="13">
        <f>_xll.qlRateHelperQuoteValue($E123,Trigger)</f>
        <v>2.5009999999999998E-2</v>
      </c>
      <c r="G123" s="13">
        <f>_xll.qlSwapRateHelperSpread($E123,Trigger)</f>
        <v>0</v>
      </c>
      <c r="H123" s="12" t="b">
        <v>1</v>
      </c>
      <c r="I123" s="12">
        <v>50</v>
      </c>
      <c r="J123" s="12">
        <v>1</v>
      </c>
      <c r="K123" s="11">
        <f>_xll.qlRateHelperEarliestDate($E123,Trigger)</f>
        <v>41654</v>
      </c>
      <c r="L123" s="10">
        <f>_xll.qlRateHelperLatestDate($E123,Trigger)</f>
        <v>50787</v>
      </c>
      <c r="N123" s="17" t="e">
        <f t="shared" si="7"/>
        <v>#NUM!</v>
      </c>
    </row>
    <row r="124" spans="2:14" x14ac:dyDescent="0.2">
      <c r="B124" s="16" t="str">
        <f t="shared" si="5"/>
        <v>AB</v>
      </c>
      <c r="C124" s="15" t="str">
        <f t="shared" si="6"/>
        <v>6E</v>
      </c>
      <c r="D124" s="14" t="s">
        <v>8</v>
      </c>
      <c r="E124" s="14" t="str">
        <f t="shared" si="8"/>
        <v>EUR_YC6MRH_AB6E26Y</v>
      </c>
      <c r="F124" s="13">
        <f>_xll.qlRateHelperQuoteValue($E124,Trigger)</f>
        <v>2.5000000000000001E-2</v>
      </c>
      <c r="G124" s="13">
        <f>_xll.qlSwapRateHelperSpread($E124,Trigger)</f>
        <v>0</v>
      </c>
      <c r="H124" s="12" t="b">
        <v>1</v>
      </c>
      <c r="I124" s="12">
        <v>50</v>
      </c>
      <c r="J124" s="12">
        <v>1</v>
      </c>
      <c r="K124" s="11">
        <f>_xll.qlRateHelperEarliestDate($E124,Trigger)</f>
        <v>41654</v>
      </c>
      <c r="L124" s="10">
        <f>_xll.qlRateHelperLatestDate($E124,Trigger)</f>
        <v>51151</v>
      </c>
      <c r="N124" s="17" t="e">
        <f t="shared" si="7"/>
        <v>#NUM!</v>
      </c>
    </row>
    <row r="125" spans="2:14" x14ac:dyDescent="0.2">
      <c r="B125" s="16" t="str">
        <f t="shared" si="5"/>
        <v>AB</v>
      </c>
      <c r="C125" s="15" t="str">
        <f t="shared" si="6"/>
        <v>6E</v>
      </c>
      <c r="D125" s="14" t="s">
        <v>7</v>
      </c>
      <c r="E125" s="14" t="str">
        <f t="shared" si="8"/>
        <v>EUR_YC6MRH_AB6E27Y</v>
      </c>
      <c r="F125" s="13">
        <f>_xll.qlRateHelperQuoteValue($E125,Trigger)</f>
        <v>2.4980000000000002E-2</v>
      </c>
      <c r="G125" s="13">
        <f>_xll.qlSwapRateHelperSpread($E125,Trigger)</f>
        <v>0</v>
      </c>
      <c r="H125" s="12" t="b">
        <v>1</v>
      </c>
      <c r="I125" s="12">
        <v>50</v>
      </c>
      <c r="J125" s="12">
        <v>1</v>
      </c>
      <c r="K125" s="11">
        <f>_xll.qlRateHelperEarliestDate($E125,Trigger)</f>
        <v>41654</v>
      </c>
      <c r="L125" s="10">
        <f>_xll.qlRateHelperLatestDate($E125,Trigger)</f>
        <v>51516</v>
      </c>
      <c r="N125" s="17" t="e">
        <f t="shared" si="7"/>
        <v>#NUM!</v>
      </c>
    </row>
    <row r="126" spans="2:14" x14ac:dyDescent="0.2">
      <c r="B126" s="16" t="str">
        <f t="shared" si="5"/>
        <v>AB</v>
      </c>
      <c r="C126" s="15" t="str">
        <f t="shared" si="6"/>
        <v>6E</v>
      </c>
      <c r="D126" s="14" t="s">
        <v>6</v>
      </c>
      <c r="E126" s="14" t="str">
        <f t="shared" si="8"/>
        <v>EUR_YC6MRH_AB6E28Y</v>
      </c>
      <c r="F126" s="13">
        <f>_xll.qlRateHelperQuoteValue($E126,Trigger)</f>
        <v>2.495E-2</v>
      </c>
      <c r="G126" s="13">
        <f>_xll.qlSwapRateHelperSpread($E126,Trigger)</f>
        <v>0</v>
      </c>
      <c r="H126" s="12" t="b">
        <v>1</v>
      </c>
      <c r="I126" s="12">
        <v>50</v>
      </c>
      <c r="J126" s="12">
        <v>1</v>
      </c>
      <c r="K126" s="11">
        <f>_xll.qlRateHelperEarliestDate($E126,Trigger)</f>
        <v>41654</v>
      </c>
      <c r="L126" s="10">
        <f>_xll.qlRateHelperLatestDate($E126,Trigger)</f>
        <v>51881</v>
      </c>
      <c r="N126" s="17" t="e">
        <f t="shared" si="7"/>
        <v>#NUM!</v>
      </c>
    </row>
    <row r="127" spans="2:14" x14ac:dyDescent="0.2">
      <c r="B127" s="16" t="str">
        <f t="shared" si="5"/>
        <v>AB</v>
      </c>
      <c r="C127" s="15" t="str">
        <f t="shared" si="6"/>
        <v>6E</v>
      </c>
      <c r="D127" s="14" t="s">
        <v>5</v>
      </c>
      <c r="E127" s="14" t="str">
        <f t="shared" si="8"/>
        <v>EUR_YC6MRH_AB6E29Y</v>
      </c>
      <c r="F127" s="13">
        <f>_xll.qlRateHelperQuoteValue($E127,Trigger)</f>
        <v>2.4939999999999997E-2</v>
      </c>
      <c r="G127" s="13">
        <f>_xll.qlSwapRateHelperSpread($E127,Trigger)</f>
        <v>0</v>
      </c>
      <c r="H127" s="12" t="b">
        <v>1</v>
      </c>
      <c r="I127" s="12">
        <v>50</v>
      </c>
      <c r="J127" s="12">
        <v>1</v>
      </c>
      <c r="K127" s="11">
        <f>_xll.qlRateHelperEarliestDate($E127,Trigger)</f>
        <v>41654</v>
      </c>
      <c r="L127" s="10">
        <f>_xll.qlRateHelperLatestDate($E127,Trigger)</f>
        <v>52246</v>
      </c>
      <c r="N127" s="17" t="e">
        <f t="shared" si="7"/>
        <v>#NUM!</v>
      </c>
    </row>
    <row r="128" spans="2:14" x14ac:dyDescent="0.2">
      <c r="B128" s="16" t="str">
        <f t="shared" ref="B128:B159" si="9">SwapFixedFreq</f>
        <v>AB</v>
      </c>
      <c r="C128" s="15" t="str">
        <f t="shared" si="6"/>
        <v>6E</v>
      </c>
      <c r="D128" s="14" t="s">
        <v>4</v>
      </c>
      <c r="E128" s="14" t="str">
        <f t="shared" si="8"/>
        <v>EUR_YC6MRH_AB6E30Y</v>
      </c>
      <c r="F128" s="13">
        <f>_xll.qlRateHelperQuoteValue($E128,Trigger)</f>
        <v>2.4929999999999997E-2</v>
      </c>
      <c r="G128" s="13">
        <f>_xll.qlSwapRateHelperSpread($E128,Trigger)</f>
        <v>0</v>
      </c>
      <c r="H128" s="12" t="b">
        <v>1</v>
      </c>
      <c r="I128" s="12">
        <v>50</v>
      </c>
      <c r="J128" s="12">
        <v>1</v>
      </c>
      <c r="K128" s="11">
        <f>_xll.qlRateHelperEarliestDate($E128,Trigger)</f>
        <v>41654</v>
      </c>
      <c r="L128" s="10">
        <f>_xll.qlRateHelperLatestDate($E128,Trigger)</f>
        <v>52611</v>
      </c>
      <c r="N128" s="17" t="e">
        <f t="shared" si="7"/>
        <v>#NUM!</v>
      </c>
    </row>
    <row r="129" spans="2:14" x14ac:dyDescent="0.2">
      <c r="B129" s="16" t="str">
        <f t="shared" si="9"/>
        <v>AB</v>
      </c>
      <c r="C129" s="15" t="str">
        <f t="shared" si="6"/>
        <v>6E</v>
      </c>
      <c r="D129" s="14" t="s">
        <v>3</v>
      </c>
      <c r="E129" s="14" t="str">
        <f t="shared" si="8"/>
        <v>EUR_YC6MRH_AB6E35Y</v>
      </c>
      <c r="F129" s="13">
        <f>_xll.qlRateHelperQuoteValue($E129,Trigger)</f>
        <v>2.5070000000000002E-2</v>
      </c>
      <c r="G129" s="13">
        <f>_xll.qlSwapRateHelperSpread($E129,Trigger)</f>
        <v>0</v>
      </c>
      <c r="H129" s="12" t="b">
        <v>1</v>
      </c>
      <c r="I129" s="12">
        <v>50</v>
      </c>
      <c r="J129" s="12">
        <v>1</v>
      </c>
      <c r="K129" s="11">
        <f>_xll.qlRateHelperEarliestDate($E129,Trigger)</f>
        <v>41654</v>
      </c>
      <c r="L129" s="10">
        <f>_xll.qlRateHelperLatestDate($E129,Trigger)</f>
        <v>54438</v>
      </c>
      <c r="N129" s="17" t="e">
        <f t="shared" si="7"/>
        <v>#NUM!</v>
      </c>
    </row>
    <row r="130" spans="2:14" x14ac:dyDescent="0.2">
      <c r="B130" s="16" t="str">
        <f t="shared" si="9"/>
        <v>AB</v>
      </c>
      <c r="C130" s="15" t="str">
        <f t="shared" si="6"/>
        <v>6E</v>
      </c>
      <c r="D130" s="14" t="s">
        <v>2</v>
      </c>
      <c r="E130" s="14" t="str">
        <f t="shared" ref="E130:E161" si="10">RateHelperPrefix&amp;"_"&amp;$B130&amp;$C130&amp;$D130</f>
        <v>EUR_YC6MRH_AB6E40Y</v>
      </c>
      <c r="F130" s="13">
        <f>_xll.qlRateHelperQuoteValue($E130,Trigger)</f>
        <v>2.5350000000000001E-2</v>
      </c>
      <c r="G130" s="13">
        <f>_xll.qlSwapRateHelperSpread($E130,Trigger)</f>
        <v>0</v>
      </c>
      <c r="H130" s="12" t="b">
        <v>1</v>
      </c>
      <c r="I130" s="12">
        <v>50</v>
      </c>
      <c r="J130" s="12">
        <v>1</v>
      </c>
      <c r="K130" s="11">
        <f>_xll.qlRateHelperEarliestDate($E130,Trigger)</f>
        <v>41654</v>
      </c>
      <c r="L130" s="10">
        <f>_xll.qlRateHelperLatestDate($E130,Trigger)</f>
        <v>56264</v>
      </c>
      <c r="N130" s="17" t="e">
        <f t="shared" si="7"/>
        <v>#NUM!</v>
      </c>
    </row>
    <row r="131" spans="2:14" x14ac:dyDescent="0.2">
      <c r="B131" s="16" t="str">
        <f t="shared" si="9"/>
        <v>AB</v>
      </c>
      <c r="C131" s="15" t="str">
        <f t="shared" si="6"/>
        <v>6E</v>
      </c>
      <c r="D131" s="14" t="s">
        <v>1</v>
      </c>
      <c r="E131" s="14" t="str">
        <f t="shared" si="10"/>
        <v>EUR_YC6MRH_AB6E50Y</v>
      </c>
      <c r="F131" s="13">
        <f>_xll.qlRateHelperQuoteValue($E131,Trigger)</f>
        <v>2.579E-2</v>
      </c>
      <c r="G131" s="13">
        <f>_xll.qlSwapRateHelperSpread($E131,Trigger)</f>
        <v>0</v>
      </c>
      <c r="H131" s="12" t="b">
        <v>1</v>
      </c>
      <c r="I131" s="12">
        <v>50</v>
      </c>
      <c r="J131" s="12">
        <v>1</v>
      </c>
      <c r="K131" s="11">
        <f>_xll.qlRateHelperEarliestDate($E131,Trigger)</f>
        <v>41654</v>
      </c>
      <c r="L131" s="10">
        <f>_xll.qlRateHelperLatestDate($E131,Trigger)</f>
        <v>59916</v>
      </c>
      <c r="N131" s="17" t="e">
        <f t="shared" si="7"/>
        <v>#NUM!</v>
      </c>
    </row>
    <row r="132" spans="2:14" x14ac:dyDescent="0.2">
      <c r="B132" s="9" t="str">
        <f t="shared" si="9"/>
        <v>AB</v>
      </c>
      <c r="C132" s="8" t="str">
        <f t="shared" si="6"/>
        <v>6E</v>
      </c>
      <c r="D132" s="7" t="s">
        <v>0</v>
      </c>
      <c r="E132" s="7" t="str">
        <f t="shared" si="10"/>
        <v>EUR_YC6MRH_AB6E60Y</v>
      </c>
      <c r="F132" s="6">
        <f>_xll.qlRateHelperQuoteValue($E132,Trigger)</f>
        <v>2.6099999999999998E-2</v>
      </c>
      <c r="G132" s="6">
        <f>_xll.qlSwapRateHelperSpread($E132,Trigger)</f>
        <v>0</v>
      </c>
      <c r="H132" s="5" t="b">
        <v>1</v>
      </c>
      <c r="I132" s="5">
        <v>50</v>
      </c>
      <c r="J132" s="5">
        <v>1</v>
      </c>
      <c r="K132" s="4">
        <f>_xll.qlRateHelperEarliestDate($E132,Trigger)</f>
        <v>41654</v>
      </c>
      <c r="L132" s="3">
        <f>_xll.qlRateHelperLatestDate($E132,Trigger)</f>
        <v>63569</v>
      </c>
      <c r="N132" s="17" t="e">
        <f t="shared" si="7"/>
        <v>#NUM!</v>
      </c>
    </row>
    <row r="133" spans="2:14" x14ac:dyDescent="0.2">
      <c r="B133" s="16" t="str">
        <f t="shared" si="9"/>
        <v>AB</v>
      </c>
      <c r="C133" s="15" t="str">
        <f t="shared" ref="C133:C169" si="11">IborType&amp;"BASIS"</f>
        <v>6EBASIS</v>
      </c>
      <c r="D133" s="14" t="s">
        <v>36</v>
      </c>
      <c r="E133" s="14" t="str">
        <f t="shared" si="10"/>
        <v>EUR_YC6MRH_AB6EBASIS1Y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9"/>
        <v>AB</v>
      </c>
      <c r="C134" s="15" t="str">
        <f t="shared" si="11"/>
        <v>6EBASIS</v>
      </c>
      <c r="D134" s="14" t="s">
        <v>35</v>
      </c>
      <c r="E134" s="14" t="str">
        <f t="shared" si="10"/>
        <v>EUR_YC6MRH_AB6EBASIS15M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AB</v>
      </c>
      <c r="C135" s="15" t="str">
        <f t="shared" si="11"/>
        <v>6EBASIS</v>
      </c>
      <c r="D135" s="14" t="s">
        <v>34</v>
      </c>
      <c r="E135" s="14" t="str">
        <f t="shared" si="10"/>
        <v>EUR_YC6MRH_AB6EBASIS18M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AB</v>
      </c>
      <c r="C136" s="15" t="str">
        <f t="shared" si="11"/>
        <v>6EBASIS</v>
      </c>
      <c r="D136" s="14" t="s">
        <v>33</v>
      </c>
      <c r="E136" s="14" t="str">
        <f t="shared" si="10"/>
        <v>EUR_YC6MRH_AB6EBASIS21M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AB</v>
      </c>
      <c r="C137" s="15" t="str">
        <f t="shared" si="11"/>
        <v>6EBASIS</v>
      </c>
      <c r="D137" s="14" t="s">
        <v>32</v>
      </c>
      <c r="E137" s="14" t="str">
        <f t="shared" si="10"/>
        <v>EUR_YC6MRH_AB6EBASIS2Y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AB</v>
      </c>
      <c r="C138" s="15" t="str">
        <f t="shared" si="11"/>
        <v>6EBASIS</v>
      </c>
      <c r="D138" s="14" t="s">
        <v>31</v>
      </c>
      <c r="E138" s="14" t="str">
        <f t="shared" si="10"/>
        <v>EUR_YC6MRH_AB6EBASIS3Y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AB</v>
      </c>
      <c r="C139" s="15" t="str">
        <f t="shared" si="11"/>
        <v>6EBASIS</v>
      </c>
      <c r="D139" s="14" t="s">
        <v>30</v>
      </c>
      <c r="E139" s="14" t="str">
        <f t="shared" si="10"/>
        <v>EUR_YC6MRH_AB6EBASIS4Y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AB</v>
      </c>
      <c r="C140" s="15" t="str">
        <f t="shared" si="11"/>
        <v>6EBASIS</v>
      </c>
      <c r="D140" s="14" t="s">
        <v>29</v>
      </c>
      <c r="E140" s="14" t="str">
        <f t="shared" si="10"/>
        <v>EUR_YC6MRH_AB6EBASIS5Y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AB</v>
      </c>
      <c r="C141" s="15" t="str">
        <f t="shared" si="11"/>
        <v>6EBASIS</v>
      </c>
      <c r="D141" s="14" t="s">
        <v>28</v>
      </c>
      <c r="E141" s="14" t="str">
        <f t="shared" si="10"/>
        <v>EUR_YC6MRH_AB6EBASIS6Y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AB</v>
      </c>
      <c r="C142" s="15" t="str">
        <f t="shared" si="11"/>
        <v>6EBASIS</v>
      </c>
      <c r="D142" s="14" t="s">
        <v>27</v>
      </c>
      <c r="E142" s="14" t="str">
        <f t="shared" si="10"/>
        <v>EUR_YC6MRH_AB6EBASIS7Y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AB</v>
      </c>
      <c r="C143" s="15" t="str">
        <f t="shared" si="11"/>
        <v>6EBASIS</v>
      </c>
      <c r="D143" s="14" t="s">
        <v>26</v>
      </c>
      <c r="E143" s="14" t="str">
        <f t="shared" si="10"/>
        <v>EUR_YC6MRH_AB6EBASIS8Y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AB</v>
      </c>
      <c r="C144" s="15" t="str">
        <f t="shared" si="11"/>
        <v>6EBASIS</v>
      </c>
      <c r="D144" s="14" t="s">
        <v>25</v>
      </c>
      <c r="E144" s="14" t="str">
        <f t="shared" si="10"/>
        <v>EUR_YC6MRH_AB6EBASIS9Y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AB</v>
      </c>
      <c r="C145" s="15" t="str">
        <f t="shared" si="11"/>
        <v>6EBASIS</v>
      </c>
      <c r="D145" s="14" t="s">
        <v>24</v>
      </c>
      <c r="E145" s="14" t="str">
        <f t="shared" si="10"/>
        <v>EUR_YC6MRH_AB6EBASIS10Y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AB</v>
      </c>
      <c r="C146" s="15" t="str">
        <f t="shared" si="11"/>
        <v>6EBASIS</v>
      </c>
      <c r="D146" s="14" t="s">
        <v>23</v>
      </c>
      <c r="E146" s="14" t="str">
        <f t="shared" si="10"/>
        <v>EUR_YC6MRH_AB6EBASIS11Y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AB</v>
      </c>
      <c r="C147" s="15" t="str">
        <f t="shared" si="11"/>
        <v>6EBASIS</v>
      </c>
      <c r="D147" s="14" t="s">
        <v>22</v>
      </c>
      <c r="E147" s="14" t="str">
        <f t="shared" si="10"/>
        <v>EUR_YC6MRH_AB6EBASIS12Y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AB</v>
      </c>
      <c r="C148" s="15" t="str">
        <f t="shared" si="11"/>
        <v>6EBASIS</v>
      </c>
      <c r="D148" s="14" t="s">
        <v>21</v>
      </c>
      <c r="E148" s="14" t="str">
        <f t="shared" si="10"/>
        <v>EUR_YC6MRH_AB6EBASIS13Y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AB</v>
      </c>
      <c r="C149" s="15" t="str">
        <f t="shared" si="11"/>
        <v>6EBASIS</v>
      </c>
      <c r="D149" s="14" t="s">
        <v>20</v>
      </c>
      <c r="E149" s="14" t="str">
        <f t="shared" si="10"/>
        <v>EUR_YC6MRH_AB6EBASIS14Y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AB</v>
      </c>
      <c r="C150" s="15" t="str">
        <f t="shared" si="11"/>
        <v>6EBASIS</v>
      </c>
      <c r="D150" s="14" t="s">
        <v>19</v>
      </c>
      <c r="E150" s="14" t="str">
        <f t="shared" si="10"/>
        <v>EUR_YC6MRH_AB6EBASIS15Y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AB</v>
      </c>
      <c r="C151" s="15" t="str">
        <f t="shared" si="11"/>
        <v>6EBASIS</v>
      </c>
      <c r="D151" s="14" t="s">
        <v>18</v>
      </c>
      <c r="E151" s="14" t="str">
        <f t="shared" si="10"/>
        <v>EUR_YC6MRH_AB6EBASIS16Y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AB</v>
      </c>
      <c r="C152" s="15" t="str">
        <f t="shared" si="11"/>
        <v>6EBASIS</v>
      </c>
      <c r="D152" s="14" t="s">
        <v>17</v>
      </c>
      <c r="E152" s="14" t="str">
        <f t="shared" si="10"/>
        <v>EUR_YC6MRH_AB6EBASIS17Y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AB</v>
      </c>
      <c r="C153" s="15" t="str">
        <f t="shared" si="11"/>
        <v>6EBASIS</v>
      </c>
      <c r="D153" s="14" t="s">
        <v>16</v>
      </c>
      <c r="E153" s="14" t="str">
        <f t="shared" si="10"/>
        <v>EUR_YC6MRH_AB6EBASIS18Y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AB</v>
      </c>
      <c r="C154" s="15" t="str">
        <f t="shared" si="11"/>
        <v>6EBASIS</v>
      </c>
      <c r="D154" s="14" t="s">
        <v>15</v>
      </c>
      <c r="E154" s="14" t="str">
        <f t="shared" si="10"/>
        <v>EUR_YC6MRH_AB6EBASIS19Y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AB</v>
      </c>
      <c r="C155" s="15" t="str">
        <f t="shared" si="11"/>
        <v>6EBASIS</v>
      </c>
      <c r="D155" s="14" t="s">
        <v>14</v>
      </c>
      <c r="E155" s="14" t="str">
        <f t="shared" si="10"/>
        <v>EUR_YC6MRH_AB6EBASIS20Y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AB</v>
      </c>
      <c r="C156" s="15" t="str">
        <f t="shared" si="11"/>
        <v>6EBASIS</v>
      </c>
      <c r="D156" s="14" t="s">
        <v>13</v>
      </c>
      <c r="E156" s="14" t="str">
        <f t="shared" si="10"/>
        <v>EUR_YC6MRH_AB6EBASIS21Y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AB</v>
      </c>
      <c r="C157" s="15" t="str">
        <f t="shared" si="11"/>
        <v>6EBASIS</v>
      </c>
      <c r="D157" s="14" t="s">
        <v>12</v>
      </c>
      <c r="E157" s="14" t="str">
        <f t="shared" si="10"/>
        <v>EUR_YC6MRH_AB6EBASIS22Y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AB</v>
      </c>
      <c r="C158" s="15" t="str">
        <f t="shared" si="11"/>
        <v>6EBASIS</v>
      </c>
      <c r="D158" s="14" t="s">
        <v>11</v>
      </c>
      <c r="E158" s="14" t="str">
        <f t="shared" si="10"/>
        <v>EUR_YC6MRH_AB6EBASIS23Y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AB</v>
      </c>
      <c r="C159" s="15" t="str">
        <f t="shared" si="11"/>
        <v>6EBASIS</v>
      </c>
      <c r="D159" s="14" t="s">
        <v>10</v>
      </c>
      <c r="E159" s="14" t="str">
        <f t="shared" si="10"/>
        <v>EUR_YC6MRH_AB6EBASIS24Y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ref="B160:B169" si="12">SwapFixedFreq</f>
        <v>AB</v>
      </c>
      <c r="C160" s="15" t="str">
        <f t="shared" si="11"/>
        <v>6EBASIS</v>
      </c>
      <c r="D160" s="14" t="s">
        <v>9</v>
      </c>
      <c r="E160" s="14" t="str">
        <f t="shared" si="10"/>
        <v>EUR_YC6MRH_AB6EBASIS25Y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2"/>
        <v>AB</v>
      </c>
      <c r="C161" s="15" t="str">
        <f t="shared" si="11"/>
        <v>6EBASIS</v>
      </c>
      <c r="D161" s="14" t="s">
        <v>8</v>
      </c>
      <c r="E161" s="14" t="str">
        <f t="shared" si="10"/>
        <v>EUR_YC6MRH_AB6EBASIS26Y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2"/>
        <v>AB</v>
      </c>
      <c r="C162" s="15" t="str">
        <f t="shared" si="11"/>
        <v>6EBASIS</v>
      </c>
      <c r="D162" s="14" t="s">
        <v>7</v>
      </c>
      <c r="E162" s="14" t="str">
        <f t="shared" ref="E162:E169" si="13">RateHelperPrefix&amp;"_"&amp;$B162&amp;$C162&amp;$D162</f>
        <v>EUR_YC6MRH_AB6EBASIS27Y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2"/>
        <v>AB</v>
      </c>
      <c r="C163" s="15" t="str">
        <f t="shared" si="11"/>
        <v>6EBASIS</v>
      </c>
      <c r="D163" s="14" t="s">
        <v>6</v>
      </c>
      <c r="E163" s="14" t="str">
        <f t="shared" si="13"/>
        <v>EUR_YC6MRH_AB6EBASIS28Y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2"/>
        <v>AB</v>
      </c>
      <c r="C164" s="15" t="str">
        <f t="shared" si="11"/>
        <v>6EBASIS</v>
      </c>
      <c r="D164" s="14" t="s">
        <v>5</v>
      </c>
      <c r="E164" s="14" t="str">
        <f t="shared" si="13"/>
        <v>EUR_YC6MRH_AB6EBASIS29Y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2"/>
        <v>AB</v>
      </c>
      <c r="C165" s="15" t="str">
        <f t="shared" si="11"/>
        <v>6EBASIS</v>
      </c>
      <c r="D165" s="14" t="s">
        <v>4</v>
      </c>
      <c r="E165" s="14" t="str">
        <f t="shared" si="13"/>
        <v>EUR_YC6MRH_AB6EBASIS30Y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2"/>
        <v>AB</v>
      </c>
      <c r="C166" s="15" t="str">
        <f t="shared" si="11"/>
        <v>6EBASIS</v>
      </c>
      <c r="D166" s="14" t="s">
        <v>3</v>
      </c>
      <c r="E166" s="14" t="str">
        <f t="shared" si="13"/>
        <v>EUR_YC6MRH_AB6EBASIS35Y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2"/>
        <v>AB</v>
      </c>
      <c r="C167" s="15" t="str">
        <f t="shared" si="11"/>
        <v>6EBASIS</v>
      </c>
      <c r="D167" s="14" t="s">
        <v>2</v>
      </c>
      <c r="E167" s="14" t="str">
        <f t="shared" si="13"/>
        <v>EUR_YC6MRH_AB6EBASIS40Y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2"/>
        <v>AB</v>
      </c>
      <c r="C168" s="15" t="str">
        <f t="shared" si="11"/>
        <v>6EBASIS</v>
      </c>
      <c r="D168" s="14" t="s">
        <v>1</v>
      </c>
      <c r="E168" s="14" t="str">
        <f t="shared" si="13"/>
        <v>EUR_YC6MRH_AB6EBASIS50Y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9" t="str">
        <f t="shared" si="12"/>
        <v>AB</v>
      </c>
      <c r="C169" s="8" t="str">
        <f t="shared" si="11"/>
        <v>6EBASIS</v>
      </c>
      <c r="D169" s="7" t="s">
        <v>0</v>
      </c>
      <c r="E169" s="7" t="str">
        <f t="shared" si="13"/>
        <v>EUR_YC6MRH_AB6EBASIS60Y</v>
      </c>
      <c r="F169" s="6" t="e">
        <f>_xll.qlRateHelperQuoteValue($E169,Trigger)</f>
        <v>#NUM!</v>
      </c>
      <c r="G169" s="6" t="e">
        <f>_xll.qlSwapRateHelperSpread($E169,Trigger)</f>
        <v>#NUM!</v>
      </c>
      <c r="H169" s="5" t="b">
        <v>0</v>
      </c>
      <c r="I169" s="5">
        <v>40</v>
      </c>
      <c r="J169" s="5">
        <v>1</v>
      </c>
      <c r="K169" s="4" t="e">
        <f>_xll.qlRateHelperEarliestDate($E169,Trigger)</f>
        <v>#NUM!</v>
      </c>
      <c r="L169" s="3" t="e">
        <f>_xll.qlRateHelperLatestDate($E169,Trigger)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5.28515625" style="32" customWidth="1"/>
    <col min="4" max="4" width="19.285156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19.28515625" style="32" bestFit="1" customWidth="1"/>
    <col min="12" max="12" width="10.5703125" style="32" bestFit="1" customWidth="1"/>
    <col min="13" max="16384" width="9.140625" style="32"/>
  </cols>
  <sheetData>
    <row r="1" spans="1:12" ht="23.25" thickBot="1" x14ac:dyDescent="0.25">
      <c r="A1" s="212" t="s">
        <v>84</v>
      </c>
      <c r="B1" s="213"/>
      <c r="D1" s="53" t="s">
        <v>83</v>
      </c>
      <c r="E1" s="52" t="s">
        <v>82</v>
      </c>
      <c r="F1" s="52"/>
      <c r="G1" s="52" t="s">
        <v>68</v>
      </c>
      <c r="H1" s="51" t="s">
        <v>67</v>
      </c>
      <c r="I1" s="34">
        <f t="array" ref="I1:I126">_xll.qlPiecewiseYieldCurveData(YieldCurve)</f>
        <v>1</v>
      </c>
      <c r="K1" s="34"/>
    </row>
    <row r="2" spans="1:12" x14ac:dyDescent="0.2">
      <c r="A2" s="50" t="s">
        <v>81</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EUR_YC6MRH_SWD</v>
      </c>
      <c r="E2" s="41">
        <f>_xll.qlRateHelperRate($D2)</f>
        <v>2.6679999999999998E-3</v>
      </c>
      <c r="F2" s="41" t="str">
        <f>IF(ISERROR(_xll.qlSwapRateHelperSpread($D2)),IF(ISERROR(_xll.qlFuturesRateHelperConvexityAdjustment($D2)),"--",_xll.qlFuturesRateHelperConvexityAdjustment($D2)),_xll.qlSwapRateHelperSpread($D2))</f>
        <v>--</v>
      </c>
      <c r="G2" s="40">
        <f>_xll.qlRateHelperEarliestDate($D2)</f>
        <v>41654</v>
      </c>
      <c r="H2" s="39">
        <f>_xll.qlRateHelperLatestDate($D2)</f>
        <v>41661</v>
      </c>
      <c r="I2" s="34">
        <v>0.99994812491338625</v>
      </c>
      <c r="K2" s="98" t="s">
        <v>116</v>
      </c>
      <c r="L2" s="93">
        <v>2.6679999999999998E-3</v>
      </c>
    </row>
    <row r="3" spans="1:12" x14ac:dyDescent="0.2">
      <c r="A3" s="46" t="s">
        <v>80</v>
      </c>
      <c r="B3" s="48">
        <v>1</v>
      </c>
      <c r="D3" s="42" t="str">
        <v>EUR_YC6MRH_2WD</v>
      </c>
      <c r="E3" s="41">
        <f>_xll.qlRateHelperRate($D3)</f>
        <v>2.6710000000000002E-3</v>
      </c>
      <c r="F3" s="41" t="str">
        <f>IF(ISERROR(_xll.qlSwapRateHelperSpread($D3)),IF(ISERROR(_xll.qlFuturesRateHelperConvexityAdjustment($D3)),"--",_xll.qlFuturesRateHelperConvexityAdjustment($D3)),_xll.qlSwapRateHelperSpread($D3))</f>
        <v>--</v>
      </c>
      <c r="G3" s="40">
        <f>_xll.qlRateHelperEarliestDate($D3)</f>
        <v>41654</v>
      </c>
      <c r="H3" s="39">
        <f>_xll.qlRateHelperLatestDate($D3)</f>
        <v>41668</v>
      </c>
      <c r="I3" s="34">
        <v>0.9998961385660956</v>
      </c>
      <c r="K3" s="98" t="s">
        <v>117</v>
      </c>
      <c r="L3" s="93">
        <v>2.6710000000000002E-3</v>
      </c>
    </row>
    <row r="4" spans="1:12" x14ac:dyDescent="0.2">
      <c r="A4" s="46" t="s">
        <v>79</v>
      </c>
      <c r="B4" s="48">
        <v>2</v>
      </c>
      <c r="D4" s="42" t="str">
        <v>EUR_YC6MRH_3WD</v>
      </c>
      <c r="E4" s="41">
        <f>_xll.qlRateHelperRate($D4)</f>
        <v>2.6940000000000002E-3</v>
      </c>
      <c r="F4" s="41" t="str">
        <f>IF(ISERROR(_xll.qlSwapRateHelperSpread($D4)),IF(ISERROR(_xll.qlFuturesRateHelperConvexityAdjustment($D4)),"--",_xll.qlFuturesRateHelperConvexityAdjustment($D4)),_xll.qlSwapRateHelperSpread($D4))</f>
        <v>--</v>
      </c>
      <c r="G4" s="40">
        <f>_xll.qlRateHelperEarliestDate($D4)</f>
        <v>41654</v>
      </c>
      <c r="H4" s="39">
        <f>_xll.qlRateHelperLatestDate($D4)</f>
        <v>41675</v>
      </c>
      <c r="I4" s="34">
        <v>0.99984287469224142</v>
      </c>
      <c r="K4" s="98" t="s">
        <v>118</v>
      </c>
      <c r="L4" s="93">
        <v>2.6940000000000002E-3</v>
      </c>
    </row>
    <row r="5" spans="1:12" x14ac:dyDescent="0.2">
      <c r="A5" s="46" t="s">
        <v>78</v>
      </c>
      <c r="B5" s="47" t="s">
        <v>77</v>
      </c>
      <c r="D5" s="42" t="str">
        <v>EUR_YC6MRH_1MD</v>
      </c>
      <c r="E5" s="41">
        <f>_xll.qlRateHelperRate($D5)</f>
        <v>2.7269999999999998E-3</v>
      </c>
      <c r="F5" s="41" t="str">
        <f>IF(ISERROR(_xll.qlSwapRateHelperSpread($D5)),IF(ISERROR(_xll.qlFuturesRateHelperConvexityAdjustment($D5)),"--",_xll.qlFuturesRateHelperConvexityAdjustment($D5)),_xll.qlSwapRateHelperSpread($D5))</f>
        <v>--</v>
      </c>
      <c r="G5" s="40">
        <f>_xll.qlRateHelperEarliestDate($D5)</f>
        <v>41654</v>
      </c>
      <c r="H5" s="39">
        <f>_xll.qlRateHelperLatestDate($D5)</f>
        <v>41687</v>
      </c>
      <c r="I5" s="34">
        <v>0.99975008747187477</v>
      </c>
      <c r="K5" s="98" t="s">
        <v>119</v>
      </c>
      <c r="L5" s="93">
        <v>2.7269999999999998E-3</v>
      </c>
    </row>
    <row r="6" spans="1:12" x14ac:dyDescent="0.2">
      <c r="A6" s="46" t="s">
        <v>76</v>
      </c>
      <c r="B6" s="45" t="str">
        <f>_xll.ohRangeRetrieveError(Selected!D2)</f>
        <v/>
      </c>
      <c r="D6" s="42" t="str">
        <v>EUR_YC6MRH_2MD</v>
      </c>
      <c r="E6" s="41">
        <f>_xll.qlRateHelperRate($D6)</f>
        <v>2.8800000000000002E-3</v>
      </c>
      <c r="F6" s="41" t="str">
        <f>IF(ISERROR(_xll.qlSwapRateHelperSpread($D6)),IF(ISERROR(_xll.qlFuturesRateHelperConvexityAdjustment($D6)),"--",_xll.qlFuturesRateHelperConvexityAdjustment($D6)),_xll.qlSwapRateHelperSpread($D6))</f>
        <v>--</v>
      </c>
      <c r="G6" s="40">
        <f>_xll.qlRateHelperEarliestDate($D6)</f>
        <v>41654</v>
      </c>
      <c r="H6" s="39">
        <f>_xll.qlRateHelperLatestDate($D6)</f>
        <v>41715</v>
      </c>
      <c r="I6" s="34">
        <v>0.99951223802784239</v>
      </c>
      <c r="K6" s="98" t="s">
        <v>120</v>
      </c>
      <c r="L6" s="93">
        <v>2.8800000000000002E-3</v>
      </c>
    </row>
    <row r="7" spans="1:12" ht="12" thickBot="1" x14ac:dyDescent="0.25">
      <c r="A7" s="44" t="str">
        <f>_xll.ohGroup(RateHelperPrefix&amp;"_RateHelpersSelected",_xll.ohPack(Selected!D2:D126),TRUE,,ObjectOverwrite)</f>
        <v>EUR_YC6MRH_RateHelpersSelected#0000</v>
      </c>
      <c r="B7" s="43" t="str">
        <f>_xll.ohRangeRetrieveError(RateHelpersSelected)</f>
        <v/>
      </c>
      <c r="D7" s="42" t="str">
        <v>EUR_YC6MRH_3MD</v>
      </c>
      <c r="E7" s="41">
        <f>_xll.qlRateHelperRate($D7)</f>
        <v>3.026E-3</v>
      </c>
      <c r="F7" s="41" t="str">
        <f>IF(ISERROR(_xll.qlSwapRateHelperSpread($D7)),IF(ISERROR(_xll.qlFuturesRateHelperConvexityAdjustment($D7)),"--",_xll.qlFuturesRateHelperConvexityAdjustment($D7)),_xll.qlSwapRateHelperSpread($D7))</f>
        <v>--</v>
      </c>
      <c r="G7" s="40">
        <f>_xll.qlRateHelperEarliestDate($D7)</f>
        <v>41654</v>
      </c>
      <c r="H7" s="39">
        <f>_xll.qlRateHelperLatestDate($D7)</f>
        <v>41744</v>
      </c>
      <c r="I7" s="34">
        <v>0.99924407185963826</v>
      </c>
      <c r="K7" s="98" t="s">
        <v>121</v>
      </c>
      <c r="L7" s="93">
        <v>3.026E-3</v>
      </c>
    </row>
    <row r="8" spans="1:12" x14ac:dyDescent="0.2">
      <c r="D8" s="42" t="str">
        <v>EUR_YC6MRH_4MD</v>
      </c>
      <c r="E8" s="41">
        <f>_xll.qlRateHelperRate($D8)</f>
        <v>3.1419999999999998E-3</v>
      </c>
      <c r="F8" s="41" t="str">
        <f>IF(ISERROR(_xll.qlSwapRateHelperSpread($D8)),IF(ISERROR(_xll.qlFuturesRateHelperConvexityAdjustment($D8)),"--",_xll.qlFuturesRateHelperConvexityAdjustment($D8)),_xll.qlSwapRateHelperSpread($D8))</f>
        <v>--</v>
      </c>
      <c r="G8" s="40">
        <f>_xll.qlRateHelperEarliestDate($D8)</f>
        <v>41654</v>
      </c>
      <c r="H8" s="39">
        <f>_xll.qlRateHelperLatestDate($D8)</f>
        <v>41774</v>
      </c>
      <c r="I8" s="34">
        <v>0.9989537624261523</v>
      </c>
      <c r="K8" s="98" t="s">
        <v>122</v>
      </c>
      <c r="L8" s="93">
        <v>3.1419999999999998E-3</v>
      </c>
    </row>
    <row r="9" spans="1:12" x14ac:dyDescent="0.2">
      <c r="D9" s="42" t="str">
        <v>EUR_YC6MRH_5MD</v>
      </c>
      <c r="E9" s="41">
        <f>_xll.qlRateHelperRate($D9)</f>
        <v>3.264E-3</v>
      </c>
      <c r="F9" s="41" t="str">
        <f>IF(ISERROR(_xll.qlSwapRateHelperSpread($D9)),IF(ISERROR(_xll.qlFuturesRateHelperConvexityAdjustment($D9)),"--",_xll.qlFuturesRateHelperConvexityAdjustment($D9)),_xll.qlSwapRateHelperSpread($D9))</f>
        <v>--</v>
      </c>
      <c r="G9" s="40">
        <f>_xll.qlRateHelperEarliestDate($D9)</f>
        <v>41654</v>
      </c>
      <c r="H9" s="39">
        <f>_xll.qlRateHelperLatestDate($D9)</f>
        <v>41806</v>
      </c>
      <c r="I9" s="34">
        <v>0.99862376330433156</v>
      </c>
      <c r="K9" s="98" t="s">
        <v>123</v>
      </c>
      <c r="L9" s="93">
        <v>3.264E-3</v>
      </c>
    </row>
    <row r="10" spans="1:12" x14ac:dyDescent="0.2">
      <c r="D10" s="42" t="str">
        <v>EUR_YC6MRH_TOM6F1</v>
      </c>
      <c r="E10" s="41">
        <f>_xll.qlRateHelperRate($D10)</f>
        <v>3.4399999999999999E-3</v>
      </c>
      <c r="F10" s="41" t="str">
        <f>IF(ISERROR(_xll.qlSwapRateHelperSpread($D10)),IF(ISERROR(_xll.qlFuturesRateHelperConvexityAdjustment($D10)),"--",_xll.qlFuturesRateHelperConvexityAdjustment($D10)),_xll.qlSwapRateHelperSpread($D10))</f>
        <v>--</v>
      </c>
      <c r="G10" s="40">
        <f>_xll.qlRateHelperEarliestDate($D10)</f>
        <v>41655</v>
      </c>
      <c r="H10" s="39">
        <f>_xll.qlRateHelperLatestDate($D10)</f>
        <v>41836</v>
      </c>
      <c r="I10" s="34">
        <v>0.99826602457615499</v>
      </c>
      <c r="K10" s="98" t="s">
        <v>124</v>
      </c>
      <c r="L10" s="93">
        <v>3.4399999999999999E-3</v>
      </c>
    </row>
    <row r="11" spans="1:12" x14ac:dyDescent="0.2">
      <c r="D11" s="42" t="str">
        <v>EUR_YC6MRH_1x7F</v>
      </c>
      <c r="E11" s="41">
        <f>_xll.qlRateHelperRate($D11)</f>
        <v>3.7199999999999998E-3</v>
      </c>
      <c r="F11" s="41" t="str">
        <f>IF(ISERROR(_xll.qlSwapRateHelperSpread($D11)),IF(ISERROR(_xll.qlFuturesRateHelperConvexityAdjustment($D11)),"--",_xll.qlFuturesRateHelperConvexityAdjustment($D11)),_xll.qlSwapRateHelperSpread($D11))</f>
        <v>--</v>
      </c>
      <c r="G11" s="40">
        <f>_xll.qlRateHelperEarliestDate($D11)</f>
        <v>41687</v>
      </c>
      <c r="H11" s="39">
        <f>_xll.qlRateHelperLatestDate($D11)</f>
        <v>41869</v>
      </c>
      <c r="I11" s="34">
        <v>0.99787342019296543</v>
      </c>
      <c r="K11" s="98" t="s">
        <v>125</v>
      </c>
      <c r="L11" s="93">
        <v>3.7200000000000002E-3</v>
      </c>
    </row>
    <row r="12" spans="1:12" x14ac:dyDescent="0.2">
      <c r="D12" s="42" t="str">
        <v>EUR_YC6MRH_2x8F</v>
      </c>
      <c r="E12" s="41">
        <f>_xll.qlRateHelperRate($D12)</f>
        <v>3.96E-3</v>
      </c>
      <c r="F12" s="41" t="str">
        <f>IF(ISERROR(_xll.qlSwapRateHelperSpread($D12)),IF(ISERROR(_xll.qlFuturesRateHelperConvexityAdjustment($D12)),"--",_xll.qlFuturesRateHelperConvexityAdjustment($D12)),_xll.qlSwapRateHelperSpread($D12))</f>
        <v>--</v>
      </c>
      <c r="G12" s="40">
        <f>_xll.qlRateHelperEarliestDate($D12)</f>
        <v>41715</v>
      </c>
      <c r="H12" s="39">
        <f>_xll.qlRateHelperLatestDate($D12)</f>
        <v>41899</v>
      </c>
      <c r="I12" s="34">
        <v>0.99749331156523457</v>
      </c>
      <c r="K12" s="98" t="s">
        <v>126</v>
      </c>
      <c r="L12" s="93">
        <v>3.96E-3</v>
      </c>
    </row>
    <row r="13" spans="1:12" x14ac:dyDescent="0.2">
      <c r="D13" s="42" t="str">
        <v>EUR_YC6MRH_3x9F</v>
      </c>
      <c r="E13" s="41">
        <f>_xll.qlRateHelperRate($D13)</f>
        <v>4.2800000000000008E-3</v>
      </c>
      <c r="F13" s="41" t="str">
        <f>IF(ISERROR(_xll.qlSwapRateHelperSpread($D13)),IF(ISERROR(_xll.qlFuturesRateHelperConvexityAdjustment($D13)),"--",_xll.qlFuturesRateHelperConvexityAdjustment($D13)),_xll.qlSwapRateHelperSpread($D13))</f>
        <v>--</v>
      </c>
      <c r="G13" s="40">
        <f>_xll.qlRateHelperEarliestDate($D13)</f>
        <v>41744</v>
      </c>
      <c r="H13" s="39">
        <f>_xll.qlRateHelperLatestDate($D13)</f>
        <v>41927</v>
      </c>
      <c r="I13" s="34">
        <v>0.99707476951942131</v>
      </c>
      <c r="K13" s="98" t="s">
        <v>127</v>
      </c>
      <c r="L13" s="93">
        <v>4.28E-3</v>
      </c>
    </row>
    <row r="14" spans="1:12" x14ac:dyDescent="0.2">
      <c r="D14" s="42" t="str">
        <v>EUR_YC6MRH_4x10F</v>
      </c>
      <c r="E14" s="41">
        <f>_xll.qlRateHelperRate($D14)</f>
        <v>4.5099999999999993E-3</v>
      </c>
      <c r="F14" s="41" t="str">
        <f>IF(ISERROR(_xll.qlSwapRateHelperSpread($D14)),IF(ISERROR(_xll.qlFuturesRateHelperConvexityAdjustment($D14)),"--",_xll.qlFuturesRateHelperConvexityAdjustment($D14)),_xll.qlSwapRateHelperSpread($D14))</f>
        <v>--</v>
      </c>
      <c r="G14" s="40">
        <f>_xll.qlRateHelperEarliestDate($D14)</f>
        <v>41774</v>
      </c>
      <c r="H14" s="39">
        <f>_xll.qlRateHelperLatestDate($D14)</f>
        <v>41960</v>
      </c>
      <c r="I14" s="34">
        <v>0.99663144505393619</v>
      </c>
      <c r="K14" s="98" t="s">
        <v>128</v>
      </c>
      <c r="L14" s="93">
        <v>4.5100000000000001E-3</v>
      </c>
    </row>
    <row r="15" spans="1:12" x14ac:dyDescent="0.2">
      <c r="D15" s="42" t="str">
        <v>EUR_YC6MRH_5x11F</v>
      </c>
      <c r="E15" s="41">
        <f>_xll.qlRateHelperRate($D15)</f>
        <v>4.7699999999999999E-3</v>
      </c>
      <c r="F15" s="41" t="str">
        <f>IF(ISERROR(_xll.qlSwapRateHelperSpread($D15)),IF(ISERROR(_xll.qlFuturesRateHelperConvexityAdjustment($D15)),"--",_xll.qlFuturesRateHelperConvexityAdjustment($D15)),_xll.qlSwapRateHelperSpread($D15))</f>
        <v>--</v>
      </c>
      <c r="G15" s="40">
        <f>_xll.qlRateHelperEarliestDate($D15)</f>
        <v>41806</v>
      </c>
      <c r="H15" s="39">
        <f>_xll.qlRateHelperLatestDate($D15)</f>
        <v>41989</v>
      </c>
      <c r="I15" s="34">
        <v>0.99620820745330974</v>
      </c>
      <c r="K15" s="98" t="s">
        <v>129</v>
      </c>
      <c r="L15" s="93">
        <v>4.7600000000000003E-3</v>
      </c>
    </row>
    <row r="16" spans="1:12" x14ac:dyDescent="0.2">
      <c r="D16" s="42" t="str">
        <v>EUR_YC6MRH_6x12F</v>
      </c>
      <c r="E16" s="41">
        <f>_xll.qlRateHelperRate($D16)</f>
        <v>5.0000000000000001E-3</v>
      </c>
      <c r="F16" s="41" t="str">
        <f>IF(ISERROR(_xll.qlSwapRateHelperSpread($D16)),IF(ISERROR(_xll.qlFuturesRateHelperConvexityAdjustment($D16)),"--",_xll.qlFuturesRateHelperConvexityAdjustment($D16)),_xll.qlSwapRateHelperSpread($D16))</f>
        <v>--</v>
      </c>
      <c r="G16" s="40">
        <f>_xll.qlRateHelperEarliestDate($D16)</f>
        <v>41835</v>
      </c>
      <c r="H16" s="39">
        <f>_xll.qlRateHelperLatestDate($D16)</f>
        <v>42019</v>
      </c>
      <c r="I16" s="34">
        <v>0.99573348900031733</v>
      </c>
      <c r="K16" s="98" t="s">
        <v>130</v>
      </c>
      <c r="L16" s="93">
        <v>4.9899999999999996E-3</v>
      </c>
    </row>
    <row r="17" spans="4:12" x14ac:dyDescent="0.2">
      <c r="D17" s="42" t="str">
        <v>EUR_YC6MRH_7x13F</v>
      </c>
      <c r="E17" s="41">
        <f>_xll.qlRateHelperRate($D17)</f>
        <v>5.2599999999999999E-3</v>
      </c>
      <c r="F17" s="41" t="str">
        <f>IF(ISERROR(_xll.qlSwapRateHelperSpread($D17)),IF(ISERROR(_xll.qlFuturesRateHelperConvexityAdjustment($D17)),"--",_xll.qlFuturesRateHelperConvexityAdjustment($D17)),_xll.qlSwapRateHelperSpread($D17))</f>
        <v>--</v>
      </c>
      <c r="G17" s="40">
        <f>_xll.qlRateHelperEarliestDate($D17)</f>
        <v>41866</v>
      </c>
      <c r="H17" s="39">
        <f>_xll.qlRateHelperLatestDate($D17)</f>
        <v>42051</v>
      </c>
      <c r="I17" s="34">
        <v>0.99521882723663979</v>
      </c>
      <c r="K17" s="98" t="s">
        <v>131</v>
      </c>
      <c r="L17" s="93">
        <v>6.4400000000000004E-3</v>
      </c>
    </row>
    <row r="18" spans="4:12" x14ac:dyDescent="0.2">
      <c r="D18" s="42" t="str">
        <v>EUR_YC6MRH_8x14F</v>
      </c>
      <c r="E18" s="41">
        <f>_xll.qlRateHelperRate($D18)</f>
        <v>5.5000000000000005E-3</v>
      </c>
      <c r="F18" s="41" t="str">
        <f>IF(ISERROR(_xll.qlSwapRateHelperSpread($D18)),IF(ISERROR(_xll.qlFuturesRateHelperConvexityAdjustment($D18)),"--",_xll.qlFuturesRateHelperConvexityAdjustment($D18)),_xll.qlSwapRateHelperSpread($D18))</f>
        <v>--</v>
      </c>
      <c r="G18" s="40">
        <f>_xll.qlRateHelperEarliestDate($D18)</f>
        <v>41897</v>
      </c>
      <c r="H18" s="39">
        <f>_xll.qlRateHelperLatestDate($D18)</f>
        <v>42079</v>
      </c>
      <c r="I18" s="34">
        <v>0.99475541421032077</v>
      </c>
      <c r="K18" s="98" t="s">
        <v>132</v>
      </c>
      <c r="L18" s="93">
        <v>7.8300000000000002E-3</v>
      </c>
    </row>
    <row r="19" spans="4:12" x14ac:dyDescent="0.2">
      <c r="D19" s="42" t="str">
        <v>EUR_YC6MRH_9x15F</v>
      </c>
      <c r="E19" s="41">
        <f>_xll.qlRateHelperRate($D19)</f>
        <v>5.7499999999999999E-3</v>
      </c>
      <c r="F19" s="41" t="str">
        <f>IF(ISERROR(_xll.qlSwapRateHelperSpread($D19)),IF(ISERROR(_xll.qlFuturesRateHelperConvexityAdjustment($D19)),"--",_xll.qlFuturesRateHelperConvexityAdjustment($D19)),_xll.qlSwapRateHelperSpread($D19))</f>
        <v>--</v>
      </c>
      <c r="G19" s="40">
        <f>_xll.qlRateHelperEarliestDate($D19)</f>
        <v>41927</v>
      </c>
      <c r="H19" s="39">
        <f>_xll.qlRateHelperLatestDate($D19)</f>
        <v>42109</v>
      </c>
      <c r="I19" s="34">
        <v>0.99418472974254868</v>
      </c>
      <c r="K19" s="98" t="s">
        <v>133</v>
      </c>
      <c r="L19" s="93">
        <v>7.45E-3</v>
      </c>
    </row>
    <row r="20" spans="4:12" x14ac:dyDescent="0.2">
      <c r="D20" s="42" t="str">
        <v>EUR_YC6MRH_10x16F</v>
      </c>
      <c r="E20" s="41">
        <f>_xll.qlRateHelperRate($D20)</f>
        <v>5.9699999999999996E-3</v>
      </c>
      <c r="F20" s="41" t="str">
        <f>IF(ISERROR(_xll.qlSwapRateHelperSpread($D20)),IF(ISERROR(_xll.qlFuturesRateHelperConvexityAdjustment($D20)),"--",_xll.qlFuturesRateHelperConvexityAdjustment($D20)),_xll.qlSwapRateHelperSpread($D20))</f>
        <v>--</v>
      </c>
      <c r="G20" s="40">
        <f>_xll.qlRateHelperEarliestDate($D20)</f>
        <v>41960</v>
      </c>
      <c r="H20" s="39">
        <f>_xll.qlRateHelperLatestDate($D20)</f>
        <v>42142</v>
      </c>
      <c r="I20" s="34">
        <v>0.99363249657386155</v>
      </c>
      <c r="K20" s="98" t="s">
        <v>134</v>
      </c>
      <c r="L20" s="93">
        <v>9.6100000000000005E-3</v>
      </c>
    </row>
    <row r="21" spans="4:12" x14ac:dyDescent="0.2">
      <c r="D21" s="42" t="str">
        <v>EUR_YC6MRH_11x17F</v>
      </c>
      <c r="E21" s="41">
        <f>_xll.qlRateHelperRate($D21)</f>
        <v>6.2300000000000003E-3</v>
      </c>
      <c r="F21" s="41" t="str">
        <f>IF(ISERROR(_xll.qlSwapRateHelperSpread($D21)),IF(ISERROR(_xll.qlFuturesRateHelperConvexityAdjustment($D21)),"--",_xll.qlFuturesRateHelperConvexityAdjustment($D21)),_xll.qlSwapRateHelperSpread($D21))</f>
        <v>--</v>
      </c>
      <c r="G21" s="40">
        <f>_xll.qlRateHelperEarliestDate($D21)</f>
        <v>41988</v>
      </c>
      <c r="H21" s="39">
        <f>_xll.qlRateHelperLatestDate($D21)</f>
        <v>42170</v>
      </c>
      <c r="I21" s="34">
        <v>0.99309569965678657</v>
      </c>
      <c r="K21" s="98" t="s">
        <v>135</v>
      </c>
      <c r="L21" s="93">
        <v>1.1849999999999999E-2</v>
      </c>
    </row>
    <row r="22" spans="4:12" x14ac:dyDescent="0.2">
      <c r="D22" s="42" t="str">
        <v>EUR_YC6MRH_12x18F</v>
      </c>
      <c r="E22" s="41">
        <f>_xll.qlRateHelperRate($D22)</f>
        <v>6.4700000000000001E-3</v>
      </c>
      <c r="F22" s="41" t="str">
        <f>IF(ISERROR(_xll.qlSwapRateHelperSpread($D22)),IF(ISERROR(_xll.qlFuturesRateHelperConvexityAdjustment($D22)),"--",_xll.qlFuturesRateHelperConvexityAdjustment($D22)),_xll.qlSwapRateHelperSpread($D22))</f>
        <v>--</v>
      </c>
      <c r="G22" s="40">
        <f>_xll.qlRateHelperEarliestDate($D22)</f>
        <v>42019</v>
      </c>
      <c r="H22" s="39">
        <f>_xll.qlRateHelperLatestDate($D22)</f>
        <v>42200</v>
      </c>
      <c r="I22" s="34">
        <v>0.99250489813626053</v>
      </c>
      <c r="K22" s="98" t="s">
        <v>136</v>
      </c>
      <c r="L22" s="93">
        <v>1.38E-2</v>
      </c>
    </row>
    <row r="23" spans="4:12" x14ac:dyDescent="0.2">
      <c r="D23" s="42" t="str">
        <v>EUR_YC6MRH_13x19F</v>
      </c>
      <c r="E23" s="41">
        <f>_xll.qlRateHelperRate($D23)</f>
        <v>6.6700000000000006E-3</v>
      </c>
      <c r="F23" s="41" t="str">
        <f>IF(ISERROR(_xll.qlSwapRateHelperSpread($D23)),IF(ISERROR(_xll.qlFuturesRateHelperConvexityAdjustment($D23)),"--",_xll.qlFuturesRateHelperConvexityAdjustment($D23)),_xll.qlSwapRateHelperSpread($D23))</f>
        <v>--</v>
      </c>
      <c r="G23" s="40">
        <f>_xll.qlRateHelperEarliestDate($D23)</f>
        <v>42051</v>
      </c>
      <c r="H23" s="39">
        <f>_xll.qlRateHelperLatestDate($D23)</f>
        <v>42233</v>
      </c>
      <c r="I23" s="34">
        <v>0.99187417242310838</v>
      </c>
      <c r="K23" s="98" t="s">
        <v>137</v>
      </c>
      <c r="L23" s="93">
        <v>1.553E-2</v>
      </c>
    </row>
    <row r="24" spans="4:12" x14ac:dyDescent="0.2">
      <c r="D24" s="42" t="str">
        <v>EUR_YC6MRH_14x20F</v>
      </c>
      <c r="E24" s="41">
        <f>_xll.qlRateHelperRate($D24)</f>
        <v>6.8999999999999999E-3</v>
      </c>
      <c r="F24" s="41" t="str">
        <f>IF(ISERROR(_xll.qlSwapRateHelperSpread($D24)),IF(ISERROR(_xll.qlFuturesRateHelperConvexityAdjustment($D24)),"--",_xll.qlFuturesRateHelperConvexityAdjustment($D24)),_xll.qlSwapRateHelperSpread($D24))</f>
        <v>--</v>
      </c>
      <c r="G24" s="40">
        <f>_xll.qlRateHelperEarliestDate($D24)</f>
        <v>42079</v>
      </c>
      <c r="H24" s="39">
        <f>_xll.qlRateHelperLatestDate($D24)</f>
        <v>42263</v>
      </c>
      <c r="I24" s="34">
        <v>0.99125957211931337</v>
      </c>
      <c r="K24" s="98" t="s">
        <v>138</v>
      </c>
      <c r="L24" s="93">
        <v>1.7059999999999999E-2</v>
      </c>
    </row>
    <row r="25" spans="4:12" x14ac:dyDescent="0.2">
      <c r="D25" s="42" t="str">
        <v>EUR_YC6MRH_15x21F</v>
      </c>
      <c r="E25" s="41">
        <f>_xll.qlRateHelperRate($D25)</f>
        <v>7.1300000000000001E-3</v>
      </c>
      <c r="F25" s="41" t="str">
        <f>IF(ISERROR(_xll.qlSwapRateHelperSpread($D25)),IF(ISERROR(_xll.qlFuturesRateHelperConvexityAdjustment($D25)),"--",_xll.qlFuturesRateHelperConvexityAdjustment($D25)),_xll.qlSwapRateHelperSpread($D25))</f>
        <v>--</v>
      </c>
      <c r="G25" s="40">
        <f>_xll.qlRateHelperEarliestDate($D25)</f>
        <v>42109</v>
      </c>
      <c r="H25" s="39">
        <f>_xll.qlRateHelperLatestDate($D25)</f>
        <v>42292</v>
      </c>
      <c r="I25" s="34">
        <v>0.99059440287885492</v>
      </c>
      <c r="K25" s="98" t="s">
        <v>139</v>
      </c>
      <c r="L25" s="93">
        <v>1.8460000000000001E-2</v>
      </c>
    </row>
    <row r="26" spans="4:12" x14ac:dyDescent="0.2">
      <c r="D26" s="42" t="str">
        <v>EUR_YC6MRH_16x22F</v>
      </c>
      <c r="E26" s="41">
        <f>_xll.qlRateHelperRate($D26)</f>
        <v>7.3499999999999998E-3</v>
      </c>
      <c r="F26" s="41" t="str">
        <f>IF(ISERROR(_xll.qlSwapRateHelperSpread($D26)),IF(ISERROR(_xll.qlFuturesRateHelperConvexityAdjustment($D26)),"--",_xll.qlFuturesRateHelperConvexityAdjustment($D26)),_xll.qlSwapRateHelperSpread($D26))</f>
        <v>--</v>
      </c>
      <c r="G26" s="40">
        <f>_xll.qlRateHelperEarliestDate($D26)</f>
        <v>42139</v>
      </c>
      <c r="H26" s="39">
        <f>_xll.qlRateHelperLatestDate($D26)</f>
        <v>42324</v>
      </c>
      <c r="I26" s="34">
        <v>0.98994535564097796</v>
      </c>
      <c r="K26" s="98" t="s">
        <v>140</v>
      </c>
      <c r="L26" s="93">
        <v>1.9740000000000001E-2</v>
      </c>
    </row>
    <row r="27" spans="4:12" x14ac:dyDescent="0.2">
      <c r="D27" s="42" t="str">
        <v>EUR_YC6MRH_17x23F</v>
      </c>
      <c r="E27" s="41">
        <f>_xll.qlRateHelperRate($D27)</f>
        <v>7.6100000000000004E-3</v>
      </c>
      <c r="F27" s="41" t="str">
        <f>IF(ISERROR(_xll.qlSwapRateHelperSpread($D27)),IF(ISERROR(_xll.qlFuturesRateHelperConvexityAdjustment($D27)),"--",_xll.qlFuturesRateHelperConvexityAdjustment($D27)),_xll.qlSwapRateHelperSpread($D27))</f>
        <v>--</v>
      </c>
      <c r="G27" s="40">
        <f>_xll.qlRateHelperEarliestDate($D27)</f>
        <v>42170</v>
      </c>
      <c r="H27" s="39">
        <f>_xll.qlRateHelperLatestDate($D27)</f>
        <v>42353</v>
      </c>
      <c r="I27" s="34">
        <v>0.98926879575945736</v>
      </c>
      <c r="K27" s="98" t="s">
        <v>141</v>
      </c>
      <c r="L27" s="93">
        <v>2.085E-2</v>
      </c>
    </row>
    <row r="28" spans="4:12" x14ac:dyDescent="0.2">
      <c r="D28" s="42" t="str">
        <v>EUR_YC6MRH_18x24F</v>
      </c>
      <c r="E28" s="41">
        <f>_xll.qlRateHelperRate($D28)</f>
        <v>7.8399999999999997E-3</v>
      </c>
      <c r="F28" s="41" t="str">
        <f>IF(ISERROR(_xll.qlSwapRateHelperSpread($D28)),IF(ISERROR(_xll.qlFuturesRateHelperConvexityAdjustment($D28)),"--",_xll.qlFuturesRateHelperConvexityAdjustment($D28)),_xll.qlSwapRateHelperSpread($D28))</f>
        <v>--</v>
      </c>
      <c r="G28" s="40">
        <f>_xll.qlRateHelperEarliestDate($D28)</f>
        <v>42200</v>
      </c>
      <c r="H28" s="39">
        <f>_xll.qlRateHelperLatestDate($D28)</f>
        <v>42384</v>
      </c>
      <c r="I28" s="34">
        <v>0.98854369371734696</v>
      </c>
      <c r="K28" s="98" t="s">
        <v>142</v>
      </c>
      <c r="L28" s="93">
        <v>2.18E-2</v>
      </c>
    </row>
    <row r="29" spans="4:12" x14ac:dyDescent="0.2">
      <c r="D29" s="42" t="str">
        <v>EUR_YC6MRH_AB6E3Y</v>
      </c>
      <c r="E29" s="41">
        <f>_xll.qlRateHelperRate($D29)</f>
        <v>7.45E-3</v>
      </c>
      <c r="F29" s="41">
        <f>IF(ISERROR(_xll.qlSwapRateHelperSpread($D29)),IF(ISERROR(_xll.qlFuturesRateHelperConvexityAdjustment($D29)),"--",_xll.qlFuturesRateHelperConvexityAdjustment($D29)),_xll.qlSwapRateHelperSpread($D29))</f>
        <v>0</v>
      </c>
      <c r="G29" s="40">
        <f>_xll.qlRateHelperEarliestDate($D29)</f>
        <v>41654</v>
      </c>
      <c r="H29" s="39">
        <f>_xll.qlRateHelperLatestDate($D29)</f>
        <v>42751</v>
      </c>
      <c r="I29" s="34">
        <v>0.97791145729792917</v>
      </c>
      <c r="K29" s="98" t="s">
        <v>143</v>
      </c>
      <c r="L29" s="93">
        <v>2.2599999999999999E-2</v>
      </c>
    </row>
    <row r="30" spans="4:12" x14ac:dyDescent="0.2">
      <c r="D30" s="42" t="str">
        <v>EUR_YC6MRH_AB6E4Y</v>
      </c>
      <c r="E30" s="41">
        <f>_xll.qlRateHelperRate($D30)</f>
        <v>9.6100000000000005E-3</v>
      </c>
      <c r="F30" s="41">
        <f>IF(ISERROR(_xll.qlSwapRateHelperSpread($D30)),IF(ISERROR(_xll.qlFuturesRateHelperConvexityAdjustment($D30)),"--",_xll.qlFuturesRateHelperConvexityAdjustment($D30)),_xll.qlSwapRateHelperSpread($D30))</f>
        <v>0</v>
      </c>
      <c r="G30" s="40">
        <f>_xll.qlRateHelperEarliestDate($D30)</f>
        <v>41654</v>
      </c>
      <c r="H30" s="39">
        <f>_xll.qlRateHelperLatestDate($D30)</f>
        <v>43115</v>
      </c>
      <c r="I30" s="34">
        <v>0.96228538746711523</v>
      </c>
      <c r="K30" s="98" t="s">
        <v>144</v>
      </c>
      <c r="L30" s="93">
        <v>2.325E-2</v>
      </c>
    </row>
    <row r="31" spans="4:12" x14ac:dyDescent="0.2">
      <c r="D31" s="42" t="str">
        <v>EUR_YC6MRH_AB6E5Y</v>
      </c>
      <c r="E31" s="41">
        <f>_xll.qlRateHelperRate($D31)</f>
        <v>1.1850000000000001E-2</v>
      </c>
      <c r="F31" s="41">
        <f>IF(ISERROR(_xll.qlSwapRateHelperSpread($D31)),IF(ISERROR(_xll.qlFuturesRateHelperConvexityAdjustment($D31)),"--",_xll.qlFuturesRateHelperConvexityAdjustment($D31)),_xll.qlSwapRateHelperSpread($D31))</f>
        <v>0</v>
      </c>
      <c r="G31" s="40">
        <f>_xll.qlRateHelperEarliestDate($D31)</f>
        <v>41654</v>
      </c>
      <c r="H31" s="39">
        <f>_xll.qlRateHelperLatestDate($D31)</f>
        <v>43480</v>
      </c>
      <c r="I31" s="34">
        <v>0.94232788300319825</v>
      </c>
      <c r="K31" s="98" t="s">
        <v>145</v>
      </c>
      <c r="L31" s="93">
        <v>2.376E-2</v>
      </c>
    </row>
    <row r="32" spans="4:12" x14ac:dyDescent="0.2">
      <c r="D32" s="42" t="str">
        <v>EUR_YC6MRH_AB6E6Y</v>
      </c>
      <c r="E32" s="41">
        <f>_xll.qlRateHelperRate($D32)</f>
        <v>1.38E-2</v>
      </c>
      <c r="F32" s="41">
        <f>IF(ISERROR(_xll.qlSwapRateHelperSpread($D32)),IF(ISERROR(_xll.qlFuturesRateHelperConvexityAdjustment($D32)),"--",_xll.qlFuturesRateHelperConvexityAdjustment($D32)),_xll.qlSwapRateHelperSpread($D32))</f>
        <v>0</v>
      </c>
      <c r="G32" s="40">
        <f>_xll.qlRateHelperEarliestDate($D32)</f>
        <v>41654</v>
      </c>
      <c r="H32" s="39">
        <f>_xll.qlRateHelperLatestDate($D32)</f>
        <v>43845</v>
      </c>
      <c r="I32" s="34">
        <v>0.92013960804560668</v>
      </c>
      <c r="K32" s="98" t="s">
        <v>146</v>
      </c>
      <c r="L32" s="93">
        <v>2.4150000000000001E-2</v>
      </c>
    </row>
    <row r="33" spans="4:12" x14ac:dyDescent="0.2">
      <c r="D33" s="42" t="str">
        <v>EUR_YC6MRH_AB6E7Y</v>
      </c>
      <c r="E33" s="41">
        <f>_xll.qlRateHelperRate($D33)</f>
        <v>1.5529999999999999E-2</v>
      </c>
      <c r="F33" s="41">
        <f>IF(ISERROR(_xll.qlSwapRateHelperSpread($D33)),IF(ISERROR(_xll.qlFuturesRateHelperConvexityAdjustment($D33)),"--",_xll.qlFuturesRateHelperConvexityAdjustment($D33)),_xll.qlSwapRateHelperSpread($D33))</f>
        <v>0</v>
      </c>
      <c r="G33" s="40">
        <f>_xll.qlRateHelperEarliestDate($D33)</f>
        <v>41654</v>
      </c>
      <c r="H33" s="39">
        <f>_xll.qlRateHelperLatestDate($D33)</f>
        <v>44211</v>
      </c>
      <c r="I33" s="34">
        <v>0.89620998308930933</v>
      </c>
      <c r="K33" s="98" t="s">
        <v>147</v>
      </c>
      <c r="L33" s="93">
        <v>2.444E-2</v>
      </c>
    </row>
    <row r="34" spans="4:12" x14ac:dyDescent="0.2">
      <c r="D34" s="42" t="str">
        <v>EUR_YC6MRH_AB6E8Y</v>
      </c>
      <c r="E34" s="41">
        <f>_xll.qlRateHelperRate($D34)</f>
        <v>1.7059999999999999E-2</v>
      </c>
      <c r="F34" s="41">
        <f>IF(ISERROR(_xll.qlSwapRateHelperSpread($D34)),IF(ISERROR(_xll.qlFuturesRateHelperConvexityAdjustment($D34)),"--",_xll.qlFuturesRateHelperConvexityAdjustment($D34)),_xll.qlSwapRateHelperSpread($D34))</f>
        <v>0</v>
      </c>
      <c r="G34" s="40">
        <f>_xll.qlRateHelperEarliestDate($D34)</f>
        <v>41654</v>
      </c>
      <c r="H34" s="39">
        <f>_xll.qlRateHelperLatestDate($D34)</f>
        <v>44578</v>
      </c>
      <c r="I34" s="34">
        <v>0.87104216018800795</v>
      </c>
      <c r="K34" s="98" t="s">
        <v>148</v>
      </c>
      <c r="L34" s="93">
        <v>2.4639999999999999E-2</v>
      </c>
    </row>
    <row r="35" spans="4:12" x14ac:dyDescent="0.2">
      <c r="D35" s="42" t="str">
        <v>EUR_YC6MRH_AB6E9Y</v>
      </c>
      <c r="E35" s="41">
        <f>_xll.qlRateHelperRate($D35)</f>
        <v>1.8460000000000001E-2</v>
      </c>
      <c r="F35" s="41">
        <f>IF(ISERROR(_xll.qlSwapRateHelperSpread($D35)),IF(ISERROR(_xll.qlFuturesRateHelperConvexityAdjustment($D35)),"--",_xll.qlFuturesRateHelperConvexityAdjustment($D35)),_xll.qlSwapRateHelperSpread($D35))</f>
        <v>0</v>
      </c>
      <c r="G35" s="40">
        <f>_xll.qlRateHelperEarliestDate($D35)</f>
        <v>41654</v>
      </c>
      <c r="H35" s="39">
        <f>_xll.qlRateHelperLatestDate($D35)</f>
        <v>44942</v>
      </c>
      <c r="I35" s="34">
        <v>0.84490581703146705</v>
      </c>
      <c r="K35" s="98" t="s">
        <v>149</v>
      </c>
      <c r="L35" s="93">
        <v>2.478E-2</v>
      </c>
    </row>
    <row r="36" spans="4:12" x14ac:dyDescent="0.2">
      <c r="D36" s="42" t="str">
        <v>EUR_YC6MRH_AB6E10Y</v>
      </c>
      <c r="E36" s="41">
        <f>_xll.qlRateHelperRate($D36)</f>
        <v>1.9740000000000001E-2</v>
      </c>
      <c r="F36" s="41">
        <f>IF(ISERROR(_xll.qlSwapRateHelperSpread($D36)),IF(ISERROR(_xll.qlFuturesRateHelperConvexityAdjustment($D36)),"--",_xll.qlFuturesRateHelperConvexityAdjustment($D36)),_xll.qlSwapRateHelperSpread($D36))</f>
        <v>0</v>
      </c>
      <c r="G36" s="40">
        <f>_xll.qlRateHelperEarliestDate($D36)</f>
        <v>41654</v>
      </c>
      <c r="H36" s="39">
        <f>_xll.qlRateHelperLatestDate($D36)</f>
        <v>45306</v>
      </c>
      <c r="I36" s="34">
        <v>0.81804830690836783</v>
      </c>
      <c r="K36" s="98" t="s">
        <v>150</v>
      </c>
      <c r="L36" s="93">
        <v>2.487E-2</v>
      </c>
    </row>
    <row r="37" spans="4:12" x14ac:dyDescent="0.2">
      <c r="D37" s="42" t="str">
        <v>EUR_YC6MRH_AB6E11Y</v>
      </c>
      <c r="E37" s="41">
        <f>_xll.qlRateHelperRate($D37)</f>
        <v>2.085E-2</v>
      </c>
      <c r="F37" s="41">
        <f>IF(ISERROR(_xll.qlSwapRateHelperSpread($D37)),IF(ISERROR(_xll.qlFuturesRateHelperConvexityAdjustment($D37)),"--",_xll.qlFuturesRateHelperConvexityAdjustment($D37)),_xll.qlSwapRateHelperSpread($D37))</f>
        <v>0</v>
      </c>
      <c r="G37" s="40">
        <f>_xll.qlRateHelperEarliestDate($D37)</f>
        <v>41654</v>
      </c>
      <c r="H37" s="39">
        <f>_xll.qlRateHelperLatestDate($D37)</f>
        <v>45672</v>
      </c>
      <c r="I37" s="34">
        <v>0.79131800039289568</v>
      </c>
      <c r="K37" s="98" t="s">
        <v>151</v>
      </c>
      <c r="L37" s="93">
        <v>2.4930000000000001E-2</v>
      </c>
    </row>
    <row r="38" spans="4:12" x14ac:dyDescent="0.2">
      <c r="D38" s="42" t="str">
        <v>EUR_YC6MRH_AB6E12Y</v>
      </c>
      <c r="E38" s="41">
        <f>_xll.qlRateHelperRate($D38)</f>
        <v>2.18E-2</v>
      </c>
      <c r="F38" s="41">
        <f>IF(ISERROR(_xll.qlSwapRateHelperSpread($D38)),IF(ISERROR(_xll.qlFuturesRateHelperConvexityAdjustment($D38)),"--",_xll.qlFuturesRateHelperConvexityAdjustment($D38)),_xll.qlSwapRateHelperSpread($D38))</f>
        <v>0</v>
      </c>
      <c r="G38" s="40">
        <f>_xll.qlRateHelperEarliestDate($D38)</f>
        <v>41654</v>
      </c>
      <c r="H38" s="39">
        <f>_xll.qlRateHelperLatestDate($D38)</f>
        <v>46037</v>
      </c>
      <c r="I38" s="34">
        <v>0.76512987653635733</v>
      </c>
      <c r="K38" s="97" t="s">
        <v>152</v>
      </c>
      <c r="L38" s="93">
        <v>2.4979999999999999E-2</v>
      </c>
    </row>
    <row r="39" spans="4:12" x14ac:dyDescent="0.2">
      <c r="D39" s="42" t="str">
        <v>EUR_YC6MRH_AB6E13Y</v>
      </c>
      <c r="E39" s="41">
        <f>_xll.qlRateHelperRate($D39)</f>
        <v>2.2599999999999999E-2</v>
      </c>
      <c r="F39" s="41">
        <f>IF(ISERROR(_xll.qlSwapRateHelperSpread($D39)),IF(ISERROR(_xll.qlFuturesRateHelperConvexityAdjustment($D39)),"--",_xll.qlFuturesRateHelperConvexityAdjustment($D39)),_xll.qlSwapRateHelperSpread($D39))</f>
        <v>0</v>
      </c>
      <c r="G39" s="40">
        <f>_xll.qlRateHelperEarliestDate($D39)</f>
        <v>41654</v>
      </c>
      <c r="H39" s="39">
        <f>_xll.qlRateHelperLatestDate($D39)</f>
        <v>46402</v>
      </c>
      <c r="I39" s="34">
        <v>0.73979150150259987</v>
      </c>
      <c r="K39" s="97" t="s">
        <v>153</v>
      </c>
      <c r="L39" s="93">
        <v>2.5010000000000001E-2</v>
      </c>
    </row>
    <row r="40" spans="4:12" x14ac:dyDescent="0.2">
      <c r="D40" s="42" t="str">
        <v>EUR_YC6MRH_AB6E14Y</v>
      </c>
      <c r="E40" s="41">
        <f>_xll.qlRateHelperRate($D40)</f>
        <v>2.3250000000000003E-2</v>
      </c>
      <c r="F40" s="41">
        <f>IF(ISERROR(_xll.qlSwapRateHelperSpread($D40)),IF(ISERROR(_xll.qlFuturesRateHelperConvexityAdjustment($D40)),"--",_xll.qlFuturesRateHelperConvexityAdjustment($D40)),_xll.qlSwapRateHelperSpread($D40))</f>
        <v>0</v>
      </c>
      <c r="G40" s="40">
        <f>_xll.qlRateHelperEarliestDate($D40)</f>
        <v>41654</v>
      </c>
      <c r="H40" s="39">
        <f>_xll.qlRateHelperLatestDate($D40)</f>
        <v>46769</v>
      </c>
      <c r="I40" s="34">
        <v>0.71557801117116548</v>
      </c>
      <c r="K40" s="97" t="s">
        <v>154</v>
      </c>
      <c r="L40" s="93">
        <v>2.5010000000000001E-2</v>
      </c>
    </row>
    <row r="41" spans="4:12" x14ac:dyDescent="0.2">
      <c r="D41" s="42" t="str">
        <v>EUR_YC6MRH_AB6E15Y</v>
      </c>
      <c r="E41" s="41">
        <f>_xll.qlRateHelperRate($D41)</f>
        <v>2.376E-2</v>
      </c>
      <c r="F41" s="41">
        <f>IF(ISERROR(_xll.qlSwapRateHelperSpread($D41)),IF(ISERROR(_xll.qlFuturesRateHelperConvexityAdjustment($D41)),"--",_xll.qlFuturesRateHelperConvexityAdjustment($D41)),_xll.qlSwapRateHelperSpread($D41))</f>
        <v>0</v>
      </c>
      <c r="G41" s="40">
        <f>_xll.qlRateHelperEarliestDate($D41)</f>
        <v>41654</v>
      </c>
      <c r="H41" s="39">
        <f>_xll.qlRateHelperLatestDate($D41)</f>
        <v>47133</v>
      </c>
      <c r="I41" s="34">
        <v>0.69296568404014947</v>
      </c>
      <c r="K41" s="97" t="s">
        <v>155</v>
      </c>
      <c r="L41" s="93">
        <v>2.5010000000000001E-2</v>
      </c>
    </row>
    <row r="42" spans="4:12" x14ac:dyDescent="0.2">
      <c r="D42" s="42" t="str">
        <v>EUR_YC6MRH_AB6E16Y</v>
      </c>
      <c r="E42" s="41">
        <f>_xll.qlRateHelperRate($D42)</f>
        <v>2.4150000000000001E-2</v>
      </c>
      <c r="F42" s="41">
        <f>IF(ISERROR(_xll.qlSwapRateHelperSpread($D42)),IF(ISERROR(_xll.qlFuturesRateHelperConvexityAdjustment($D42)),"--",_xll.qlFuturesRateHelperConvexityAdjustment($D42)),_xll.qlSwapRateHelperSpread($D42))</f>
        <v>0</v>
      </c>
      <c r="G42" s="40">
        <f>_xll.qlRateHelperEarliestDate($D42)</f>
        <v>41654</v>
      </c>
      <c r="H42" s="39">
        <f>_xll.qlRateHelperLatestDate($D42)</f>
        <v>47498</v>
      </c>
      <c r="I42" s="34">
        <v>0.67170432003025293</v>
      </c>
      <c r="K42" s="97" t="s">
        <v>156</v>
      </c>
      <c r="L42" s="93">
        <v>2.5000000000000001E-2</v>
      </c>
    </row>
    <row r="43" spans="4:12" x14ac:dyDescent="0.2">
      <c r="D43" s="42" t="str">
        <v>EUR_YC6MRH_AB6E17Y</v>
      </c>
      <c r="E43" s="41">
        <f>_xll.qlRateHelperRate($D43)</f>
        <v>2.444E-2</v>
      </c>
      <c r="F43" s="41">
        <f>IF(ISERROR(_xll.qlSwapRateHelperSpread($D43)),IF(ISERROR(_xll.qlFuturesRateHelperConvexityAdjustment($D43)),"--",_xll.qlFuturesRateHelperConvexityAdjustment($D43)),_xll.qlSwapRateHelperSpread($D43))</f>
        <v>0</v>
      </c>
      <c r="G43" s="40">
        <f>_xll.qlRateHelperEarliestDate($D43)</f>
        <v>41654</v>
      </c>
      <c r="H43" s="39">
        <f>_xll.qlRateHelperLatestDate($D43)</f>
        <v>47863</v>
      </c>
      <c r="I43" s="34">
        <v>0.65183129618699764</v>
      </c>
      <c r="K43" s="97" t="s">
        <v>157</v>
      </c>
      <c r="L43" s="93">
        <v>2.4979999999999999E-2</v>
      </c>
    </row>
    <row r="44" spans="4:12" x14ac:dyDescent="0.2">
      <c r="D44" s="42" t="str">
        <v>EUR_YC6MRH_AB6E18Y</v>
      </c>
      <c r="E44" s="41">
        <f>_xll.qlRateHelperRate($D44)</f>
        <v>2.4639999999999999E-2</v>
      </c>
      <c r="F44" s="41">
        <f>IF(ISERROR(_xll.qlSwapRateHelperSpread($D44)),IF(ISERROR(_xll.qlFuturesRateHelperConvexityAdjustment($D44)),"--",_xll.qlFuturesRateHelperConvexityAdjustment($D44)),_xll.qlSwapRateHelperSpread($D44))</f>
        <v>0</v>
      </c>
      <c r="G44" s="40">
        <f>_xll.qlRateHelperEarliestDate($D44)</f>
        <v>41654</v>
      </c>
      <c r="H44" s="39">
        <f>_xll.qlRateHelperLatestDate($D44)</f>
        <v>48228</v>
      </c>
      <c r="I44" s="34">
        <v>0.63337574672537988</v>
      </c>
      <c r="K44" s="97" t="s">
        <v>158</v>
      </c>
      <c r="L44" s="93">
        <v>2.495E-2</v>
      </c>
    </row>
    <row r="45" spans="4:12" x14ac:dyDescent="0.2">
      <c r="D45" s="42" t="str">
        <v>EUR_YC6MRH_AB6E19Y</v>
      </c>
      <c r="E45" s="41">
        <f>_xll.qlRateHelperRate($D45)</f>
        <v>2.4780000000000003E-2</v>
      </c>
      <c r="F45" s="41">
        <f>IF(ISERROR(_xll.qlSwapRateHelperSpread($D45)),IF(ISERROR(_xll.qlFuturesRateHelperConvexityAdjustment($D45)),"--",_xll.qlFuturesRateHelperConvexityAdjustment($D45)),_xll.qlSwapRateHelperSpread($D45))</f>
        <v>0</v>
      </c>
      <c r="G45" s="40">
        <f>_xll.qlRateHelperEarliestDate($D45)</f>
        <v>41654</v>
      </c>
      <c r="H45" s="39">
        <f>_xll.qlRateHelperLatestDate($D45)</f>
        <v>48596</v>
      </c>
      <c r="I45" s="34">
        <v>0.61594474845025782</v>
      </c>
      <c r="K45" s="97" t="s">
        <v>159</v>
      </c>
      <c r="L45" s="93">
        <v>2.494E-2</v>
      </c>
    </row>
    <row r="46" spans="4:12" x14ac:dyDescent="0.2">
      <c r="D46" s="42" t="str">
        <v>EUR_YC6MRH_AB6E20Y</v>
      </c>
      <c r="E46" s="41">
        <f>_xll.qlRateHelperRate($D46)</f>
        <v>2.487E-2</v>
      </c>
      <c r="F46" s="41">
        <f>IF(ISERROR(_xll.qlSwapRateHelperSpread($D46)),IF(ISERROR(_xll.qlFuturesRateHelperConvexityAdjustment($D46)),"--",_xll.qlFuturesRateHelperConvexityAdjustment($D46)),_xll.qlSwapRateHelperSpread($D46))</f>
        <v>0</v>
      </c>
      <c r="G46" s="40">
        <f>_xll.qlRateHelperEarliestDate($D46)</f>
        <v>41654</v>
      </c>
      <c r="H46" s="39">
        <f>_xll.qlRateHelperLatestDate($D46)</f>
        <v>48960</v>
      </c>
      <c r="I46" s="34">
        <v>0.59967732723561951</v>
      </c>
      <c r="K46" s="97" t="s">
        <v>160</v>
      </c>
      <c r="L46" s="93">
        <v>2.4930000000000001E-2</v>
      </c>
    </row>
    <row r="47" spans="4:12" x14ac:dyDescent="0.2">
      <c r="D47" s="42" t="str">
        <v>EUR_YC6MRH_AB6E21Y</v>
      </c>
      <c r="E47" s="41">
        <f>_xll.qlRateHelperRate($D47)</f>
        <v>2.4929999999999997E-2</v>
      </c>
      <c r="F47" s="41">
        <f>IF(ISERROR(_xll.qlSwapRateHelperSpread($D47)),IF(ISERROR(_xll.qlFuturesRateHelperConvexityAdjustment($D47)),"--",_xll.qlFuturesRateHelperConvexityAdjustment($D47)),_xll.qlSwapRateHelperSpread($D47))</f>
        <v>0</v>
      </c>
      <c r="G47" s="40">
        <f>_xll.qlRateHelperEarliestDate($D47)</f>
        <v>41654</v>
      </c>
      <c r="H47" s="39">
        <f>_xll.qlRateHelperLatestDate($D47)</f>
        <v>49324</v>
      </c>
      <c r="I47" s="34">
        <v>0.58418817452020366</v>
      </c>
      <c r="K47" s="97" t="s">
        <v>161</v>
      </c>
      <c r="L47" s="93">
        <v>2.5069999999999999E-2</v>
      </c>
    </row>
    <row r="48" spans="4:12" x14ac:dyDescent="0.2">
      <c r="D48" s="42" t="str">
        <v>EUR_YC6MRH_AB6E22Y</v>
      </c>
      <c r="E48" s="41">
        <f>_xll.qlRateHelperRate($D48)</f>
        <v>2.4980000000000002E-2</v>
      </c>
      <c r="F48" s="41">
        <f>IF(ISERROR(_xll.qlSwapRateHelperSpread($D48)),IF(ISERROR(_xll.qlFuturesRateHelperConvexityAdjustment($D48)),"--",_xll.qlFuturesRateHelperConvexityAdjustment($D48)),_xll.qlSwapRateHelperSpread($D48))</f>
        <v>0</v>
      </c>
      <c r="G48" s="40">
        <f>_xll.qlRateHelperEarliestDate($D48)</f>
        <v>41654</v>
      </c>
      <c r="H48" s="39">
        <f>_xll.qlRateHelperLatestDate($D48)</f>
        <v>49689</v>
      </c>
      <c r="I48" s="34">
        <v>0.56913716929577596</v>
      </c>
      <c r="K48" s="97" t="s">
        <v>162</v>
      </c>
      <c r="L48" s="93">
        <v>2.5350000000000001E-2</v>
      </c>
    </row>
    <row r="49" spans="4:12" x14ac:dyDescent="0.2">
      <c r="D49" s="42" t="str">
        <v>EUR_YC6MRH_AB6E23Y</v>
      </c>
      <c r="E49" s="41">
        <f>_xll.qlRateHelperRate($D49)</f>
        <v>2.5009999999999998E-2</v>
      </c>
      <c r="F49" s="41">
        <f>IF(ISERROR(_xll.qlSwapRateHelperSpread($D49)),IF(ISERROR(_xll.qlFuturesRateHelperConvexityAdjustment($D49)),"--",_xll.qlFuturesRateHelperConvexityAdjustment($D49)),_xll.qlSwapRateHelperSpread($D49))</f>
        <v>0</v>
      </c>
      <c r="G49" s="40">
        <f>_xll.qlRateHelperEarliestDate($D49)</f>
        <v>41654</v>
      </c>
      <c r="H49" s="39">
        <f>_xll.qlRateHelperLatestDate($D49)</f>
        <v>50055</v>
      </c>
      <c r="I49" s="34">
        <v>0.55474553412983241</v>
      </c>
      <c r="K49" s="97" t="s">
        <v>163</v>
      </c>
      <c r="L49" s="93">
        <v>2.579E-2</v>
      </c>
    </row>
    <row r="50" spans="4:12" x14ac:dyDescent="0.2">
      <c r="D50" s="42" t="str">
        <v>EUR_YC6MRH_AB6E24Y</v>
      </c>
      <c r="E50" s="41">
        <f>_xll.qlRateHelperRate($D50)</f>
        <v>2.5009999999999998E-2</v>
      </c>
      <c r="F50" s="41">
        <f>IF(ISERROR(_xll.qlSwapRateHelperSpread($D50)),IF(ISERROR(_xll.qlFuturesRateHelperConvexityAdjustment($D50)),"--",_xll.qlFuturesRateHelperConvexityAdjustment($D50)),_xll.qlSwapRateHelperSpread($D50))</f>
        <v>0</v>
      </c>
      <c r="G50" s="40">
        <f>_xll.qlRateHelperEarliestDate($D50)</f>
        <v>41654</v>
      </c>
      <c r="H50" s="39">
        <f>_xll.qlRateHelperLatestDate($D50)</f>
        <v>50420</v>
      </c>
      <c r="I50" s="34">
        <v>0.54120987515325125</v>
      </c>
      <c r="K50" s="97" t="s">
        <v>164</v>
      </c>
      <c r="L50" s="93">
        <v>2.6100000000000002E-2</v>
      </c>
    </row>
    <row r="51" spans="4:12" x14ac:dyDescent="0.2">
      <c r="D51" s="42" t="str">
        <v>EUR_YC6MRH_AB6E25Y</v>
      </c>
      <c r="E51" s="41">
        <f>_xll.qlRateHelperRate($D51)</f>
        <v>2.5009999999999998E-2</v>
      </c>
      <c r="F51" s="41">
        <f>IF(ISERROR(_xll.qlSwapRateHelperSpread($D51)),IF(ISERROR(_xll.qlFuturesRateHelperConvexityAdjustment($D51)),"--",_xll.qlFuturesRateHelperConvexityAdjustment($D51)),_xll.qlSwapRateHelperSpread($D51))</f>
        <v>0</v>
      </c>
      <c r="G51" s="40">
        <f>_xll.qlRateHelperEarliestDate($D51)</f>
        <v>41654</v>
      </c>
      <c r="H51" s="39">
        <f>_xll.qlRateHelperLatestDate($D51)</f>
        <v>50787</v>
      </c>
      <c r="I51" s="34">
        <v>0.52793291949058951</v>
      </c>
    </row>
    <row r="52" spans="4:12" x14ac:dyDescent="0.2">
      <c r="D52" s="42" t="str">
        <v>EUR_YC6MRH_AB6E26Y</v>
      </c>
      <c r="E52" s="41">
        <f>_xll.qlRateHelperRate($D52)</f>
        <v>2.5000000000000001E-2</v>
      </c>
      <c r="F52" s="41">
        <f>IF(ISERROR(_xll.qlSwapRateHelperSpread($D52)),IF(ISERROR(_xll.qlFuturesRateHelperConvexityAdjustment($D52)),"--",_xll.qlFuturesRateHelperConvexityAdjustment($D52)),_xll.qlSwapRateHelperSpread($D52))</f>
        <v>0</v>
      </c>
      <c r="G52" s="40">
        <f>_xll.qlRateHelperEarliestDate($D52)</f>
        <v>41654</v>
      </c>
      <c r="H52" s="39">
        <f>_xll.qlRateHelperLatestDate($D52)</f>
        <v>51151</v>
      </c>
      <c r="I52" s="34">
        <v>0.51527556472935476</v>
      </c>
    </row>
    <row r="53" spans="4:12" x14ac:dyDescent="0.2">
      <c r="D53" s="42" t="str">
        <v>EUR_YC6MRH_AB6E27Y</v>
      </c>
      <c r="E53" s="41">
        <f>_xll.qlRateHelperRate($D53)</f>
        <v>2.4980000000000002E-2</v>
      </c>
      <c r="F53" s="41">
        <f>IF(ISERROR(_xll.qlSwapRateHelperSpread($D53)),IF(ISERROR(_xll.qlFuturesRateHelperConvexityAdjustment($D53)),"--",_xll.qlFuturesRateHelperConvexityAdjustment($D53)),_xll.qlSwapRateHelperSpread($D53))</f>
        <v>0</v>
      </c>
      <c r="G53" s="40">
        <f>_xll.qlRateHelperEarliestDate($D53)</f>
        <v>41654</v>
      </c>
      <c r="H53" s="39">
        <f>_xll.qlRateHelperLatestDate($D53)</f>
        <v>51516</v>
      </c>
      <c r="I53" s="34">
        <v>0.5031300668441101</v>
      </c>
    </row>
    <row r="54" spans="4:12" x14ac:dyDescent="0.2">
      <c r="D54" s="42" t="str">
        <v>EUR_YC6MRH_AB6E28Y</v>
      </c>
      <c r="E54" s="41">
        <f>_xll.qlRateHelperRate($D54)</f>
        <v>2.495E-2</v>
      </c>
      <c r="F54" s="41">
        <f>IF(ISERROR(_xll.qlSwapRateHelperSpread($D54)),IF(ISERROR(_xll.qlFuturesRateHelperConvexityAdjustment($D54)),"--",_xll.qlFuturesRateHelperConvexityAdjustment($D54)),_xll.qlSwapRateHelperSpread($D54))</f>
        <v>0</v>
      </c>
      <c r="G54" s="40">
        <f>_xll.qlRateHelperEarliestDate($D54)</f>
        <v>41654</v>
      </c>
      <c r="H54" s="39">
        <f>_xll.qlRateHelperLatestDate($D54)</f>
        <v>51881</v>
      </c>
      <c r="I54" s="34">
        <v>0.49146474280787844</v>
      </c>
    </row>
    <row r="55" spans="4:12" x14ac:dyDescent="0.2">
      <c r="D55" s="42" t="str">
        <v>EUR_YC6MRH_AB6E29Y</v>
      </c>
      <c r="E55" s="41">
        <f>_xll.qlRateHelperRate($D55)</f>
        <v>2.4939999999999997E-2</v>
      </c>
      <c r="F55" s="41">
        <f>IF(ISERROR(_xll.qlSwapRateHelperSpread($D55)),IF(ISERROR(_xll.qlFuturesRateHelperConvexityAdjustment($D55)),"--",_xll.qlFuturesRateHelperConvexityAdjustment($D55)),_xll.qlSwapRateHelperSpread($D55))</f>
        <v>0</v>
      </c>
      <c r="G55" s="40">
        <f>_xll.qlRateHelperEarliestDate($D55)</f>
        <v>41654</v>
      </c>
      <c r="H55" s="39">
        <f>_xll.qlRateHelperLatestDate($D55)</f>
        <v>52246</v>
      </c>
      <c r="I55" s="34">
        <v>0.4797047286224051</v>
      </c>
    </row>
    <row r="56" spans="4:12" x14ac:dyDescent="0.2">
      <c r="D56" s="42" t="str">
        <v>EUR_YC6MRH_AB6E30Y</v>
      </c>
      <c r="E56" s="41">
        <f>_xll.qlRateHelperRate($D56)</f>
        <v>2.4929999999999997E-2</v>
      </c>
      <c r="F56" s="41">
        <f>IF(ISERROR(_xll.qlSwapRateHelperSpread($D56)),IF(ISERROR(_xll.qlFuturesRateHelperConvexityAdjustment($D56)),"--",_xll.qlFuturesRateHelperConvexityAdjustment($D56)),_xll.qlSwapRateHelperSpread($D56))</f>
        <v>0</v>
      </c>
      <c r="G56" s="40">
        <f>_xll.qlRateHelperEarliestDate($D56)</f>
        <v>41654</v>
      </c>
      <c r="H56" s="39">
        <f>_xll.qlRateHelperLatestDate($D56)</f>
        <v>52611</v>
      </c>
      <c r="I56" s="34">
        <v>0.46824012119467728</v>
      </c>
    </row>
    <row r="57" spans="4:12" x14ac:dyDescent="0.2">
      <c r="D57" s="42" t="str">
        <v>EUR_YC6MRH_AB6E35Y</v>
      </c>
      <c r="E57" s="41">
        <f>_xll.qlRateHelperRate($D57)</f>
        <v>2.5070000000000002E-2</v>
      </c>
      <c r="F57" s="41">
        <f>IF(ISERROR(_xll.qlSwapRateHelperSpread($D57)),IF(ISERROR(_xll.qlFuturesRateHelperConvexityAdjustment($D57)),"--",_xll.qlFuturesRateHelperConvexityAdjustment($D57)),_xll.qlSwapRateHelperSpread($D57))</f>
        <v>0</v>
      </c>
      <c r="G57" s="40">
        <f>_xll.qlRateHelperEarliestDate($D57)</f>
        <v>41654</v>
      </c>
      <c r="H57" s="39">
        <f>_xll.qlRateHelperLatestDate($D57)</f>
        <v>54438</v>
      </c>
      <c r="I57" s="34">
        <v>0.41087780944680147</v>
      </c>
    </row>
    <row r="58" spans="4:12" x14ac:dyDescent="0.2">
      <c r="D58" s="42" t="str">
        <v>EUR_YC6MRH_AB6E40Y</v>
      </c>
      <c r="E58" s="41">
        <f>_xll.qlRateHelperRate($D58)</f>
        <v>2.5350000000000001E-2</v>
      </c>
      <c r="F58" s="41">
        <f>IF(ISERROR(_xll.qlSwapRateHelperSpread($D58)),IF(ISERROR(_xll.qlFuturesRateHelperConvexityAdjustment($D58)),"--",_xll.qlFuturesRateHelperConvexityAdjustment($D58)),_xll.qlSwapRateHelperSpread($D58))</f>
        <v>0</v>
      </c>
      <c r="G58" s="40">
        <f>_xll.qlRateHelperEarliestDate($D58)</f>
        <v>41654</v>
      </c>
      <c r="H58" s="39">
        <f>_xll.qlRateHelperLatestDate($D58)</f>
        <v>56264</v>
      </c>
      <c r="I58" s="34">
        <v>0.35641443345776447</v>
      </c>
    </row>
    <row r="59" spans="4:12" x14ac:dyDescent="0.2">
      <c r="D59" s="42" t="str">
        <v>EUR_YC6MRH_AB6E50Y</v>
      </c>
      <c r="E59" s="41">
        <f>_xll.qlRateHelperRate($D59)</f>
        <v>2.579E-2</v>
      </c>
      <c r="F59" s="41">
        <f>IF(ISERROR(_xll.qlSwapRateHelperSpread($D59)),IF(ISERROR(_xll.qlFuturesRateHelperConvexityAdjustment($D59)),"--",_xll.qlFuturesRateHelperConvexityAdjustment($D59)),_xll.qlSwapRateHelperSpread($D59))</f>
        <v>0</v>
      </c>
      <c r="G59" s="40">
        <f>_xll.qlRateHelperEarliestDate($D59)</f>
        <v>41654</v>
      </c>
      <c r="H59" s="39">
        <f>_xll.qlRateHelperLatestDate($D59)</f>
        <v>59916</v>
      </c>
      <c r="I59" s="34">
        <v>0.26659216778192757</v>
      </c>
    </row>
    <row r="60" spans="4:12" x14ac:dyDescent="0.2">
      <c r="D60" s="42" t="str">
        <v>EUR_YC6MRH_AB6E60Y</v>
      </c>
      <c r="E60" s="41">
        <f>_xll.qlRateHelperRate($D60)</f>
        <v>2.6099999999999998E-2</v>
      </c>
      <c r="F60" s="41">
        <f>IF(ISERROR(_xll.qlSwapRateHelperSpread($D60)),IF(ISERROR(_xll.qlFuturesRateHelperConvexityAdjustment($D60)),"--",_xll.qlFuturesRateHelperConvexityAdjustment($D60)),_xll.qlSwapRateHelperSpread($D60))</f>
        <v>0</v>
      </c>
      <c r="G60" s="40">
        <f>_xll.qlRateHelperEarliestDate($D60)</f>
        <v>41654</v>
      </c>
      <c r="H60" s="39">
        <f>_xll.qlRateHelperLatestDate($D60)</f>
        <v>63569</v>
      </c>
      <c r="I60" s="34">
        <v>0.19840091126141576</v>
      </c>
    </row>
    <row r="61" spans="4:12"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12"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12"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12"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disablePrompts="1"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
  <sheetViews>
    <sheetView workbookViewId="0"/>
  </sheetViews>
  <sheetFormatPr defaultRowHeight="12.7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18" t="s">
        <v>204</v>
      </c>
      <c r="B1" s="117"/>
      <c r="C1" s="117"/>
      <c r="D1" s="96" t="s">
        <v>165</v>
      </c>
      <c r="E1" s="116" t="str">
        <f>Currency&amp;"_YC"&amp;$D$1&amp;"RH"</f>
        <v>EUR_YC6MRH</v>
      </c>
      <c r="F1" s="115"/>
      <c r="G1" s="115"/>
      <c r="H1" s="100"/>
    </row>
    <row r="2" spans="1:8" ht="23.25" customHeight="1" x14ac:dyDescent="0.2">
      <c r="A2" s="107"/>
      <c r="B2" s="114"/>
      <c r="C2" s="114" t="s">
        <v>176</v>
      </c>
      <c r="D2" s="114" t="s">
        <v>175</v>
      </c>
      <c r="E2" s="113" t="str">
        <f>$E$1&amp;"_Deposits.xml"</f>
        <v>EUR_YC6MRH_Deposits.xml</v>
      </c>
      <c r="F2" s="112">
        <f ca="1">IF(Serialize,_xll.ohObjectSave(F3:F12,SerializationPath&amp;E2,FileOverwrite,Serialize),"---")</f>
        <v>10</v>
      </c>
      <c r="G2" s="111" t="str">
        <f ca="1">_xll.ohRangeRetrieveError(F2)</f>
        <v/>
      </c>
      <c r="H2" s="100"/>
    </row>
    <row r="3" spans="1:8" x14ac:dyDescent="0.2">
      <c r="A3" s="107"/>
      <c r="B3" s="110" t="s">
        <v>174</v>
      </c>
      <c r="C3" s="109"/>
      <c r="D3" s="104" t="str">
        <f t="shared" ref="D3:D12" si="0">Currency&amp;B3&amp;"D_SYNTH"&amp;$D$1&amp;QuoteSuffix</f>
        <v>EURSND_SYNTH6M_Quote</v>
      </c>
      <c r="E3" s="103" t="str">
        <f t="shared" ref="E3:E12" si="1">$E$1&amp;"_"&amp;$B3&amp;"D"</f>
        <v>EUR_YC6MRH_SND</v>
      </c>
      <c r="F3" s="108" t="str">
        <f>_xll.qlDepositRateHelper2(E3,D3,"1d",2,"target","following",FALSE,"act/360",Permanent,Trigger,ObjectOverwrite)</f>
        <v>EUR_YC6MRH_SND#0000</v>
      </c>
      <c r="G3" s="101" t="str">
        <f>_xll.ohRangeRetrieveError(F3)</f>
        <v/>
      </c>
      <c r="H3" s="100"/>
    </row>
    <row r="4" spans="1:8" x14ac:dyDescent="0.2">
      <c r="A4" s="107"/>
      <c r="B4" s="106" t="s">
        <v>173</v>
      </c>
      <c r="C4" s="105" t="str">
        <f t="shared" ref="C4:C12" si="2">PROPER(Currency)&amp;FamilyName&amp;$B4</f>
        <v>EuriborSW</v>
      </c>
      <c r="D4" s="104" t="str">
        <f t="shared" si="0"/>
        <v>EURSWD_SYNTH6M_Quote</v>
      </c>
      <c r="E4" s="103" t="str">
        <f t="shared" si="1"/>
        <v>EUR_YC6MRH_SWD</v>
      </c>
      <c r="F4" s="102" t="str">
        <f>_xll.qlDepositRateHelper(E4,D4,C4,Permanent,Trigger,ObjectOverwrite)</f>
        <v>EUR_YC6MRH_SWD#0000</v>
      </c>
      <c r="G4" s="101" t="str">
        <f>_xll.ohRangeRetrieveError(F4)</f>
        <v/>
      </c>
      <c r="H4" s="100"/>
    </row>
    <row r="5" spans="1:8" x14ac:dyDescent="0.2">
      <c r="A5" s="107"/>
      <c r="B5" s="106" t="s">
        <v>172</v>
      </c>
      <c r="C5" s="105" t="str">
        <f t="shared" si="2"/>
        <v>Euribor2W</v>
      </c>
      <c r="D5" s="104" t="str">
        <f t="shared" si="0"/>
        <v>EUR2WD_SYNTH6M_Quote</v>
      </c>
      <c r="E5" s="103" t="str">
        <f t="shared" si="1"/>
        <v>EUR_YC6MRH_2WD</v>
      </c>
      <c r="F5" s="102" t="str">
        <f>_xll.qlDepositRateHelper(E5,D5,C5,Permanent,Trigger,ObjectOverwrite)</f>
        <v>EUR_YC6MRH_2WD#0000</v>
      </c>
      <c r="G5" s="101" t="str">
        <f>_xll.ohRangeRetrieveError(F5)</f>
        <v/>
      </c>
      <c r="H5" s="100"/>
    </row>
    <row r="6" spans="1:8" x14ac:dyDescent="0.2">
      <c r="A6" s="107"/>
      <c r="B6" s="106" t="s">
        <v>171</v>
      </c>
      <c r="C6" s="105" t="str">
        <f t="shared" si="2"/>
        <v>Euribor3W</v>
      </c>
      <c r="D6" s="104" t="str">
        <f t="shared" si="0"/>
        <v>EUR3WD_SYNTH6M_Quote</v>
      </c>
      <c r="E6" s="103" t="str">
        <f t="shared" si="1"/>
        <v>EUR_YC6MRH_3WD</v>
      </c>
      <c r="F6" s="102" t="str">
        <f>_xll.qlDepositRateHelper(E6,D6,C6,Permanent,Trigger,ObjectOverwrite)</f>
        <v>EUR_YC6MRH_3WD#0000</v>
      </c>
      <c r="G6" s="101" t="str">
        <f>_xll.ohRangeRetrieveError(F6)</f>
        <v/>
      </c>
      <c r="H6" s="100"/>
    </row>
    <row r="7" spans="1:8" x14ac:dyDescent="0.2">
      <c r="A7" s="107"/>
      <c r="B7" s="106" t="s">
        <v>170</v>
      </c>
      <c r="C7" s="105" t="str">
        <f t="shared" si="2"/>
        <v>Euribor1M</v>
      </c>
      <c r="D7" s="104" t="str">
        <f t="shared" si="0"/>
        <v>EUR1MD_SYNTH6M_Quote</v>
      </c>
      <c r="E7" s="103" t="str">
        <f t="shared" si="1"/>
        <v>EUR_YC6MRH_1MD</v>
      </c>
      <c r="F7" s="102" t="str">
        <f>_xll.qlDepositRateHelper(E7,D7,C7,Permanent,Trigger,ObjectOverwrite)</f>
        <v>EUR_YC6MRH_1MD#0000</v>
      </c>
      <c r="G7" s="101" t="str">
        <f>_xll.ohRangeRetrieveError(F7)</f>
        <v/>
      </c>
      <c r="H7" s="100"/>
    </row>
    <row r="8" spans="1:8" x14ac:dyDescent="0.2">
      <c r="A8" s="107"/>
      <c r="B8" s="106" t="s">
        <v>169</v>
      </c>
      <c r="C8" s="105" t="str">
        <f t="shared" si="2"/>
        <v>Euribor2M</v>
      </c>
      <c r="D8" s="104" t="str">
        <f t="shared" si="0"/>
        <v>EUR2MD_SYNTH6M_Quote</v>
      </c>
      <c r="E8" s="103" t="str">
        <f t="shared" si="1"/>
        <v>EUR_YC6MRH_2MD</v>
      </c>
      <c r="F8" s="102" t="str">
        <f>_xll.qlDepositRateHelper(E8,D8,C8,Permanent,Trigger,ObjectOverwrite)</f>
        <v>EUR_YC6MRH_2MD#0000</v>
      </c>
      <c r="G8" s="101" t="str">
        <f>_xll.ohRangeRetrieveError(F8)</f>
        <v/>
      </c>
      <c r="H8" s="100"/>
    </row>
    <row r="9" spans="1:8" x14ac:dyDescent="0.2">
      <c r="A9" s="107"/>
      <c r="B9" s="106" t="s">
        <v>168</v>
      </c>
      <c r="C9" s="105" t="str">
        <f t="shared" si="2"/>
        <v>Euribor3M</v>
      </c>
      <c r="D9" s="104" t="str">
        <f t="shared" si="0"/>
        <v>EUR3MD_SYNTH6M_Quote</v>
      </c>
      <c r="E9" s="103" t="str">
        <f t="shared" si="1"/>
        <v>EUR_YC6MRH_3MD</v>
      </c>
      <c r="F9" s="102" t="str">
        <f>_xll.qlDepositRateHelper(E9,D9,C9,Permanent,Trigger,ObjectOverwrite)</f>
        <v>EUR_YC6MRH_3MD#0000</v>
      </c>
      <c r="G9" s="101" t="str">
        <f>_xll.ohRangeRetrieveError(F9)</f>
        <v/>
      </c>
      <c r="H9" s="100"/>
    </row>
    <row r="10" spans="1:8" x14ac:dyDescent="0.2">
      <c r="A10" s="107"/>
      <c r="B10" s="106" t="s">
        <v>167</v>
      </c>
      <c r="C10" s="105" t="str">
        <f t="shared" si="2"/>
        <v>Euribor4M</v>
      </c>
      <c r="D10" s="104" t="str">
        <f t="shared" si="0"/>
        <v>EUR4MD_SYNTH6M_Quote</v>
      </c>
      <c r="E10" s="103" t="str">
        <f t="shared" si="1"/>
        <v>EUR_YC6MRH_4MD</v>
      </c>
      <c r="F10" s="102" t="str">
        <f>_xll.qlDepositRateHelper(E10,D10,C10,Permanent,Trigger,ObjectOverwrite)</f>
        <v>EUR_YC6MRH_4MD#0000</v>
      </c>
      <c r="G10" s="101" t="str">
        <f>_xll.ohRangeRetrieveError(F10)</f>
        <v/>
      </c>
      <c r="H10" s="100"/>
    </row>
    <row r="11" spans="1:8" x14ac:dyDescent="0.2">
      <c r="A11" s="107"/>
      <c r="B11" s="106" t="s">
        <v>166</v>
      </c>
      <c r="C11" s="105" t="str">
        <f t="shared" si="2"/>
        <v>Euribor5M</v>
      </c>
      <c r="D11" s="104" t="str">
        <f t="shared" si="0"/>
        <v>EUR5MD_SYNTH6M_Quote</v>
      </c>
      <c r="E11" s="103" t="str">
        <f t="shared" si="1"/>
        <v>EUR_YC6MRH_5MD</v>
      </c>
      <c r="F11" s="102" t="str">
        <f>_xll.qlDepositRateHelper(E11,D11,C11,Permanent,Trigger,ObjectOverwrite)</f>
        <v>EUR_YC6MRH_5MD#0000</v>
      </c>
      <c r="G11" s="101" t="str">
        <f>_xll.ohRangeRetrieveError(F11)</f>
        <v/>
      </c>
      <c r="H11" s="100"/>
    </row>
    <row r="12" spans="1:8" x14ac:dyDescent="0.2">
      <c r="A12" s="107"/>
      <c r="B12" s="106" t="s">
        <v>165</v>
      </c>
      <c r="C12" s="105" t="str">
        <f t="shared" si="2"/>
        <v>Euribor6M</v>
      </c>
      <c r="D12" s="104" t="str">
        <f t="shared" si="0"/>
        <v>EUR6MD_SYNTH6M_Quote</v>
      </c>
      <c r="E12" s="103" t="str">
        <f t="shared" si="1"/>
        <v>EUR_YC6MRH_6MD</v>
      </c>
      <c r="F12" s="102" t="str">
        <f>_xll.qlDepositRateHelper(E12,D12,C12,Permanent,Trigger,ObjectOverwrite)</f>
        <v>EUR_YC6MRH_6MD#0000</v>
      </c>
      <c r="G12" s="101" t="str">
        <f>_xll.ohRangeRetrieveError(F12)</f>
        <v/>
      </c>
      <c r="H12" s="100"/>
    </row>
    <row r="13" spans="1:8" ht="13.5" thickBot="1" x14ac:dyDescent="0.25">
      <c r="A13" s="99"/>
      <c r="B13" s="91"/>
      <c r="C13" s="91"/>
      <c r="D13" s="91"/>
      <c r="E13" s="91"/>
      <c r="F13" s="91"/>
      <c r="G13" s="91"/>
      <c r="H13" s="92"/>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workbookViewId="0"/>
  </sheetViews>
  <sheetFormatPr defaultRowHeight="11.25" x14ac:dyDescent="0.2"/>
  <cols>
    <col min="1" max="2" width="3.7109375" style="115" customWidth="1"/>
    <col min="3" max="3" width="5" style="115" bestFit="1" customWidth="1"/>
    <col min="4" max="4" width="4.42578125" style="95" bestFit="1" customWidth="1"/>
    <col min="5" max="5" width="7.85546875" style="95" bestFit="1" customWidth="1"/>
    <col min="6" max="6" width="8.28515625" style="95" bestFit="1" customWidth="1"/>
    <col min="7" max="7" width="22.28515625" style="115" bestFit="1" customWidth="1"/>
    <col min="8" max="8" width="19.5703125" style="115" bestFit="1" customWidth="1"/>
    <col min="9" max="9" width="23" style="137" bestFit="1" customWidth="1"/>
    <col min="10" max="10" width="38.28515625" style="115" customWidth="1"/>
    <col min="11" max="11" width="3" style="115" customWidth="1"/>
    <col min="12" max="16384" width="9.140625" style="115"/>
  </cols>
  <sheetData>
    <row r="1" spans="1:11" x14ac:dyDescent="0.2">
      <c r="A1" s="195" t="s">
        <v>205</v>
      </c>
      <c r="B1" s="165"/>
      <c r="C1" s="166"/>
      <c r="D1" s="166">
        <v>6</v>
      </c>
      <c r="E1" s="165" t="str">
        <f>_xll.qlPeriodEquivalent(D1&amp;"M")</f>
        <v>6M</v>
      </c>
      <c r="F1" s="96"/>
      <c r="H1" s="164" t="str">
        <f>Currency&amp;"_YC"&amp;$E$1&amp;"RH"</f>
        <v>EUR_YC6MRH</v>
      </c>
      <c r="I1" s="163"/>
      <c r="J1" s="162"/>
      <c r="K1" s="161"/>
    </row>
    <row r="2" spans="1:11" ht="23.25" customHeight="1" x14ac:dyDescent="0.2">
      <c r="A2" s="107"/>
      <c r="B2" s="160"/>
      <c r="C2" s="159"/>
      <c r="D2" s="158"/>
      <c r="E2" s="157" t="s">
        <v>176</v>
      </c>
      <c r="F2" s="157" t="s">
        <v>188</v>
      </c>
      <c r="G2" s="157" t="s">
        <v>175</v>
      </c>
      <c r="H2" s="156" t="str">
        <f>$H$1&amp;"_FRAs.xml"</f>
        <v>EUR_YC6MRH_FRAs.xml</v>
      </c>
      <c r="I2" s="155">
        <f ca="1">IF(Serialize,_xll.ohObjectSave(I3:I22,SerializationPath&amp;H2,FileOverwrite,Serialize),"---")</f>
        <v>20</v>
      </c>
      <c r="J2" s="154" t="str">
        <f ca="1">_xll.ohRangeRetrieveError(I2)</f>
        <v/>
      </c>
      <c r="K2" s="100"/>
    </row>
    <row r="3" spans="1:11" x14ac:dyDescent="0.2">
      <c r="A3" s="107"/>
      <c r="B3" s="149" t="s">
        <v>187</v>
      </c>
      <c r="C3" s="149" t="str">
        <f>"T"&amp;D1</f>
        <v>T6</v>
      </c>
      <c r="D3" s="148" t="s">
        <v>43</v>
      </c>
      <c r="E3" s="146" t="str">
        <f t="shared" ref="E3:E22" si="0">PROPER(Currency)&amp;FamilyName&amp;$E$1</f>
        <v>Euribor6M</v>
      </c>
      <c r="F3" s="147" t="b">
        <v>0</v>
      </c>
      <c r="G3" s="146" t="str">
        <f t="shared" ref="G3:G22" si="1">Currency&amp;C3&amp;D3&amp;IF(F3,"_SYNTH"&amp;$E$1,"")&amp;"_Quote"</f>
        <v>EURT6F1_Quote</v>
      </c>
      <c r="H3" s="146" t="str">
        <f t="shared" ref="H3:H22" si="2">$H$1&amp;"_"&amp;$C3&amp;$D3</f>
        <v>EUR_YC6MRH_T6F1</v>
      </c>
      <c r="I3" s="146" t="str">
        <f>_xll.qlFraRateHelper(H3,G3,B3,E3,Permanent,Trigger,ObjectOverwrite)</f>
        <v>EUR_YC6MRH_T6F1#0000</v>
      </c>
      <c r="J3" s="154" t="str">
        <f>_xll.ohRangeRetrieveError(I3)</f>
        <v/>
      </c>
      <c r="K3" s="100"/>
    </row>
    <row r="4" spans="1:11" x14ac:dyDescent="0.2">
      <c r="A4" s="107"/>
      <c r="B4" s="153" t="s">
        <v>186</v>
      </c>
      <c r="C4" s="153" t="str">
        <f>"TOM"&amp;D1</f>
        <v>TOM6</v>
      </c>
      <c r="D4" s="102" t="s">
        <v>43</v>
      </c>
      <c r="E4" s="151" t="str">
        <f t="shared" si="0"/>
        <v>Euribor6M</v>
      </c>
      <c r="F4" s="152" t="b">
        <v>0</v>
      </c>
      <c r="G4" s="151" t="str">
        <f t="shared" si="1"/>
        <v>EURTOM6F1_Quote</v>
      </c>
      <c r="H4" s="151" t="str">
        <f t="shared" si="2"/>
        <v>EUR_YC6MRH_TOM6F1</v>
      </c>
      <c r="I4" s="151" t="str">
        <f>_xll.qlFraRateHelper(H4,G4,B4,E4,Permanent,Trigger,ObjectOverwrite)</f>
        <v>EUR_YC6MRH_TOM6F1#0000</v>
      </c>
      <c r="J4" s="150" t="str">
        <f>_xll.ohRangeRetrieveError(I4)</f>
        <v/>
      </c>
      <c r="K4" s="100"/>
    </row>
    <row r="5" spans="1:11" x14ac:dyDescent="0.2">
      <c r="A5" s="107"/>
      <c r="B5" s="146" t="str">
        <f t="shared" ref="B5:B22" si="3">C5&amp;"M"</f>
        <v>1M</v>
      </c>
      <c r="C5" s="149">
        <v>1</v>
      </c>
      <c r="D5" s="148" t="str">
        <f t="shared" ref="D5:D22" si="4">"x"&amp;C5+$D$1&amp;"F"</f>
        <v>x7F</v>
      </c>
      <c r="E5" s="146" t="str">
        <f t="shared" si="0"/>
        <v>Euribor6M</v>
      </c>
      <c r="F5" s="147" t="b">
        <v>0</v>
      </c>
      <c r="G5" s="146" t="str">
        <f t="shared" si="1"/>
        <v>EUR1x7F_Quote</v>
      </c>
      <c r="H5" s="146" t="str">
        <f t="shared" si="2"/>
        <v>EUR_YC6MRH_1x7F</v>
      </c>
      <c r="I5" s="146" t="str">
        <f>_xll.qlFraRateHelper(H5,G5,B5,E5,Permanent,Trigger,ObjectOverwrite)</f>
        <v>EUR_YC6MRH_1x7F#0000</v>
      </c>
      <c r="J5" s="145" t="str">
        <f>_xll.ohRangeRetrieveError(I5)</f>
        <v/>
      </c>
      <c r="K5" s="100"/>
    </row>
    <row r="6" spans="1:11" x14ac:dyDescent="0.2">
      <c r="A6" s="107"/>
      <c r="B6" s="141" t="str">
        <f t="shared" si="3"/>
        <v>2M</v>
      </c>
      <c r="C6" s="144">
        <v>2</v>
      </c>
      <c r="D6" s="143" t="str">
        <f t="shared" si="4"/>
        <v>x8F</v>
      </c>
      <c r="E6" s="141" t="str">
        <f t="shared" si="0"/>
        <v>Euribor6M</v>
      </c>
      <c r="F6" s="142" t="b">
        <v>0</v>
      </c>
      <c r="G6" s="141" t="str">
        <f t="shared" si="1"/>
        <v>EUR2x8F_Quote</v>
      </c>
      <c r="H6" s="141" t="str">
        <f t="shared" si="2"/>
        <v>EUR_YC6MRH_2x8F</v>
      </c>
      <c r="I6" s="141" t="str">
        <f>_xll.qlFraRateHelper(H6,G6,B6,E6,Permanent,Trigger,ObjectOverwrite)</f>
        <v>EUR_YC6MRH_2x8F#0000</v>
      </c>
      <c r="J6" s="140" t="str">
        <f>_xll.ohRangeRetrieveError(I6)</f>
        <v/>
      </c>
      <c r="K6" s="100"/>
    </row>
    <row r="7" spans="1:11" x14ac:dyDescent="0.2">
      <c r="A7" s="107"/>
      <c r="B7" s="141" t="str">
        <f t="shared" si="3"/>
        <v>3M</v>
      </c>
      <c r="C7" s="144">
        <v>3</v>
      </c>
      <c r="D7" s="143" t="str">
        <f t="shared" si="4"/>
        <v>x9F</v>
      </c>
      <c r="E7" s="141" t="str">
        <f t="shared" si="0"/>
        <v>Euribor6M</v>
      </c>
      <c r="F7" s="142" t="b">
        <v>0</v>
      </c>
      <c r="G7" s="141" t="str">
        <f t="shared" si="1"/>
        <v>EUR3x9F_Quote</v>
      </c>
      <c r="H7" s="141" t="str">
        <f t="shared" si="2"/>
        <v>EUR_YC6MRH_3x9F</v>
      </c>
      <c r="I7" s="141" t="str">
        <f>_xll.qlFraRateHelper(H7,G7,B7,E7,Permanent,Trigger,ObjectOverwrite)</f>
        <v>EUR_YC6MRH_3x9F#0000</v>
      </c>
      <c r="J7" s="140" t="str">
        <f>_xll.ohRangeRetrieveError(I7)</f>
        <v/>
      </c>
      <c r="K7" s="100"/>
    </row>
    <row r="8" spans="1:11" x14ac:dyDescent="0.2">
      <c r="A8" s="107"/>
      <c r="B8" s="141" t="str">
        <f t="shared" si="3"/>
        <v>4M</v>
      </c>
      <c r="C8" s="144">
        <v>4</v>
      </c>
      <c r="D8" s="143" t="str">
        <f t="shared" si="4"/>
        <v>x10F</v>
      </c>
      <c r="E8" s="141" t="str">
        <f t="shared" si="0"/>
        <v>Euribor6M</v>
      </c>
      <c r="F8" s="142" t="b">
        <v>0</v>
      </c>
      <c r="G8" s="141" t="str">
        <f t="shared" si="1"/>
        <v>EUR4x10F_Quote</v>
      </c>
      <c r="H8" s="141" t="str">
        <f t="shared" si="2"/>
        <v>EUR_YC6MRH_4x10F</v>
      </c>
      <c r="I8" s="141" t="str">
        <f>_xll.qlFraRateHelper(H8,G8,B8,E8,Permanent,Trigger,ObjectOverwrite)</f>
        <v>EUR_YC6MRH_4x10F#0000</v>
      </c>
      <c r="J8" s="140" t="str">
        <f>_xll.ohRangeRetrieveError(I8)</f>
        <v/>
      </c>
      <c r="K8" s="100"/>
    </row>
    <row r="9" spans="1:11" x14ac:dyDescent="0.2">
      <c r="A9" s="107"/>
      <c r="B9" s="141" t="str">
        <f t="shared" si="3"/>
        <v>5M</v>
      </c>
      <c r="C9" s="144">
        <v>5</v>
      </c>
      <c r="D9" s="143" t="str">
        <f t="shared" si="4"/>
        <v>x11F</v>
      </c>
      <c r="E9" s="141" t="str">
        <f t="shared" si="0"/>
        <v>Euribor6M</v>
      </c>
      <c r="F9" s="142" t="b">
        <v>0</v>
      </c>
      <c r="G9" s="141" t="str">
        <f t="shared" si="1"/>
        <v>EUR5x11F_Quote</v>
      </c>
      <c r="H9" s="141" t="str">
        <f t="shared" si="2"/>
        <v>EUR_YC6MRH_5x11F</v>
      </c>
      <c r="I9" s="141" t="str">
        <f>_xll.qlFraRateHelper(H9,G9,B9,E9,Permanent,Trigger,ObjectOverwrite)</f>
        <v>EUR_YC6MRH_5x11F#0000</v>
      </c>
      <c r="J9" s="140" t="str">
        <f>_xll.ohRangeRetrieveError(I9)</f>
        <v/>
      </c>
      <c r="K9" s="100"/>
    </row>
    <row r="10" spans="1:11" x14ac:dyDescent="0.2">
      <c r="A10" s="107"/>
      <c r="B10" s="141" t="str">
        <f t="shared" si="3"/>
        <v>6M</v>
      </c>
      <c r="C10" s="144">
        <v>6</v>
      </c>
      <c r="D10" s="143" t="str">
        <f t="shared" si="4"/>
        <v>x12F</v>
      </c>
      <c r="E10" s="141" t="str">
        <f t="shared" si="0"/>
        <v>Euribor6M</v>
      </c>
      <c r="F10" s="142" t="b">
        <v>0</v>
      </c>
      <c r="G10" s="141" t="str">
        <f t="shared" si="1"/>
        <v>EUR6x12F_Quote</v>
      </c>
      <c r="H10" s="141" t="str">
        <f t="shared" si="2"/>
        <v>EUR_YC6MRH_6x12F</v>
      </c>
      <c r="I10" s="141" t="str">
        <f>_xll.qlFraRateHelper(H10,G10,B10,E10,Permanent,Trigger,ObjectOverwrite)</f>
        <v>EUR_YC6MRH_6x12F#0000</v>
      </c>
      <c r="J10" s="140" t="str">
        <f>_xll.ohRangeRetrieveError(I10)</f>
        <v/>
      </c>
      <c r="K10" s="100"/>
    </row>
    <row r="11" spans="1:11" x14ac:dyDescent="0.2">
      <c r="A11" s="107"/>
      <c r="B11" s="141" t="str">
        <f t="shared" si="3"/>
        <v>7M</v>
      </c>
      <c r="C11" s="144">
        <v>7</v>
      </c>
      <c r="D11" s="143" t="str">
        <f t="shared" si="4"/>
        <v>x13F</v>
      </c>
      <c r="E11" s="141" t="str">
        <f t="shared" si="0"/>
        <v>Euribor6M</v>
      </c>
      <c r="F11" s="142" t="b">
        <v>0</v>
      </c>
      <c r="G11" s="141" t="str">
        <f t="shared" si="1"/>
        <v>EUR7x13F_Quote</v>
      </c>
      <c r="H11" s="141" t="str">
        <f t="shared" si="2"/>
        <v>EUR_YC6MRH_7x13F</v>
      </c>
      <c r="I11" s="141" t="str">
        <f>_xll.qlFraRateHelper(H11,G11,B11,E11,Permanent,Trigger,ObjectOverwrite)</f>
        <v>EUR_YC6MRH_7x13F#0000</v>
      </c>
      <c r="J11" s="140" t="str">
        <f>_xll.ohRangeRetrieveError(I11)</f>
        <v/>
      </c>
      <c r="K11" s="100"/>
    </row>
    <row r="12" spans="1:11" x14ac:dyDescent="0.2">
      <c r="A12" s="107"/>
      <c r="B12" s="141" t="str">
        <f t="shared" si="3"/>
        <v>8M</v>
      </c>
      <c r="C12" s="144">
        <v>8</v>
      </c>
      <c r="D12" s="143" t="str">
        <f t="shared" si="4"/>
        <v>x14F</v>
      </c>
      <c r="E12" s="141" t="str">
        <f t="shared" si="0"/>
        <v>Euribor6M</v>
      </c>
      <c r="F12" s="142" t="b">
        <v>0</v>
      </c>
      <c r="G12" s="141" t="str">
        <f t="shared" si="1"/>
        <v>EUR8x14F_Quote</v>
      </c>
      <c r="H12" s="141" t="str">
        <f t="shared" si="2"/>
        <v>EUR_YC6MRH_8x14F</v>
      </c>
      <c r="I12" s="141" t="str">
        <f>_xll.qlFraRateHelper(H12,G12,B12,E12,Permanent,Trigger,ObjectOverwrite)</f>
        <v>EUR_YC6MRH_8x14F#0000</v>
      </c>
      <c r="J12" s="140" t="str">
        <f>_xll.ohRangeRetrieveError(I12)</f>
        <v/>
      </c>
      <c r="K12" s="100"/>
    </row>
    <row r="13" spans="1:11" x14ac:dyDescent="0.2">
      <c r="A13" s="107"/>
      <c r="B13" s="141" t="str">
        <f t="shared" si="3"/>
        <v>9M</v>
      </c>
      <c r="C13" s="144">
        <v>9</v>
      </c>
      <c r="D13" s="143" t="str">
        <f t="shared" si="4"/>
        <v>x15F</v>
      </c>
      <c r="E13" s="141" t="str">
        <f t="shared" si="0"/>
        <v>Euribor6M</v>
      </c>
      <c r="F13" s="142" t="b">
        <v>0</v>
      </c>
      <c r="G13" s="141" t="str">
        <f t="shared" si="1"/>
        <v>EUR9x15F_Quote</v>
      </c>
      <c r="H13" s="141" t="str">
        <f t="shared" si="2"/>
        <v>EUR_YC6MRH_9x15F</v>
      </c>
      <c r="I13" s="141" t="str">
        <f>_xll.qlFraRateHelper(H13,G13,B13,E13,Permanent,Trigger,ObjectOverwrite)</f>
        <v>EUR_YC6MRH_9x15F#0000</v>
      </c>
      <c r="J13" s="140" t="str">
        <f>_xll.ohRangeRetrieveError(I13)</f>
        <v/>
      </c>
      <c r="K13" s="100"/>
    </row>
    <row r="14" spans="1:11" x14ac:dyDescent="0.2">
      <c r="A14" s="107"/>
      <c r="B14" s="141" t="str">
        <f t="shared" si="3"/>
        <v>10M</v>
      </c>
      <c r="C14" s="144">
        <v>10</v>
      </c>
      <c r="D14" s="143" t="str">
        <f t="shared" si="4"/>
        <v>x16F</v>
      </c>
      <c r="E14" s="141" t="str">
        <f t="shared" si="0"/>
        <v>Euribor6M</v>
      </c>
      <c r="F14" s="142" t="b">
        <v>0</v>
      </c>
      <c r="G14" s="141" t="str">
        <f t="shared" si="1"/>
        <v>EUR10x16F_Quote</v>
      </c>
      <c r="H14" s="141" t="str">
        <f t="shared" si="2"/>
        <v>EUR_YC6MRH_10x16F</v>
      </c>
      <c r="I14" s="141" t="str">
        <f>_xll.qlFraRateHelper(H14,G14,B14,E14,Permanent,Trigger,ObjectOverwrite)</f>
        <v>EUR_YC6MRH_10x16F#0000</v>
      </c>
      <c r="J14" s="140" t="str">
        <f>_xll.ohRangeRetrieveError(I14)</f>
        <v/>
      </c>
      <c r="K14" s="100"/>
    </row>
    <row r="15" spans="1:11" x14ac:dyDescent="0.2">
      <c r="A15" s="107"/>
      <c r="B15" s="141" t="str">
        <f t="shared" si="3"/>
        <v>11M</v>
      </c>
      <c r="C15" s="144">
        <v>11</v>
      </c>
      <c r="D15" s="143" t="str">
        <f t="shared" si="4"/>
        <v>x17F</v>
      </c>
      <c r="E15" s="141" t="str">
        <f t="shared" si="0"/>
        <v>Euribor6M</v>
      </c>
      <c r="F15" s="142" t="b">
        <v>0</v>
      </c>
      <c r="G15" s="141" t="str">
        <f t="shared" si="1"/>
        <v>EUR11x17F_Quote</v>
      </c>
      <c r="H15" s="141" t="str">
        <f t="shared" si="2"/>
        <v>EUR_YC6MRH_11x17F</v>
      </c>
      <c r="I15" s="141" t="str">
        <f>_xll.qlFraRateHelper(H15,G15,B15,E15,Permanent,Trigger,ObjectOverwrite)</f>
        <v>EUR_YC6MRH_11x17F#0000</v>
      </c>
      <c r="J15" s="140" t="str">
        <f>_xll.ohRangeRetrieveError(I15)</f>
        <v/>
      </c>
      <c r="K15" s="100"/>
    </row>
    <row r="16" spans="1:11" x14ac:dyDescent="0.2">
      <c r="A16" s="107"/>
      <c r="B16" s="141" t="str">
        <f t="shared" si="3"/>
        <v>12M</v>
      </c>
      <c r="C16" s="144">
        <v>12</v>
      </c>
      <c r="D16" s="143" t="str">
        <f t="shared" si="4"/>
        <v>x18F</v>
      </c>
      <c r="E16" s="141" t="str">
        <f t="shared" si="0"/>
        <v>Euribor6M</v>
      </c>
      <c r="F16" s="142" t="b">
        <v>0</v>
      </c>
      <c r="G16" s="141" t="str">
        <f t="shared" si="1"/>
        <v>EUR12x18F_Quote</v>
      </c>
      <c r="H16" s="141" t="str">
        <f t="shared" si="2"/>
        <v>EUR_YC6MRH_12x18F</v>
      </c>
      <c r="I16" s="141" t="str">
        <f>_xll.qlFraRateHelper(H16,G16,B16,E16,Permanent,Trigger,ObjectOverwrite)</f>
        <v>EUR_YC6MRH_12x18F#0000</v>
      </c>
      <c r="J16" s="140" t="str">
        <f>_xll.ohRangeRetrieveError(I16)</f>
        <v/>
      </c>
      <c r="K16" s="100"/>
    </row>
    <row r="17" spans="1:11" x14ac:dyDescent="0.2">
      <c r="A17" s="107"/>
      <c r="B17" s="141" t="str">
        <f t="shared" si="3"/>
        <v>13M</v>
      </c>
      <c r="C17" s="144">
        <v>13</v>
      </c>
      <c r="D17" s="143" t="str">
        <f t="shared" si="4"/>
        <v>x19F</v>
      </c>
      <c r="E17" s="141" t="str">
        <f t="shared" si="0"/>
        <v>Euribor6M</v>
      </c>
      <c r="F17" s="142" t="b">
        <v>0</v>
      </c>
      <c r="G17" s="141" t="str">
        <f t="shared" si="1"/>
        <v>EUR13x19F_Quote</v>
      </c>
      <c r="H17" s="141" t="str">
        <f t="shared" si="2"/>
        <v>EUR_YC6MRH_13x19F</v>
      </c>
      <c r="I17" s="141" t="str">
        <f>_xll.qlFraRateHelper(H17,G17,B17,E17,Permanent,Trigger,ObjectOverwrite)</f>
        <v>EUR_YC6MRH_13x19F#0000</v>
      </c>
      <c r="J17" s="140" t="str">
        <f>_xll.ohRangeRetrieveError(I17)</f>
        <v/>
      </c>
      <c r="K17" s="100"/>
    </row>
    <row r="18" spans="1:11" x14ac:dyDescent="0.2">
      <c r="A18" s="107"/>
      <c r="B18" s="141" t="str">
        <f t="shared" si="3"/>
        <v>14M</v>
      </c>
      <c r="C18" s="144">
        <v>14</v>
      </c>
      <c r="D18" s="143" t="str">
        <f t="shared" si="4"/>
        <v>x20F</v>
      </c>
      <c r="E18" s="141" t="str">
        <f t="shared" si="0"/>
        <v>Euribor6M</v>
      </c>
      <c r="F18" s="142" t="b">
        <v>0</v>
      </c>
      <c r="G18" s="141" t="str">
        <f t="shared" si="1"/>
        <v>EUR14x20F_Quote</v>
      </c>
      <c r="H18" s="141" t="str">
        <f t="shared" si="2"/>
        <v>EUR_YC6MRH_14x20F</v>
      </c>
      <c r="I18" s="141" t="str">
        <f>_xll.qlFraRateHelper(H18,G18,B18,E18,Permanent,Trigger,ObjectOverwrite)</f>
        <v>EUR_YC6MRH_14x20F#0000</v>
      </c>
      <c r="J18" s="140" t="str">
        <f>_xll.ohRangeRetrieveError(I18)</f>
        <v/>
      </c>
      <c r="K18" s="100"/>
    </row>
    <row r="19" spans="1:11" x14ac:dyDescent="0.2">
      <c r="A19" s="107"/>
      <c r="B19" s="141" t="str">
        <f t="shared" si="3"/>
        <v>15M</v>
      </c>
      <c r="C19" s="144">
        <v>15</v>
      </c>
      <c r="D19" s="143" t="str">
        <f t="shared" si="4"/>
        <v>x21F</v>
      </c>
      <c r="E19" s="141" t="str">
        <f t="shared" si="0"/>
        <v>Euribor6M</v>
      </c>
      <c r="F19" s="142" t="b">
        <v>0</v>
      </c>
      <c r="G19" s="141" t="str">
        <f t="shared" si="1"/>
        <v>EUR15x21F_Quote</v>
      </c>
      <c r="H19" s="141" t="str">
        <f t="shared" si="2"/>
        <v>EUR_YC6MRH_15x21F</v>
      </c>
      <c r="I19" s="141" t="str">
        <f>_xll.qlFraRateHelper(H19,G19,B19,E19,Permanent,Trigger,ObjectOverwrite)</f>
        <v>EUR_YC6MRH_15x21F#0000</v>
      </c>
      <c r="J19" s="140" t="str">
        <f>_xll.ohRangeRetrieveError(I19)</f>
        <v/>
      </c>
      <c r="K19" s="100"/>
    </row>
    <row r="20" spans="1:11" x14ac:dyDescent="0.2">
      <c r="A20" s="107"/>
      <c r="B20" s="141" t="str">
        <f t="shared" si="3"/>
        <v>16M</v>
      </c>
      <c r="C20" s="144">
        <v>16</v>
      </c>
      <c r="D20" s="143" t="str">
        <f t="shared" si="4"/>
        <v>x22F</v>
      </c>
      <c r="E20" s="141" t="str">
        <f t="shared" si="0"/>
        <v>Euribor6M</v>
      </c>
      <c r="F20" s="142" t="b">
        <v>0</v>
      </c>
      <c r="G20" s="141" t="str">
        <f t="shared" si="1"/>
        <v>EUR16x22F_Quote</v>
      </c>
      <c r="H20" s="141" t="str">
        <f t="shared" si="2"/>
        <v>EUR_YC6MRH_16x22F</v>
      </c>
      <c r="I20" s="141" t="str">
        <f>_xll.qlFraRateHelper(H20,G20,B20,E20,Permanent,Trigger,ObjectOverwrite)</f>
        <v>EUR_YC6MRH_16x22F#0000</v>
      </c>
      <c r="J20" s="140" t="str">
        <f>_xll.ohRangeRetrieveError(I20)</f>
        <v/>
      </c>
      <c r="K20" s="100"/>
    </row>
    <row r="21" spans="1:11" x14ac:dyDescent="0.2">
      <c r="A21" s="107"/>
      <c r="B21" s="141" t="str">
        <f t="shared" si="3"/>
        <v>17M</v>
      </c>
      <c r="C21" s="144">
        <v>17</v>
      </c>
      <c r="D21" s="143" t="str">
        <f t="shared" si="4"/>
        <v>x23F</v>
      </c>
      <c r="E21" s="141" t="str">
        <f t="shared" si="0"/>
        <v>Euribor6M</v>
      </c>
      <c r="F21" s="142" t="b">
        <v>0</v>
      </c>
      <c r="G21" s="141" t="str">
        <f t="shared" si="1"/>
        <v>EUR17x23F_Quote</v>
      </c>
      <c r="H21" s="141" t="str">
        <f t="shared" si="2"/>
        <v>EUR_YC6MRH_17x23F</v>
      </c>
      <c r="I21" s="141" t="str">
        <f>_xll.qlFraRateHelper(H21,G21,B21,E21,Permanent,Trigger,ObjectOverwrite)</f>
        <v>EUR_YC6MRH_17x23F#0000</v>
      </c>
      <c r="J21" s="140" t="str">
        <f>_xll.ohRangeRetrieveError(I21)</f>
        <v/>
      </c>
      <c r="K21" s="100"/>
    </row>
    <row r="22" spans="1:11" x14ac:dyDescent="0.2">
      <c r="A22" s="107"/>
      <c r="B22" s="141" t="str">
        <f t="shared" si="3"/>
        <v>18M</v>
      </c>
      <c r="C22" s="144">
        <v>18</v>
      </c>
      <c r="D22" s="143" t="str">
        <f t="shared" si="4"/>
        <v>x24F</v>
      </c>
      <c r="E22" s="141" t="str">
        <f t="shared" si="0"/>
        <v>Euribor6M</v>
      </c>
      <c r="F22" s="142" t="b">
        <v>0</v>
      </c>
      <c r="G22" s="141" t="str">
        <f t="shared" si="1"/>
        <v>EUR18x24F_Quote</v>
      </c>
      <c r="H22" s="141" t="str">
        <f t="shared" si="2"/>
        <v>EUR_YC6MRH_18x24F</v>
      </c>
      <c r="I22" s="141" t="str">
        <f>_xll.qlFraRateHelper(H22,G22,B22,E22,Permanent,Trigger,ObjectOverwrite)</f>
        <v>EUR_YC6MRH_18x24F#0000</v>
      </c>
      <c r="J22" s="140" t="str">
        <f>_xll.ohRangeRetrieveError(I22)</f>
        <v/>
      </c>
      <c r="K22" s="100"/>
    </row>
    <row r="23" spans="1:11" ht="12" thickBot="1" x14ac:dyDescent="0.25">
      <c r="A23" s="99"/>
      <c r="B23" s="139"/>
      <c r="C23" s="139"/>
      <c r="D23" s="139"/>
      <c r="E23" s="139"/>
      <c r="F23" s="139"/>
      <c r="G23" s="139"/>
      <c r="H23" s="139"/>
      <c r="I23" s="138"/>
      <c r="J23" s="138"/>
      <c r="K23" s="92"/>
    </row>
    <row r="25" spans="1:11" x14ac:dyDescent="0.2">
      <c r="D25" s="115"/>
      <c r="E25" s="115"/>
      <c r="F25" s="115"/>
      <c r="I25" s="11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3"/>
  <sheetViews>
    <sheetView workbookViewId="0"/>
  </sheetViews>
  <sheetFormatPr defaultRowHeight="12.7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1.42578125" style="94" bestFit="1" customWidth="1"/>
    <col min="12" max="12" width="25.85546875" style="167"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195" t="s">
        <v>206</v>
      </c>
      <c r="B1" s="166"/>
      <c r="C1" s="166"/>
      <c r="D1" s="166"/>
      <c r="E1" s="166"/>
      <c r="F1" s="166"/>
      <c r="G1" s="166"/>
      <c r="H1" s="166"/>
      <c r="I1" s="166"/>
      <c r="J1" s="166"/>
      <c r="K1" s="165"/>
      <c r="L1" s="166"/>
      <c r="M1" s="166"/>
      <c r="N1" s="194"/>
    </row>
    <row r="2" spans="1:18" x14ac:dyDescent="0.2">
      <c r="A2" s="107"/>
      <c r="B2" s="117"/>
      <c r="C2" s="117"/>
      <c r="D2" s="117"/>
      <c r="E2" s="117"/>
      <c r="F2" s="117"/>
      <c r="G2" s="117"/>
      <c r="H2" s="117"/>
      <c r="I2" s="117"/>
      <c r="J2" s="96" t="s">
        <v>165</v>
      </c>
      <c r="K2" s="96" t="str">
        <f>Currency&amp;"_YC"&amp;$J$2&amp;"RH"</f>
        <v>EUR_YC6MRH</v>
      </c>
      <c r="L2" s="96" t="str">
        <f>Discounting</f>
        <v>EurYC</v>
      </c>
      <c r="M2" s="117"/>
      <c r="N2" s="188"/>
    </row>
    <row r="3" spans="1:18" ht="22.5" x14ac:dyDescent="0.2">
      <c r="A3" s="107"/>
      <c r="B3" s="114" t="s">
        <v>197</v>
      </c>
      <c r="C3" s="114"/>
      <c r="D3" s="114"/>
      <c r="E3" s="114"/>
      <c r="F3" s="114" t="s">
        <v>196</v>
      </c>
      <c r="G3" s="114" t="s">
        <v>195</v>
      </c>
      <c r="H3" s="114" t="s">
        <v>194</v>
      </c>
      <c r="I3" s="114" t="s">
        <v>193</v>
      </c>
      <c r="J3" s="114" t="s">
        <v>175</v>
      </c>
      <c r="K3" s="193" t="str">
        <f>K2&amp;"_Swaps.xml"</f>
        <v>EUR_YC6MRH_Swaps.xml</v>
      </c>
      <c r="L3" s="192">
        <f ca="1">IF(Serialize,_xll.ohObjectSave(L4:L42,SerializationPath&amp;K3,FileOverwrite,Serialize),"---")</f>
        <v>38</v>
      </c>
      <c r="M3" s="171" t="str">
        <f ca="1">_xll.ohRangeRetrieveError(L3)</f>
        <v/>
      </c>
      <c r="N3" s="170"/>
    </row>
    <row r="4" spans="1:18" x14ac:dyDescent="0.2">
      <c r="A4" s="118"/>
      <c r="B4" s="117"/>
      <c r="C4" s="117"/>
      <c r="D4" s="117"/>
      <c r="E4" s="117"/>
      <c r="F4" s="117"/>
      <c r="G4" s="117"/>
      <c r="H4" s="117"/>
      <c r="I4" s="117"/>
      <c r="J4" s="117"/>
      <c r="K4" s="191" t="str">
        <f>$K$2&amp;"_"&amp;$D6&amp;$E6&amp;"_"&amp;FamilyName&amp;$J$2</f>
        <v>EUR_YC6MRH_AB6E_ibor6M</v>
      </c>
      <c r="L4" s="190" t="str">
        <f>IF(UPPER(FamilyName)="IBOR",_xll.qlEuribor($K4,$J$2,,Permanent,Trigger,ObjectOverwrite),IF(UPPER(FamilyName)="LIBOR",_xll.qlLibor($K4,Currency,$J$2,,Permanent,Trigger,ObjectOverwrite),"--"))</f>
        <v>EUR_YC6MRH_AB6E_ibor6M#0000</v>
      </c>
      <c r="M4" s="189" t="str">
        <f>_xll.ohRangeRetrieveError(L4)</f>
        <v/>
      </c>
      <c r="N4" s="188"/>
    </row>
    <row r="5" spans="1:18" s="115" customFormat="1" ht="12" thickBot="1" x14ac:dyDescent="0.25">
      <c r="A5" s="118"/>
      <c r="B5" s="117"/>
      <c r="C5" s="117"/>
      <c r="D5" s="117"/>
      <c r="E5" s="117"/>
      <c r="F5" s="117"/>
      <c r="G5" s="117"/>
      <c r="H5" s="117"/>
      <c r="I5" s="117"/>
      <c r="J5" s="117"/>
      <c r="K5" s="117"/>
      <c r="L5" s="117"/>
      <c r="M5" s="117"/>
      <c r="N5" s="188"/>
    </row>
    <row r="6" spans="1:18" x14ac:dyDescent="0.2">
      <c r="A6" s="107"/>
      <c r="B6" s="177" t="s">
        <v>187</v>
      </c>
      <c r="C6" s="177" t="s">
        <v>36</v>
      </c>
      <c r="D6" s="177" t="str">
        <f t="array" ref="D6:D42">VLOOKUP(Currency,Conventions,2)</f>
        <v>AB</v>
      </c>
      <c r="E6" s="177" t="str">
        <f t="array" ref="E6:E42">VLOOKUP(Currency,Conventions,3)</f>
        <v>6E</v>
      </c>
      <c r="F6" s="187" t="str">
        <f t="shared" ref="F6:F42" si="0">IF(UPPER(LEFT($D6))="A","Annual",IF(UPPER(LEFT($D6))="S","Semiannual","--"))</f>
        <v>Annual</v>
      </c>
      <c r="G6" s="187" t="s">
        <v>189</v>
      </c>
      <c r="H6" s="187" t="str">
        <f t="shared" ref="H6:H42" si="1">IF(UPPER(RIGHT($D6))="B",BondBasisDayCounter,IF(UPPER(RIGHT($D6))="M",MoneyMarketDayCounter,"--"))</f>
        <v>30/360 (Bond Basis)</v>
      </c>
      <c r="I6" s="175">
        <v>0</v>
      </c>
      <c r="J6" s="173" t="str">
        <f t="shared" ref="J6:J42" si="2">Currency&amp;$D6&amp;$E6&amp;$C6&amp;QuoteSuffix</f>
        <v>EURAB6E1Y_Quote</v>
      </c>
      <c r="K6" s="173" t="str">
        <f t="shared" ref="K6:K42" si="3">$K$2&amp;"_"&amp;$D6&amp;$E6&amp;$C6</f>
        <v>EUR_YC6MRH_AB6E1Y</v>
      </c>
      <c r="L6" s="172" t="str">
        <f>_xll.qlSwapRateHelper2(K6,$J6,$C6,Calendar,$F6,$G6,$H6,$L$4,$I6,B6,DiscountingCurve,Permanent,,ObjectOverwrite)</f>
        <v>EUR_YC6MRH_AB6E1Y#0000</v>
      </c>
      <c r="M6" s="171" t="str">
        <f>_xll.ohRangeRetrieveError(L6)</f>
        <v/>
      </c>
      <c r="N6" s="170"/>
      <c r="P6" s="186" t="s">
        <v>113</v>
      </c>
      <c r="Q6" s="185" t="s">
        <v>110</v>
      </c>
      <c r="R6" s="184" t="s">
        <v>190</v>
      </c>
    </row>
    <row r="7" spans="1:18" x14ac:dyDescent="0.2">
      <c r="A7" s="107"/>
      <c r="B7" s="177" t="s">
        <v>187</v>
      </c>
      <c r="C7" s="177" t="s">
        <v>35</v>
      </c>
      <c r="D7" s="177" t="str">
        <v>AB</v>
      </c>
      <c r="E7" s="177" t="str">
        <v>6E</v>
      </c>
      <c r="F7" s="176" t="str">
        <f t="shared" si="0"/>
        <v>Annual</v>
      </c>
      <c r="G7" s="176" t="s">
        <v>189</v>
      </c>
      <c r="H7" s="176" t="str">
        <f t="shared" si="1"/>
        <v>30/360 (Bond Basis)</v>
      </c>
      <c r="I7" s="175">
        <v>0</v>
      </c>
      <c r="J7" s="174" t="str">
        <f t="shared" si="2"/>
        <v>EURAB6E15M_Quote</v>
      </c>
      <c r="K7" s="173" t="str">
        <f t="shared" si="3"/>
        <v>EUR_YC6MRH_AB6E15M</v>
      </c>
      <c r="L7" s="172" t="str">
        <f>_xll.qlSwapRateHelper2(K7,$J7,$C7,Calendar,$F7,$G7,$H7,$L$4,$I7,B7,DiscountingCurve,Permanent,,ObjectOverwrite)</f>
        <v>EUR_YC6MRH_AB6E15M#0000</v>
      </c>
      <c r="M7" s="171" t="str">
        <f>_xll.ohRangeRetrieveError(L7)</f>
        <v/>
      </c>
      <c r="N7" s="170"/>
      <c r="P7" s="183" t="s">
        <v>111</v>
      </c>
      <c r="Q7" s="182" t="s">
        <v>110</v>
      </c>
      <c r="R7" s="181" t="s">
        <v>192</v>
      </c>
    </row>
    <row r="8" spans="1:18" x14ac:dyDescent="0.2">
      <c r="A8" s="107"/>
      <c r="B8" s="177" t="s">
        <v>187</v>
      </c>
      <c r="C8" s="177" t="s">
        <v>34</v>
      </c>
      <c r="D8" s="177" t="str">
        <v>AB</v>
      </c>
      <c r="E8" s="177" t="str">
        <v>6E</v>
      </c>
      <c r="F8" s="176" t="str">
        <f t="shared" si="0"/>
        <v>Annual</v>
      </c>
      <c r="G8" s="176" t="s">
        <v>189</v>
      </c>
      <c r="H8" s="176" t="str">
        <f>IF(UPPER(RIGHT($D8))="B",BondBasisDayCounter,IF(UPPER(RIGHT($D8))="M",MoneyMarketDayCounter,"--"))</f>
        <v>30/360 (Bond Basis)</v>
      </c>
      <c r="I8" s="175">
        <v>0</v>
      </c>
      <c r="J8" s="174" t="str">
        <f t="shared" si="2"/>
        <v>EURAB6E18M_Quote</v>
      </c>
      <c r="K8" s="173" t="str">
        <f t="shared" si="3"/>
        <v>EUR_YC6MRH_AB6E18M</v>
      </c>
      <c r="L8" s="172" t="str">
        <f>_xll.qlSwapRateHelper2(K8,$J8,$C8,Calendar,$F8,$G8,$H8,$L$4,$I8,B8,DiscountingCurve,Permanent,,ObjectOverwrite)</f>
        <v>EUR_YC6MRH_AB6E18M#0000</v>
      </c>
      <c r="M8" s="171" t="str">
        <f>_xll.ohRangeRetrieveError(L8)</f>
        <v/>
      </c>
      <c r="N8" s="170"/>
      <c r="P8" s="183" t="s">
        <v>108</v>
      </c>
      <c r="Q8" s="182" t="s">
        <v>191</v>
      </c>
      <c r="R8" s="181" t="s">
        <v>190</v>
      </c>
    </row>
    <row r="9" spans="1:18" x14ac:dyDescent="0.2">
      <c r="A9" s="107"/>
      <c r="B9" s="177" t="s">
        <v>187</v>
      </c>
      <c r="C9" s="177" t="s">
        <v>33</v>
      </c>
      <c r="D9" s="177" t="str">
        <v>AB</v>
      </c>
      <c r="E9" s="177" t="str">
        <v>6E</v>
      </c>
      <c r="F9" s="176" t="str">
        <f t="shared" si="0"/>
        <v>Annual</v>
      </c>
      <c r="G9" s="176" t="s">
        <v>189</v>
      </c>
      <c r="H9" s="176" t="str">
        <f t="shared" si="1"/>
        <v>30/360 (Bond Basis)</v>
      </c>
      <c r="I9" s="175">
        <v>0</v>
      </c>
      <c r="J9" s="174" t="str">
        <f t="shared" si="2"/>
        <v>EURAB6E21M_Quote</v>
      </c>
      <c r="K9" s="173" t="str">
        <f t="shared" si="3"/>
        <v>EUR_YC6MRH_AB6E21M</v>
      </c>
      <c r="L9" s="172" t="str">
        <f>_xll.qlSwapRateHelper2(K9,$J9,$C9,Calendar,$F9,$G9,$H9,$L$4,$I9,B9,DiscountingCurve,Permanent,,ObjectOverwrite)</f>
        <v>EUR_YC6MRH_AB6E21M#0000</v>
      </c>
      <c r="M9" s="171" t="str">
        <f>_xll.ohRangeRetrieveError(L9)</f>
        <v/>
      </c>
      <c r="N9" s="170"/>
      <c r="P9" s="183" t="s">
        <v>106</v>
      </c>
      <c r="Q9" s="182" t="s">
        <v>191</v>
      </c>
      <c r="R9" s="181" t="s">
        <v>190</v>
      </c>
    </row>
    <row r="10" spans="1:18" ht="13.5" thickBot="1" x14ac:dyDescent="0.25">
      <c r="A10" s="107"/>
      <c r="B10" s="177" t="s">
        <v>187</v>
      </c>
      <c r="C10" s="177" t="s">
        <v>32</v>
      </c>
      <c r="D10" s="177" t="str">
        <v>AB</v>
      </c>
      <c r="E10" s="177" t="str">
        <v>6E</v>
      </c>
      <c r="F10" s="176" t="str">
        <f t="shared" si="0"/>
        <v>Annual</v>
      </c>
      <c r="G10" s="176" t="s">
        <v>189</v>
      </c>
      <c r="H10" s="176" t="str">
        <f t="shared" si="1"/>
        <v>30/360 (Bond Basis)</v>
      </c>
      <c r="I10" s="175">
        <v>0</v>
      </c>
      <c r="J10" s="174" t="str">
        <f t="shared" si="2"/>
        <v>EURAB6E2Y_Quote</v>
      </c>
      <c r="K10" s="173" t="str">
        <f t="shared" si="3"/>
        <v>EUR_YC6MRH_AB6E2Y</v>
      </c>
      <c r="L10" s="172" t="str">
        <f>_xll.qlSwapRateHelper2(K10,$J10,$C10,Calendar,$F10,$G10,$H10,$L$4,$I10,B10,DiscountingCurve,Permanent,,ObjectOverwrite)</f>
        <v>EUR_YC6MRH_AB6E2Y#0000</v>
      </c>
      <c r="M10" s="171" t="str">
        <f>_xll.ohRangeRetrieveError(L10)</f>
        <v/>
      </c>
      <c r="N10" s="170"/>
      <c r="P10" s="180" t="s">
        <v>104</v>
      </c>
      <c r="Q10" s="179" t="s">
        <v>103</v>
      </c>
      <c r="R10" s="178" t="s">
        <v>190</v>
      </c>
    </row>
    <row r="11" spans="1:18" x14ac:dyDescent="0.2">
      <c r="A11" s="107"/>
      <c r="B11" s="177" t="s">
        <v>187</v>
      </c>
      <c r="C11" s="177" t="s">
        <v>31</v>
      </c>
      <c r="D11" s="177" t="str">
        <v>AB</v>
      </c>
      <c r="E11" s="177" t="str">
        <v>6E</v>
      </c>
      <c r="F11" s="176" t="str">
        <f t="shared" si="0"/>
        <v>Annual</v>
      </c>
      <c r="G11" s="176" t="s">
        <v>189</v>
      </c>
      <c r="H11" s="176" t="str">
        <f t="shared" si="1"/>
        <v>30/360 (Bond Basis)</v>
      </c>
      <c r="I11" s="175">
        <v>0</v>
      </c>
      <c r="J11" s="174" t="str">
        <f t="shared" si="2"/>
        <v>EURAB6E3Y_Quote</v>
      </c>
      <c r="K11" s="173" t="str">
        <f t="shared" si="3"/>
        <v>EUR_YC6MRH_AB6E3Y</v>
      </c>
      <c r="L11" s="172" t="str">
        <f>_xll.qlSwapRateHelper2(K11,$J11,$C11,Calendar,$F11,$G11,$H11,$L$4,$I11,B11,DiscountingCurve,Permanent,,ObjectOverwrite)</f>
        <v>EUR_YC6MRH_AB6E3Y#0000</v>
      </c>
      <c r="M11" s="171" t="str">
        <f>_xll.ohRangeRetrieveError(L11)</f>
        <v/>
      </c>
      <c r="N11" s="170"/>
    </row>
    <row r="12" spans="1:18" x14ac:dyDescent="0.2">
      <c r="A12" s="107"/>
      <c r="B12" s="177" t="s">
        <v>187</v>
      </c>
      <c r="C12" s="177" t="s">
        <v>30</v>
      </c>
      <c r="D12" s="177" t="str">
        <v>AB</v>
      </c>
      <c r="E12" s="177" t="str">
        <v>6E</v>
      </c>
      <c r="F12" s="176" t="str">
        <f t="shared" si="0"/>
        <v>Annual</v>
      </c>
      <c r="G12" s="176" t="s">
        <v>189</v>
      </c>
      <c r="H12" s="176" t="str">
        <f t="shared" si="1"/>
        <v>30/360 (Bond Basis)</v>
      </c>
      <c r="I12" s="175">
        <v>0</v>
      </c>
      <c r="J12" s="174" t="str">
        <f t="shared" si="2"/>
        <v>EURAB6E4Y_Quote</v>
      </c>
      <c r="K12" s="173" t="str">
        <f t="shared" si="3"/>
        <v>EUR_YC6MRH_AB6E4Y</v>
      </c>
      <c r="L12" s="172" t="str">
        <f>_xll.qlSwapRateHelper2(K12,$J12,$C12,Calendar,$F12,$G12,$H12,$L$4,$I12,B12,DiscountingCurve,Permanent,,ObjectOverwrite)</f>
        <v>EUR_YC6MRH_AB6E4Y#0000</v>
      </c>
      <c r="M12" s="171" t="str">
        <f>_xll.ohRangeRetrieveError(L12)</f>
        <v/>
      </c>
      <c r="N12" s="170"/>
    </row>
    <row r="13" spans="1:18" x14ac:dyDescent="0.2">
      <c r="A13" s="107"/>
      <c r="B13" s="177" t="s">
        <v>187</v>
      </c>
      <c r="C13" s="177" t="s">
        <v>29</v>
      </c>
      <c r="D13" s="177" t="str">
        <v>AB</v>
      </c>
      <c r="E13" s="177" t="str">
        <v>6E</v>
      </c>
      <c r="F13" s="176" t="str">
        <f t="shared" si="0"/>
        <v>Annual</v>
      </c>
      <c r="G13" s="176" t="s">
        <v>189</v>
      </c>
      <c r="H13" s="176" t="str">
        <f t="shared" si="1"/>
        <v>30/360 (Bond Basis)</v>
      </c>
      <c r="I13" s="175">
        <v>0</v>
      </c>
      <c r="J13" s="174" t="str">
        <f t="shared" si="2"/>
        <v>EURAB6E5Y_Quote</v>
      </c>
      <c r="K13" s="173" t="str">
        <f t="shared" si="3"/>
        <v>EUR_YC6MRH_AB6E5Y</v>
      </c>
      <c r="L13" s="172" t="str">
        <f>_xll.qlSwapRateHelper2(K13,$J13,$C13,Calendar,$F13,$G13,$H13,$L$4,$I13,B13,DiscountingCurve,Permanent,,ObjectOverwrite)</f>
        <v>EUR_YC6MRH_AB6E5Y#0000</v>
      </c>
      <c r="M13" s="171" t="str">
        <f>_xll.ohRangeRetrieveError(L13)</f>
        <v/>
      </c>
      <c r="N13" s="170"/>
    </row>
    <row r="14" spans="1:18" x14ac:dyDescent="0.2">
      <c r="A14" s="107"/>
      <c r="B14" s="177" t="s">
        <v>187</v>
      </c>
      <c r="C14" s="177" t="s">
        <v>28</v>
      </c>
      <c r="D14" s="177" t="str">
        <v>AB</v>
      </c>
      <c r="E14" s="177" t="str">
        <v>6E</v>
      </c>
      <c r="F14" s="176" t="str">
        <f t="shared" si="0"/>
        <v>Annual</v>
      </c>
      <c r="G14" s="176" t="s">
        <v>189</v>
      </c>
      <c r="H14" s="176" t="str">
        <f t="shared" si="1"/>
        <v>30/360 (Bond Basis)</v>
      </c>
      <c r="I14" s="175">
        <v>0</v>
      </c>
      <c r="J14" s="174" t="str">
        <f t="shared" si="2"/>
        <v>EURAB6E6Y_Quote</v>
      </c>
      <c r="K14" s="173" t="str">
        <f t="shared" si="3"/>
        <v>EUR_YC6MRH_AB6E6Y</v>
      </c>
      <c r="L14" s="172" t="str">
        <f>_xll.qlSwapRateHelper2(K14,$J14,$C14,Calendar,$F14,$G14,$H14,$L$4,$I14,B14,DiscountingCurve,Permanent,,ObjectOverwrite)</f>
        <v>EUR_YC6MRH_AB6E6Y#0000</v>
      </c>
      <c r="M14" s="171" t="str">
        <f>_xll.ohRangeRetrieveError(L14)</f>
        <v/>
      </c>
      <c r="N14" s="170"/>
    </row>
    <row r="15" spans="1:18" x14ac:dyDescent="0.2">
      <c r="A15" s="107"/>
      <c r="B15" s="177" t="s">
        <v>187</v>
      </c>
      <c r="C15" s="177" t="s">
        <v>27</v>
      </c>
      <c r="D15" s="177" t="str">
        <v>AB</v>
      </c>
      <c r="E15" s="177" t="str">
        <v>6E</v>
      </c>
      <c r="F15" s="176" t="str">
        <f t="shared" si="0"/>
        <v>Annual</v>
      </c>
      <c r="G15" s="176" t="s">
        <v>189</v>
      </c>
      <c r="H15" s="176" t="str">
        <f t="shared" si="1"/>
        <v>30/360 (Bond Basis)</v>
      </c>
      <c r="I15" s="175">
        <v>0</v>
      </c>
      <c r="J15" s="174" t="str">
        <f t="shared" si="2"/>
        <v>EURAB6E7Y_Quote</v>
      </c>
      <c r="K15" s="173" t="str">
        <f t="shared" si="3"/>
        <v>EUR_YC6MRH_AB6E7Y</v>
      </c>
      <c r="L15" s="172" t="str">
        <f>_xll.qlSwapRateHelper2(K15,$J15,$C15,Calendar,$F15,$G15,$H15,$L$4,$I15,B15,DiscountingCurve,Permanent,,ObjectOverwrite)</f>
        <v>EUR_YC6MRH_AB6E7Y#0000</v>
      </c>
      <c r="M15" s="171" t="str">
        <f>_xll.ohRangeRetrieveError(L15)</f>
        <v/>
      </c>
      <c r="N15" s="170"/>
    </row>
    <row r="16" spans="1:18" x14ac:dyDescent="0.2">
      <c r="A16" s="107"/>
      <c r="B16" s="177" t="s">
        <v>187</v>
      </c>
      <c r="C16" s="177" t="s">
        <v>26</v>
      </c>
      <c r="D16" s="177" t="str">
        <v>AB</v>
      </c>
      <c r="E16" s="177" t="str">
        <v>6E</v>
      </c>
      <c r="F16" s="176" t="str">
        <f t="shared" si="0"/>
        <v>Annual</v>
      </c>
      <c r="G16" s="176" t="s">
        <v>189</v>
      </c>
      <c r="H16" s="176" t="str">
        <f t="shared" si="1"/>
        <v>30/360 (Bond Basis)</v>
      </c>
      <c r="I16" s="175">
        <v>0</v>
      </c>
      <c r="J16" s="174" t="str">
        <f t="shared" si="2"/>
        <v>EURAB6E8Y_Quote</v>
      </c>
      <c r="K16" s="173" t="str">
        <f t="shared" si="3"/>
        <v>EUR_YC6MRH_AB6E8Y</v>
      </c>
      <c r="L16" s="172" t="str">
        <f>_xll.qlSwapRateHelper2(K16,$J16,$C16,Calendar,$F16,$G16,$H16,$L$4,$I16,B16,DiscountingCurve,Permanent,,ObjectOverwrite)</f>
        <v>EUR_YC6MRH_AB6E8Y#0000</v>
      </c>
      <c r="M16" s="171" t="str">
        <f>_xll.ohRangeRetrieveError(L16)</f>
        <v/>
      </c>
      <c r="N16" s="170"/>
    </row>
    <row r="17" spans="1:14" x14ac:dyDescent="0.2">
      <c r="A17" s="107"/>
      <c r="B17" s="177" t="s">
        <v>187</v>
      </c>
      <c r="C17" s="177" t="s">
        <v>25</v>
      </c>
      <c r="D17" s="177" t="str">
        <v>AB</v>
      </c>
      <c r="E17" s="177" t="str">
        <v>6E</v>
      </c>
      <c r="F17" s="176" t="str">
        <f t="shared" si="0"/>
        <v>Annual</v>
      </c>
      <c r="G17" s="176" t="s">
        <v>189</v>
      </c>
      <c r="H17" s="176" t="str">
        <f t="shared" si="1"/>
        <v>30/360 (Bond Basis)</v>
      </c>
      <c r="I17" s="175">
        <v>0</v>
      </c>
      <c r="J17" s="174" t="str">
        <f t="shared" si="2"/>
        <v>EURAB6E9Y_Quote</v>
      </c>
      <c r="K17" s="173" t="str">
        <f t="shared" si="3"/>
        <v>EUR_YC6MRH_AB6E9Y</v>
      </c>
      <c r="L17" s="172" t="str">
        <f>_xll.qlSwapRateHelper2(K17,$J17,$C17,Calendar,$F17,$G17,$H17,$L$4,$I17,B17,DiscountingCurve,Permanent,,ObjectOverwrite)</f>
        <v>EUR_YC6MRH_AB6E9Y#0000</v>
      </c>
      <c r="M17" s="171" t="str">
        <f>_xll.ohRangeRetrieveError(L17)</f>
        <v/>
      </c>
      <c r="N17" s="170"/>
    </row>
    <row r="18" spans="1:14" x14ac:dyDescent="0.2">
      <c r="A18" s="107"/>
      <c r="B18" s="177" t="s">
        <v>187</v>
      </c>
      <c r="C18" s="177" t="s">
        <v>24</v>
      </c>
      <c r="D18" s="177" t="str">
        <v>AB</v>
      </c>
      <c r="E18" s="177" t="str">
        <v>6E</v>
      </c>
      <c r="F18" s="176" t="str">
        <f t="shared" si="0"/>
        <v>Annual</v>
      </c>
      <c r="G18" s="176" t="s">
        <v>189</v>
      </c>
      <c r="H18" s="176" t="str">
        <f t="shared" si="1"/>
        <v>30/360 (Bond Basis)</v>
      </c>
      <c r="I18" s="175">
        <v>0</v>
      </c>
      <c r="J18" s="174" t="str">
        <f t="shared" si="2"/>
        <v>EURAB6E10Y_Quote</v>
      </c>
      <c r="K18" s="173" t="str">
        <f t="shared" si="3"/>
        <v>EUR_YC6MRH_AB6E10Y</v>
      </c>
      <c r="L18" s="172" t="str">
        <f>_xll.qlSwapRateHelper2(K18,$J18,$C18,Calendar,$F18,$G18,$H18,$L$4,$I18,B18,DiscountingCurve,Permanent,,ObjectOverwrite)</f>
        <v>EUR_YC6MRH_AB6E10Y#0000</v>
      </c>
      <c r="M18" s="171" t="str">
        <f>_xll.ohRangeRetrieveError(L18)</f>
        <v/>
      </c>
      <c r="N18" s="170"/>
    </row>
    <row r="19" spans="1:14" x14ac:dyDescent="0.2">
      <c r="A19" s="107"/>
      <c r="B19" s="177" t="s">
        <v>187</v>
      </c>
      <c r="C19" s="177" t="s">
        <v>23</v>
      </c>
      <c r="D19" s="177" t="str">
        <v>AB</v>
      </c>
      <c r="E19" s="177" t="str">
        <v>6E</v>
      </c>
      <c r="F19" s="176" t="str">
        <f t="shared" si="0"/>
        <v>Annual</v>
      </c>
      <c r="G19" s="176" t="s">
        <v>189</v>
      </c>
      <c r="H19" s="176" t="str">
        <f t="shared" si="1"/>
        <v>30/360 (Bond Basis)</v>
      </c>
      <c r="I19" s="175">
        <v>0</v>
      </c>
      <c r="J19" s="174" t="str">
        <f t="shared" si="2"/>
        <v>EURAB6E11Y_Quote</v>
      </c>
      <c r="K19" s="173" t="str">
        <f t="shared" si="3"/>
        <v>EUR_YC6MRH_AB6E11Y</v>
      </c>
      <c r="L19" s="172" t="str">
        <f>_xll.qlSwapRateHelper2(K19,$J19,$C19,Calendar,$F19,$G19,$H19,$L$4,$I19,B19,DiscountingCurve,Permanent,,ObjectOverwrite)</f>
        <v>EUR_YC6MRH_AB6E11Y#0000</v>
      </c>
      <c r="M19" s="171" t="str">
        <f>_xll.ohRangeRetrieveError(L19)</f>
        <v/>
      </c>
      <c r="N19" s="170"/>
    </row>
    <row r="20" spans="1:14" x14ac:dyDescent="0.2">
      <c r="A20" s="107"/>
      <c r="B20" s="177" t="s">
        <v>187</v>
      </c>
      <c r="C20" s="177" t="s">
        <v>22</v>
      </c>
      <c r="D20" s="177" t="str">
        <v>AB</v>
      </c>
      <c r="E20" s="177" t="str">
        <v>6E</v>
      </c>
      <c r="F20" s="176" t="str">
        <f t="shared" si="0"/>
        <v>Annual</v>
      </c>
      <c r="G20" s="176" t="s">
        <v>189</v>
      </c>
      <c r="H20" s="176" t="str">
        <f t="shared" si="1"/>
        <v>30/360 (Bond Basis)</v>
      </c>
      <c r="I20" s="175">
        <v>0</v>
      </c>
      <c r="J20" s="174" t="str">
        <f t="shared" si="2"/>
        <v>EURAB6E12Y_Quote</v>
      </c>
      <c r="K20" s="173" t="str">
        <f t="shared" si="3"/>
        <v>EUR_YC6MRH_AB6E12Y</v>
      </c>
      <c r="L20" s="172" t="str">
        <f>_xll.qlSwapRateHelper2(K20,$J20,$C20,Calendar,$F20,$G20,$H20,$L$4,$I20,B20,DiscountingCurve,Permanent,,ObjectOverwrite)</f>
        <v>EUR_YC6MRH_AB6E12Y#0000</v>
      </c>
      <c r="M20" s="171" t="str">
        <f>_xll.ohRangeRetrieveError(L20)</f>
        <v/>
      </c>
      <c r="N20" s="170"/>
    </row>
    <row r="21" spans="1:14" x14ac:dyDescent="0.2">
      <c r="A21" s="107"/>
      <c r="B21" s="177" t="s">
        <v>187</v>
      </c>
      <c r="C21" s="177" t="s">
        <v>21</v>
      </c>
      <c r="D21" s="177" t="str">
        <v>AB</v>
      </c>
      <c r="E21" s="177" t="str">
        <v>6E</v>
      </c>
      <c r="F21" s="176" t="str">
        <f t="shared" si="0"/>
        <v>Annual</v>
      </c>
      <c r="G21" s="176" t="s">
        <v>189</v>
      </c>
      <c r="H21" s="176" t="str">
        <f t="shared" si="1"/>
        <v>30/360 (Bond Basis)</v>
      </c>
      <c r="I21" s="175">
        <v>0</v>
      </c>
      <c r="J21" s="174" t="str">
        <f t="shared" si="2"/>
        <v>EURAB6E13Y_Quote</v>
      </c>
      <c r="K21" s="173" t="str">
        <f t="shared" si="3"/>
        <v>EUR_YC6MRH_AB6E13Y</v>
      </c>
      <c r="L21" s="172" t="str">
        <f>_xll.qlSwapRateHelper2(K21,$J21,$C21,Calendar,$F21,$G21,$H21,$L$4,$I21,B21,DiscountingCurve,Permanent,,ObjectOverwrite)</f>
        <v>EUR_YC6MRH_AB6E13Y#0000</v>
      </c>
      <c r="M21" s="171" t="str">
        <f>_xll.ohRangeRetrieveError(L21)</f>
        <v/>
      </c>
      <c r="N21" s="170"/>
    </row>
    <row r="22" spans="1:14" x14ac:dyDescent="0.2">
      <c r="A22" s="107"/>
      <c r="B22" s="177" t="s">
        <v>187</v>
      </c>
      <c r="C22" s="177" t="s">
        <v>20</v>
      </c>
      <c r="D22" s="177" t="str">
        <v>AB</v>
      </c>
      <c r="E22" s="177" t="str">
        <v>6E</v>
      </c>
      <c r="F22" s="176" t="str">
        <f t="shared" si="0"/>
        <v>Annual</v>
      </c>
      <c r="G22" s="176" t="s">
        <v>189</v>
      </c>
      <c r="H22" s="176" t="str">
        <f t="shared" si="1"/>
        <v>30/360 (Bond Basis)</v>
      </c>
      <c r="I22" s="175">
        <v>0</v>
      </c>
      <c r="J22" s="174" t="str">
        <f t="shared" si="2"/>
        <v>EURAB6E14Y_Quote</v>
      </c>
      <c r="K22" s="173" t="str">
        <f t="shared" si="3"/>
        <v>EUR_YC6MRH_AB6E14Y</v>
      </c>
      <c r="L22" s="172" t="str">
        <f>_xll.qlSwapRateHelper2(K22,$J22,$C22,Calendar,$F22,$G22,$H22,$L$4,$I22,B22,DiscountingCurve,Permanent,,ObjectOverwrite)</f>
        <v>EUR_YC6MRH_AB6E14Y#0000</v>
      </c>
      <c r="M22" s="171" t="str">
        <f>_xll.ohRangeRetrieveError(L22)</f>
        <v/>
      </c>
      <c r="N22" s="170"/>
    </row>
    <row r="23" spans="1:14" x14ac:dyDescent="0.2">
      <c r="A23" s="107"/>
      <c r="B23" s="177" t="s">
        <v>187</v>
      </c>
      <c r="C23" s="177" t="s">
        <v>19</v>
      </c>
      <c r="D23" s="177" t="str">
        <v>AB</v>
      </c>
      <c r="E23" s="177" t="str">
        <v>6E</v>
      </c>
      <c r="F23" s="176" t="str">
        <f t="shared" si="0"/>
        <v>Annual</v>
      </c>
      <c r="G23" s="176" t="s">
        <v>189</v>
      </c>
      <c r="H23" s="176" t="str">
        <f t="shared" si="1"/>
        <v>30/360 (Bond Basis)</v>
      </c>
      <c r="I23" s="175">
        <v>0</v>
      </c>
      <c r="J23" s="174" t="str">
        <f t="shared" si="2"/>
        <v>EURAB6E15Y_Quote</v>
      </c>
      <c r="K23" s="173" t="str">
        <f t="shared" si="3"/>
        <v>EUR_YC6MRH_AB6E15Y</v>
      </c>
      <c r="L23" s="172" t="str">
        <f>_xll.qlSwapRateHelper2(K23,$J23,$C23,Calendar,$F23,$G23,$H23,$L$4,$I23,B23,DiscountingCurve,Permanent,,ObjectOverwrite)</f>
        <v>EUR_YC6MRH_AB6E15Y#0000</v>
      </c>
      <c r="M23" s="171" t="str">
        <f>_xll.ohRangeRetrieveError(L23)</f>
        <v/>
      </c>
      <c r="N23" s="170"/>
    </row>
    <row r="24" spans="1:14" x14ac:dyDescent="0.2">
      <c r="A24" s="107"/>
      <c r="B24" s="177" t="s">
        <v>187</v>
      </c>
      <c r="C24" s="177" t="s">
        <v>18</v>
      </c>
      <c r="D24" s="177" t="str">
        <v>AB</v>
      </c>
      <c r="E24" s="177" t="str">
        <v>6E</v>
      </c>
      <c r="F24" s="176" t="str">
        <f t="shared" si="0"/>
        <v>Annual</v>
      </c>
      <c r="G24" s="176" t="s">
        <v>189</v>
      </c>
      <c r="H24" s="176" t="str">
        <f t="shared" si="1"/>
        <v>30/360 (Bond Basis)</v>
      </c>
      <c r="I24" s="175">
        <v>0</v>
      </c>
      <c r="J24" s="174" t="str">
        <f t="shared" si="2"/>
        <v>EURAB6E16Y_Quote</v>
      </c>
      <c r="K24" s="173" t="str">
        <f t="shared" si="3"/>
        <v>EUR_YC6MRH_AB6E16Y</v>
      </c>
      <c r="L24" s="172" t="str">
        <f>_xll.qlSwapRateHelper2(K24,$J24,$C24,Calendar,$F24,$G24,$H24,$L$4,$I24,B24,DiscountingCurve,Permanent,,ObjectOverwrite)</f>
        <v>EUR_YC6MRH_AB6E16Y#0000</v>
      </c>
      <c r="M24" s="171" t="str">
        <f>_xll.ohRangeRetrieveError(L24)</f>
        <v/>
      </c>
      <c r="N24" s="170"/>
    </row>
    <row r="25" spans="1:14" x14ac:dyDescent="0.2">
      <c r="A25" s="107"/>
      <c r="B25" s="177" t="s">
        <v>187</v>
      </c>
      <c r="C25" s="177" t="s">
        <v>17</v>
      </c>
      <c r="D25" s="177" t="str">
        <v>AB</v>
      </c>
      <c r="E25" s="177" t="str">
        <v>6E</v>
      </c>
      <c r="F25" s="176" t="str">
        <f t="shared" si="0"/>
        <v>Annual</v>
      </c>
      <c r="G25" s="176" t="s">
        <v>189</v>
      </c>
      <c r="H25" s="176" t="str">
        <f t="shared" si="1"/>
        <v>30/360 (Bond Basis)</v>
      </c>
      <c r="I25" s="175">
        <v>0</v>
      </c>
      <c r="J25" s="174" t="str">
        <f t="shared" si="2"/>
        <v>EURAB6E17Y_Quote</v>
      </c>
      <c r="K25" s="173" t="str">
        <f t="shared" si="3"/>
        <v>EUR_YC6MRH_AB6E17Y</v>
      </c>
      <c r="L25" s="172" t="str">
        <f>_xll.qlSwapRateHelper2(K25,$J25,$C25,Calendar,$F25,$G25,$H25,$L$4,$I25,B25,DiscountingCurve,Permanent,,ObjectOverwrite)</f>
        <v>EUR_YC6MRH_AB6E17Y#0000</v>
      </c>
      <c r="M25" s="171" t="str">
        <f>_xll.ohRangeRetrieveError(L25)</f>
        <v/>
      </c>
      <c r="N25" s="170"/>
    </row>
    <row r="26" spans="1:14" x14ac:dyDescent="0.2">
      <c r="A26" s="107"/>
      <c r="B26" s="177" t="s">
        <v>187</v>
      </c>
      <c r="C26" s="177" t="s">
        <v>16</v>
      </c>
      <c r="D26" s="177" t="str">
        <v>AB</v>
      </c>
      <c r="E26" s="177" t="str">
        <v>6E</v>
      </c>
      <c r="F26" s="176" t="str">
        <f t="shared" si="0"/>
        <v>Annual</v>
      </c>
      <c r="G26" s="176" t="s">
        <v>189</v>
      </c>
      <c r="H26" s="176" t="str">
        <f t="shared" si="1"/>
        <v>30/360 (Bond Basis)</v>
      </c>
      <c r="I26" s="175">
        <v>0</v>
      </c>
      <c r="J26" s="174" t="str">
        <f t="shared" si="2"/>
        <v>EURAB6E18Y_Quote</v>
      </c>
      <c r="K26" s="173" t="str">
        <f t="shared" si="3"/>
        <v>EUR_YC6MRH_AB6E18Y</v>
      </c>
      <c r="L26" s="172" t="str">
        <f>_xll.qlSwapRateHelper2(K26,$J26,$C26,Calendar,$F26,$G26,$H26,$L$4,$I26,B26,DiscountingCurve,Permanent,,ObjectOverwrite)</f>
        <v>EUR_YC6MRH_AB6E18Y#0000</v>
      </c>
      <c r="M26" s="171" t="str">
        <f>_xll.ohRangeRetrieveError(L26)</f>
        <v/>
      </c>
      <c r="N26" s="170"/>
    </row>
    <row r="27" spans="1:14" x14ac:dyDescent="0.2">
      <c r="A27" s="107"/>
      <c r="B27" s="177" t="s">
        <v>187</v>
      </c>
      <c r="C27" s="177" t="s">
        <v>15</v>
      </c>
      <c r="D27" s="177" t="str">
        <v>AB</v>
      </c>
      <c r="E27" s="177" t="str">
        <v>6E</v>
      </c>
      <c r="F27" s="176" t="str">
        <f t="shared" si="0"/>
        <v>Annual</v>
      </c>
      <c r="G27" s="176" t="s">
        <v>189</v>
      </c>
      <c r="H27" s="176" t="str">
        <f t="shared" si="1"/>
        <v>30/360 (Bond Basis)</v>
      </c>
      <c r="I27" s="175">
        <v>0</v>
      </c>
      <c r="J27" s="174" t="str">
        <f t="shared" si="2"/>
        <v>EURAB6E19Y_Quote</v>
      </c>
      <c r="K27" s="173" t="str">
        <f t="shared" si="3"/>
        <v>EUR_YC6MRH_AB6E19Y</v>
      </c>
      <c r="L27" s="172" t="str">
        <f>_xll.qlSwapRateHelper2(K27,$J27,$C27,Calendar,$F27,$G27,$H27,$L$4,$I27,B27,DiscountingCurve,Permanent,,ObjectOverwrite)</f>
        <v>EUR_YC6MRH_AB6E19Y#0000</v>
      </c>
      <c r="M27" s="171" t="str">
        <f>_xll.ohRangeRetrieveError(L27)</f>
        <v/>
      </c>
      <c r="N27" s="170"/>
    </row>
    <row r="28" spans="1:14" x14ac:dyDescent="0.2">
      <c r="A28" s="107"/>
      <c r="B28" s="177" t="s">
        <v>187</v>
      </c>
      <c r="C28" s="177" t="s">
        <v>14</v>
      </c>
      <c r="D28" s="177" t="str">
        <v>AB</v>
      </c>
      <c r="E28" s="177" t="str">
        <v>6E</v>
      </c>
      <c r="F28" s="176" t="str">
        <f t="shared" si="0"/>
        <v>Annual</v>
      </c>
      <c r="G28" s="176" t="s">
        <v>189</v>
      </c>
      <c r="H28" s="176" t="str">
        <f t="shared" si="1"/>
        <v>30/360 (Bond Basis)</v>
      </c>
      <c r="I28" s="175">
        <v>0</v>
      </c>
      <c r="J28" s="174" t="str">
        <f t="shared" si="2"/>
        <v>EURAB6E20Y_Quote</v>
      </c>
      <c r="K28" s="173" t="str">
        <f t="shared" si="3"/>
        <v>EUR_YC6MRH_AB6E20Y</v>
      </c>
      <c r="L28" s="172" t="str">
        <f>_xll.qlSwapRateHelper2(K28,$J28,$C28,Calendar,$F28,$G28,$H28,$L$4,$I28,B28,DiscountingCurve,Permanent,,ObjectOverwrite)</f>
        <v>EUR_YC6MRH_AB6E20Y#0000</v>
      </c>
      <c r="M28" s="171" t="str">
        <f>_xll.ohRangeRetrieveError(L28)</f>
        <v/>
      </c>
      <c r="N28" s="170"/>
    </row>
    <row r="29" spans="1:14" x14ac:dyDescent="0.2">
      <c r="A29" s="107"/>
      <c r="B29" s="177" t="s">
        <v>187</v>
      </c>
      <c r="C29" s="177" t="s">
        <v>13</v>
      </c>
      <c r="D29" s="177" t="str">
        <v>AB</v>
      </c>
      <c r="E29" s="177" t="str">
        <v>6E</v>
      </c>
      <c r="F29" s="176" t="str">
        <f t="shared" si="0"/>
        <v>Annual</v>
      </c>
      <c r="G29" s="176" t="s">
        <v>189</v>
      </c>
      <c r="H29" s="176" t="str">
        <f t="shared" si="1"/>
        <v>30/360 (Bond Basis)</v>
      </c>
      <c r="I29" s="175">
        <v>0</v>
      </c>
      <c r="J29" s="174" t="str">
        <f t="shared" si="2"/>
        <v>EURAB6E21Y_Quote</v>
      </c>
      <c r="K29" s="173" t="str">
        <f t="shared" si="3"/>
        <v>EUR_YC6MRH_AB6E21Y</v>
      </c>
      <c r="L29" s="172" t="str">
        <f>_xll.qlSwapRateHelper2(K29,$J29,$C29,Calendar,$F29,$G29,$H29,$L$4,$I29,B29,DiscountingCurve,Permanent,,ObjectOverwrite)</f>
        <v>EUR_YC6MRH_AB6E21Y#0000</v>
      </c>
      <c r="M29" s="171" t="str">
        <f>_xll.ohRangeRetrieveError(L29)</f>
        <v/>
      </c>
      <c r="N29" s="170"/>
    </row>
    <row r="30" spans="1:14" x14ac:dyDescent="0.2">
      <c r="A30" s="107"/>
      <c r="B30" s="177" t="s">
        <v>187</v>
      </c>
      <c r="C30" s="177" t="s">
        <v>12</v>
      </c>
      <c r="D30" s="177" t="str">
        <v>AB</v>
      </c>
      <c r="E30" s="177" t="str">
        <v>6E</v>
      </c>
      <c r="F30" s="176" t="str">
        <f t="shared" si="0"/>
        <v>Annual</v>
      </c>
      <c r="G30" s="176" t="s">
        <v>189</v>
      </c>
      <c r="H30" s="176" t="str">
        <f t="shared" si="1"/>
        <v>30/360 (Bond Basis)</v>
      </c>
      <c r="I30" s="175">
        <v>0</v>
      </c>
      <c r="J30" s="174" t="str">
        <f t="shared" si="2"/>
        <v>EURAB6E22Y_Quote</v>
      </c>
      <c r="K30" s="173" t="str">
        <f t="shared" si="3"/>
        <v>EUR_YC6MRH_AB6E22Y</v>
      </c>
      <c r="L30" s="172" t="str">
        <f>_xll.qlSwapRateHelper2(K30,$J30,$C30,Calendar,$F30,$G30,$H30,$L$4,$I30,B30,DiscountingCurve,Permanent,,ObjectOverwrite)</f>
        <v>EUR_YC6MRH_AB6E22Y#0000</v>
      </c>
      <c r="M30" s="171" t="str">
        <f>_xll.ohRangeRetrieveError(L30)</f>
        <v/>
      </c>
      <c r="N30" s="170"/>
    </row>
    <row r="31" spans="1:14" x14ac:dyDescent="0.2">
      <c r="A31" s="107"/>
      <c r="B31" s="177" t="s">
        <v>187</v>
      </c>
      <c r="C31" s="177" t="s">
        <v>11</v>
      </c>
      <c r="D31" s="177" t="str">
        <v>AB</v>
      </c>
      <c r="E31" s="177" t="str">
        <v>6E</v>
      </c>
      <c r="F31" s="176" t="str">
        <f t="shared" si="0"/>
        <v>Annual</v>
      </c>
      <c r="G31" s="176" t="s">
        <v>189</v>
      </c>
      <c r="H31" s="176" t="str">
        <f t="shared" si="1"/>
        <v>30/360 (Bond Basis)</v>
      </c>
      <c r="I31" s="175">
        <v>0</v>
      </c>
      <c r="J31" s="174" t="str">
        <f t="shared" si="2"/>
        <v>EURAB6E23Y_Quote</v>
      </c>
      <c r="K31" s="173" t="str">
        <f t="shared" si="3"/>
        <v>EUR_YC6MRH_AB6E23Y</v>
      </c>
      <c r="L31" s="172" t="str">
        <f>_xll.qlSwapRateHelper2(K31,$J31,$C31,Calendar,$F31,$G31,$H31,$L$4,$I31,B31,DiscountingCurve,Permanent,,ObjectOverwrite)</f>
        <v>EUR_YC6MRH_AB6E23Y#0000</v>
      </c>
      <c r="M31" s="171" t="str">
        <f>_xll.ohRangeRetrieveError(L31)</f>
        <v/>
      </c>
      <c r="N31" s="170"/>
    </row>
    <row r="32" spans="1:14" x14ac:dyDescent="0.2">
      <c r="A32" s="107"/>
      <c r="B32" s="177" t="s">
        <v>187</v>
      </c>
      <c r="C32" s="177" t="s">
        <v>10</v>
      </c>
      <c r="D32" s="177" t="str">
        <v>AB</v>
      </c>
      <c r="E32" s="177" t="str">
        <v>6E</v>
      </c>
      <c r="F32" s="176" t="str">
        <f t="shared" si="0"/>
        <v>Annual</v>
      </c>
      <c r="G32" s="176" t="s">
        <v>189</v>
      </c>
      <c r="H32" s="176" t="str">
        <f t="shared" si="1"/>
        <v>30/360 (Bond Basis)</v>
      </c>
      <c r="I32" s="175">
        <v>0</v>
      </c>
      <c r="J32" s="174" t="str">
        <f t="shared" si="2"/>
        <v>EURAB6E24Y_Quote</v>
      </c>
      <c r="K32" s="173" t="str">
        <f t="shared" si="3"/>
        <v>EUR_YC6MRH_AB6E24Y</v>
      </c>
      <c r="L32" s="172" t="str">
        <f>_xll.qlSwapRateHelper2(K32,$J32,$C32,Calendar,$F32,$G32,$H32,$L$4,$I32,B32,DiscountingCurve,Permanent,,ObjectOverwrite)</f>
        <v>EUR_YC6MRH_AB6E24Y#0000</v>
      </c>
      <c r="M32" s="171" t="str">
        <f>_xll.ohRangeRetrieveError(L32)</f>
        <v/>
      </c>
      <c r="N32" s="170"/>
    </row>
    <row r="33" spans="1:14" x14ac:dyDescent="0.2">
      <c r="A33" s="107"/>
      <c r="B33" s="177" t="s">
        <v>187</v>
      </c>
      <c r="C33" s="177" t="s">
        <v>9</v>
      </c>
      <c r="D33" s="177" t="str">
        <v>AB</v>
      </c>
      <c r="E33" s="177" t="str">
        <v>6E</v>
      </c>
      <c r="F33" s="176" t="str">
        <f t="shared" si="0"/>
        <v>Annual</v>
      </c>
      <c r="G33" s="176" t="s">
        <v>189</v>
      </c>
      <c r="H33" s="176" t="str">
        <f t="shared" si="1"/>
        <v>30/360 (Bond Basis)</v>
      </c>
      <c r="I33" s="175">
        <v>0</v>
      </c>
      <c r="J33" s="174" t="str">
        <f t="shared" si="2"/>
        <v>EURAB6E25Y_Quote</v>
      </c>
      <c r="K33" s="173" t="str">
        <f t="shared" si="3"/>
        <v>EUR_YC6MRH_AB6E25Y</v>
      </c>
      <c r="L33" s="172" t="str">
        <f>_xll.qlSwapRateHelper2(K33,$J33,$C33,Calendar,$F33,$G33,$H33,$L$4,$I33,B33,DiscountingCurve,Permanent,,ObjectOverwrite)</f>
        <v>EUR_YC6MRH_AB6E25Y#0000</v>
      </c>
      <c r="M33" s="171" t="str">
        <f>_xll.ohRangeRetrieveError(L33)</f>
        <v/>
      </c>
      <c r="N33" s="170"/>
    </row>
    <row r="34" spans="1:14" x14ac:dyDescent="0.2">
      <c r="A34" s="107"/>
      <c r="B34" s="177" t="s">
        <v>187</v>
      </c>
      <c r="C34" s="177" t="s">
        <v>8</v>
      </c>
      <c r="D34" s="177" t="str">
        <v>AB</v>
      </c>
      <c r="E34" s="177" t="str">
        <v>6E</v>
      </c>
      <c r="F34" s="176" t="str">
        <f t="shared" si="0"/>
        <v>Annual</v>
      </c>
      <c r="G34" s="176" t="s">
        <v>189</v>
      </c>
      <c r="H34" s="176" t="str">
        <f t="shared" si="1"/>
        <v>30/360 (Bond Basis)</v>
      </c>
      <c r="I34" s="175">
        <v>0</v>
      </c>
      <c r="J34" s="174" t="str">
        <f t="shared" si="2"/>
        <v>EURAB6E26Y_Quote</v>
      </c>
      <c r="K34" s="173" t="str">
        <f t="shared" si="3"/>
        <v>EUR_YC6MRH_AB6E26Y</v>
      </c>
      <c r="L34" s="172" t="str">
        <f>_xll.qlSwapRateHelper2(K34,$J34,$C34,Calendar,$F34,$G34,$H34,$L$4,$I34,B34,DiscountingCurve,Permanent,,ObjectOverwrite)</f>
        <v>EUR_YC6MRH_AB6E26Y#0000</v>
      </c>
      <c r="M34" s="171" t="str">
        <f>_xll.ohRangeRetrieveError(L34)</f>
        <v/>
      </c>
      <c r="N34" s="170"/>
    </row>
    <row r="35" spans="1:14" x14ac:dyDescent="0.2">
      <c r="A35" s="107"/>
      <c r="B35" s="177" t="s">
        <v>187</v>
      </c>
      <c r="C35" s="177" t="s">
        <v>7</v>
      </c>
      <c r="D35" s="177" t="str">
        <v>AB</v>
      </c>
      <c r="E35" s="177" t="str">
        <v>6E</v>
      </c>
      <c r="F35" s="176" t="str">
        <f t="shared" si="0"/>
        <v>Annual</v>
      </c>
      <c r="G35" s="176" t="s">
        <v>189</v>
      </c>
      <c r="H35" s="176" t="str">
        <f t="shared" si="1"/>
        <v>30/360 (Bond Basis)</v>
      </c>
      <c r="I35" s="175">
        <v>0</v>
      </c>
      <c r="J35" s="174" t="str">
        <f t="shared" si="2"/>
        <v>EURAB6E27Y_Quote</v>
      </c>
      <c r="K35" s="173" t="str">
        <f t="shared" si="3"/>
        <v>EUR_YC6MRH_AB6E27Y</v>
      </c>
      <c r="L35" s="172" t="str">
        <f>_xll.qlSwapRateHelper2(K35,$J35,$C35,Calendar,$F35,$G35,$H35,$L$4,$I35,B35,DiscountingCurve,Permanent,,ObjectOverwrite)</f>
        <v>EUR_YC6MRH_AB6E27Y#0000</v>
      </c>
      <c r="M35" s="171" t="str">
        <f>_xll.ohRangeRetrieveError(L35)</f>
        <v/>
      </c>
      <c r="N35" s="170"/>
    </row>
    <row r="36" spans="1:14" x14ac:dyDescent="0.2">
      <c r="A36" s="107"/>
      <c r="B36" s="177" t="s">
        <v>187</v>
      </c>
      <c r="C36" s="177" t="s">
        <v>6</v>
      </c>
      <c r="D36" s="177" t="str">
        <v>AB</v>
      </c>
      <c r="E36" s="177" t="str">
        <v>6E</v>
      </c>
      <c r="F36" s="176" t="str">
        <f t="shared" si="0"/>
        <v>Annual</v>
      </c>
      <c r="G36" s="176" t="s">
        <v>189</v>
      </c>
      <c r="H36" s="176" t="str">
        <f t="shared" si="1"/>
        <v>30/360 (Bond Basis)</v>
      </c>
      <c r="I36" s="175">
        <v>0</v>
      </c>
      <c r="J36" s="174" t="str">
        <f t="shared" si="2"/>
        <v>EURAB6E28Y_Quote</v>
      </c>
      <c r="K36" s="173" t="str">
        <f t="shared" si="3"/>
        <v>EUR_YC6MRH_AB6E28Y</v>
      </c>
      <c r="L36" s="172" t="str">
        <f>_xll.qlSwapRateHelper2(K36,$J36,$C36,Calendar,$F36,$G36,$H36,$L$4,$I36,B36,DiscountingCurve,Permanent,,ObjectOverwrite)</f>
        <v>EUR_YC6MRH_AB6E28Y#0000</v>
      </c>
      <c r="M36" s="171" t="str">
        <f>_xll.ohRangeRetrieveError(L36)</f>
        <v/>
      </c>
      <c r="N36" s="170"/>
    </row>
    <row r="37" spans="1:14" x14ac:dyDescent="0.2">
      <c r="A37" s="107"/>
      <c r="B37" s="177" t="s">
        <v>187</v>
      </c>
      <c r="C37" s="177" t="s">
        <v>5</v>
      </c>
      <c r="D37" s="177" t="str">
        <v>AB</v>
      </c>
      <c r="E37" s="177" t="str">
        <v>6E</v>
      </c>
      <c r="F37" s="176" t="str">
        <f t="shared" si="0"/>
        <v>Annual</v>
      </c>
      <c r="G37" s="176" t="s">
        <v>189</v>
      </c>
      <c r="H37" s="176" t="str">
        <f t="shared" si="1"/>
        <v>30/360 (Bond Basis)</v>
      </c>
      <c r="I37" s="175">
        <v>0</v>
      </c>
      <c r="J37" s="174" t="str">
        <f t="shared" si="2"/>
        <v>EURAB6E29Y_Quote</v>
      </c>
      <c r="K37" s="173" t="str">
        <f t="shared" si="3"/>
        <v>EUR_YC6MRH_AB6E29Y</v>
      </c>
      <c r="L37" s="172" t="str">
        <f>_xll.qlSwapRateHelper2(K37,$J37,$C37,Calendar,$F37,$G37,$H37,$L$4,$I37,B37,DiscountingCurve,Permanent,,ObjectOverwrite)</f>
        <v>EUR_YC6MRH_AB6E29Y#0000</v>
      </c>
      <c r="M37" s="171" t="str">
        <f>_xll.ohRangeRetrieveError(L37)</f>
        <v/>
      </c>
      <c r="N37" s="170"/>
    </row>
    <row r="38" spans="1:14" x14ac:dyDescent="0.2">
      <c r="A38" s="107"/>
      <c r="B38" s="177" t="s">
        <v>187</v>
      </c>
      <c r="C38" s="177" t="s">
        <v>4</v>
      </c>
      <c r="D38" s="177" t="str">
        <v>AB</v>
      </c>
      <c r="E38" s="177" t="str">
        <v>6E</v>
      </c>
      <c r="F38" s="176" t="str">
        <f t="shared" si="0"/>
        <v>Annual</v>
      </c>
      <c r="G38" s="176" t="s">
        <v>189</v>
      </c>
      <c r="H38" s="176" t="str">
        <f t="shared" si="1"/>
        <v>30/360 (Bond Basis)</v>
      </c>
      <c r="I38" s="175">
        <v>0</v>
      </c>
      <c r="J38" s="174" t="str">
        <f t="shared" si="2"/>
        <v>EURAB6E30Y_Quote</v>
      </c>
      <c r="K38" s="173" t="str">
        <f t="shared" si="3"/>
        <v>EUR_YC6MRH_AB6E30Y</v>
      </c>
      <c r="L38" s="172" t="str">
        <f>_xll.qlSwapRateHelper2(K38,$J38,$C38,Calendar,$F38,$G38,$H38,$L$4,$I38,B38,DiscountingCurve,Permanent,,ObjectOverwrite)</f>
        <v>EUR_YC6MRH_AB6E30Y#0000</v>
      </c>
      <c r="M38" s="171" t="str">
        <f>_xll.ohRangeRetrieveError(L38)</f>
        <v/>
      </c>
      <c r="N38" s="170"/>
    </row>
    <row r="39" spans="1:14" x14ac:dyDescent="0.2">
      <c r="A39" s="107"/>
      <c r="B39" s="177" t="s">
        <v>187</v>
      </c>
      <c r="C39" s="177" t="s">
        <v>3</v>
      </c>
      <c r="D39" s="177" t="str">
        <v>AB</v>
      </c>
      <c r="E39" s="177" t="str">
        <v>6E</v>
      </c>
      <c r="F39" s="176" t="str">
        <f t="shared" si="0"/>
        <v>Annual</v>
      </c>
      <c r="G39" s="176" t="s">
        <v>189</v>
      </c>
      <c r="H39" s="176" t="str">
        <f t="shared" si="1"/>
        <v>30/360 (Bond Basis)</v>
      </c>
      <c r="I39" s="175">
        <v>0</v>
      </c>
      <c r="J39" s="174" t="str">
        <f t="shared" si="2"/>
        <v>EURAB6E35Y_Quote</v>
      </c>
      <c r="K39" s="173" t="str">
        <f t="shared" si="3"/>
        <v>EUR_YC6MRH_AB6E35Y</v>
      </c>
      <c r="L39" s="172" t="str">
        <f>_xll.qlSwapRateHelper2(K39,$J39,$C39,Calendar,$F39,$G39,$H39,$L$4,$I39,B39,DiscountingCurve,Permanent,,ObjectOverwrite)</f>
        <v>EUR_YC6MRH_AB6E35Y#0000</v>
      </c>
      <c r="M39" s="171" t="str">
        <f>_xll.ohRangeRetrieveError(L39)</f>
        <v/>
      </c>
      <c r="N39" s="170"/>
    </row>
    <row r="40" spans="1:14" x14ac:dyDescent="0.2">
      <c r="A40" s="107"/>
      <c r="B40" s="177" t="s">
        <v>187</v>
      </c>
      <c r="C40" s="177" t="s">
        <v>2</v>
      </c>
      <c r="D40" s="177" t="str">
        <v>AB</v>
      </c>
      <c r="E40" s="177" t="str">
        <v>6E</v>
      </c>
      <c r="F40" s="176" t="str">
        <f t="shared" si="0"/>
        <v>Annual</v>
      </c>
      <c r="G40" s="176" t="s">
        <v>189</v>
      </c>
      <c r="H40" s="176" t="str">
        <f t="shared" si="1"/>
        <v>30/360 (Bond Basis)</v>
      </c>
      <c r="I40" s="175">
        <v>0</v>
      </c>
      <c r="J40" s="174" t="str">
        <f t="shared" si="2"/>
        <v>EURAB6E40Y_Quote</v>
      </c>
      <c r="K40" s="173" t="str">
        <f t="shared" si="3"/>
        <v>EUR_YC6MRH_AB6E40Y</v>
      </c>
      <c r="L40" s="172" t="str">
        <f>_xll.qlSwapRateHelper2(K40,$J40,$C40,Calendar,$F40,$G40,$H40,$L$4,$I40,B40,DiscountingCurve,Permanent,,ObjectOverwrite)</f>
        <v>EUR_YC6MRH_AB6E40Y#0000</v>
      </c>
      <c r="M40" s="171" t="str">
        <f>_xll.ohRangeRetrieveError(L40)</f>
        <v/>
      </c>
      <c r="N40" s="170"/>
    </row>
    <row r="41" spans="1:14" x14ac:dyDescent="0.2">
      <c r="A41" s="107"/>
      <c r="B41" s="177" t="s">
        <v>187</v>
      </c>
      <c r="C41" s="177" t="s">
        <v>1</v>
      </c>
      <c r="D41" s="177" t="str">
        <v>AB</v>
      </c>
      <c r="E41" s="177" t="str">
        <v>6E</v>
      </c>
      <c r="F41" s="176" t="str">
        <f t="shared" si="0"/>
        <v>Annual</v>
      </c>
      <c r="G41" s="176" t="s">
        <v>189</v>
      </c>
      <c r="H41" s="176" t="str">
        <f t="shared" si="1"/>
        <v>30/360 (Bond Basis)</v>
      </c>
      <c r="I41" s="175">
        <v>0</v>
      </c>
      <c r="J41" s="174" t="str">
        <f t="shared" si="2"/>
        <v>EURAB6E50Y_Quote</v>
      </c>
      <c r="K41" s="173" t="str">
        <f t="shared" si="3"/>
        <v>EUR_YC6MRH_AB6E50Y</v>
      </c>
      <c r="L41" s="172" t="str">
        <f>_xll.qlSwapRateHelper2(K41,$J41,$C41,Calendar,$F41,$G41,$H41,$L$4,$I41,B41,DiscountingCurve,Permanent,,ObjectOverwrite)</f>
        <v>EUR_YC6MRH_AB6E50Y#0000</v>
      </c>
      <c r="M41" s="171" t="str">
        <f>_xll.ohRangeRetrieveError(L41)</f>
        <v/>
      </c>
      <c r="N41" s="170"/>
    </row>
    <row r="42" spans="1:14" x14ac:dyDescent="0.2">
      <c r="A42" s="107"/>
      <c r="B42" s="177" t="s">
        <v>187</v>
      </c>
      <c r="C42" s="177" t="s">
        <v>0</v>
      </c>
      <c r="D42" s="177" t="str">
        <v>AB</v>
      </c>
      <c r="E42" s="177" t="str">
        <v>6E</v>
      </c>
      <c r="F42" s="176" t="str">
        <f t="shared" si="0"/>
        <v>Annual</v>
      </c>
      <c r="G42" s="176" t="s">
        <v>189</v>
      </c>
      <c r="H42" s="176" t="str">
        <f t="shared" si="1"/>
        <v>30/360 (Bond Basis)</v>
      </c>
      <c r="I42" s="175">
        <v>0</v>
      </c>
      <c r="J42" s="174" t="str">
        <f t="shared" si="2"/>
        <v>EURAB6E60Y_Quote</v>
      </c>
      <c r="K42" s="173" t="str">
        <f t="shared" si="3"/>
        <v>EUR_YC6MRH_AB6E60Y</v>
      </c>
      <c r="L42" s="172" t="str">
        <f>_xll.qlSwapRateHelper2(K42,$J42,$C42,Calendar,$F42,$G42,$H42,$L$4,$I42,B42,DiscountingCurve,Permanent,,ObjectOverwrite)</f>
        <v>EUR_YC6MRH_AB6E60Y#0000</v>
      </c>
      <c r="M42" s="171" t="str">
        <f>_xll.ohRangeRetrieveError(L42)</f>
        <v/>
      </c>
      <c r="N42" s="170"/>
    </row>
    <row r="43" spans="1:14" ht="13.5" thickBot="1" x14ac:dyDescent="0.25">
      <c r="A43" s="99"/>
      <c r="B43" s="91"/>
      <c r="C43" s="91"/>
      <c r="D43" s="91"/>
      <c r="E43" s="91"/>
      <c r="F43" s="91"/>
      <c r="G43" s="91"/>
      <c r="H43" s="91"/>
      <c r="I43" s="91"/>
      <c r="J43" s="91"/>
      <c r="K43" s="91"/>
      <c r="L43" s="169"/>
      <c r="M43" s="169"/>
      <c r="N43" s="168"/>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Discounting2</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2014-01-13T09:47:27Z</dcterms:created>
  <dcterms:modified xsi:type="dcterms:W3CDTF">2014-01-13T11:02:47Z</dcterms:modified>
</cp:coreProperties>
</file>