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20" windowWidth="20835" windowHeight="10005"/>
  </bookViews>
  <sheets>
    <sheet name="General Settings" sheetId="6" r:id="rId1"/>
    <sheet name="RateHelpers" sheetId="4" r:id="rId2"/>
    <sheet name="Selected" sheetId="5" r:id="rId3"/>
    <sheet name="1M_Deposits" sheetId="7" r:id="rId4"/>
    <sheet name="1M_Swaps" sheetId="9" r:id="rId5"/>
    <sheet name="1M_SwapsFromBasis" sheetId="11" r:id="rId6"/>
  </sheets>
  <externalReferences>
    <externalReference r:id="rId7"/>
    <externalReference r:id="rId8"/>
  </externalReferences>
  <definedNames>
    <definedName name="Accuracy">'General Settings'!$D$23</definedName>
    <definedName name="BondBasisDayCounter" localSheetId="4">'General Settings'!$M$33</definedName>
    <definedName name="BondBasisDayCounter" localSheetId="5">'General Settings'!$M$55</definedName>
    <definedName name="BondBasisDayCounter">#REF!</definedName>
    <definedName name="Calendar" localSheetId="3">#REF!</definedName>
    <definedName name="Calendar" localSheetId="4">'General Settings'!$M$35</definedName>
    <definedName name="Calendar" localSheetId="5">'General Settings'!$M$57</definedName>
    <definedName name="Calendar">'General Settings'!$D$18</definedName>
    <definedName name="Currency" localSheetId="3">'General Settings'!$M$14</definedName>
    <definedName name="Currency" localSheetId="4">'General Settings'!$M$31</definedName>
    <definedName name="Currency" localSheetId="5">'General Settings'!$M$53</definedName>
    <definedName name="Currency">'General Settings'!$D$4</definedName>
    <definedName name="DayCounter">'General Settings'!$D$19</definedName>
    <definedName name="DepoInclusionCriteria">Selected!$B$5</definedName>
    <definedName name="Discounting" localSheetId="5">'General Settings'!$M$59</definedName>
    <definedName name="Discounting">'General Settings'!$M$37</definedName>
    <definedName name="Discounting2" localSheetId="5">'General Settings'!$M$60</definedName>
    <definedName name="Discounting2">'General Settings'!$M$38</definedName>
    <definedName name="DiscountingCurve" localSheetId="4">'1M_Swaps'!$L$2</definedName>
    <definedName name="DiscountingCurve" localSheetId="5">'1M_SwapsFromBasis'!$L$2</definedName>
    <definedName name="FamilyName" localSheetId="4">'General Settings'!$M$32</definedName>
    <definedName name="FamilyName" localSheetId="5">'General Settings'!$M$54</definedName>
    <definedName name="FamilyName">'General Settings'!$M$15</definedName>
    <definedName name="FileOverwrite" localSheetId="4">'General Settings'!$M$26</definedName>
    <definedName name="FileOverwrite" localSheetId="5">'General Settings'!$M$48</definedName>
    <definedName name="FileOverwrite">'General Settings'!$M$9</definedName>
    <definedName name="FrontFuturesRollingDays">Selected!$B$4</definedName>
    <definedName name="GENERAL_SETTINGS">'General Settings'!$K$12</definedName>
    <definedName name="IborType">'General Settings'!$D$7</definedName>
    <definedName name="Index1M">#REF!</definedName>
    <definedName name="Index1Y">#REF!</definedName>
    <definedName name="Index3M">#REF!</definedName>
    <definedName name="Index6M">#REF!</definedName>
    <definedName name="IndexTenor">'General Settings'!$D$6</definedName>
    <definedName name="InterpolatorID">'General Settings'!$D$25</definedName>
    <definedName name="MinDistance">RateHelpers!$J$2:$J$169</definedName>
    <definedName name="MoneyMarketDayCounter" localSheetId="4">'General Settings'!$M$34</definedName>
    <definedName name="MoneyMarketDayCounter" localSheetId="5">'General Settings'!$M$56</definedName>
    <definedName name="MoneyMarketDayCounter">#REF!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 localSheetId="3">'General Settings'!$M$6</definedName>
    <definedName name="ObjectOverwrite" localSheetId="4">'General Settings'!$M$23</definedName>
    <definedName name="ObjectOverwrite" localSheetId="5">'General Settings'!$M$45</definedName>
    <definedName name="ObjectOverwrite">'General Settings'!$D$12</definedName>
    <definedName name="Permanent" localSheetId="3">'General Settings'!$M$5</definedName>
    <definedName name="Permanent" localSheetId="4">'General Settings'!$M$22</definedName>
    <definedName name="Permanent" localSheetId="5">'General Settings'!$M$44</definedName>
    <definedName name="Permanent">'General Settings'!$D$10</definedName>
    <definedName name="QuoteSuffix" localSheetId="4">'General Settings'!$M$36</definedName>
    <definedName name="QuoteSuffix" localSheetId="5">'General Settings'!$M$58</definedName>
    <definedName name="QuoteSuffix">'General Settings'!$M$16</definedName>
    <definedName name="RateHelperPrefix" localSheetId="3">#REF!</definedName>
    <definedName name="RateHelperPrefix">'General Settings'!$D$9</definedName>
    <definedName name="RateHelpers">RateHelpers!$E$2:$E$169</definedName>
    <definedName name="RateHelpersIncluded">RateHelpers!$H$2:$H$169</definedName>
    <definedName name="RateHelpersPriority">RateHelpers!$I$2:$I$169</definedName>
    <definedName name="RateHelpersSelected">Selected!$A$7</definedName>
    <definedName name="ReutersFloatingLegCode">#REF!</definedName>
    <definedName name="SerializationPath" localSheetId="4">'General Settings'!$M$25</definedName>
    <definedName name="SerializationPath" localSheetId="5">'General Settings'!$M$47</definedName>
    <definedName name="SerializationPath">'General Settings'!$M$8</definedName>
    <definedName name="Serialize" localSheetId="4">'General Settings'!$M$24</definedName>
    <definedName name="Serialize" localSheetId="5">'General Settings'!$M$46</definedName>
    <definedName name="Serialize">'General Settings'!$M$7</definedName>
    <definedName name="Swap1MConventions">'1M_SwapsFromBasis'!$P$10:$R$14</definedName>
    <definedName name="Swap1YConventions">'[2]1Y'!$P$10:$R$14</definedName>
    <definedName name="Swap3MConventions">'[2]3M'!$P$10:$R$14</definedName>
    <definedName name="Swap6MConventions">'[2]6M'!$P$10:$R$14</definedName>
    <definedName name="SwapFixedFreq">'General Settings'!$D$8</definedName>
    <definedName name="SwapMainSetConventions">#REF!</definedName>
    <definedName name="SwapSecondarySetConventions">#REF!</definedName>
    <definedName name="TraitsID">'General Settings'!$D$24</definedName>
    <definedName name="Trigger" localSheetId="3">'General Settings'!$M$4</definedName>
    <definedName name="Trigger" localSheetId="4">'General Settings'!$M$21</definedName>
    <definedName name="Trigger" localSheetId="5">'General Settings'!$M$43</definedName>
    <definedName name="Trigger">'General Settings'!$D$11</definedName>
    <definedName name="YieldCurve">'General Settings'!$D$14</definedName>
    <definedName name="YieldCurveFrequency">#REF!</definedName>
  </definedNames>
  <calcPr calcId="145621"/>
</workbook>
</file>

<file path=xl/calcChain.xml><?xml version="1.0" encoding="utf-8"?>
<calcChain xmlns="http://schemas.openxmlformats.org/spreadsheetml/2006/main">
  <c r="M47" i="6" l="1"/>
  <c r="M59" i="6"/>
  <c r="M60" i="6"/>
  <c r="M25" i="6"/>
  <c r="M37" i="6"/>
  <c r="M38" i="6"/>
  <c r="M8" i="6"/>
  <c r="K2" i="11"/>
  <c r="L2" i="11"/>
  <c r="K3" i="11"/>
  <c r="D6" i="11"/>
  <c r="D7" i="11" s="1"/>
  <c r="E6" i="11"/>
  <c r="I6" i="11" s="1"/>
  <c r="B7" i="11"/>
  <c r="B8" i="11"/>
  <c r="B9" i="11" s="1"/>
  <c r="B10" i="11" s="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L2" i="9"/>
  <c r="K2" i="9"/>
  <c r="K3" i="9" s="1"/>
  <c r="H6" i="9"/>
  <c r="J6" i="9"/>
  <c r="H7" i="9"/>
  <c r="J7" i="9"/>
  <c r="H8" i="9"/>
  <c r="J8" i="9"/>
  <c r="H9" i="9"/>
  <c r="J9" i="9"/>
  <c r="H10" i="9"/>
  <c r="J10" i="9"/>
  <c r="H11" i="9"/>
  <c r="J11" i="9"/>
  <c r="H12" i="9"/>
  <c r="J12" i="9"/>
  <c r="H13" i="9"/>
  <c r="J13" i="9"/>
  <c r="H14" i="9"/>
  <c r="J14" i="9"/>
  <c r="H15" i="9"/>
  <c r="J15" i="9"/>
  <c r="H16" i="9"/>
  <c r="J16" i="9"/>
  <c r="E1" i="7"/>
  <c r="E2" i="7" s="1"/>
  <c r="D3" i="7"/>
  <c r="C4" i="7"/>
  <c r="D4" i="7"/>
  <c r="C5" i="7"/>
  <c r="D5" i="7"/>
  <c r="C6" i="7"/>
  <c r="D6" i="7"/>
  <c r="C7" i="7"/>
  <c r="D7" i="7"/>
  <c r="K13" i="9" l="1"/>
  <c r="K16" i="9"/>
  <c r="K4" i="9"/>
  <c r="F6" i="11"/>
  <c r="K6" i="11"/>
  <c r="H6" i="11"/>
  <c r="J7" i="11"/>
  <c r="E7" i="11"/>
  <c r="K7" i="11" s="1"/>
  <c r="F7" i="11"/>
  <c r="D8" i="11"/>
  <c r="H7" i="11"/>
  <c r="K4" i="11"/>
  <c r="J6" i="11"/>
  <c r="K12" i="9"/>
  <c r="K9" i="9"/>
  <c r="K6" i="9"/>
  <c r="K14" i="9"/>
  <c r="K11" i="9"/>
  <c r="K8" i="9"/>
  <c r="K7" i="9"/>
  <c r="K15" i="9"/>
  <c r="K10" i="9"/>
  <c r="E5" i="7"/>
  <c r="E7" i="7"/>
  <c r="E4" i="7"/>
  <c r="E6" i="7"/>
  <c r="E3" i="7"/>
  <c r="L4" i="9"/>
  <c r="M4" i="9" s="1"/>
  <c r="L13" i="9"/>
  <c r="M13" i="9" s="1"/>
  <c r="L16" i="9"/>
  <c r="M16" i="9" s="1"/>
  <c r="L4" i="11"/>
  <c r="L6" i="11"/>
  <c r="L15" i="9"/>
  <c r="M15" i="9" s="1"/>
  <c r="L12" i="9"/>
  <c r="M12" i="9" s="1"/>
  <c r="L9" i="9"/>
  <c r="M9" i="9" s="1"/>
  <c r="L6" i="9"/>
  <c r="M6" i="9" s="1"/>
  <c r="L14" i="9"/>
  <c r="M14" i="9" s="1"/>
  <c r="L11" i="9"/>
  <c r="M11" i="9" s="1"/>
  <c r="L8" i="9"/>
  <c r="M8" i="9" s="1"/>
  <c r="L7" i="9"/>
  <c r="M7" i="9" s="1"/>
  <c r="F5" i="7"/>
  <c r="G5" i="7" s="1"/>
  <c r="L10" i="9"/>
  <c r="M10" i="9" s="1"/>
  <c r="F7" i="7"/>
  <c r="G7" i="7" s="1"/>
  <c r="F4" i="7"/>
  <c r="G4" i="7" s="1"/>
  <c r="F6" i="7"/>
  <c r="G6" i="7" s="1"/>
  <c r="F3" i="7"/>
  <c r="G3" i="7" s="1"/>
  <c r="M4" i="11"/>
  <c r="M6" i="11"/>
  <c r="E8" i="11" l="1"/>
  <c r="I7" i="11"/>
  <c r="D9" i="11"/>
  <c r="K8" i="11"/>
  <c r="J8" i="11"/>
  <c r="F8" i="11"/>
  <c r="H8" i="11"/>
  <c r="L7" i="11"/>
  <c r="M7" i="11" s="1"/>
  <c r="E9" i="11" l="1"/>
  <c r="K9" i="11" s="1"/>
  <c r="I8" i="11"/>
  <c r="D10" i="11"/>
  <c r="H9" i="11"/>
  <c r="J9" i="11"/>
  <c r="F9" i="11"/>
  <c r="L8" i="11"/>
  <c r="M8" i="11" s="1"/>
  <c r="E10" i="11" l="1"/>
  <c r="I9" i="11"/>
  <c r="J10" i="11"/>
  <c r="F10" i="11"/>
  <c r="H10" i="11"/>
  <c r="D11" i="11"/>
  <c r="L9" i="11"/>
  <c r="M9" i="11" s="1"/>
  <c r="E11" i="11" l="1"/>
  <c r="I10" i="11"/>
  <c r="K10" i="11"/>
  <c r="F11" i="11"/>
  <c r="D12" i="11"/>
  <c r="H11" i="11"/>
  <c r="J11" i="11"/>
  <c r="L10" i="11"/>
  <c r="M10" i="11" s="1"/>
  <c r="E12" i="11" l="1"/>
  <c r="I11" i="11"/>
  <c r="K11" i="11"/>
  <c r="F12" i="11"/>
  <c r="D13" i="11"/>
  <c r="H12" i="11"/>
  <c r="J12" i="11"/>
  <c r="L11" i="11"/>
  <c r="M11" i="11" s="1"/>
  <c r="I12" i="11" l="1"/>
  <c r="E13" i="11"/>
  <c r="K13" i="11" s="1"/>
  <c r="K12" i="11"/>
  <c r="F13" i="11"/>
  <c r="D14" i="11"/>
  <c r="H13" i="11"/>
  <c r="J13" i="11"/>
  <c r="L12" i="11"/>
  <c r="M12" i="11" s="1"/>
  <c r="E14" i="11" l="1"/>
  <c r="I13" i="11"/>
  <c r="J14" i="11"/>
  <c r="H14" i="11"/>
  <c r="D15" i="11"/>
  <c r="F14" i="11"/>
  <c r="L13" i="11"/>
  <c r="M13" i="11" s="1"/>
  <c r="I14" i="11" l="1"/>
  <c r="E15" i="11"/>
  <c r="K15" i="11" s="1"/>
  <c r="K14" i="11"/>
  <c r="F15" i="11"/>
  <c r="D16" i="11"/>
  <c r="H15" i="11"/>
  <c r="J15" i="11"/>
  <c r="L14" i="11"/>
  <c r="M14" i="11" s="1"/>
  <c r="I15" i="11" l="1"/>
  <c r="E16" i="11"/>
  <c r="F16" i="11"/>
  <c r="J16" i="11"/>
  <c r="K16" i="11"/>
  <c r="D17" i="11"/>
  <c r="H16" i="11"/>
  <c r="L15" i="11"/>
  <c r="M15" i="11" s="1"/>
  <c r="E17" i="11" l="1"/>
  <c r="I16" i="11"/>
  <c r="J17" i="11"/>
  <c r="F17" i="11"/>
  <c r="H17" i="11"/>
  <c r="D18" i="11"/>
  <c r="L16" i="11"/>
  <c r="M16" i="11" s="1"/>
  <c r="I17" i="11" l="1"/>
  <c r="E18" i="11"/>
  <c r="K17" i="11"/>
  <c r="J18" i="11"/>
  <c r="F18" i="11"/>
  <c r="D19" i="11"/>
  <c r="H18" i="11"/>
  <c r="K18" i="11"/>
  <c r="L17" i="11"/>
  <c r="M17" i="11" s="1"/>
  <c r="I18" i="11" l="1"/>
  <c r="E19" i="11"/>
  <c r="K19" i="11" s="1"/>
  <c r="F19" i="11"/>
  <c r="D20" i="11"/>
  <c r="H19" i="11"/>
  <c r="J19" i="11"/>
  <c r="L18" i="11"/>
  <c r="M18" i="11" s="1"/>
  <c r="E20" i="11" l="1"/>
  <c r="I19" i="11"/>
  <c r="H20" i="11"/>
  <c r="D21" i="11"/>
  <c r="J20" i="11"/>
  <c r="F20" i="11"/>
  <c r="L19" i="11"/>
  <c r="M19" i="11" s="1"/>
  <c r="E21" i="11" l="1"/>
  <c r="K21" i="11" s="1"/>
  <c r="I20" i="11"/>
  <c r="K20" i="11"/>
  <c r="H21" i="11"/>
  <c r="D22" i="11"/>
  <c r="F21" i="11"/>
  <c r="J21" i="11"/>
  <c r="L20" i="11"/>
  <c r="M20" i="11" s="1"/>
  <c r="I21" i="11" l="1"/>
  <c r="E22" i="11"/>
  <c r="K22" i="11" s="1"/>
  <c r="J22" i="11"/>
  <c r="D23" i="11"/>
  <c r="F22" i="11"/>
  <c r="H22" i="11"/>
  <c r="L21" i="11"/>
  <c r="M21" i="11" s="1"/>
  <c r="I22" i="11" l="1"/>
  <c r="E23" i="11"/>
  <c r="K23" i="11" s="1"/>
  <c r="F23" i="11"/>
  <c r="D24" i="11"/>
  <c r="H23" i="11"/>
  <c r="J23" i="11"/>
  <c r="L22" i="11"/>
  <c r="M22" i="11" s="1"/>
  <c r="E24" i="11" l="1"/>
  <c r="I23" i="11"/>
  <c r="D25" i="11"/>
  <c r="K24" i="11"/>
  <c r="J24" i="11"/>
  <c r="F24" i="11"/>
  <c r="H24" i="11"/>
  <c r="L23" i="11"/>
  <c r="M23" i="11" s="1"/>
  <c r="E25" i="11" l="1"/>
  <c r="K25" i="11" s="1"/>
  <c r="I24" i="11"/>
  <c r="J25" i="11"/>
  <c r="F25" i="11"/>
  <c r="H25" i="11"/>
  <c r="D26" i="11"/>
  <c r="L24" i="11"/>
  <c r="M24" i="11" s="1"/>
  <c r="E26" i="11" l="1"/>
  <c r="I25" i="11"/>
  <c r="J26" i="11"/>
  <c r="D27" i="11"/>
  <c r="F26" i="11"/>
  <c r="H26" i="11"/>
  <c r="L25" i="11"/>
  <c r="M25" i="11" s="1"/>
  <c r="I26" i="11" l="1"/>
  <c r="E27" i="11"/>
  <c r="K26" i="11"/>
  <c r="F27" i="11"/>
  <c r="D28" i="11"/>
  <c r="H27" i="11"/>
  <c r="J27" i="11"/>
  <c r="L26" i="11"/>
  <c r="M26" i="11" s="1"/>
  <c r="E28" i="11" l="1"/>
  <c r="I27" i="11"/>
  <c r="K27" i="11"/>
  <c r="H28" i="11"/>
  <c r="K28" i="11"/>
  <c r="F28" i="11"/>
  <c r="J28" i="11"/>
  <c r="D29" i="11"/>
  <c r="L27" i="11"/>
  <c r="M27" i="11" s="1"/>
  <c r="I28" i="11" l="1"/>
  <c r="E29" i="11"/>
  <c r="K29" i="11"/>
  <c r="F29" i="11"/>
  <c r="D30" i="11"/>
  <c r="H29" i="11"/>
  <c r="J29" i="11"/>
  <c r="L28" i="11"/>
  <c r="M28" i="11" s="1"/>
  <c r="I29" i="11" l="1"/>
  <c r="E30" i="11"/>
  <c r="J30" i="11"/>
  <c r="H30" i="11"/>
  <c r="D31" i="11"/>
  <c r="F30" i="11"/>
  <c r="L29" i="11"/>
  <c r="M29" i="11" s="1"/>
  <c r="I30" i="11" l="1"/>
  <c r="E31" i="11"/>
  <c r="K30" i="11"/>
  <c r="F31" i="11"/>
  <c r="D32" i="11"/>
  <c r="H31" i="11"/>
  <c r="J31" i="11"/>
  <c r="L30" i="11"/>
  <c r="M30" i="11" s="1"/>
  <c r="E32" i="11" l="1"/>
  <c r="K32" i="11" s="1"/>
  <c r="I31" i="11"/>
  <c r="K31" i="11"/>
  <c r="J32" i="11"/>
  <c r="D33" i="11"/>
  <c r="H32" i="11"/>
  <c r="F32" i="11"/>
  <c r="L31" i="11"/>
  <c r="M31" i="11" s="1"/>
  <c r="I32" i="11" l="1"/>
  <c r="E33" i="11"/>
  <c r="K33" i="11" s="1"/>
  <c r="J33" i="11"/>
  <c r="F33" i="11"/>
  <c r="H33" i="11"/>
  <c r="D34" i="11"/>
  <c r="L32" i="11"/>
  <c r="M32" i="11" s="1"/>
  <c r="E34" i="11" l="1"/>
  <c r="K34" i="11" s="1"/>
  <c r="I33" i="11"/>
  <c r="J34" i="11"/>
  <c r="F34" i="11"/>
  <c r="D35" i="11"/>
  <c r="H34" i="11"/>
  <c r="L33" i="11"/>
  <c r="M33" i="11" s="1"/>
  <c r="I34" i="11" l="1"/>
  <c r="E35" i="11"/>
  <c r="F35" i="11"/>
  <c r="D36" i="11"/>
  <c r="H35" i="11"/>
  <c r="J35" i="11"/>
  <c r="L34" i="11"/>
  <c r="M34" i="11" s="1"/>
  <c r="E36" i="11" l="1"/>
  <c r="K36" i="11" s="1"/>
  <c r="I35" i="11"/>
  <c r="K35" i="11"/>
  <c r="D37" i="11"/>
  <c r="F36" i="11"/>
  <c r="H36" i="11"/>
  <c r="J36" i="11"/>
  <c r="L35" i="11"/>
  <c r="M35" i="11" s="1"/>
  <c r="E37" i="11" l="1"/>
  <c r="I36" i="11"/>
  <c r="K37" i="11"/>
  <c r="D38" i="11"/>
  <c r="H37" i="11"/>
  <c r="J37" i="11"/>
  <c r="F37" i="11"/>
  <c r="L36" i="11"/>
  <c r="M36" i="11" s="1"/>
  <c r="E38" i="11" l="1"/>
  <c r="K38" i="11" s="1"/>
  <c r="I37" i="11"/>
  <c r="J38" i="11"/>
  <c r="H38" i="11"/>
  <c r="F38" i="11"/>
  <c r="D39" i="11"/>
  <c r="L37" i="11"/>
  <c r="M37" i="11" s="1"/>
  <c r="I38" i="11" l="1"/>
  <c r="E39" i="11"/>
  <c r="K39" i="11" s="1"/>
  <c r="F39" i="11"/>
  <c r="D40" i="11"/>
  <c r="H39" i="11"/>
  <c r="J39" i="11"/>
  <c r="L38" i="11"/>
  <c r="M38" i="11" s="1"/>
  <c r="E40" i="11" l="1"/>
  <c r="I39" i="11"/>
  <c r="F40" i="11"/>
  <c r="D41" i="11"/>
  <c r="H40" i="11"/>
  <c r="J40" i="11"/>
  <c r="K40" i="11"/>
  <c r="L39" i="11"/>
  <c r="M39" i="11" s="1"/>
  <c r="E41" i="11" l="1"/>
  <c r="I40" i="11"/>
  <c r="K41" i="11"/>
  <c r="H41" i="11"/>
  <c r="D42" i="11"/>
  <c r="F41" i="11"/>
  <c r="J41" i="11"/>
  <c r="L40" i="11"/>
  <c r="M40" i="11" s="1"/>
  <c r="E42" i="11" l="1"/>
  <c r="I42" i="11" s="1"/>
  <c r="I41" i="11"/>
  <c r="K42" i="11"/>
  <c r="F42" i="11"/>
  <c r="H42" i="11"/>
  <c r="J42" i="11"/>
  <c r="L41" i="11"/>
  <c r="M41" i="11" s="1"/>
  <c r="L42" i="11"/>
  <c r="L3" i="11"/>
  <c r="M3" i="11" s="1"/>
  <c r="M42" i="11"/>
  <c r="L3" i="9"/>
  <c r="M3" i="9" s="1"/>
  <c r="F2" i="7"/>
  <c r="G2" i="7" s="1"/>
  <c r="D7" i="6" l="1"/>
  <c r="D8" i="6"/>
  <c r="B1" i="6"/>
  <c r="D6" i="6"/>
  <c r="D9" i="6" l="1"/>
  <c r="D16" i="6"/>
  <c r="D20" i="6"/>
  <c r="E20" i="6"/>
  <c r="E22" i="6"/>
  <c r="D21" i="6"/>
  <c r="D22" i="6"/>
  <c r="E21" i="6" l="1"/>
  <c r="E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C16" i="4"/>
  <c r="E16" i="4" s="1"/>
  <c r="C17" i="4"/>
  <c r="E17" i="4" s="1"/>
  <c r="D18" i="4"/>
  <c r="E18" i="4" s="1"/>
  <c r="D19" i="4"/>
  <c r="E19" i="4"/>
  <c r="D20" i="4"/>
  <c r="E20" i="4" s="1"/>
  <c r="D21" i="4"/>
  <c r="E21" i="4" s="1"/>
  <c r="D22" i="4"/>
  <c r="E22" i="4" s="1"/>
  <c r="D23" i="4"/>
  <c r="E23" i="4" s="1"/>
  <c r="D24" i="4"/>
  <c r="E24" i="4" s="1"/>
  <c r="D25" i="4"/>
  <c r="E25" i="4" s="1"/>
  <c r="D26" i="4"/>
  <c r="E26" i="4" s="1"/>
  <c r="D27" i="4"/>
  <c r="E27" i="4" s="1"/>
  <c r="D28" i="4"/>
  <c r="E28" i="4" s="1"/>
  <c r="D29" i="4"/>
  <c r="E29" i="4" s="1"/>
  <c r="D30" i="4"/>
  <c r="E30" i="4" s="1"/>
  <c r="D31" i="4"/>
  <c r="E31" i="4" s="1"/>
  <c r="D32" i="4"/>
  <c r="E32" i="4" s="1"/>
  <c r="D33" i="4"/>
  <c r="E33" i="4" s="1"/>
  <c r="D34" i="4"/>
  <c r="E34" i="4" s="1"/>
  <c r="D35" i="4"/>
  <c r="E35" i="4" s="1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B96" i="4"/>
  <c r="C96" i="4"/>
  <c r="B97" i="4"/>
  <c r="C97" i="4"/>
  <c r="B98" i="4"/>
  <c r="C98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B109" i="4"/>
  <c r="C109" i="4"/>
  <c r="B110" i="4"/>
  <c r="C110" i="4"/>
  <c r="B111" i="4"/>
  <c r="C111" i="4"/>
  <c r="B112" i="4"/>
  <c r="C112" i="4"/>
  <c r="B113" i="4"/>
  <c r="C113" i="4"/>
  <c r="B114" i="4"/>
  <c r="C114" i="4"/>
  <c r="B115" i="4"/>
  <c r="C115" i="4"/>
  <c r="B116" i="4"/>
  <c r="C116" i="4"/>
  <c r="B117" i="4"/>
  <c r="C117" i="4"/>
  <c r="B118" i="4"/>
  <c r="C118" i="4"/>
  <c r="B119" i="4"/>
  <c r="C119" i="4"/>
  <c r="B120" i="4"/>
  <c r="C120" i="4"/>
  <c r="B121" i="4"/>
  <c r="C121" i="4"/>
  <c r="B122" i="4"/>
  <c r="C122" i="4"/>
  <c r="B123" i="4"/>
  <c r="C123" i="4"/>
  <c r="B124" i="4"/>
  <c r="C124" i="4"/>
  <c r="B125" i="4"/>
  <c r="C125" i="4"/>
  <c r="B126" i="4"/>
  <c r="C126" i="4"/>
  <c r="B127" i="4"/>
  <c r="C127" i="4"/>
  <c r="B128" i="4"/>
  <c r="C128" i="4"/>
  <c r="B129" i="4"/>
  <c r="C129" i="4"/>
  <c r="B130" i="4"/>
  <c r="C130" i="4"/>
  <c r="B131" i="4"/>
  <c r="C131" i="4"/>
  <c r="B132" i="4"/>
  <c r="C132" i="4"/>
  <c r="B133" i="4"/>
  <c r="C133" i="4"/>
  <c r="B134" i="4"/>
  <c r="C134" i="4"/>
  <c r="B135" i="4"/>
  <c r="C135" i="4"/>
  <c r="B136" i="4"/>
  <c r="C136" i="4"/>
  <c r="B137" i="4"/>
  <c r="C137" i="4"/>
  <c r="B138" i="4"/>
  <c r="C138" i="4"/>
  <c r="B139" i="4"/>
  <c r="C139" i="4"/>
  <c r="B140" i="4"/>
  <c r="C140" i="4"/>
  <c r="B141" i="4"/>
  <c r="C141" i="4"/>
  <c r="B142" i="4"/>
  <c r="C142" i="4"/>
  <c r="B143" i="4"/>
  <c r="C143" i="4"/>
  <c r="B144" i="4"/>
  <c r="C144" i="4"/>
  <c r="B145" i="4"/>
  <c r="C145" i="4"/>
  <c r="B146" i="4"/>
  <c r="C146" i="4"/>
  <c r="B147" i="4"/>
  <c r="C147" i="4"/>
  <c r="B148" i="4"/>
  <c r="C148" i="4"/>
  <c r="B149" i="4"/>
  <c r="C149" i="4"/>
  <c r="B150" i="4"/>
  <c r="C150" i="4"/>
  <c r="B151" i="4"/>
  <c r="C151" i="4"/>
  <c r="B152" i="4"/>
  <c r="C152" i="4"/>
  <c r="B153" i="4"/>
  <c r="C153" i="4"/>
  <c r="B154" i="4"/>
  <c r="C154" i="4"/>
  <c r="B155" i="4"/>
  <c r="C155" i="4"/>
  <c r="B156" i="4"/>
  <c r="C156" i="4"/>
  <c r="B157" i="4"/>
  <c r="C157" i="4"/>
  <c r="B158" i="4"/>
  <c r="C158" i="4"/>
  <c r="B159" i="4"/>
  <c r="C159" i="4"/>
  <c r="B160" i="4"/>
  <c r="C160" i="4"/>
  <c r="B161" i="4"/>
  <c r="C161" i="4"/>
  <c r="B162" i="4"/>
  <c r="C162" i="4"/>
  <c r="B163" i="4"/>
  <c r="C163" i="4"/>
  <c r="B164" i="4"/>
  <c r="C164" i="4"/>
  <c r="B165" i="4"/>
  <c r="C165" i="4"/>
  <c r="B166" i="4"/>
  <c r="C166" i="4"/>
  <c r="B167" i="4"/>
  <c r="C167" i="4"/>
  <c r="B168" i="4"/>
  <c r="C168" i="4"/>
  <c r="B169" i="4"/>
  <c r="C169" i="4"/>
  <c r="K17" i="4"/>
  <c r="L20" i="4"/>
  <c r="F22" i="4"/>
  <c r="K25" i="4"/>
  <c r="L28" i="4"/>
  <c r="F30" i="4"/>
  <c r="K33" i="4"/>
  <c r="F2" i="4"/>
  <c r="F4" i="4"/>
  <c r="F6" i="4"/>
  <c r="F8" i="4"/>
  <c r="F10" i="4"/>
  <c r="F12" i="4"/>
  <c r="F14" i="4"/>
  <c r="L17" i="4"/>
  <c r="F19" i="4"/>
  <c r="K22" i="4"/>
  <c r="L25" i="4"/>
  <c r="F27" i="4"/>
  <c r="K30" i="4"/>
  <c r="L33" i="4"/>
  <c r="F35" i="4"/>
  <c r="F79" i="4"/>
  <c r="L80" i="4"/>
  <c r="G82" i="4"/>
  <c r="K85" i="4"/>
  <c r="F87" i="4"/>
  <c r="L88" i="4"/>
  <c r="G90" i="4"/>
  <c r="K2" i="4"/>
  <c r="K4" i="4"/>
  <c r="K6" i="4"/>
  <c r="K8" i="4"/>
  <c r="K10" i="4"/>
  <c r="K12" i="4"/>
  <c r="K14" i="4"/>
  <c r="F16" i="4"/>
  <c r="K19" i="4"/>
  <c r="L22" i="4"/>
  <c r="F24" i="4"/>
  <c r="K27" i="4"/>
  <c r="L30" i="4"/>
  <c r="F32" i="4"/>
  <c r="K35" i="4"/>
  <c r="G79" i="4"/>
  <c r="K82" i="4"/>
  <c r="F84" i="4"/>
  <c r="L85" i="4"/>
  <c r="G87" i="4"/>
  <c r="K90" i="4"/>
  <c r="F92" i="4"/>
  <c r="L3" i="4"/>
  <c r="L5" i="4"/>
  <c r="L7" i="4"/>
  <c r="L9" i="4"/>
  <c r="L11" i="4"/>
  <c r="L13" i="4"/>
  <c r="L15" i="4"/>
  <c r="F17" i="4"/>
  <c r="K20" i="4"/>
  <c r="L23" i="4"/>
  <c r="F25" i="4"/>
  <c r="K28" i="4"/>
  <c r="L31" i="4"/>
  <c r="F33" i="4"/>
  <c r="L78" i="4"/>
  <c r="G80" i="4"/>
  <c r="K83" i="4"/>
  <c r="F85" i="4"/>
  <c r="L86" i="4"/>
  <c r="G88" i="4"/>
  <c r="K91" i="4"/>
  <c r="F93" i="4"/>
  <c r="L94" i="4"/>
  <c r="F5" i="4"/>
  <c r="L8" i="4"/>
  <c r="K11" i="4"/>
  <c r="K29" i="4"/>
  <c r="K32" i="4"/>
  <c r="L34" i="4"/>
  <c r="F80" i="4"/>
  <c r="K84" i="4"/>
  <c r="G89" i="4"/>
  <c r="G91" i="4"/>
  <c r="G95" i="4"/>
  <c r="L6" i="4"/>
  <c r="F23" i="4"/>
  <c r="F81" i="4"/>
  <c r="K16" i="4"/>
  <c r="F28" i="4"/>
  <c r="L2" i="4"/>
  <c r="K5" i="4"/>
  <c r="F15" i="4"/>
  <c r="L27" i="4"/>
  <c r="L29" i="4"/>
  <c r="L32" i="4"/>
  <c r="F78" i="4"/>
  <c r="K80" i="4"/>
  <c r="L82" i="4"/>
  <c r="L84" i="4"/>
  <c r="K87" i="4"/>
  <c r="K89" i="4"/>
  <c r="L91" i="4"/>
  <c r="L93" i="4"/>
  <c r="K95" i="4"/>
  <c r="K9" i="4"/>
  <c r="K18" i="4"/>
  <c r="F13" i="4"/>
  <c r="K23" i="4"/>
  <c r="G81" i="4"/>
  <c r="G83" i="4"/>
  <c r="F9" i="4"/>
  <c r="L12" i="4"/>
  <c r="K15" i="4"/>
  <c r="F18" i="4"/>
  <c r="F20" i="4"/>
  <c r="G78" i="4"/>
  <c r="L87" i="4"/>
  <c r="L89" i="4"/>
  <c r="L95" i="4"/>
  <c r="F3" i="4"/>
  <c r="F83" i="4"/>
  <c r="G92" i="4"/>
  <c r="F26" i="4"/>
  <c r="F11" i="4"/>
  <c r="L14" i="4"/>
  <c r="L19" i="4"/>
  <c r="L21" i="4"/>
  <c r="L24" i="4"/>
  <c r="F29" i="4"/>
  <c r="K34" i="4"/>
  <c r="G84" i="4"/>
  <c r="K86" i="4"/>
  <c r="F89" i="4"/>
  <c r="F91" i="4"/>
  <c r="G93" i="4"/>
  <c r="F95" i="4"/>
  <c r="F82" i="4"/>
  <c r="K93" i="4"/>
  <c r="L35" i="4"/>
  <c r="K78" i="4"/>
  <c r="G85" i="4"/>
  <c r="F94" i="4"/>
  <c r="K3" i="4"/>
  <c r="L18" i="4"/>
  <c r="K7" i="4"/>
  <c r="K13" i="4"/>
  <c r="F34" i="4"/>
  <c r="K26" i="4"/>
  <c r="F86" i="4"/>
  <c r="G94" i="4"/>
  <c r="L90" i="4"/>
  <c r="F31" i="4"/>
  <c r="F90" i="4"/>
  <c r="K94" i="4"/>
  <c r="K24" i="4"/>
  <c r="K31" i="4"/>
  <c r="K79" i="4"/>
  <c r="L83" i="4"/>
  <c r="F88" i="4"/>
  <c r="K92" i="4"/>
  <c r="L81" i="4"/>
  <c r="L4" i="4"/>
  <c r="L79" i="4"/>
  <c r="K88" i="4"/>
  <c r="L92" i="4"/>
  <c r="L10" i="4"/>
  <c r="L16" i="4"/>
  <c r="D36" i="4" a="1"/>
  <c r="F21" i="4"/>
  <c r="K21" i="4"/>
  <c r="K81" i="4"/>
  <c r="F7" i="4"/>
  <c r="L26" i="4"/>
  <c r="G86" i="4"/>
  <c r="E135" i="4" l="1"/>
  <c r="E164" i="4"/>
  <c r="E138" i="4"/>
  <c r="E148" i="4"/>
  <c r="E161" i="4"/>
  <c r="E157" i="4"/>
  <c r="E155" i="4"/>
  <c r="E136" i="4"/>
  <c r="E139" i="4"/>
  <c r="E162" i="4"/>
  <c r="E150" i="4"/>
  <c r="E154" i="4"/>
  <c r="E163" i="4"/>
  <c r="E147" i="4"/>
  <c r="E146" i="4"/>
  <c r="E152" i="4"/>
  <c r="E149" i="4"/>
  <c r="E160" i="4"/>
  <c r="E165" i="4"/>
  <c r="E123" i="4"/>
  <c r="E107" i="4"/>
  <c r="E169" i="4"/>
  <c r="E142" i="4"/>
  <c r="E168" i="4"/>
  <c r="E115" i="4"/>
  <c r="E144" i="4"/>
  <c r="E140" i="4"/>
  <c r="E131" i="4"/>
  <c r="E127" i="4"/>
  <c r="E99" i="4"/>
  <c r="E156" i="4"/>
  <c r="E153" i="4"/>
  <c r="E137" i="4"/>
  <c r="E110" i="4"/>
  <c r="E158" i="4"/>
  <c r="E133" i="4"/>
  <c r="E125" i="4"/>
  <c r="E117" i="4"/>
  <c r="E109" i="4"/>
  <c r="E101" i="4"/>
  <c r="E134" i="4"/>
  <c r="E166" i="4"/>
  <c r="E145" i="4"/>
  <c r="E167" i="4"/>
  <c r="D42" i="4"/>
  <c r="E42" i="4" s="1"/>
  <c r="D50" i="4"/>
  <c r="E50" i="4" s="1"/>
  <c r="D58" i="4"/>
  <c r="E58" i="4" s="1"/>
  <c r="D66" i="4"/>
  <c r="E66" i="4" s="1"/>
  <c r="D41" i="4"/>
  <c r="E41" i="4" s="1"/>
  <c r="D49" i="4"/>
  <c r="E49" i="4" s="1"/>
  <c r="D57" i="4"/>
  <c r="E57" i="4" s="1"/>
  <c r="D65" i="4"/>
  <c r="E65" i="4" s="1"/>
  <c r="D73" i="4"/>
  <c r="E73" i="4" s="1"/>
  <c r="D40" i="4"/>
  <c r="E40" i="4" s="1"/>
  <c r="D48" i="4"/>
  <c r="E48" i="4" s="1"/>
  <c r="D56" i="4"/>
  <c r="E56" i="4" s="1"/>
  <c r="D64" i="4"/>
  <c r="E64" i="4" s="1"/>
  <c r="D72" i="4"/>
  <c r="E72" i="4" s="1"/>
  <c r="D43" i="4"/>
  <c r="E43" i="4" s="1"/>
  <c r="D51" i="4"/>
  <c r="E51" i="4" s="1"/>
  <c r="D59" i="4"/>
  <c r="E59" i="4" s="1"/>
  <c r="D67" i="4"/>
  <c r="E67" i="4" s="1"/>
  <c r="D75" i="4"/>
  <c r="E75" i="4" s="1"/>
  <c r="D39" i="4"/>
  <c r="E39" i="4" s="1"/>
  <c r="D47" i="4"/>
  <c r="E47" i="4" s="1"/>
  <c r="D55" i="4"/>
  <c r="E55" i="4" s="1"/>
  <c r="D63" i="4"/>
  <c r="E63" i="4" s="1"/>
  <c r="D74" i="4"/>
  <c r="E74" i="4" s="1"/>
  <c r="D46" i="4"/>
  <c r="E46" i="4" s="1"/>
  <c r="D54" i="4"/>
  <c r="E54" i="4" s="1"/>
  <c r="D37" i="4"/>
  <c r="E37" i="4" s="1"/>
  <c r="D45" i="4"/>
  <c r="E45" i="4" s="1"/>
  <c r="D53" i="4"/>
  <c r="E53" i="4" s="1"/>
  <c r="D61" i="4"/>
  <c r="E61" i="4" s="1"/>
  <c r="D69" i="4"/>
  <c r="E69" i="4" s="1"/>
  <c r="D76" i="4"/>
  <c r="E76" i="4" s="1"/>
  <c r="D38" i="4"/>
  <c r="E38" i="4" s="1"/>
  <c r="D71" i="4"/>
  <c r="E71" i="4" s="1"/>
  <c r="D62" i="4"/>
  <c r="E62" i="4" s="1"/>
  <c r="D70" i="4"/>
  <c r="E70" i="4" s="1"/>
  <c r="D77" i="4"/>
  <c r="E77" i="4" s="1"/>
  <c r="D52" i="4"/>
  <c r="E52" i="4" s="1"/>
  <c r="D36" i="4"/>
  <c r="E36" i="4" s="1"/>
  <c r="D68" i="4"/>
  <c r="E68" i="4" s="1"/>
  <c r="D60" i="4"/>
  <c r="E60" i="4" s="1"/>
  <c r="D44" i="4"/>
  <c r="E44" i="4" s="1"/>
  <c r="E159" i="4"/>
  <c r="E103" i="4"/>
  <c r="E111" i="4"/>
  <c r="E151" i="4"/>
  <c r="E119" i="4"/>
  <c r="E102" i="4"/>
  <c r="E118" i="4"/>
  <c r="E143" i="4"/>
  <c r="E126" i="4"/>
  <c r="E128" i="4"/>
  <c r="E112" i="4"/>
  <c r="E132" i="4"/>
  <c r="E124" i="4"/>
  <c r="E116" i="4"/>
  <c r="E108" i="4"/>
  <c r="E100" i="4"/>
  <c r="E129" i="4"/>
  <c r="E121" i="4"/>
  <c r="E113" i="4"/>
  <c r="E105" i="4"/>
  <c r="E97" i="4"/>
  <c r="E96" i="4"/>
  <c r="E141" i="4"/>
  <c r="E130" i="4"/>
  <c r="E122" i="4"/>
  <c r="E114" i="4"/>
  <c r="E106" i="4"/>
  <c r="E98" i="4"/>
  <c r="E120" i="4"/>
  <c r="E104" i="4"/>
  <c r="K135" i="4"/>
  <c r="F135" i="4"/>
  <c r="L135" i="4"/>
  <c r="G135" i="4"/>
  <c r="L164" i="4"/>
  <c r="G164" i="4"/>
  <c r="K164" i="4"/>
  <c r="F164" i="4"/>
  <c r="L148" i="4"/>
  <c r="K148" i="4"/>
  <c r="G148" i="4"/>
  <c r="F148" i="4"/>
  <c r="G138" i="4"/>
  <c r="F138" i="4"/>
  <c r="L138" i="4"/>
  <c r="K138" i="4"/>
  <c r="F161" i="4"/>
  <c r="K161" i="4"/>
  <c r="G161" i="4"/>
  <c r="L161" i="4"/>
  <c r="F154" i="4"/>
  <c r="G154" i="4"/>
  <c r="L154" i="4"/>
  <c r="K154" i="4"/>
  <c r="L157" i="4"/>
  <c r="K157" i="4"/>
  <c r="F157" i="4"/>
  <c r="G157" i="4"/>
  <c r="F155" i="4"/>
  <c r="K155" i="4"/>
  <c r="G155" i="4"/>
  <c r="L155" i="4"/>
  <c r="L136" i="4"/>
  <c r="G136" i="4"/>
  <c r="F136" i="4"/>
  <c r="K136" i="4"/>
  <c r="F139" i="4"/>
  <c r="K139" i="4"/>
  <c r="G139" i="4"/>
  <c r="L139" i="4"/>
  <c r="F162" i="4"/>
  <c r="G162" i="4"/>
  <c r="K162" i="4"/>
  <c r="L162" i="4"/>
  <c r="L150" i="4"/>
  <c r="G150" i="4"/>
  <c r="K150" i="4"/>
  <c r="F150" i="4"/>
  <c r="G163" i="4"/>
  <c r="F163" i="4"/>
  <c r="K163" i="4"/>
  <c r="L163" i="4"/>
  <c r="G152" i="4"/>
  <c r="F152" i="4"/>
  <c r="L152" i="4"/>
  <c r="K152" i="4"/>
  <c r="G147" i="4"/>
  <c r="F147" i="4"/>
  <c r="K147" i="4"/>
  <c r="L147" i="4"/>
  <c r="G146" i="4"/>
  <c r="F146" i="4"/>
  <c r="K146" i="4"/>
  <c r="L146" i="4"/>
  <c r="L149" i="4"/>
  <c r="K149" i="4"/>
  <c r="F149" i="4"/>
  <c r="G149" i="4"/>
  <c r="K160" i="4"/>
  <c r="G160" i="4"/>
  <c r="F160" i="4"/>
  <c r="L160" i="4"/>
  <c r="L165" i="4"/>
  <c r="K165" i="4"/>
  <c r="G165" i="4"/>
  <c r="F165" i="4"/>
  <c r="K123" i="4"/>
  <c r="L123" i="4"/>
  <c r="G123" i="4"/>
  <c r="F123" i="4"/>
  <c r="K131" i="4"/>
  <c r="L131" i="4"/>
  <c r="G131" i="4"/>
  <c r="F131" i="4"/>
  <c r="L107" i="4"/>
  <c r="K107" i="4"/>
  <c r="F107" i="4"/>
  <c r="G107" i="4"/>
  <c r="F169" i="4"/>
  <c r="K169" i="4"/>
  <c r="G169" i="4"/>
  <c r="L169" i="4"/>
  <c r="F127" i="4"/>
  <c r="K127" i="4"/>
  <c r="G127" i="4"/>
  <c r="L127" i="4"/>
  <c r="L99" i="4"/>
  <c r="K99" i="4"/>
  <c r="G99" i="4"/>
  <c r="F99" i="4"/>
  <c r="L142" i="4"/>
  <c r="K142" i="4"/>
  <c r="G142" i="4"/>
  <c r="F142" i="4"/>
  <c r="K156" i="4"/>
  <c r="L156" i="4"/>
  <c r="G156" i="4"/>
  <c r="F156" i="4"/>
  <c r="F168" i="4"/>
  <c r="L168" i="4"/>
  <c r="K168" i="4"/>
  <c r="G168" i="4"/>
  <c r="F153" i="4"/>
  <c r="G153" i="4"/>
  <c r="L153" i="4"/>
  <c r="K153" i="4"/>
  <c r="K115" i="4"/>
  <c r="L115" i="4"/>
  <c r="F115" i="4"/>
  <c r="G115" i="4"/>
  <c r="F144" i="4"/>
  <c r="L144" i="4"/>
  <c r="K144" i="4"/>
  <c r="G144" i="4"/>
  <c r="F140" i="4"/>
  <c r="G140" i="4"/>
  <c r="K140" i="4"/>
  <c r="L140" i="4"/>
  <c r="G110" i="4"/>
  <c r="F110" i="4"/>
  <c r="L110" i="4"/>
  <c r="K110" i="4"/>
  <c r="L166" i="4"/>
  <c r="K166" i="4"/>
  <c r="G166" i="4"/>
  <c r="F166" i="4"/>
  <c r="L158" i="4"/>
  <c r="K158" i="4"/>
  <c r="G158" i="4"/>
  <c r="F158" i="4"/>
  <c r="F145" i="4"/>
  <c r="K145" i="4"/>
  <c r="G145" i="4"/>
  <c r="L145" i="4"/>
  <c r="F133" i="4"/>
  <c r="K133" i="4"/>
  <c r="G133" i="4"/>
  <c r="L133" i="4"/>
  <c r="F167" i="4"/>
  <c r="G167" i="4"/>
  <c r="L167" i="4"/>
  <c r="K167" i="4"/>
  <c r="L125" i="4"/>
  <c r="K125" i="4"/>
  <c r="G125" i="4"/>
  <c r="F125" i="4"/>
  <c r="L101" i="4"/>
  <c r="K101" i="4"/>
  <c r="G101" i="4"/>
  <c r="F101" i="4"/>
  <c r="K137" i="4"/>
  <c r="G137" i="4"/>
  <c r="F137" i="4"/>
  <c r="L137" i="4"/>
  <c r="K134" i="4"/>
  <c r="G134" i="4"/>
  <c r="L134" i="4"/>
  <c r="F134" i="4"/>
  <c r="L117" i="4"/>
  <c r="K117" i="4"/>
  <c r="G117" i="4"/>
  <c r="F117" i="4"/>
  <c r="F109" i="4"/>
  <c r="L109" i="4"/>
  <c r="K109" i="4"/>
  <c r="G109" i="4"/>
  <c r="G42" i="4"/>
  <c r="L42" i="4"/>
  <c r="K42" i="4"/>
  <c r="F42" i="4"/>
  <c r="F46" i="4"/>
  <c r="G46" i="4"/>
  <c r="L46" i="4"/>
  <c r="K46" i="4"/>
  <c r="F38" i="4"/>
  <c r="G38" i="4"/>
  <c r="L38" i="4"/>
  <c r="K38" i="4"/>
  <c r="F118" i="4"/>
  <c r="L118" i="4"/>
  <c r="K118" i="4"/>
  <c r="G118" i="4"/>
  <c r="G112" i="4"/>
  <c r="F112" i="4"/>
  <c r="L112" i="4"/>
  <c r="K112" i="4"/>
  <c r="K113" i="4"/>
  <c r="F113" i="4"/>
  <c r="G113" i="4"/>
  <c r="L113" i="4"/>
  <c r="L116" i="4"/>
  <c r="G116" i="4"/>
  <c r="K116" i="4"/>
  <c r="F116" i="4"/>
  <c r="L41" i="4"/>
  <c r="G41" i="4"/>
  <c r="F41" i="4"/>
  <c r="K41" i="4"/>
  <c r="G104" i="4"/>
  <c r="F104" i="4"/>
  <c r="K104" i="4"/>
  <c r="L104" i="4"/>
  <c r="F53" i="4"/>
  <c r="L53" i="4"/>
  <c r="K53" i="4"/>
  <c r="G53" i="4"/>
  <c r="G106" i="4"/>
  <c r="L106" i="4"/>
  <c r="K106" i="4"/>
  <c r="F106" i="4"/>
  <c r="L44" i="4"/>
  <c r="K44" i="4"/>
  <c r="G44" i="4"/>
  <c r="F44" i="4"/>
  <c r="L98" i="4"/>
  <c r="G98" i="4"/>
  <c r="K98" i="4"/>
  <c r="F98" i="4"/>
  <c r="G50" i="4"/>
  <c r="L50" i="4"/>
  <c r="K50" i="4"/>
  <c r="F50" i="4"/>
  <c r="F40" i="4"/>
  <c r="G40" i="4"/>
  <c r="K40" i="4"/>
  <c r="L40" i="4"/>
  <c r="F54" i="4"/>
  <c r="G54" i="4"/>
  <c r="L54" i="4"/>
  <c r="K54" i="4"/>
  <c r="L71" i="4"/>
  <c r="G71" i="4"/>
  <c r="F71" i="4"/>
  <c r="K71" i="4"/>
  <c r="L132" i="4"/>
  <c r="K132" i="4"/>
  <c r="G132" i="4"/>
  <c r="F132" i="4"/>
  <c r="F105" i="4"/>
  <c r="G105" i="4"/>
  <c r="K105" i="4"/>
  <c r="L105" i="4"/>
  <c r="F96" i="4"/>
  <c r="G96" i="4"/>
  <c r="L96" i="4"/>
  <c r="K96" i="4"/>
  <c r="F37" i="4"/>
  <c r="L37" i="4"/>
  <c r="K37" i="4"/>
  <c r="G37" i="4"/>
  <c r="L124" i="4"/>
  <c r="G124" i="4"/>
  <c r="F124" i="4"/>
  <c r="K124" i="4"/>
  <c r="G141" i="4"/>
  <c r="L141" i="4"/>
  <c r="K141" i="4"/>
  <c r="F141" i="4"/>
  <c r="G66" i="4"/>
  <c r="L66" i="4"/>
  <c r="K66" i="4"/>
  <c r="F66" i="4"/>
  <c r="F39" i="4"/>
  <c r="G39" i="4"/>
  <c r="K39" i="4"/>
  <c r="L39" i="4"/>
  <c r="K143" i="4"/>
  <c r="L143" i="4"/>
  <c r="G143" i="4"/>
  <c r="F143" i="4"/>
  <c r="L130" i="4"/>
  <c r="K130" i="4"/>
  <c r="G130" i="4"/>
  <c r="F130" i="4"/>
  <c r="K59" i="4"/>
  <c r="L59" i="4"/>
  <c r="G59" i="4"/>
  <c r="F59" i="4"/>
  <c r="F103" i="4"/>
  <c r="K103" i="4"/>
  <c r="G103" i="4"/>
  <c r="L103" i="4"/>
  <c r="L74" i="4"/>
  <c r="K74" i="4"/>
  <c r="G74" i="4"/>
  <c r="F74" i="4"/>
  <c r="K121" i="4"/>
  <c r="G121" i="4"/>
  <c r="F121" i="4"/>
  <c r="L121" i="4"/>
  <c r="G58" i="4"/>
  <c r="L58" i="4"/>
  <c r="K58" i="4"/>
  <c r="F58" i="4"/>
  <c r="F48" i="4"/>
  <c r="G48" i="4"/>
  <c r="K48" i="4"/>
  <c r="L48" i="4"/>
  <c r="K75" i="4"/>
  <c r="L75" i="4"/>
  <c r="G75" i="4"/>
  <c r="F75" i="4"/>
  <c r="F62" i="4"/>
  <c r="G62" i="4"/>
  <c r="L62" i="4"/>
  <c r="K62" i="4"/>
  <c r="L151" i="4"/>
  <c r="K151" i="4"/>
  <c r="F151" i="4"/>
  <c r="G151" i="4"/>
  <c r="F97" i="4"/>
  <c r="K97" i="4"/>
  <c r="G97" i="4"/>
  <c r="L97" i="4"/>
  <c r="L49" i="4"/>
  <c r="G49" i="4"/>
  <c r="F49" i="4"/>
  <c r="K49" i="4"/>
  <c r="F56" i="4"/>
  <c r="G56" i="4"/>
  <c r="K56" i="4"/>
  <c r="L56" i="4"/>
  <c r="F70" i="4"/>
  <c r="G70" i="4"/>
  <c r="L70" i="4"/>
  <c r="K70" i="4"/>
  <c r="F119" i="4"/>
  <c r="K119" i="4"/>
  <c r="G119" i="4"/>
  <c r="L119" i="4"/>
  <c r="L73" i="4"/>
  <c r="K73" i="4"/>
  <c r="G73" i="4"/>
  <c r="F73" i="4"/>
  <c r="K114" i="4"/>
  <c r="G114" i="4"/>
  <c r="L114" i="4"/>
  <c r="F114" i="4"/>
  <c r="K129" i="4"/>
  <c r="G129" i="4"/>
  <c r="F129" i="4"/>
  <c r="L129" i="4"/>
  <c r="F111" i="4"/>
  <c r="K111" i="4"/>
  <c r="G111" i="4"/>
  <c r="L111" i="4"/>
  <c r="K43" i="4"/>
  <c r="L43" i="4"/>
  <c r="G43" i="4"/>
  <c r="F43" i="4"/>
  <c r="F64" i="4"/>
  <c r="G64" i="4"/>
  <c r="K64" i="4"/>
  <c r="L64" i="4"/>
  <c r="G47" i="4"/>
  <c r="F47" i="4"/>
  <c r="K47" i="4"/>
  <c r="L47" i="4"/>
  <c r="G77" i="4"/>
  <c r="F77" i="4"/>
  <c r="L77" i="4"/>
  <c r="K77" i="4"/>
  <c r="F102" i="4"/>
  <c r="L102" i="4"/>
  <c r="K102" i="4"/>
  <c r="G102" i="4"/>
  <c r="F126" i="4"/>
  <c r="L126" i="4"/>
  <c r="K126" i="4"/>
  <c r="G126" i="4"/>
  <c r="L108" i="4"/>
  <c r="K108" i="4"/>
  <c r="G108" i="4"/>
  <c r="F108" i="4"/>
  <c r="K67" i="4"/>
  <c r="L67" i="4"/>
  <c r="G67" i="4"/>
  <c r="F67" i="4"/>
  <c r="L122" i="4"/>
  <c r="K122" i="4"/>
  <c r="G122" i="4"/>
  <c r="F122" i="4"/>
  <c r="G120" i="4"/>
  <c r="F120" i="4"/>
  <c r="K120" i="4"/>
  <c r="L120" i="4"/>
  <c r="F72" i="4"/>
  <c r="K72" i="4"/>
  <c r="G72" i="4"/>
  <c r="L72" i="4"/>
  <c r="G55" i="4"/>
  <c r="F55" i="4"/>
  <c r="K55" i="4"/>
  <c r="L55" i="4"/>
  <c r="L159" i="4"/>
  <c r="K159" i="4"/>
  <c r="G159" i="4"/>
  <c r="F159" i="4"/>
  <c r="L60" i="4"/>
  <c r="K60" i="4"/>
  <c r="G60" i="4"/>
  <c r="F60" i="4"/>
  <c r="F61" i="4"/>
  <c r="L61" i="4"/>
  <c r="K61" i="4"/>
  <c r="G61" i="4"/>
  <c r="L100" i="4"/>
  <c r="G100" i="4"/>
  <c r="K100" i="4"/>
  <c r="F100" i="4"/>
  <c r="G63" i="4"/>
  <c r="F63" i="4"/>
  <c r="K63" i="4"/>
  <c r="L63" i="4"/>
  <c r="L52" i="4"/>
  <c r="K52" i="4"/>
  <c r="G52" i="4"/>
  <c r="F52" i="4"/>
  <c r="F128" i="4"/>
  <c r="G128" i="4"/>
  <c r="K128" i="4"/>
  <c r="L128" i="4"/>
  <c r="L65" i="4"/>
  <c r="K65" i="4"/>
  <c r="F65" i="4"/>
  <c r="G65" i="4"/>
  <c r="K51" i="4"/>
  <c r="L51" i="4"/>
  <c r="G51" i="4"/>
  <c r="F51" i="4"/>
  <c r="F76" i="4"/>
  <c r="L76" i="4"/>
  <c r="K76" i="4"/>
  <c r="G76" i="4"/>
  <c r="L68" i="4"/>
  <c r="K68" i="4"/>
  <c r="G68" i="4"/>
  <c r="F68" i="4"/>
  <c r="F45" i="4"/>
  <c r="L45" i="4"/>
  <c r="K45" i="4"/>
  <c r="G45" i="4"/>
  <c r="L57" i="4"/>
  <c r="K57" i="4"/>
  <c r="F57" i="4"/>
  <c r="G57" i="4"/>
  <c r="F69" i="4"/>
  <c r="L69" i="4"/>
  <c r="K69" i="4"/>
  <c r="G69" i="4"/>
  <c r="L36" i="4"/>
  <c r="K36" i="4"/>
  <c r="G36" i="4"/>
  <c r="F36" i="4"/>
  <c r="N115" i="4" l="1"/>
  <c r="N99" i="4"/>
  <c r="N127" i="4"/>
  <c r="N107" i="4"/>
  <c r="N131" i="4"/>
  <c r="N123" i="4"/>
  <c r="N109" i="4"/>
  <c r="N117" i="4"/>
  <c r="N101" i="4"/>
  <c r="N125" i="4"/>
  <c r="N110" i="4"/>
  <c r="N128" i="4"/>
  <c r="N100" i="4"/>
  <c r="N120" i="4"/>
  <c r="N122" i="4"/>
  <c r="N108" i="4"/>
  <c r="N126" i="4"/>
  <c r="N102" i="4"/>
  <c r="N111" i="4"/>
  <c r="N129" i="4"/>
  <c r="N114" i="4"/>
  <c r="N119" i="4"/>
  <c r="N97" i="4"/>
  <c r="N121" i="4"/>
  <c r="N103" i="4"/>
  <c r="N130" i="4"/>
  <c r="N124" i="4"/>
  <c r="N96" i="4"/>
  <c r="N105" i="4"/>
  <c r="N132" i="4"/>
  <c r="N98" i="4"/>
  <c r="N106" i="4"/>
  <c r="N104" i="4"/>
  <c r="N116" i="4"/>
  <c r="N113" i="4"/>
  <c r="N112" i="4"/>
  <c r="N118" i="4"/>
  <c r="D2" i="5" l="1" a="1"/>
  <c r="D2" i="5"/>
  <c r="E2" i="5"/>
  <c r="F2" i="5"/>
  <c r="G2" i="5"/>
  <c r="H2" i="5"/>
  <c r="D3" i="5"/>
  <c r="E3" i="5"/>
  <c r="F3" i="5"/>
  <c r="G3" i="5"/>
  <c r="H3" i="5"/>
  <c r="D4" i="5"/>
  <c r="E4" i="5"/>
  <c r="F4" i="5"/>
  <c r="G4" i="5"/>
  <c r="H4" i="5"/>
  <c r="D5" i="5"/>
  <c r="E5" i="5"/>
  <c r="F5" i="5"/>
  <c r="G5" i="5"/>
  <c r="H5" i="5"/>
  <c r="B6" i="5"/>
  <c r="D6" i="5"/>
  <c r="E6" i="5"/>
  <c r="F6" i="5"/>
  <c r="G6" i="5"/>
  <c r="H6" i="5"/>
  <c r="D7" i="5"/>
  <c r="E7" i="5"/>
  <c r="F7" i="5"/>
  <c r="G7" i="5"/>
  <c r="H7" i="5"/>
  <c r="D8" i="5"/>
  <c r="E8" i="5"/>
  <c r="F8" i="5"/>
  <c r="G8" i="5"/>
  <c r="H8" i="5"/>
  <c r="D9" i="5"/>
  <c r="E9" i="5"/>
  <c r="F9" i="5"/>
  <c r="G9" i="5"/>
  <c r="H9" i="5"/>
  <c r="D10" i="5"/>
  <c r="E10" i="5"/>
  <c r="F10" i="5"/>
  <c r="G10" i="5"/>
  <c r="H10" i="5"/>
  <c r="D11" i="5"/>
  <c r="E11" i="5"/>
  <c r="F11" i="5"/>
  <c r="G11" i="5"/>
  <c r="H11" i="5"/>
  <c r="D12" i="5"/>
  <c r="E12" i="5"/>
  <c r="F12" i="5"/>
  <c r="G12" i="5"/>
  <c r="H12" i="5"/>
  <c r="D13" i="5"/>
  <c r="E13" i="5"/>
  <c r="F13" i="5"/>
  <c r="G13" i="5"/>
  <c r="H13" i="5"/>
  <c r="D14" i="5"/>
  <c r="E14" i="5"/>
  <c r="F14" i="5"/>
  <c r="G14" i="5"/>
  <c r="H14" i="5"/>
  <c r="D15" i="5"/>
  <c r="E15" i="5"/>
  <c r="F15" i="5"/>
  <c r="G15" i="5"/>
  <c r="H15" i="5"/>
  <c r="D16" i="5"/>
  <c r="E16" i="5"/>
  <c r="F16" i="5"/>
  <c r="G16" i="5"/>
  <c r="H16" i="5"/>
  <c r="D17" i="5"/>
  <c r="E17" i="5"/>
  <c r="F17" i="5"/>
  <c r="G17" i="5"/>
  <c r="H17" i="5"/>
  <c r="D18" i="5"/>
  <c r="E18" i="5"/>
  <c r="F18" i="5"/>
  <c r="G18" i="5"/>
  <c r="H18" i="5"/>
  <c r="D19" i="5"/>
  <c r="E19" i="5"/>
  <c r="F19" i="5"/>
  <c r="G19" i="5"/>
  <c r="H19" i="5"/>
  <c r="D20" i="5"/>
  <c r="E20" i="5"/>
  <c r="F20" i="5"/>
  <c r="G20" i="5"/>
  <c r="H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D24" i="5"/>
  <c r="E24" i="5"/>
  <c r="F24" i="5"/>
  <c r="G24" i="5"/>
  <c r="H24" i="5"/>
  <c r="D25" i="5"/>
  <c r="E25" i="5"/>
  <c r="F25" i="5"/>
  <c r="G25" i="5"/>
  <c r="H25" i="5"/>
  <c r="D26" i="5"/>
  <c r="E26" i="5"/>
  <c r="F26" i="5"/>
  <c r="G26" i="5"/>
  <c r="H26" i="5"/>
  <c r="D27" i="5"/>
  <c r="E27" i="5"/>
  <c r="F27" i="5"/>
  <c r="G27" i="5"/>
  <c r="H27" i="5"/>
  <c r="D28" i="5"/>
  <c r="E28" i="5"/>
  <c r="F28" i="5"/>
  <c r="G28" i="5"/>
  <c r="H28" i="5"/>
  <c r="D29" i="5"/>
  <c r="E29" i="5"/>
  <c r="F29" i="5"/>
  <c r="G29" i="5"/>
  <c r="H29" i="5"/>
  <c r="D30" i="5"/>
  <c r="E30" i="5"/>
  <c r="F30" i="5"/>
  <c r="G30" i="5"/>
  <c r="H30" i="5"/>
  <c r="D31" i="5"/>
  <c r="E31" i="5"/>
  <c r="F31" i="5"/>
  <c r="G31" i="5"/>
  <c r="H31" i="5"/>
  <c r="D32" i="5"/>
  <c r="E32" i="5"/>
  <c r="F32" i="5"/>
  <c r="G32" i="5"/>
  <c r="H32" i="5"/>
  <c r="D33" i="5"/>
  <c r="E33" i="5"/>
  <c r="F33" i="5"/>
  <c r="G33" i="5"/>
  <c r="H33" i="5"/>
  <c r="D34" i="5"/>
  <c r="E34" i="5"/>
  <c r="F34" i="5"/>
  <c r="G34" i="5"/>
  <c r="H34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G40" i="5"/>
  <c r="H40" i="5"/>
  <c r="D41" i="5"/>
  <c r="E41" i="5"/>
  <c r="F41" i="5"/>
  <c r="G41" i="5"/>
  <c r="H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H47" i="5"/>
  <c r="D48" i="5"/>
  <c r="E48" i="5"/>
  <c r="F48" i="5"/>
  <c r="G48" i="5"/>
  <c r="H48" i="5"/>
  <c r="D49" i="5"/>
  <c r="E49" i="5"/>
  <c r="F49" i="5"/>
  <c r="G49" i="5"/>
  <c r="H49" i="5"/>
  <c r="D50" i="5"/>
  <c r="E50" i="5"/>
  <c r="F50" i="5"/>
  <c r="G50" i="5"/>
  <c r="H50" i="5"/>
  <c r="D51" i="5"/>
  <c r="E51" i="5"/>
  <c r="F51" i="5"/>
  <c r="G51" i="5"/>
  <c r="H51" i="5"/>
  <c r="D52" i="5"/>
  <c r="E52" i="5"/>
  <c r="F52" i="5"/>
  <c r="G52" i="5"/>
  <c r="H52" i="5"/>
  <c r="D53" i="5"/>
  <c r="E53" i="5"/>
  <c r="F53" i="5"/>
  <c r="G53" i="5"/>
  <c r="H53" i="5"/>
  <c r="D54" i="5"/>
  <c r="E54" i="5"/>
  <c r="F54" i="5"/>
  <c r="G54" i="5"/>
  <c r="H54" i="5"/>
  <c r="D55" i="5"/>
  <c r="E55" i="5"/>
  <c r="F55" i="5"/>
  <c r="G55" i="5"/>
  <c r="H55" i="5"/>
  <c r="D56" i="5"/>
  <c r="E56" i="5"/>
  <c r="F56" i="5"/>
  <c r="G56" i="5"/>
  <c r="H56" i="5"/>
  <c r="D57" i="5"/>
  <c r="E57" i="5"/>
  <c r="F57" i="5"/>
  <c r="G57" i="5"/>
  <c r="H57" i="5"/>
  <c r="D58" i="5"/>
  <c r="E58" i="5"/>
  <c r="F58" i="5"/>
  <c r="G58" i="5"/>
  <c r="H58" i="5"/>
  <c r="D59" i="5"/>
  <c r="E59" i="5"/>
  <c r="F59" i="5"/>
  <c r="G59" i="5"/>
  <c r="H59" i="5"/>
  <c r="D60" i="5"/>
  <c r="E60" i="5"/>
  <c r="F60" i="5"/>
  <c r="G60" i="5"/>
  <c r="H60" i="5"/>
  <c r="D61" i="5"/>
  <c r="E61" i="5"/>
  <c r="F61" i="5"/>
  <c r="G61" i="5"/>
  <c r="H61" i="5"/>
  <c r="D62" i="5"/>
  <c r="E62" i="5"/>
  <c r="F62" i="5"/>
  <c r="G62" i="5"/>
  <c r="H62" i="5"/>
  <c r="D63" i="5"/>
  <c r="E63" i="5"/>
  <c r="F63" i="5"/>
  <c r="G63" i="5"/>
  <c r="H63" i="5"/>
  <c r="D64" i="5"/>
  <c r="E64" i="5"/>
  <c r="F64" i="5"/>
  <c r="G64" i="5"/>
  <c r="H64" i="5"/>
  <c r="D65" i="5"/>
  <c r="E65" i="5"/>
  <c r="F65" i="5"/>
  <c r="G65" i="5"/>
  <c r="H65" i="5"/>
  <c r="D66" i="5"/>
  <c r="E66" i="5"/>
  <c r="F66" i="5"/>
  <c r="G66" i="5"/>
  <c r="H66" i="5"/>
  <c r="D67" i="5"/>
  <c r="E67" i="5"/>
  <c r="F67" i="5"/>
  <c r="G67" i="5"/>
  <c r="H67" i="5"/>
  <c r="D68" i="5"/>
  <c r="E68" i="5"/>
  <c r="F68" i="5"/>
  <c r="G68" i="5"/>
  <c r="H68" i="5"/>
  <c r="D69" i="5"/>
  <c r="E69" i="5"/>
  <c r="F69" i="5"/>
  <c r="G69" i="5"/>
  <c r="H69" i="5"/>
  <c r="D70" i="5"/>
  <c r="E70" i="5"/>
  <c r="F70" i="5"/>
  <c r="G70" i="5"/>
  <c r="H70" i="5"/>
  <c r="D71" i="5"/>
  <c r="E71" i="5"/>
  <c r="F71" i="5"/>
  <c r="G71" i="5"/>
  <c r="H71" i="5"/>
  <c r="D72" i="5"/>
  <c r="E72" i="5"/>
  <c r="F72" i="5"/>
  <c r="G72" i="5"/>
  <c r="H72" i="5"/>
  <c r="D73" i="5"/>
  <c r="E73" i="5"/>
  <c r="F73" i="5"/>
  <c r="G73" i="5"/>
  <c r="H73" i="5"/>
  <c r="D74" i="5"/>
  <c r="E74" i="5"/>
  <c r="F74" i="5"/>
  <c r="G74" i="5"/>
  <c r="H74" i="5"/>
  <c r="D75" i="5"/>
  <c r="E75" i="5"/>
  <c r="F75" i="5"/>
  <c r="G75" i="5"/>
  <c r="H75" i="5"/>
  <c r="D76" i="5"/>
  <c r="E76" i="5"/>
  <c r="F76" i="5"/>
  <c r="G76" i="5"/>
  <c r="H76" i="5"/>
  <c r="D77" i="5"/>
  <c r="E77" i="5"/>
  <c r="F77" i="5"/>
  <c r="G77" i="5"/>
  <c r="H77" i="5"/>
  <c r="D78" i="5"/>
  <c r="E78" i="5"/>
  <c r="F78" i="5"/>
  <c r="G78" i="5"/>
  <c r="H78" i="5"/>
  <c r="D79" i="5"/>
  <c r="E79" i="5"/>
  <c r="F79" i="5"/>
  <c r="G79" i="5"/>
  <c r="H79" i="5"/>
  <c r="D80" i="5"/>
  <c r="E80" i="5"/>
  <c r="F80" i="5"/>
  <c r="G80" i="5"/>
  <c r="H80" i="5"/>
  <c r="D81" i="5"/>
  <c r="E81" i="5"/>
  <c r="F81" i="5"/>
  <c r="G81" i="5"/>
  <c r="H81" i="5"/>
  <c r="D82" i="5"/>
  <c r="E82" i="5"/>
  <c r="F82" i="5"/>
  <c r="G82" i="5"/>
  <c r="H82" i="5"/>
  <c r="D83" i="5"/>
  <c r="E83" i="5"/>
  <c r="F83" i="5"/>
  <c r="G83" i="5"/>
  <c r="H83" i="5"/>
  <c r="D84" i="5"/>
  <c r="E84" i="5"/>
  <c r="F84" i="5"/>
  <c r="G84" i="5"/>
  <c r="H84" i="5"/>
  <c r="D85" i="5"/>
  <c r="E85" i="5"/>
  <c r="F85" i="5"/>
  <c r="G85" i="5"/>
  <c r="H85" i="5"/>
  <c r="D86" i="5"/>
  <c r="E86" i="5"/>
  <c r="F86" i="5"/>
  <c r="G86" i="5"/>
  <c r="H86" i="5"/>
  <c r="D87" i="5"/>
  <c r="E87" i="5"/>
  <c r="F87" i="5"/>
  <c r="G87" i="5"/>
  <c r="H87" i="5"/>
  <c r="D88" i="5"/>
  <c r="E88" i="5"/>
  <c r="F88" i="5"/>
  <c r="G88" i="5"/>
  <c r="H88" i="5"/>
  <c r="D89" i="5"/>
  <c r="E89" i="5"/>
  <c r="F89" i="5"/>
  <c r="G89" i="5"/>
  <c r="H89" i="5"/>
  <c r="D90" i="5"/>
  <c r="E90" i="5"/>
  <c r="F90" i="5"/>
  <c r="G90" i="5"/>
  <c r="H90" i="5"/>
  <c r="D91" i="5"/>
  <c r="E91" i="5"/>
  <c r="F91" i="5"/>
  <c r="G91" i="5"/>
  <c r="H91" i="5"/>
  <c r="D92" i="5"/>
  <c r="E92" i="5"/>
  <c r="F92" i="5"/>
  <c r="G92" i="5"/>
  <c r="H92" i="5"/>
  <c r="D93" i="5"/>
  <c r="E93" i="5"/>
  <c r="F93" i="5"/>
  <c r="G93" i="5"/>
  <c r="H93" i="5"/>
  <c r="D94" i="5"/>
  <c r="E94" i="5"/>
  <c r="F94" i="5"/>
  <c r="G94" i="5"/>
  <c r="H94" i="5"/>
  <c r="D95" i="5"/>
  <c r="E95" i="5"/>
  <c r="F95" i="5"/>
  <c r="G95" i="5"/>
  <c r="H95" i="5"/>
  <c r="D96" i="5"/>
  <c r="E96" i="5"/>
  <c r="F96" i="5"/>
  <c r="G96" i="5"/>
  <c r="H96" i="5"/>
  <c r="D97" i="5"/>
  <c r="E97" i="5"/>
  <c r="F97" i="5"/>
  <c r="G97" i="5"/>
  <c r="H97" i="5"/>
  <c r="D98" i="5"/>
  <c r="E98" i="5"/>
  <c r="F98" i="5"/>
  <c r="G98" i="5"/>
  <c r="H98" i="5"/>
  <c r="D99" i="5"/>
  <c r="E99" i="5"/>
  <c r="F99" i="5"/>
  <c r="G99" i="5"/>
  <c r="H99" i="5"/>
  <c r="D100" i="5"/>
  <c r="E100" i="5"/>
  <c r="F100" i="5"/>
  <c r="G100" i="5"/>
  <c r="H100" i="5"/>
  <c r="D101" i="5"/>
  <c r="E101" i="5"/>
  <c r="F101" i="5"/>
  <c r="G101" i="5"/>
  <c r="H101" i="5"/>
  <c r="D102" i="5"/>
  <c r="E102" i="5"/>
  <c r="F102" i="5"/>
  <c r="G102" i="5"/>
  <c r="H102" i="5"/>
  <c r="D103" i="5"/>
  <c r="E103" i="5"/>
  <c r="F103" i="5"/>
  <c r="G103" i="5"/>
  <c r="H103" i="5"/>
  <c r="D104" i="5"/>
  <c r="E104" i="5"/>
  <c r="F104" i="5"/>
  <c r="G104" i="5"/>
  <c r="H104" i="5"/>
  <c r="D105" i="5"/>
  <c r="E105" i="5"/>
  <c r="F105" i="5"/>
  <c r="G105" i="5"/>
  <c r="H105" i="5"/>
  <c r="D106" i="5"/>
  <c r="E106" i="5"/>
  <c r="F106" i="5"/>
  <c r="G106" i="5"/>
  <c r="H106" i="5"/>
  <c r="D107" i="5"/>
  <c r="E107" i="5"/>
  <c r="F107" i="5"/>
  <c r="G107" i="5"/>
  <c r="H107" i="5"/>
  <c r="D108" i="5"/>
  <c r="E108" i="5"/>
  <c r="F108" i="5"/>
  <c r="G108" i="5"/>
  <c r="H108" i="5"/>
  <c r="D109" i="5"/>
  <c r="E109" i="5"/>
  <c r="F109" i="5"/>
  <c r="G109" i="5"/>
  <c r="H109" i="5"/>
  <c r="D110" i="5"/>
  <c r="E110" i="5"/>
  <c r="F110" i="5"/>
  <c r="G110" i="5"/>
  <c r="H110" i="5"/>
  <c r="D111" i="5"/>
  <c r="E111" i="5"/>
  <c r="F111" i="5"/>
  <c r="G111" i="5"/>
  <c r="H111" i="5"/>
  <c r="D112" i="5"/>
  <c r="E112" i="5"/>
  <c r="F112" i="5"/>
  <c r="G112" i="5"/>
  <c r="H112" i="5"/>
  <c r="D113" i="5"/>
  <c r="E113" i="5"/>
  <c r="F113" i="5"/>
  <c r="G113" i="5"/>
  <c r="H113" i="5"/>
  <c r="D114" i="5"/>
  <c r="E114" i="5"/>
  <c r="F114" i="5"/>
  <c r="G114" i="5"/>
  <c r="H114" i="5"/>
  <c r="D115" i="5"/>
  <c r="E115" i="5"/>
  <c r="F115" i="5"/>
  <c r="G115" i="5"/>
  <c r="H115" i="5"/>
  <c r="D116" i="5"/>
  <c r="E116" i="5"/>
  <c r="F116" i="5"/>
  <c r="G116" i="5"/>
  <c r="H116" i="5"/>
  <c r="D117" i="5"/>
  <c r="E117" i="5"/>
  <c r="F117" i="5"/>
  <c r="G117" i="5"/>
  <c r="H117" i="5"/>
  <c r="D118" i="5"/>
  <c r="E118" i="5"/>
  <c r="F118" i="5"/>
  <c r="G118" i="5"/>
  <c r="H118" i="5"/>
  <c r="D119" i="5"/>
  <c r="E119" i="5"/>
  <c r="F119" i="5"/>
  <c r="G119" i="5"/>
  <c r="H119" i="5"/>
  <c r="D120" i="5"/>
  <c r="E120" i="5"/>
  <c r="F120" i="5"/>
  <c r="G120" i="5"/>
  <c r="H120" i="5"/>
  <c r="D121" i="5"/>
  <c r="E121" i="5"/>
  <c r="F121" i="5"/>
  <c r="G121" i="5"/>
  <c r="H121" i="5"/>
  <c r="D122" i="5"/>
  <c r="E122" i="5"/>
  <c r="F122" i="5"/>
  <c r="G122" i="5"/>
  <c r="H122" i="5"/>
  <c r="D123" i="5"/>
  <c r="E123" i="5"/>
  <c r="F123" i="5"/>
  <c r="G123" i="5"/>
  <c r="H123" i="5"/>
  <c r="D124" i="5"/>
  <c r="E124" i="5"/>
  <c r="F124" i="5"/>
  <c r="G124" i="5"/>
  <c r="H124" i="5"/>
  <c r="D125" i="5"/>
  <c r="E125" i="5"/>
  <c r="F125" i="5"/>
  <c r="G125" i="5"/>
  <c r="H125" i="5"/>
  <c r="D126" i="5"/>
  <c r="A7" i="5"/>
  <c r="D14" i="6" s="1"/>
  <c r="B7" i="5"/>
  <c r="E126" i="5"/>
  <c r="F126" i="5"/>
  <c r="G126" i="5"/>
  <c r="H126" i="5"/>
  <c r="I1" i="5" a="1"/>
  <c r="C27" i="6"/>
  <c r="D15" i="6"/>
  <c r="I1" i="5"/>
  <c r="I9" i="5"/>
  <c r="I17" i="5"/>
  <c r="I25" i="5"/>
  <c r="I33" i="5"/>
  <c r="I41" i="5"/>
  <c r="I49" i="5"/>
  <c r="I57" i="5"/>
  <c r="I65" i="5"/>
  <c r="I73" i="5"/>
  <c r="I81" i="5"/>
  <c r="I89" i="5"/>
  <c r="I97" i="5"/>
  <c r="I105" i="5"/>
  <c r="I113" i="5"/>
  <c r="I121" i="5"/>
  <c r="I3" i="5"/>
  <c r="I19" i="5"/>
  <c r="I27" i="5"/>
  <c r="I43" i="5"/>
  <c r="I59" i="5"/>
  <c r="I75" i="5"/>
  <c r="I91" i="5"/>
  <c r="I107" i="5"/>
  <c r="I123" i="5"/>
  <c r="I12" i="5"/>
  <c r="I28" i="5"/>
  <c r="I44" i="5"/>
  <c r="I60" i="5"/>
  <c r="I76" i="5"/>
  <c r="I92" i="5"/>
  <c r="I100" i="5"/>
  <c r="I116" i="5"/>
  <c r="I124" i="5"/>
  <c r="I5" i="5"/>
  <c r="I13" i="5"/>
  <c r="I21" i="5"/>
  <c r="I29" i="5"/>
  <c r="I37" i="5"/>
  <c r="I45" i="5"/>
  <c r="I53" i="5"/>
  <c r="I77" i="5"/>
  <c r="I93" i="5"/>
  <c r="I109" i="5"/>
  <c r="I125" i="5"/>
  <c r="I14" i="5"/>
  <c r="I30" i="5"/>
  <c r="I46" i="5"/>
  <c r="I62" i="5"/>
  <c r="I78" i="5"/>
  <c r="I94" i="5"/>
  <c r="I110" i="5"/>
  <c r="I126" i="5"/>
  <c r="I24" i="5"/>
  <c r="I48" i="5"/>
  <c r="I64" i="5"/>
  <c r="I88" i="5"/>
  <c r="I104" i="5"/>
  <c r="I2" i="5"/>
  <c r="I10" i="5"/>
  <c r="I18" i="5"/>
  <c r="I26" i="5"/>
  <c r="I34" i="5"/>
  <c r="I42" i="5"/>
  <c r="I50" i="5"/>
  <c r="I58" i="5"/>
  <c r="I66" i="5"/>
  <c r="I74" i="5"/>
  <c r="I82" i="5"/>
  <c r="I90" i="5"/>
  <c r="I98" i="5"/>
  <c r="I106" i="5"/>
  <c r="I114" i="5"/>
  <c r="I122" i="5"/>
  <c r="I11" i="5"/>
  <c r="I35" i="5"/>
  <c r="I51" i="5"/>
  <c r="I67" i="5"/>
  <c r="I83" i="5"/>
  <c r="I99" i="5"/>
  <c r="I115" i="5"/>
  <c r="I4" i="5"/>
  <c r="I20" i="5"/>
  <c r="I36" i="5"/>
  <c r="I52" i="5"/>
  <c r="I68" i="5"/>
  <c r="I84" i="5"/>
  <c r="I61" i="5"/>
  <c r="I69" i="5"/>
  <c r="I85" i="5"/>
  <c r="I101" i="5"/>
  <c r="I117" i="5"/>
  <c r="I6" i="5"/>
  <c r="I22" i="5"/>
  <c r="I38" i="5"/>
  <c r="I54" i="5"/>
  <c r="I70" i="5"/>
  <c r="I86" i="5"/>
  <c r="I102" i="5"/>
  <c r="I118" i="5"/>
  <c r="I16" i="5"/>
  <c r="I40" i="5"/>
  <c r="I56" i="5"/>
  <c r="I80" i="5"/>
  <c r="I96" i="5"/>
  <c r="I120" i="5"/>
  <c r="I108" i="5"/>
  <c r="I32" i="5"/>
  <c r="I72" i="5"/>
  <c r="I112" i="5"/>
  <c r="I7" i="5"/>
  <c r="I15" i="5"/>
  <c r="I23" i="5"/>
  <c r="I31" i="5"/>
  <c r="I39" i="5"/>
  <c r="I47" i="5"/>
  <c r="I55" i="5"/>
  <c r="I63" i="5"/>
  <c r="I71" i="5"/>
  <c r="I79" i="5"/>
  <c r="I87" i="5"/>
  <c r="I95" i="5"/>
  <c r="I103" i="5"/>
  <c r="I111" i="5"/>
  <c r="I119" i="5"/>
  <c r="I8" i="5"/>
  <c r="D29" i="6"/>
  <c r="D27" i="6"/>
  <c r="C28" i="6"/>
  <c r="D28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5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I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<sst xmlns="http://schemas.openxmlformats.org/spreadsheetml/2006/main" count="450" uniqueCount="196">
  <si>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</si>
  <si>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</si>
  <si>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</si>
  <si>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</si>
  <si>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</si>
  <si>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</si>
  <si>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</si>
  <si>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</si>
  <si>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</si>
  <si>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</si>
  <si>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</si>
  <si>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</si>
  <si>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</si>
  <si>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</si>
  <si>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</si>
  <si>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</si>
  <si>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</si>
  <si>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</si>
  <si>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</si>
  <si>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</si>
  <si>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</si>
  <si>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</si>
  <si>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</si>
  <si>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</si>
  <si>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</si>
  <si>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</si>
  <si>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</si>
  <si>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</si>
  <si>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</si>
  <si>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</si>
  <si>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</si>
  <si>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</si>
  <si>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</si>
  <si>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</si>
  <si>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</si>
  <si>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</si>
  <si>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</si>
  <si>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1S</t>
  </si>
  <si>
    <t>2S</t>
  </si>
  <si>
    <t>4S</t>
  </si>
  <si>
    <t>3S</t>
  </si>
  <si>
    <t>X1S</t>
  </si>
  <si>
    <t>x</t>
  </si>
  <si>
    <t>F1</t>
  </si>
  <si>
    <t>TOM</t>
  </si>
  <si>
    <t>T</t>
  </si>
  <si>
    <t>1YD</t>
  </si>
  <si>
    <t>9MD</t>
  </si>
  <si>
    <t>6MD</t>
  </si>
  <si>
    <t>5MD</t>
  </si>
  <si>
    <t>4MD</t>
  </si>
  <si>
    <t>3MD</t>
  </si>
  <si>
    <t>2MD</t>
  </si>
  <si>
    <t>main ref depo</t>
  </si>
  <si>
    <t>1MD</t>
  </si>
  <si>
    <t>short term futures</t>
  </si>
  <si>
    <t>3WD</t>
  </si>
  <si>
    <t>swap</t>
  </si>
  <si>
    <t>2WD</t>
  </si>
  <si>
    <t>exotic swap</t>
  </si>
  <si>
    <t>SWD</t>
  </si>
  <si>
    <t>long term futures</t>
  </si>
  <si>
    <t>SND</t>
  </si>
  <si>
    <t>fra</t>
  </si>
  <si>
    <t>TND</t>
  </si>
  <si>
    <t>depo</t>
  </si>
  <si>
    <t>OND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</si>
  <si>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</si>
  <si>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</si>
  <si>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</si>
  <si>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</si>
  <si>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</si>
  <si>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</si>
  <si>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</si>
  <si>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</si>
  <si>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</si>
  <si>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</si>
  <si>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</si>
  <si>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</si>
  <si>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</si>
  <si>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</si>
  <si>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</si>
  <si>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</si>
  <si>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</si>
  <si>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</si>
  <si>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MonotonicLogCubicNaturalSpline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</si>
  <si>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</si>
  <si>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</si>
  <si>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</si>
  <si>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</si>
  <si>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</si>
  <si>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</si>
  <si>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</si>
  <si>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</si>
  <si>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UnitedKingdom::Exchange</t>
  </si>
  <si>
    <t>Calendar</t>
  </si>
  <si>
    <t>NDays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</si>
  <si>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</si>
  <si>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</si>
  <si>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</si>
  <si>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</si>
  <si>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</si>
  <si>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</si>
  <si>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</si>
  <si>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</si>
  <si>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</si>
  <si>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</si>
  <si>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</si>
  <si>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SB</t>
  </si>
  <si>
    <t>GBP</t>
  </si>
  <si>
    <t>IndexTenor</t>
  </si>
  <si>
    <t>AB</t>
  </si>
  <si>
    <t>EUR</t>
  </si>
  <si>
    <t>Months</t>
  </si>
  <si>
    <t>CHF</t>
  </si>
  <si>
    <t>Currency</t>
  </si>
  <si>
    <t>General Settings</t>
  </si>
  <si>
    <t>USD_YC1MRH_2WD</t>
  </si>
  <si>
    <t>USD_YC1MRH_3WD</t>
  </si>
  <si>
    <t>USD_YC1MRH_1MD</t>
  </si>
  <si>
    <t>USD_YC1MRH_2X1S</t>
  </si>
  <si>
    <t>USD_YC1MRH_3X1S</t>
  </si>
  <si>
    <t>USD_YC1MRH_4X1S</t>
  </si>
  <si>
    <t>USD_YC1MRH_5X1S</t>
  </si>
  <si>
    <t>USD_YC1MRH_6X1S</t>
  </si>
  <si>
    <t>USD_YC1MRH_7X1S</t>
  </si>
  <si>
    <t>USD_YC1MRH_8X1S</t>
  </si>
  <si>
    <t>USD_YC1MRH_9X1S</t>
  </si>
  <si>
    <t>USD_YC1MRH_10X1S</t>
  </si>
  <si>
    <t>USD_YC1MRH_11X1S</t>
  </si>
  <si>
    <t>USD_YC1MRH_12X1S</t>
  </si>
  <si>
    <t>USD_YC1MRH_AM1LBASIS2Y</t>
  </si>
  <si>
    <t>USD_YC1MRH_AM1LBASIS3Y</t>
  </si>
  <si>
    <t>USD_YC1MRH_AM1LBASIS4Y</t>
  </si>
  <si>
    <t>USD_YC1MRH_AM1LBASIS5Y</t>
  </si>
  <si>
    <t>USD_YC1MRH_AM1LBASIS6Y</t>
  </si>
  <si>
    <t>USD_YC1MRH_AM1LBASIS7Y</t>
  </si>
  <si>
    <t>USD_YC1MRH_AM1LBASIS8Y</t>
  </si>
  <si>
    <t>USD_YC1MRH_AM1LBASIS9Y</t>
  </si>
  <si>
    <t>USD_YC1MRH_AM1LBASIS10Y</t>
  </si>
  <si>
    <t>USD_YC1MRH_AM1LBASIS12Y</t>
  </si>
  <si>
    <t>USD_YC1MRH_AM1LBASIS15Y</t>
  </si>
  <si>
    <t>USD_YC1MRH_AM1LBASIS20Y</t>
  </si>
  <si>
    <t>USD_YC1MRH_AM1LBASIS25Y</t>
  </si>
  <si>
    <t>USD_YC1MRH_AM1LBASIS30Y</t>
  </si>
  <si>
    <t>USD_YC1MRH_AM1LBASIS40Y</t>
  </si>
  <si>
    <t>USD_YC1MRH_AM1LBASIS50Y</t>
  </si>
  <si>
    <t>1M</t>
  </si>
  <si>
    <t>3W</t>
  </si>
  <si>
    <t>2W</t>
  </si>
  <si>
    <t>SW</t>
  </si>
  <si>
    <t>SN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</si>
  <si>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</si>
  <si>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</si>
  <si>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</si>
  <si>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</si>
  <si>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</si>
  <si>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</si>
  <si>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</si>
  <si>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</si>
  <si>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</si>
  <si>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</si>
  <si>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</si>
  <si>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Modified Following</t>
  </si>
  <si>
    <t>Annual</t>
  </si>
  <si>
    <t>12M</t>
  </si>
  <si>
    <t>0D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</si>
  <si>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</si>
  <si>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</si>
  <si>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</si>
  <si>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</si>
  <si>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</si>
  <si>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</si>
  <si>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</si>
  <si>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</si>
  <si>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</si>
  <si>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</si>
  <si>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Spread</t>
  </si>
  <si>
    <t>Day Count Convention</t>
  </si>
  <si>
    <t>Business Day Convention</t>
  </si>
  <si>
    <t>Freq</t>
  </si>
  <si>
    <t>Length</t>
  </si>
  <si>
    <t>Fwd start</t>
  </si>
  <si>
    <t>Discounting2</t>
  </si>
  <si>
    <t>Discounting</t>
  </si>
  <si>
    <t>Target</t>
  </si>
  <si>
    <t>Actual/360</t>
  </si>
  <si>
    <t>MoneyMarketDayCounter</t>
  </si>
  <si>
    <t>30/360 (Bond Basis)</t>
  </si>
  <si>
    <t>BondBasisDayCounter</t>
  </si>
  <si>
    <t>1L</t>
  </si>
  <si>
    <t>1E</t>
  </si>
  <si>
    <t>3L</t>
  </si>
  <si>
    <t>USD_YCRH_Deposits</t>
  </si>
  <si>
    <t>USD_YCRH_Swaps</t>
  </si>
  <si>
    <t>USD_YCRH_SwapsFromBasis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</si>
</sst>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[$-409]d\-mmm\-yy;@"/>
    <numFmt numFmtId="174" formatCode="mm/dd/yy;@"/>
    <numFmt numFmtId="175" formatCode="General_)"/>
    <numFmt numFmtId="176" formatCode="#,##0.0;#,##0.0"/>
    <numFmt numFmtId="177" formatCode="&quot;£&quot;#,##0;[Red]\-&quot;£&quot;#,##0"/>
  </numFmts>
  <fonts count="22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name val="Arial"/>
    </font>
    <font>
      <sz val="8"/>
      <color indexed="10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b/>
      <u/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fgColor indexed="22"/>
        <bgColor indexed="9"/>
      </patternFill>
    </fill>
  </fills>
  <borders count="3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5" fontId="16" fillId="0" borderId="0"/>
    <xf numFmtId="176" fontId="17" fillId="10" borderId="0">
      <alignment horizontal="center" vertical="center"/>
    </xf>
    <xf numFmtId="177" fontId="15" fillId="0" borderId="0" applyFont="0" applyFill="0" applyBorder="0" applyAlignment="0" applyProtection="0"/>
    <xf numFmtId="177" fontId="15" fillId="0" borderId="0" applyFont="0" applyFill="0" applyBorder="0" applyAlignment="0" applyProtection="0"/>
    <xf numFmtId="0" fontId="11" fillId="0" borderId="0"/>
  </cellStyleXfs>
  <cellXfs count="18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164" fontId="2" fillId="2" borderId="1" xfId="1" applyNumberFormat="1" applyFon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center"/>
    </xf>
    <xf numFmtId="165" fontId="2" fillId="2" borderId="2" xfId="2" applyNumberFormat="1" applyFont="1" applyFill="1" applyBorder="1" applyAlignment="1">
      <alignment horizontal="right"/>
    </xf>
    <xf numFmtId="0" fontId="2" fillId="2" borderId="2" xfId="1" applyFont="1" applyFill="1" applyBorder="1" applyAlignment="1">
      <alignment horizontal="left"/>
    </xf>
    <xf numFmtId="0" fontId="2" fillId="2" borderId="2" xfId="1" applyNumberFormat="1" applyFont="1" applyFill="1" applyBorder="1" applyAlignment="1">
      <alignment horizontal="center"/>
    </xf>
    <xf numFmtId="0" fontId="2" fillId="2" borderId="3" xfId="1" applyNumberFormat="1" applyFont="1" applyFill="1" applyBorder="1" applyAlignment="1">
      <alignment horizontal="center"/>
    </xf>
    <xf numFmtId="164" fontId="2" fillId="2" borderId="4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center"/>
    </xf>
    <xf numFmtId="165" fontId="2" fillId="2" borderId="0" xfId="2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center"/>
    </xf>
    <xf numFmtId="0" fontId="2" fillId="2" borderId="5" xfId="1" applyNumberFormat="1" applyFont="1" applyFill="1" applyBorder="1" applyAlignment="1">
      <alignment horizontal="center"/>
    </xf>
    <xf numFmtId="164" fontId="2" fillId="2" borderId="6" xfId="1" applyNumberFormat="1" applyFont="1" applyFill="1" applyBorder="1" applyAlignment="1">
      <alignment horizontal="right"/>
    </xf>
    <xf numFmtId="164" fontId="2" fillId="2" borderId="7" xfId="1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center"/>
    </xf>
    <xf numFmtId="165" fontId="2" fillId="2" borderId="7" xfId="2" applyNumberFormat="1" applyFont="1" applyFill="1" applyBorder="1" applyAlignment="1">
      <alignment horizontal="right"/>
    </xf>
    <xf numFmtId="0" fontId="2" fillId="2" borderId="7" xfId="1" applyFont="1" applyFill="1" applyBorder="1" applyAlignment="1">
      <alignment horizontal="left"/>
    </xf>
    <xf numFmtId="165" fontId="2" fillId="0" borderId="0" xfId="1" applyNumberFormat="1" applyFont="1"/>
    <xf numFmtId="0" fontId="2" fillId="2" borderId="7" xfId="1" applyNumberFormat="1" applyFont="1" applyFill="1" applyBorder="1" applyAlignment="1">
      <alignment horizontal="center"/>
    </xf>
    <xf numFmtId="0" fontId="2" fillId="2" borderId="8" xfId="1" applyNumberFormat="1" applyFont="1" applyFill="1" applyBorder="1" applyAlignment="1">
      <alignment horizontal="center"/>
    </xf>
    <xf numFmtId="166" fontId="2" fillId="0" borderId="0" xfId="1" applyNumberFormat="1" applyFont="1"/>
    <xf numFmtId="10" fontId="2" fillId="0" borderId="0" xfId="1" applyNumberFormat="1" applyFont="1"/>
    <xf numFmtId="167" fontId="2" fillId="2" borderId="2" xfId="1" applyNumberFormat="1" applyFont="1" applyFill="1" applyBorder="1" applyAlignment="1">
      <alignment horizontal="right"/>
    </xf>
    <xf numFmtId="167" fontId="2" fillId="2" borderId="0" xfId="1" applyNumberFormat="1" applyFont="1" applyFill="1" applyBorder="1" applyAlignment="1">
      <alignment horizontal="right"/>
    </xf>
    <xf numFmtId="0" fontId="3" fillId="2" borderId="3" xfId="1" applyFont="1" applyFill="1" applyBorder="1" applyAlignment="1">
      <alignment horizontal="center" vertical="center" textRotation="90"/>
    </xf>
    <xf numFmtId="0" fontId="3" fillId="2" borderId="5" xfId="1" applyFont="1" applyFill="1" applyBorder="1" applyAlignment="1">
      <alignment horizontal="center" vertical="center" textRotation="90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5" fillId="0" borderId="0" xfId="1" applyFont="1"/>
    <xf numFmtId="0" fontId="5" fillId="0" borderId="0" xfId="1" applyFont="1" applyAlignment="1">
      <alignment horizontal="left"/>
    </xf>
    <xf numFmtId="168" fontId="5" fillId="0" borderId="0" xfId="1" applyNumberFormat="1" applyFont="1"/>
    <xf numFmtId="169" fontId="5" fillId="2" borderId="13" xfId="1" applyNumberFormat="1" applyFont="1" applyFill="1" applyBorder="1" applyAlignment="1"/>
    <xf numFmtId="169" fontId="5" fillId="2" borderId="14" xfId="1" applyNumberFormat="1" applyFont="1" applyFill="1" applyBorder="1" applyAlignment="1"/>
    <xf numFmtId="165" fontId="5" fillId="2" borderId="14" xfId="1" applyNumberFormat="1" applyFont="1" applyFill="1" applyBorder="1" applyAlignment="1"/>
    <xf numFmtId="0" fontId="5" fillId="2" borderId="15" xfId="1" applyFont="1" applyFill="1" applyBorder="1" applyAlignment="1"/>
    <xf numFmtId="169" fontId="5" fillId="2" borderId="16" xfId="1" applyNumberFormat="1" applyFont="1" applyFill="1" applyBorder="1" applyAlignment="1"/>
    <xf numFmtId="169" fontId="5" fillId="2" borderId="0" xfId="1" applyNumberFormat="1" applyFont="1" applyFill="1" applyBorder="1" applyAlignment="1"/>
    <xf numFmtId="165" fontId="5" fillId="2" borderId="0" xfId="1" applyNumberFormat="1" applyFont="1" applyFill="1" applyBorder="1" applyAlignment="1"/>
    <xf numFmtId="0" fontId="5" fillId="2" borderId="17" xfId="1" applyFont="1" applyFill="1" applyBorder="1" applyAlignment="1"/>
    <xf numFmtId="0" fontId="6" fillId="4" borderId="18" xfId="1" applyFont="1" applyFill="1" applyBorder="1" applyAlignment="1">
      <alignment horizontal="left"/>
    </xf>
    <xf numFmtId="0" fontId="5" fillId="0" borderId="19" xfId="1" applyFont="1" applyBorder="1"/>
    <xf numFmtId="0" fontId="6" fillId="4" borderId="20" xfId="1" applyFont="1" applyFill="1" applyBorder="1" applyAlignment="1">
      <alignment horizontal="left"/>
    </xf>
    <xf numFmtId="0" fontId="7" fillId="5" borderId="21" xfId="1" applyFont="1" applyFill="1" applyBorder="1" applyAlignment="1">
      <alignment horizontal="right"/>
    </xf>
    <xf numFmtId="0" fontId="5" fillId="6" borderId="20" xfId="1" applyFont="1" applyFill="1" applyBorder="1" applyAlignment="1">
      <alignment horizontal="center"/>
    </xf>
    <xf numFmtId="3" fontId="5" fillId="6" borderId="20" xfId="1" applyNumberFormat="1" applyFont="1" applyFill="1" applyBorder="1" applyAlignment="1">
      <alignment horizontal="center"/>
    </xf>
    <xf numFmtId="3" fontId="5" fillId="6" borderId="22" xfId="1" applyNumberFormat="1" applyFont="1" applyFill="1" applyBorder="1" applyAlignment="1">
      <alignment horizontal="center"/>
    </xf>
    <xf numFmtId="0" fontId="7" fillId="5" borderId="23" xfId="1" applyFont="1" applyFill="1" applyBorder="1" applyAlignment="1">
      <alignment horizontal="right"/>
    </xf>
    <xf numFmtId="0" fontId="7" fillId="3" borderId="24" xfId="1" applyFont="1" applyFill="1" applyBorder="1" applyAlignment="1">
      <alignment horizontal="center" vertical="center" wrapText="1"/>
    </xf>
    <xf numFmtId="0" fontId="7" fillId="3" borderId="25" xfId="1" applyFont="1" applyFill="1" applyBorder="1" applyAlignment="1">
      <alignment horizontal="center" vertical="center" wrapText="1"/>
    </xf>
    <xf numFmtId="0" fontId="7" fillId="3" borderId="26" xfId="1" applyFont="1" applyFill="1" applyBorder="1" applyAlignment="1">
      <alignment horizontal="center" vertical="center" wrapText="1"/>
    </xf>
    <xf numFmtId="0" fontId="7" fillId="3" borderId="27" xfId="1" applyFont="1" applyFill="1" applyBorder="1" applyAlignment="1">
      <alignment horizontal="center" vertical="center" wrapText="1"/>
    </xf>
    <xf numFmtId="0" fontId="7" fillId="3" borderId="28" xfId="1" applyFont="1" applyFill="1" applyBorder="1" applyAlignment="1">
      <alignment horizontal="center" vertical="center" wrapText="1"/>
    </xf>
    <xf numFmtId="0" fontId="2" fillId="0" borderId="0" xfId="3" applyFont="1"/>
    <xf numFmtId="0" fontId="2" fillId="7" borderId="0" xfId="3" applyFont="1" applyFill="1"/>
    <xf numFmtId="0" fontId="2" fillId="2" borderId="13" xfId="3" applyFont="1" applyFill="1" applyBorder="1"/>
    <xf numFmtId="0" fontId="2" fillId="2" borderId="14" xfId="3" applyFont="1" applyFill="1" applyBorder="1"/>
    <xf numFmtId="0" fontId="2" fillId="2" borderId="15" xfId="3" applyFont="1" applyFill="1" applyBorder="1"/>
    <xf numFmtId="0" fontId="2" fillId="2" borderId="16" xfId="3" applyFont="1" applyFill="1" applyBorder="1"/>
    <xf numFmtId="0" fontId="2" fillId="2" borderId="0" xfId="3" applyFont="1" applyFill="1" applyBorder="1"/>
    <xf numFmtId="0" fontId="2" fillId="2" borderId="1" xfId="1" applyFont="1" applyFill="1" applyBorder="1" applyAlignment="1">
      <alignment horizontal="left"/>
    </xf>
    <xf numFmtId="169" fontId="2" fillId="2" borderId="29" xfId="1" applyNumberFormat="1" applyFont="1" applyFill="1" applyBorder="1" applyAlignment="1">
      <alignment horizontal="right"/>
    </xf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9" fontId="2" fillId="2" borderId="30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center"/>
    </xf>
    <xf numFmtId="169" fontId="2" fillId="2" borderId="31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30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165" fontId="2" fillId="2" borderId="1" xfId="3" applyNumberFormat="1" applyFont="1" applyFill="1" applyBorder="1" applyAlignment="1">
      <alignment horizontal="center"/>
    </xf>
    <xf numFmtId="165" fontId="2" fillId="6" borderId="5" xfId="1" applyNumberFormat="1" applyFont="1" applyFill="1" applyBorder="1" applyAlignment="1">
      <alignment horizontal="center"/>
    </xf>
    <xf numFmtId="164" fontId="2" fillId="2" borderId="4" xfId="3" applyNumberFormat="1" applyFont="1" applyFill="1" applyBorder="1" applyAlignment="1">
      <alignment horizontal="center"/>
    </xf>
    <xf numFmtId="164" fontId="2" fillId="6" borderId="5" xfId="1" applyNumberFormat="1" applyFont="1" applyFill="1" applyBorder="1" applyAlignment="1">
      <alignment horizontal="center"/>
    </xf>
    <xf numFmtId="0" fontId="2" fillId="2" borderId="6" xfId="3" applyFont="1" applyFill="1" applyBorder="1" applyAlignment="1">
      <alignment horizontal="center"/>
    </xf>
    <xf numFmtId="11" fontId="2" fillId="6" borderId="5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31" xfId="1" applyFont="1" applyFill="1" applyBorder="1" applyAlignment="1">
      <alignment horizontal="right"/>
    </xf>
    <xf numFmtId="1" fontId="9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9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30" xfId="1" applyFont="1" applyFill="1" applyBorder="1"/>
    <xf numFmtId="0" fontId="2" fillId="5" borderId="30" xfId="3" applyFont="1" applyFill="1" applyBorder="1"/>
    <xf numFmtId="0" fontId="2" fillId="7" borderId="13" xfId="3" applyFont="1" applyFill="1" applyBorder="1"/>
    <xf numFmtId="0" fontId="2" fillId="7" borderId="15" xfId="3" applyFont="1" applyFill="1" applyBorder="1"/>
    <xf numFmtId="0" fontId="2" fillId="7" borderId="16" xfId="3" applyFont="1" applyFill="1" applyBorder="1"/>
    <xf numFmtId="0" fontId="2" fillId="7" borderId="17" xfId="3" applyFont="1" applyFill="1" applyBorder="1"/>
    <xf numFmtId="0" fontId="2" fillId="7" borderId="32" xfId="3" applyFont="1" applyFill="1" applyBorder="1"/>
    <xf numFmtId="0" fontId="2" fillId="7" borderId="33" xfId="3" applyFont="1" applyFill="1" applyBorder="1"/>
    <xf numFmtId="0" fontId="2" fillId="5" borderId="31" xfId="3" applyFont="1" applyFill="1" applyBorder="1"/>
    <xf numFmtId="0" fontId="3" fillId="2" borderId="0" xfId="3" applyFont="1" applyFill="1" applyBorder="1"/>
    <xf numFmtId="0" fontId="10" fillId="0" borderId="10" xfId="1" applyFont="1" applyBorder="1" applyAlignment="1"/>
    <xf numFmtId="0" fontId="10" fillId="8" borderId="11" xfId="3" applyFont="1" applyFill="1" applyBorder="1" applyAlignment="1">
      <alignment horizontal="center"/>
    </xf>
    <xf numFmtId="0" fontId="10" fillId="8" borderId="12" xfId="3" applyFont="1" applyFill="1" applyBorder="1" applyAlignment="1">
      <alignment horizontal="center"/>
    </xf>
    <xf numFmtId="10" fontId="5" fillId="0" borderId="0" xfId="1" applyNumberFormat="1" applyFont="1"/>
    <xf numFmtId="0" fontId="11" fillId="0" borderId="0" xfId="1" applyFont="1"/>
    <xf numFmtId="0" fontId="2" fillId="2" borderId="13" xfId="1" applyFont="1" applyFill="1" applyBorder="1"/>
    <xf numFmtId="0" fontId="2" fillId="2" borderId="14" xfId="1" applyFont="1" applyFill="1" applyBorder="1"/>
    <xf numFmtId="0" fontId="2" fillId="2" borderId="15" xfId="1" applyFont="1" applyFill="1" applyBorder="1"/>
    <xf numFmtId="0" fontId="2" fillId="2" borderId="16" xfId="1" applyFont="1" applyFill="1" applyBorder="1"/>
    <xf numFmtId="173" fontId="12" fillId="4" borderId="10" xfId="1" applyNumberFormat="1" applyFont="1" applyFill="1" applyBorder="1" applyAlignment="1" applyProtection="1">
      <alignment horizontal="left"/>
    </xf>
    <xf numFmtId="0" fontId="2" fillId="2" borderId="1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>
      <alignment horizontal="left"/>
    </xf>
    <xf numFmtId="174" fontId="2" fillId="9" borderId="29" xfId="1" applyNumberFormat="1" applyFont="1" applyFill="1" applyBorder="1" applyAlignment="1">
      <alignment horizontal="left"/>
    </xf>
    <xf numFmtId="174" fontId="2" fillId="2" borderId="29" xfId="1" applyNumberFormat="1" applyFont="1" applyFill="1" applyBorder="1" applyAlignment="1"/>
    <xf numFmtId="0" fontId="3" fillId="2" borderId="12" xfId="1" applyFont="1" applyFill="1" applyBorder="1" applyAlignment="1">
      <alignment horizontal="center"/>
    </xf>
    <xf numFmtId="0" fontId="2" fillId="2" borderId="17" xfId="1" applyFont="1" applyFill="1" applyBorder="1" applyAlignment="1">
      <alignment horizontal="center"/>
    </xf>
    <xf numFmtId="0" fontId="2" fillId="9" borderId="1" xfId="1" applyNumberFormat="1" applyFont="1" applyFill="1" applyBorder="1" applyAlignment="1">
      <alignment horizontal="left"/>
    </xf>
    <xf numFmtId="0" fontId="3" fillId="2" borderId="12" xfId="1" applyFont="1" applyFill="1" applyBorder="1" applyAlignment="1">
      <alignment horizontal="center" vertical="center" wrapText="1"/>
    </xf>
    <xf numFmtId="0" fontId="12" fillId="4" borderId="9" xfId="1" applyNumberFormat="1" applyFont="1" applyFill="1" applyBorder="1" applyAlignment="1" applyProtection="1">
      <alignment horizontal="left" vertical="center"/>
    </xf>
    <xf numFmtId="0" fontId="13" fillId="4" borderId="10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 wrapText="1"/>
    </xf>
    <xf numFmtId="0" fontId="11" fillId="0" borderId="0" xfId="1" applyFont="1" applyAlignment="1">
      <alignment horizontal="center"/>
    </xf>
    <xf numFmtId="0" fontId="2" fillId="2" borderId="0" xfId="1" applyFont="1" applyFill="1" applyBorder="1"/>
    <xf numFmtId="0" fontId="2" fillId="2" borderId="17" xfId="1" applyFont="1" applyFill="1" applyBorder="1"/>
    <xf numFmtId="0" fontId="11" fillId="5" borderId="0" xfId="10" applyFill="1"/>
    <xf numFmtId="0" fontId="1" fillId="2" borderId="13" xfId="1" applyFill="1" applyBorder="1"/>
    <xf numFmtId="0" fontId="1" fillId="2" borderId="14" xfId="1" applyFill="1" applyBorder="1"/>
    <xf numFmtId="0" fontId="1" fillId="2" borderId="15" xfId="1" applyFill="1" applyBorder="1"/>
    <xf numFmtId="0" fontId="18" fillId="2" borderId="16" xfId="1" applyFont="1" applyFill="1" applyBorder="1"/>
    <xf numFmtId="172" fontId="13" fillId="4" borderId="10" xfId="1" quotePrefix="1" applyNumberFormat="1" applyFont="1" applyFill="1" applyBorder="1" applyAlignment="1" applyProtection="1">
      <alignment horizontal="center"/>
    </xf>
    <xf numFmtId="0" fontId="19" fillId="5" borderId="9" xfId="1" applyFont="1" applyFill="1" applyBorder="1"/>
    <xf numFmtId="0" fontId="18" fillId="2" borderId="17" xfId="1" applyFont="1" applyFill="1" applyBorder="1"/>
    <xf numFmtId="172" fontId="13" fillId="4" borderId="10" xfId="1" applyNumberFormat="1" applyFont="1" applyFill="1" applyBorder="1" applyAlignment="1" applyProtection="1">
      <alignment horizontal="center"/>
    </xf>
    <xf numFmtId="0" fontId="18" fillId="2" borderId="0" xfId="1" applyFont="1" applyFill="1" applyBorder="1"/>
    <xf numFmtId="0" fontId="20" fillId="8" borderId="34" xfId="1" applyFont="1" applyFill="1" applyBorder="1" applyAlignment="1">
      <alignment horizontal="center"/>
    </xf>
    <xf numFmtId="0" fontId="20" fillId="8" borderId="35" xfId="1" applyFont="1" applyFill="1" applyBorder="1" applyAlignment="1">
      <alignment horizontal="center"/>
    </xf>
    <xf numFmtId="0" fontId="20" fillId="8" borderId="36" xfId="1" applyFont="1" applyFill="1" applyBorder="1" applyAlignment="1">
      <alignment horizontal="center"/>
    </xf>
    <xf numFmtId="0" fontId="13" fillId="2" borderId="13" xfId="1" applyFont="1" applyFill="1" applyBorder="1"/>
    <xf numFmtId="0" fontId="13" fillId="2" borderId="14" xfId="1" applyFont="1" applyFill="1" applyBorder="1"/>
    <xf numFmtId="0" fontId="13" fillId="2" borderId="15" xfId="1" applyFont="1" applyFill="1" applyBorder="1"/>
    <xf numFmtId="15" fontId="13" fillId="2" borderId="16" xfId="1" applyNumberFormat="1" applyFont="1" applyFill="1" applyBorder="1"/>
    <xf numFmtId="0" fontId="13" fillId="5" borderId="9" xfId="1" applyNumberFormat="1" applyFont="1" applyFill="1" applyBorder="1"/>
    <xf numFmtId="0" fontId="13" fillId="2" borderId="17" xfId="1" applyFont="1" applyFill="1" applyBorder="1"/>
    <xf numFmtId="172" fontId="13" fillId="4" borderId="10" xfId="1" quotePrefix="1" applyNumberFormat="1" applyFont="1" applyFill="1" applyBorder="1" applyAlignment="1" applyProtection="1">
      <alignment horizontal="left"/>
    </xf>
    <xf numFmtId="0" fontId="13" fillId="2" borderId="16" xfId="1" applyFont="1" applyFill="1" applyBorder="1"/>
    <xf numFmtId="0" fontId="13" fillId="2" borderId="0" xfId="1" applyFont="1" applyFill="1" applyBorder="1"/>
    <xf numFmtId="0" fontId="11" fillId="0" borderId="0" xfId="1" applyFont="1" applyAlignment="1">
      <alignment horizontal="left"/>
    </xf>
    <xf numFmtId="0" fontId="2" fillId="2" borderId="13" xfId="1" applyFont="1" applyFill="1" applyBorder="1" applyAlignment="1">
      <alignment horizontal="left"/>
    </xf>
    <xf numFmtId="0" fontId="2" fillId="2" borderId="14" xfId="1" applyFont="1" applyFill="1" applyBorder="1" applyAlignment="1">
      <alignment horizontal="left"/>
    </xf>
    <xf numFmtId="0" fontId="21" fillId="2" borderId="16" xfId="1" applyFont="1" applyFill="1" applyBorder="1"/>
    <xf numFmtId="0" fontId="2" fillId="2" borderId="0" xfId="1" applyFont="1" applyFill="1" applyBorder="1" applyAlignment="1"/>
    <xf numFmtId="165" fontId="2" fillId="2" borderId="0" xfId="1" applyNumberFormat="1" applyFont="1" applyFill="1" applyBorder="1" applyAlignment="1"/>
    <xf numFmtId="0" fontId="2" fillId="2" borderId="9" xfId="1" applyNumberFormat="1" applyFont="1" applyFill="1" applyBorder="1" applyAlignment="1"/>
    <xf numFmtId="0" fontId="2" fillId="2" borderId="29" xfId="1" applyFont="1" applyFill="1" applyBorder="1" applyAlignment="1"/>
    <xf numFmtId="0" fontId="2" fillId="2" borderId="9" xfId="1" applyFont="1" applyFill="1" applyBorder="1" applyAlignment="1"/>
    <xf numFmtId="165" fontId="2" fillId="2" borderId="9" xfId="1" applyNumberFormat="1" applyFont="1" applyFill="1" applyBorder="1" applyAlignment="1"/>
    <xf numFmtId="0" fontId="2" fillId="2" borderId="29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9" xfId="1" applyNumberFormat="1" applyFont="1" applyFill="1" applyBorder="1" applyAlignment="1">
      <alignment horizontal="center"/>
    </xf>
    <xf numFmtId="173" fontId="9" fillId="4" borderId="9" xfId="1" applyNumberFormat="1" applyFont="1" applyFill="1" applyBorder="1" applyAlignment="1" applyProtection="1">
      <alignment horizontal="left"/>
    </xf>
    <xf numFmtId="0" fontId="2" fillId="2" borderId="9" xfId="1" applyFont="1" applyFill="1" applyBorder="1"/>
    <xf numFmtId="0" fontId="2" fillId="0" borderId="9" xfId="1" applyFont="1" applyBorder="1" applyAlignment="1">
      <alignment horizontal="left"/>
    </xf>
    <xf numFmtId="0" fontId="13" fillId="4" borderId="9" xfId="1" applyNumberFormat="1" applyFont="1" applyFill="1" applyBorder="1" applyAlignment="1" applyProtection="1">
      <alignment horizontal="center" vertical="center"/>
    </xf>
    <xf numFmtId="0" fontId="14" fillId="2" borderId="9" xfId="1" applyFont="1" applyFill="1" applyBorder="1" applyAlignment="1">
      <alignment horizontal="left" vertical="center"/>
    </xf>
    <xf numFmtId="0" fontId="21" fillId="2" borderId="32" xfId="1" applyFont="1" applyFill="1" applyBorder="1"/>
    <xf numFmtId="0" fontId="2" fillId="2" borderId="37" xfId="1" applyFont="1" applyFill="1" applyBorder="1"/>
    <xf numFmtId="0" fontId="2" fillId="2" borderId="37" xfId="1" applyFont="1" applyFill="1" applyBorder="1" applyAlignment="1">
      <alignment horizontal="center"/>
    </xf>
    <xf numFmtId="0" fontId="13" fillId="4" borderId="9" xfId="1" applyNumberFormat="1" applyFont="1" applyFill="1" applyBorder="1" applyAlignment="1" applyProtection="1">
      <alignment horizontal="left" vertical="center"/>
    </xf>
    <xf numFmtId="0" fontId="11" fillId="0" borderId="0" xfId="1" applyFont="1" applyBorder="1"/>
    <xf numFmtId="0" fontId="11" fillId="0" borderId="13" xfId="1" applyFont="1" applyBorder="1"/>
    <xf numFmtId="0" fontId="11" fillId="0" borderId="14" xfId="1" applyFont="1" applyBorder="1"/>
    <xf numFmtId="0" fontId="11" fillId="0" borderId="15" xfId="1" applyFont="1" applyBorder="1"/>
    <xf numFmtId="0" fontId="11" fillId="0" borderId="16" xfId="1" applyFont="1" applyBorder="1"/>
    <xf numFmtId="0" fontId="11" fillId="0" borderId="17" xfId="1" applyFont="1" applyBorder="1"/>
    <xf numFmtId="0" fontId="11" fillId="0" borderId="32" xfId="1" applyFont="1" applyBorder="1"/>
    <xf numFmtId="0" fontId="11" fillId="0" borderId="37" xfId="1" applyFont="1" applyBorder="1"/>
    <xf numFmtId="0" fontId="11" fillId="0" borderId="33" xfId="1" applyFont="1" applyBorder="1"/>
    <xf numFmtId="0" fontId="2" fillId="9" borderId="9" xfId="1" applyNumberFormat="1" applyFont="1" applyFill="1" applyBorder="1" applyAlignment="1">
      <alignment horizontal="center"/>
    </xf>
    <xf numFmtId="0" fontId="2" fillId="2" borderId="33" xfId="1" applyFont="1" applyFill="1" applyBorder="1" applyAlignment="1">
      <alignment horizontal="left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_SwaptionATMVols 2" xfId="10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k/Documents/repos/quantlib_nando/QuantLibXL/Data/XLS/020_YieldCurveBootstrap/020_RateHelpers/USD_YCRH_Deposi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k/Documents/repos/quantlib_nando/QuantLibXL/Data/XLS/020_YieldCurveBootstrap/020_RateHelpers/USD_YCRH_SwapsFromBa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"/>
      <sheetName val="Discount"/>
      <sheetName val="ON"/>
      <sheetName val="3M"/>
      <sheetName val="6M"/>
      <sheetName val="1Y"/>
      <sheetName val="1M (2)"/>
      <sheetName val="3M (2)"/>
      <sheetName val="6M (2)"/>
      <sheetName val="1Y (2)"/>
    </sheetNames>
    <sheetDataSet>
      <sheetData sheetId="0">
        <row r="3">
          <cell r="F3" t="str">
            <v>USD_YCSTDRH_OND#0000</v>
          </cell>
        </row>
      </sheetData>
      <sheetData sheetId="1">
        <row r="3">
          <cell r="F3" t="str">
            <v>USD_YCRH_OND#0000</v>
          </cell>
        </row>
      </sheetData>
      <sheetData sheetId="2">
        <row r="3">
          <cell r="F3" t="e">
            <v>#NUM!</v>
          </cell>
        </row>
      </sheetData>
      <sheetData sheetId="3">
        <row r="3">
          <cell r="F3" t="str">
            <v>USD_YC3MRH_SND#0000</v>
          </cell>
        </row>
      </sheetData>
      <sheetData sheetId="4">
        <row r="3">
          <cell r="F3" t="str">
            <v>USD_YC6MRH_SND#0000</v>
          </cell>
        </row>
      </sheetData>
      <sheetData sheetId="5">
        <row r="3">
          <cell r="F3" t="str">
            <v>USD_YC1YRH_SND#0000</v>
          </cell>
        </row>
      </sheetData>
      <sheetData sheetId="6">
        <row r="3">
          <cell r="F3" t="str">
            <v>USD_YC1M-MxRH_SND#0000</v>
          </cell>
        </row>
      </sheetData>
      <sheetData sheetId="7">
        <row r="3">
          <cell r="F3" t="str">
            <v>USD_YC3M-MxRH_SND#0000</v>
          </cell>
        </row>
      </sheetData>
      <sheetData sheetId="8">
        <row r="3">
          <cell r="F3" t="str">
            <v>USD_YC6M-MxRH_SND#0000</v>
          </cell>
        </row>
      </sheetData>
      <sheetData sheetId="9">
        <row r="3">
          <cell r="F3" t="str">
            <v>USD_YC1Y-MxRH_SND#0000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M"/>
      <sheetName val="6M"/>
      <sheetName val="1Y"/>
      <sheetName val="1M (2)"/>
      <sheetName val="3M (2)"/>
      <sheetName val="6M (2)"/>
      <sheetName val="1Y (2)"/>
    </sheetNames>
    <sheetDataSet>
      <sheetData sheetId="0">
        <row r="4">
          <cell r="L4" t="str">
            <v>USD_YC3MRH_AM3LBASIS_Libor3M#0000</v>
          </cell>
        </row>
        <row r="10">
          <cell r="P10" t="str">
            <v>CHF</v>
          </cell>
          <cell r="Q10" t="str">
            <v>AB</v>
          </cell>
          <cell r="R10" t="str">
            <v>3L</v>
          </cell>
        </row>
        <row r="11">
          <cell r="P11" t="str">
            <v>EUR</v>
          </cell>
          <cell r="Q11" t="str">
            <v>AB</v>
          </cell>
          <cell r="R11" t="str">
            <v>3E</v>
          </cell>
        </row>
        <row r="12">
          <cell r="P12" t="str">
            <v>GBP</v>
          </cell>
          <cell r="Q12" t="str">
            <v>AM</v>
          </cell>
          <cell r="R12" t="str">
            <v>3L</v>
          </cell>
        </row>
        <row r="13">
          <cell r="P13" t="str">
            <v>JPY</v>
          </cell>
          <cell r="Q13" t="str">
            <v>SB</v>
          </cell>
          <cell r="R13" t="str">
            <v>3L</v>
          </cell>
        </row>
        <row r="14">
          <cell r="P14" t="str">
            <v>USD</v>
          </cell>
          <cell r="Q14" t="str">
            <v>AM</v>
          </cell>
          <cell r="R14" t="str">
            <v>3L</v>
          </cell>
        </row>
      </sheetData>
      <sheetData sheetId="1">
        <row r="4">
          <cell r="L4" t="str">
            <v>USD_YC6MRH_AM6LBASIS_Libor6M#0000</v>
          </cell>
        </row>
        <row r="10">
          <cell r="P10" t="str">
            <v>CHF</v>
          </cell>
          <cell r="Q10" t="str">
            <v>AB</v>
          </cell>
          <cell r="R10" t="str">
            <v>6L</v>
          </cell>
        </row>
        <row r="11">
          <cell r="P11" t="str">
            <v>EUR</v>
          </cell>
          <cell r="Q11" t="str">
            <v>AB</v>
          </cell>
          <cell r="R11" t="str">
            <v>6E</v>
          </cell>
        </row>
        <row r="12">
          <cell r="P12" t="str">
            <v>GBP</v>
          </cell>
          <cell r="Q12" t="str">
            <v>SB</v>
          </cell>
          <cell r="R12" t="str">
            <v>6L</v>
          </cell>
        </row>
        <row r="13">
          <cell r="P13" t="str">
            <v>JPY</v>
          </cell>
          <cell r="Q13" t="str">
            <v>SB</v>
          </cell>
          <cell r="R13" t="str">
            <v>6L</v>
          </cell>
        </row>
        <row r="14">
          <cell r="P14" t="str">
            <v>USD</v>
          </cell>
          <cell r="Q14" t="str">
            <v>AM</v>
          </cell>
          <cell r="R14" t="str">
            <v>6L</v>
          </cell>
        </row>
      </sheetData>
      <sheetData sheetId="2">
        <row r="4">
          <cell r="L4" t="str">
            <v>USD_YC1YRH_AM12LBASIS_Libor1Y#0000</v>
          </cell>
        </row>
        <row r="10">
          <cell r="P10" t="str">
            <v>CHF</v>
          </cell>
          <cell r="Q10" t="str">
            <v>AB</v>
          </cell>
          <cell r="R10" t="str">
            <v>12L</v>
          </cell>
        </row>
        <row r="11">
          <cell r="P11" t="str">
            <v>EUR</v>
          </cell>
          <cell r="Q11" t="str">
            <v>AB</v>
          </cell>
          <cell r="R11" t="str">
            <v>12E</v>
          </cell>
        </row>
        <row r="12">
          <cell r="P12" t="str">
            <v>GBP</v>
          </cell>
          <cell r="Q12" t="str">
            <v>SB</v>
          </cell>
          <cell r="R12" t="str">
            <v>12L</v>
          </cell>
        </row>
        <row r="13">
          <cell r="P13" t="str">
            <v>JPY</v>
          </cell>
          <cell r="Q13" t="str">
            <v>SB</v>
          </cell>
          <cell r="R13" t="str">
            <v>12L</v>
          </cell>
        </row>
        <row r="14">
          <cell r="P14" t="str">
            <v>USD</v>
          </cell>
          <cell r="Q14" t="str">
            <v>AM</v>
          </cell>
          <cell r="R14" t="str">
            <v>12L</v>
          </cell>
        </row>
      </sheetData>
      <sheetData sheetId="3">
        <row r="4">
          <cell r="L4" t="str">
            <v>USD_YC1M-MxRH_AM1LBASIS_Libor1M#0000</v>
          </cell>
        </row>
      </sheetData>
      <sheetData sheetId="4">
        <row r="4">
          <cell r="L4" t="str">
            <v>USD_YC3M-MxRH_AM3LBASIS_Libor3M#0000</v>
          </cell>
        </row>
      </sheetData>
      <sheetData sheetId="5">
        <row r="4">
          <cell r="L4" t="str">
            <v>USD_YC6M-MxRH_AM6LBASIS_Libor6M#0000</v>
          </cell>
        </row>
      </sheetData>
      <sheetData sheetId="6">
        <row r="4">
          <cell r="L4" t="str">
            <v>USD_YC1Y-MxRH_AM12LBASIS_Libor1Y#0000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68"/>
  <sheetViews>
    <sheetView tabSelected="1" workbookViewId="0"/>
  </sheetViews>
  <sheetFormatPr defaultColWidth="8" defaultRowHeight="11.25" x14ac:dyDescent="0.2"/>
  <cols>
    <col min="1" max="1" width="6.140625" style="59" customWidth="1"/>
    <col min="2" max="2" width="8.42578125" style="59" customWidth="1"/>
    <col min="3" max="3" width="18" style="59" bestFit="1" customWidth="1"/>
    <col min="4" max="4" width="23.85546875" style="59" bestFit="1" customWidth="1"/>
    <col min="5" max="5" width="22" style="59" bestFit="1" customWidth="1"/>
    <col min="6" max="6" width="7.28515625" style="59" customWidth="1"/>
    <col min="7" max="16384" width="8" style="59"/>
  </cols>
  <sheetData>
    <row r="1" spans="1:33" s="60" customFormat="1" ht="12" thickBot="1" x14ac:dyDescent="0.25">
      <c r="B1" s="60" t="str">
        <f>_xll.qlxlVersion(TRUE,Trigger)</f>
        <v>QuantLibXL 1.3.0 - MS VC++ 9.0 - Multithreaded Static Runtime library - Release Configuration - Dec  5 2013 11:03:51</v>
      </c>
    </row>
    <row r="2" spans="1:33" s="60" customFormat="1" ht="18" x14ac:dyDescent="0.25">
      <c r="B2" s="106" t="s">
        <v>116</v>
      </c>
      <c r="C2" s="105"/>
      <c r="D2" s="105"/>
      <c r="E2" s="105"/>
      <c r="F2" s="104"/>
      <c r="K2" s="141" t="s">
        <v>162</v>
      </c>
      <c r="L2" s="140"/>
      <c r="M2" s="140"/>
      <c r="N2" s="139"/>
    </row>
    <row r="3" spans="1:33" ht="12" thickBot="1" x14ac:dyDescent="0.25">
      <c r="A3" s="60"/>
      <c r="B3" s="68"/>
      <c r="C3" s="103"/>
      <c r="D3" s="65"/>
      <c r="E3" s="65"/>
      <c r="F3" s="64"/>
      <c r="G3" s="60"/>
      <c r="H3" s="60"/>
      <c r="I3" s="60"/>
      <c r="J3" s="60"/>
      <c r="K3" s="147"/>
      <c r="L3" s="150"/>
      <c r="M3" s="150"/>
      <c r="N3" s="149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</row>
    <row r="4" spans="1:33" x14ac:dyDescent="0.2">
      <c r="A4" s="60"/>
      <c r="B4" s="68"/>
      <c r="C4" s="102" t="s">
        <v>115</v>
      </c>
      <c r="D4" s="83" t="s">
        <v>104</v>
      </c>
      <c r="E4" s="65"/>
      <c r="F4" s="64"/>
      <c r="G4" s="60"/>
      <c r="H4" s="101" t="s">
        <v>114</v>
      </c>
      <c r="I4" s="100"/>
      <c r="J4" s="60"/>
      <c r="K4" s="147"/>
      <c r="L4" s="146" t="s">
        <v>100</v>
      </c>
      <c r="M4" s="137"/>
      <c r="N4" s="145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</row>
    <row r="5" spans="1:33" x14ac:dyDescent="0.2">
      <c r="A5" s="60"/>
      <c r="B5" s="68"/>
      <c r="C5" s="95" t="s">
        <v>113</v>
      </c>
      <c r="D5" s="69">
        <v>1</v>
      </c>
      <c r="E5" s="65"/>
      <c r="F5" s="64"/>
      <c r="G5" s="60"/>
      <c r="H5" s="99" t="s">
        <v>112</v>
      </c>
      <c r="I5" s="98" t="s">
        <v>111</v>
      </c>
      <c r="J5" s="60"/>
      <c r="K5" s="147"/>
      <c r="L5" s="146" t="s">
        <v>101</v>
      </c>
      <c r="M5" s="137" t="b">
        <v>1</v>
      </c>
      <c r="N5" s="145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</row>
    <row r="6" spans="1:33" x14ac:dyDescent="0.2">
      <c r="A6" s="60"/>
      <c r="B6" s="68"/>
      <c r="C6" s="95" t="s">
        <v>110</v>
      </c>
      <c r="D6" s="69" t="str">
        <f>_xll.qlPeriodEquivalent(D5&amp;"M")</f>
        <v>1M</v>
      </c>
      <c r="E6" s="65"/>
      <c r="F6" s="64"/>
      <c r="G6" s="60"/>
      <c r="H6" s="99" t="s">
        <v>109</v>
      </c>
      <c r="I6" s="98" t="s">
        <v>108</v>
      </c>
      <c r="J6" s="60"/>
      <c r="K6" s="147"/>
      <c r="L6" s="146" t="s">
        <v>99</v>
      </c>
      <c r="M6" s="137" t="b">
        <v>0</v>
      </c>
      <c r="N6" s="145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</row>
    <row r="7" spans="1:33" x14ac:dyDescent="0.2">
      <c r="A7" s="60"/>
      <c r="B7" s="68"/>
      <c r="C7" s="95" t="s">
        <v>107</v>
      </c>
      <c r="D7" s="69" t="str">
        <f>Months&amp;IF(UPPER(Currency)="EUR","E","L")</f>
        <v>1L</v>
      </c>
      <c r="E7" s="65"/>
      <c r="F7" s="64"/>
      <c r="G7" s="60"/>
      <c r="H7" s="99" t="s">
        <v>106</v>
      </c>
      <c r="I7" s="98"/>
      <c r="J7" s="60"/>
      <c r="K7" s="147"/>
      <c r="L7" s="146" t="s">
        <v>161</v>
      </c>
      <c r="M7" s="137" t="b">
        <v>1</v>
      </c>
      <c r="N7" s="145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</row>
    <row r="8" spans="1:33" ht="12" thickBot="1" x14ac:dyDescent="0.25">
      <c r="A8" s="60"/>
      <c r="B8" s="68"/>
      <c r="C8" s="95" t="s">
        <v>105</v>
      </c>
      <c r="D8" s="69" t="str">
        <f>VLOOKUP(Currency,H4:I8,2)</f>
        <v>AM</v>
      </c>
      <c r="E8" s="65"/>
      <c r="F8" s="64"/>
      <c r="G8" s="60"/>
      <c r="H8" s="97" t="s">
        <v>104</v>
      </c>
      <c r="I8" s="96" t="s">
        <v>103</v>
      </c>
      <c r="J8" s="60"/>
      <c r="K8" s="147"/>
      <c r="L8" s="146" t="s">
        <v>160</v>
      </c>
      <c r="M8" s="148" t="e">
        <f ca="1">SUBSTITUTE(LEFT(CELL("filename",#REF!),FIND("[",CELL("filename",#REF!),1)-1),"\XLS\","\XML\")</f>
        <v>#REF!</v>
      </c>
      <c r="N8" s="145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</row>
    <row r="9" spans="1:33" x14ac:dyDescent="0.2">
      <c r="A9" s="60"/>
      <c r="B9" s="68"/>
      <c r="C9" s="95" t="s">
        <v>102</v>
      </c>
      <c r="D9" s="69" t="str">
        <f>Currency&amp;"_YC"&amp;IndexTenor&amp;"RH"</f>
        <v>USD_YC1MRH</v>
      </c>
      <c r="E9" s="65"/>
      <c r="F9" s="64"/>
      <c r="G9" s="60"/>
      <c r="H9" s="60"/>
      <c r="I9" s="60"/>
      <c r="J9" s="60"/>
      <c r="K9" s="147"/>
      <c r="L9" s="146" t="s">
        <v>159</v>
      </c>
      <c r="M9" s="134" t="b">
        <v>1</v>
      </c>
      <c r="N9" s="145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</row>
    <row r="10" spans="1:33" ht="12" thickBot="1" x14ac:dyDescent="0.25">
      <c r="A10" s="60"/>
      <c r="B10" s="68"/>
      <c r="C10" s="94" t="s">
        <v>101</v>
      </c>
      <c r="D10" s="69" t="b">
        <v>1</v>
      </c>
      <c r="E10" s="65"/>
      <c r="F10" s="64"/>
      <c r="G10" s="60"/>
      <c r="H10" s="60"/>
      <c r="I10" s="60"/>
      <c r="J10" s="60"/>
      <c r="K10" s="144"/>
      <c r="L10" s="143"/>
      <c r="M10" s="143"/>
      <c r="N10" s="142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</row>
    <row r="11" spans="1:33" ht="12" thickBot="1" x14ac:dyDescent="0.25">
      <c r="A11" s="60"/>
      <c r="B11" s="68"/>
      <c r="C11" s="94" t="s">
        <v>100</v>
      </c>
      <c r="D11" s="93">
        <v>41570.832118055558</v>
      </c>
      <c r="E11" s="65"/>
      <c r="F11" s="64"/>
      <c r="G11" s="60"/>
      <c r="H11" s="60"/>
      <c r="I11" s="60"/>
      <c r="J11" s="60"/>
      <c r="K11" s="129"/>
      <c r="L11" s="129"/>
      <c r="M11" s="129"/>
      <c r="N11" s="129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</row>
    <row r="12" spans="1:33" ht="15.75" x14ac:dyDescent="0.25">
      <c r="A12" s="60"/>
      <c r="B12" s="68"/>
      <c r="C12" s="92" t="s">
        <v>99</v>
      </c>
      <c r="D12" s="91" t="b">
        <v>0</v>
      </c>
      <c r="E12" s="65"/>
      <c r="F12" s="64"/>
      <c r="G12" s="60"/>
      <c r="H12" s="60"/>
      <c r="I12" s="60"/>
      <c r="J12" s="60"/>
      <c r="K12" s="141" t="s">
        <v>158</v>
      </c>
      <c r="L12" s="140"/>
      <c r="M12" s="140"/>
      <c r="N12" s="139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</row>
    <row r="13" spans="1:33" ht="12.75" x14ac:dyDescent="0.2">
      <c r="A13" s="60"/>
      <c r="B13" s="68"/>
      <c r="C13" s="73"/>
      <c r="D13" s="73"/>
      <c r="E13" s="65"/>
      <c r="F13" s="64"/>
      <c r="G13" s="60"/>
      <c r="H13" s="60"/>
      <c r="I13" s="60"/>
      <c r="J13" s="60"/>
      <c r="K13" s="136"/>
      <c r="L13" s="138"/>
      <c r="M13" s="138"/>
      <c r="N13" s="133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</row>
    <row r="14" spans="1:33" ht="12.75" x14ac:dyDescent="0.2">
      <c r="A14" s="60"/>
      <c r="B14" s="68"/>
      <c r="C14" s="88" t="s">
        <v>98</v>
      </c>
      <c r="D14" s="90" t="str">
        <f>_xll.qlPiecewiseYieldCurve(D16,NDays,Calendar,RateHelpersSelected,DayCounter,IF(ISERROR(D22),NA(),D20:E20),IF(ISERROR(D22),NA(),D21:E21),Accuracy,TraitsID,InterpolatorID,Permanent,,ObjectOverwrite)</f>
        <v>_USDYC1M#0004</v>
      </c>
      <c r="E14" s="65"/>
      <c r="F14" s="64"/>
      <c r="G14" s="60"/>
      <c r="H14" s="60"/>
      <c r="I14" s="60"/>
      <c r="J14" s="60"/>
      <c r="K14" s="136"/>
      <c r="L14" s="135" t="s">
        <v>115</v>
      </c>
      <c r="M14" s="137" t="s">
        <v>104</v>
      </c>
      <c r="N14" s="133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</row>
    <row r="15" spans="1:33" ht="12.75" x14ac:dyDescent="0.2">
      <c r="A15" s="60"/>
      <c r="B15" s="68"/>
      <c r="C15" s="75" t="s">
        <v>76</v>
      </c>
      <c r="D15" s="89" t="str">
        <f>_xll.ohRangeRetrieveError(YieldCurve)</f>
        <v/>
      </c>
      <c r="E15" s="65"/>
      <c r="F15" s="64"/>
      <c r="G15" s="60"/>
      <c r="H15" s="60"/>
      <c r="I15" s="60"/>
      <c r="J15" s="60"/>
      <c r="K15" s="136"/>
      <c r="L15" s="135" t="s">
        <v>157</v>
      </c>
      <c r="M15" s="137" t="s">
        <v>156</v>
      </c>
      <c r="N15" s="133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</row>
    <row r="16" spans="1:33" ht="12.75" x14ac:dyDescent="0.2">
      <c r="A16" s="60"/>
      <c r="B16" s="68"/>
      <c r="C16" s="88" t="s">
        <v>97</v>
      </c>
      <c r="D16" s="87" t="str">
        <f>"_"&amp;Currency&amp;"YC"&amp;IndexTenor</f>
        <v>_USDYC1M</v>
      </c>
      <c r="E16" s="65"/>
      <c r="F16" s="64"/>
      <c r="G16" s="60"/>
      <c r="H16" s="60"/>
      <c r="I16" s="60"/>
      <c r="J16" s="60"/>
      <c r="K16" s="136"/>
      <c r="L16" s="135" t="s">
        <v>155</v>
      </c>
      <c r="M16" s="134" t="s">
        <v>154</v>
      </c>
      <c r="N16" s="133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</row>
    <row r="17" spans="1:33" ht="13.5" thickBot="1" x14ac:dyDescent="0.25">
      <c r="A17" s="60"/>
      <c r="B17" s="68"/>
      <c r="C17" s="77" t="s">
        <v>96</v>
      </c>
      <c r="D17" s="86">
        <v>0</v>
      </c>
      <c r="E17" s="65"/>
      <c r="F17" s="64"/>
      <c r="G17" s="60"/>
      <c r="H17" s="60"/>
      <c r="I17" s="60"/>
      <c r="J17" s="60"/>
      <c r="K17" s="132"/>
      <c r="L17" s="131"/>
      <c r="M17" s="131"/>
      <c r="N17" s="13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</row>
    <row r="18" spans="1:33" ht="12" thickBot="1" x14ac:dyDescent="0.25">
      <c r="A18" s="60"/>
      <c r="B18" s="68"/>
      <c r="C18" s="77" t="s">
        <v>95</v>
      </c>
      <c r="D18" s="85" t="s">
        <v>94</v>
      </c>
      <c r="E18" s="65"/>
      <c r="F18" s="64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</row>
    <row r="19" spans="1:33" ht="15.75" x14ac:dyDescent="0.25">
      <c r="A19" s="60"/>
      <c r="B19" s="68"/>
      <c r="C19" s="77" t="s">
        <v>93</v>
      </c>
      <c r="D19" s="85"/>
      <c r="E19" s="65"/>
      <c r="F19" s="64"/>
      <c r="G19" s="60"/>
      <c r="H19" s="60"/>
      <c r="I19" s="60"/>
      <c r="J19" s="60"/>
      <c r="K19" s="141" t="s">
        <v>162</v>
      </c>
      <c r="L19" s="140"/>
      <c r="M19" s="140"/>
      <c r="N19" s="139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</row>
    <row r="20" spans="1:33" x14ac:dyDescent="0.2">
      <c r="A20" s="60"/>
      <c r="B20" s="68"/>
      <c r="C20" s="77" t="s">
        <v>92</v>
      </c>
      <c r="D20" s="84" t="str">
        <f>Currency&amp;"TOY_SYNTH"&amp;IndexTenor&amp;"_Quote"</f>
        <v>USDTOY_SYNTH1M_Quote</v>
      </c>
      <c r="E20" s="83" t="str">
        <f>Currency&amp;"TOY2_SYNTH"&amp;IndexTenor&amp;"_Quote"</f>
        <v>USDTOY2_SYNTH1M_Quote</v>
      </c>
      <c r="F20" s="64"/>
      <c r="G20" s="60"/>
      <c r="H20" s="60"/>
      <c r="I20" s="60"/>
      <c r="J20" s="60"/>
      <c r="K20" s="147"/>
      <c r="L20" s="150"/>
      <c r="M20" s="150"/>
      <c r="N20" s="149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</row>
    <row r="21" spans="1:33" x14ac:dyDescent="0.2">
      <c r="A21" s="60"/>
      <c r="B21" s="68"/>
      <c r="C21" s="77" t="s">
        <v>91</v>
      </c>
      <c r="D21" s="82">
        <f>DATE(YEAR(_xll.qlCalendarAdvance(Calendar,_xll.qlSettingsEvaluationDate(Trigger),NDays&amp;"D")),12,31)</f>
        <v>42004</v>
      </c>
      <c r="E21" s="81">
        <f>DATE(YEAR(D21+1),12,31)</f>
        <v>42369</v>
      </c>
      <c r="F21" s="64"/>
      <c r="G21" s="60"/>
      <c r="H21" s="60"/>
      <c r="I21" s="60"/>
      <c r="J21" s="60"/>
      <c r="K21" s="147"/>
      <c r="L21" s="146" t="s">
        <v>100</v>
      </c>
      <c r="M21" s="137"/>
      <c r="N21" s="145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</row>
    <row r="22" spans="1:33" x14ac:dyDescent="0.2">
      <c r="A22" s="60"/>
      <c r="B22" s="68"/>
      <c r="C22" s="77" t="s">
        <v>90</v>
      </c>
      <c r="D22" s="80">
        <f>_xll.qlQuoteValue(D20,Trigger)</f>
        <v>1</v>
      </c>
      <c r="E22" s="79">
        <f>_xll.qlQuoteValue(E20,Trigger)</f>
        <v>1</v>
      </c>
      <c r="F22" s="64"/>
      <c r="G22" s="60"/>
      <c r="H22" s="60"/>
      <c r="I22" s="60"/>
      <c r="J22" s="60"/>
      <c r="K22" s="147"/>
      <c r="L22" s="146" t="s">
        <v>101</v>
      </c>
      <c r="M22" s="137" t="b">
        <v>1</v>
      </c>
      <c r="N22" s="145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</row>
    <row r="23" spans="1:33" x14ac:dyDescent="0.2">
      <c r="A23" s="60"/>
      <c r="B23" s="68"/>
      <c r="C23" s="77" t="s">
        <v>89</v>
      </c>
      <c r="D23" s="78">
        <v>1E-4</v>
      </c>
      <c r="E23" s="65"/>
      <c r="F23" s="64"/>
      <c r="G23" s="60"/>
      <c r="H23" s="60"/>
      <c r="I23" s="60"/>
      <c r="J23" s="60"/>
      <c r="K23" s="147"/>
      <c r="L23" s="146" t="s">
        <v>99</v>
      </c>
      <c r="M23" s="137" t="b">
        <v>0</v>
      </c>
      <c r="N23" s="145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</row>
    <row r="24" spans="1:33" x14ac:dyDescent="0.2">
      <c r="A24" s="60"/>
      <c r="B24" s="68"/>
      <c r="C24" s="77" t="s">
        <v>88</v>
      </c>
      <c r="D24" s="76" t="s">
        <v>87</v>
      </c>
      <c r="E24" s="65"/>
      <c r="F24" s="64"/>
      <c r="G24" s="60"/>
      <c r="H24" s="60"/>
      <c r="I24" s="60"/>
      <c r="J24" s="60"/>
      <c r="K24" s="147"/>
      <c r="L24" s="146" t="s">
        <v>161</v>
      </c>
      <c r="M24" s="137" t="b">
        <v>1</v>
      </c>
      <c r="N24" s="145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</row>
    <row r="25" spans="1:33" x14ac:dyDescent="0.2">
      <c r="A25" s="60"/>
      <c r="B25" s="68"/>
      <c r="C25" s="75" t="s">
        <v>86</v>
      </c>
      <c r="D25" s="74" t="s">
        <v>85</v>
      </c>
      <c r="E25" s="65"/>
      <c r="F25" s="64"/>
      <c r="G25" s="60"/>
      <c r="H25" s="60"/>
      <c r="I25" s="60"/>
      <c r="J25" s="60"/>
      <c r="K25" s="147"/>
      <c r="L25" s="146" t="s">
        <v>160</v>
      </c>
      <c r="M25" s="148" t="e">
        <f ca="1">SUBSTITUTE(LEFT(CELL("filename",#REF!),FIND("[",CELL("filename",#REF!),1)-1),"\XLS\","\XML\")</f>
        <v>#REF!</v>
      </c>
      <c r="N25" s="145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</row>
    <row r="26" spans="1:33" x14ac:dyDescent="0.2">
      <c r="A26" s="60"/>
      <c r="B26" s="68"/>
      <c r="C26" s="73"/>
      <c r="D26" s="73"/>
      <c r="E26" s="65"/>
      <c r="F26" s="64"/>
      <c r="G26" s="60"/>
      <c r="H26" s="60"/>
      <c r="I26" s="60"/>
      <c r="J26" s="60"/>
      <c r="K26" s="147"/>
      <c r="L26" s="146" t="s">
        <v>159</v>
      </c>
      <c r="M26" s="134" t="b">
        <v>1</v>
      </c>
      <c r="N26" s="145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</row>
    <row r="27" spans="1:33" ht="12" thickBot="1" x14ac:dyDescent="0.25">
      <c r="A27" s="60"/>
      <c r="B27" s="68"/>
      <c r="C27" s="72">
        <f>_xll.qlTermStructureReferenceDate(YieldCurve)</f>
        <v>41653</v>
      </c>
      <c r="D27" s="71" t="e">
        <f>MAX(_xll.ohPack(Selected!I1:I126))</f>
        <v>#NUM!</v>
      </c>
      <c r="E27" s="65"/>
      <c r="F27" s="64"/>
      <c r="G27" s="60"/>
      <c r="H27" s="60"/>
      <c r="I27" s="60"/>
      <c r="J27" s="60"/>
      <c r="K27" s="144"/>
      <c r="L27" s="143"/>
      <c r="M27" s="143"/>
      <c r="N27" s="142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</row>
    <row r="28" spans="1:33" ht="12" thickBot="1" x14ac:dyDescent="0.25">
      <c r="A28" s="60"/>
      <c r="B28" s="68"/>
      <c r="C28" s="70">
        <f>MAX(_xll.ohPack(Selected!H2:H126))</f>
        <v>59917</v>
      </c>
      <c r="D28" s="69" t="e">
        <f>MIN(_xll.ohPack(Selected!I1:I126))</f>
        <v>#NUM!</v>
      </c>
      <c r="E28" s="65"/>
      <c r="F28" s="64"/>
      <c r="G28" s="60"/>
      <c r="H28" s="60"/>
      <c r="I28" s="60"/>
      <c r="J28" s="60"/>
      <c r="K28" s="129"/>
      <c r="L28" s="129"/>
      <c r="M28" s="129"/>
      <c r="N28" s="129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</row>
    <row r="29" spans="1:33" ht="15.75" x14ac:dyDescent="0.25">
      <c r="A29" s="60"/>
      <c r="B29" s="68"/>
      <c r="C29" s="67" t="s">
        <v>76</v>
      </c>
      <c r="D29" s="66" t="str">
        <f ca="1">_xll.ohRangeRetrieveError(Selected!I1)</f>
        <v>qlPiecewiseYieldCurveData - 1st instrument (maturity: January 30th, 2014) has an invalid quote</v>
      </c>
      <c r="E29" s="65"/>
      <c r="F29" s="64"/>
      <c r="G29" s="60"/>
      <c r="H29" s="60"/>
      <c r="I29" s="60"/>
      <c r="J29" s="60"/>
      <c r="K29" s="141" t="s">
        <v>158</v>
      </c>
      <c r="L29" s="140"/>
      <c r="M29" s="140"/>
      <c r="N29" s="139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</row>
    <row r="30" spans="1:33" ht="14.25" customHeight="1" thickBot="1" x14ac:dyDescent="0.25">
      <c r="A30" s="60"/>
      <c r="B30" s="63"/>
      <c r="C30" s="62"/>
      <c r="D30" s="62"/>
      <c r="E30" s="62"/>
      <c r="F30" s="61"/>
      <c r="G30" s="60"/>
      <c r="H30" s="60"/>
      <c r="I30" s="60"/>
      <c r="J30" s="60"/>
      <c r="K30" s="136"/>
      <c r="L30" s="138"/>
      <c r="M30" s="138"/>
      <c r="N30" s="133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</row>
    <row r="31" spans="1:33" ht="12.75" x14ac:dyDescent="0.2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136"/>
      <c r="L31" s="135" t="s">
        <v>115</v>
      </c>
      <c r="M31" s="137" t="s">
        <v>104</v>
      </c>
      <c r="N31" s="133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</row>
    <row r="32" spans="1:33" ht="12.75" x14ac:dyDescent="0.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136"/>
      <c r="L32" s="135" t="s">
        <v>157</v>
      </c>
      <c r="M32" s="137" t="s">
        <v>156</v>
      </c>
      <c r="N32" s="133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</row>
    <row r="33" spans="1:33" ht="12.75" x14ac:dyDescent="0.2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136"/>
      <c r="L33" s="135" t="s">
        <v>189</v>
      </c>
      <c r="M33" s="137" t="s">
        <v>188</v>
      </c>
      <c r="N33" s="133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</row>
    <row r="34" spans="1:33" ht="12.75" x14ac:dyDescent="0.2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136"/>
      <c r="L34" s="135" t="s">
        <v>187</v>
      </c>
      <c r="M34" s="137" t="s">
        <v>186</v>
      </c>
      <c r="N34" s="133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</row>
    <row r="35" spans="1:33" ht="12.75" x14ac:dyDescent="0.2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136"/>
      <c r="L35" s="135" t="s">
        <v>95</v>
      </c>
      <c r="M35" s="134" t="s">
        <v>185</v>
      </c>
      <c r="N35" s="133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</row>
    <row r="36" spans="1:33" ht="12.75" x14ac:dyDescent="0.2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136"/>
      <c r="L36" s="135" t="s">
        <v>155</v>
      </c>
      <c r="M36" s="134" t="s">
        <v>154</v>
      </c>
      <c r="N36" s="133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</row>
    <row r="37" spans="1:33" ht="12.75" x14ac:dyDescent="0.2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136"/>
      <c r="L37" s="135" t="s">
        <v>184</v>
      </c>
      <c r="M37" s="137" t="str">
        <f>PROPER(Currency)&amp;"YC"</f>
        <v>UsdYC</v>
      </c>
      <c r="N37" s="133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</row>
    <row r="38" spans="1:33" ht="12.75" x14ac:dyDescent="0.2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136"/>
      <c r="L38" s="135" t="s">
        <v>183</v>
      </c>
      <c r="M38" s="137" t="str">
        <f>PROPER(Currency)&amp;"YCSTD"</f>
        <v>UsdYCSTD</v>
      </c>
      <c r="N38" s="133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</row>
    <row r="39" spans="1:33" ht="13.5" thickBot="1" x14ac:dyDescent="0.2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132"/>
      <c r="L39" s="131"/>
      <c r="M39" s="131"/>
      <c r="N39" s="13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</row>
    <row r="40" spans="1:33" ht="12" thickBot="1" x14ac:dyDescent="0.25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</row>
    <row r="41" spans="1:33" ht="15.75" x14ac:dyDescent="0.25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141" t="s">
        <v>162</v>
      </c>
      <c r="L41" s="140"/>
      <c r="M41" s="140"/>
      <c r="N41" s="139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</row>
    <row r="42" spans="1:33" x14ac:dyDescent="0.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147"/>
      <c r="L42" s="150"/>
      <c r="M42" s="150"/>
      <c r="N42" s="149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</row>
    <row r="43" spans="1:33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147"/>
      <c r="L43" s="146" t="s">
        <v>100</v>
      </c>
      <c r="M43" s="137"/>
      <c r="N43" s="145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</row>
    <row r="44" spans="1:33" x14ac:dyDescent="0.2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147"/>
      <c r="L44" s="146" t="s">
        <v>101</v>
      </c>
      <c r="M44" s="137" t="b">
        <v>1</v>
      </c>
      <c r="N44" s="145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</row>
    <row r="45" spans="1:33" x14ac:dyDescent="0.2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147"/>
      <c r="L45" s="146" t="s">
        <v>99</v>
      </c>
      <c r="M45" s="137" t="b">
        <v>0</v>
      </c>
      <c r="N45" s="145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</row>
    <row r="46" spans="1:33" x14ac:dyDescent="0.2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147"/>
      <c r="L46" s="146" t="s">
        <v>161</v>
      </c>
      <c r="M46" s="137" t="b">
        <v>1</v>
      </c>
      <c r="N46" s="145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</row>
    <row r="47" spans="1:33" x14ac:dyDescent="0.2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147"/>
      <c r="L47" s="146" t="s">
        <v>160</v>
      </c>
      <c r="M47" s="148" t="e">
        <f ca="1">SUBSTITUTE(LEFT(CELL("filename",#REF!),FIND("[",CELL("filename",#REF!),1)-1),"\XLS\","\XML\")</f>
        <v>#REF!</v>
      </c>
      <c r="N47" s="145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</row>
    <row r="48" spans="1:33" x14ac:dyDescent="0.2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147"/>
      <c r="L48" s="146" t="s">
        <v>159</v>
      </c>
      <c r="M48" s="134" t="b">
        <v>1</v>
      </c>
      <c r="N48" s="145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</row>
    <row r="49" spans="1:33" ht="12" thickBot="1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144"/>
      <c r="L49" s="143"/>
      <c r="M49" s="143"/>
      <c r="N49" s="142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</row>
    <row r="50" spans="1:33" ht="12" thickBot="1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129"/>
      <c r="L50" s="129"/>
      <c r="M50" s="129"/>
      <c r="N50" s="129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</row>
    <row r="51" spans="1:33" ht="15.75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141" t="s">
        <v>158</v>
      </c>
      <c r="L51" s="140"/>
      <c r="M51" s="140"/>
      <c r="N51" s="139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</row>
    <row r="52" spans="1:33" ht="12.75" x14ac:dyDescent="0.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136"/>
      <c r="L52" s="138"/>
      <c r="M52" s="138"/>
      <c r="N52" s="133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</row>
    <row r="53" spans="1:33" ht="12.75" x14ac:dyDescent="0.2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136"/>
      <c r="L53" s="135" t="s">
        <v>115</v>
      </c>
      <c r="M53" s="137" t="s">
        <v>104</v>
      </c>
      <c r="N53" s="133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  <c r="AA53" s="60"/>
      <c r="AB53" s="60"/>
      <c r="AC53" s="60"/>
      <c r="AD53" s="60"/>
      <c r="AE53" s="60"/>
      <c r="AF53" s="60"/>
      <c r="AG53" s="60"/>
    </row>
    <row r="54" spans="1:33" ht="12.75" x14ac:dyDescent="0.2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136"/>
      <c r="L54" s="135" t="s">
        <v>157</v>
      </c>
      <c r="M54" s="137" t="s">
        <v>156</v>
      </c>
      <c r="N54" s="133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</row>
    <row r="55" spans="1:33" ht="12.75" x14ac:dyDescent="0.2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136"/>
      <c r="L55" s="135" t="s">
        <v>189</v>
      </c>
      <c r="M55" s="137" t="s">
        <v>188</v>
      </c>
      <c r="N55" s="133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</row>
    <row r="56" spans="1:33" ht="12.75" x14ac:dyDescent="0.2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136"/>
      <c r="L56" s="135" t="s">
        <v>187</v>
      </c>
      <c r="M56" s="137" t="s">
        <v>186</v>
      </c>
      <c r="N56" s="133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  <c r="AA56" s="60"/>
      <c r="AB56" s="60"/>
      <c r="AC56" s="60"/>
      <c r="AD56" s="60"/>
      <c r="AE56" s="60"/>
      <c r="AF56" s="60"/>
      <c r="AG56" s="60"/>
    </row>
    <row r="57" spans="1:33" ht="12.75" x14ac:dyDescent="0.2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136"/>
      <c r="L57" s="135" t="s">
        <v>95</v>
      </c>
      <c r="M57" s="137" t="s">
        <v>94</v>
      </c>
      <c r="N57" s="133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</row>
    <row r="58" spans="1:33" ht="12.75" x14ac:dyDescent="0.2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136"/>
      <c r="L58" s="135" t="s">
        <v>155</v>
      </c>
      <c r="M58" s="134" t="s">
        <v>154</v>
      </c>
      <c r="N58" s="133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</row>
    <row r="59" spans="1:33" ht="12.75" x14ac:dyDescent="0.2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136"/>
      <c r="L59" s="135" t="s">
        <v>184</v>
      </c>
      <c r="M59" s="134" t="str">
        <f>PROPER(Currency)&amp;"YC"</f>
        <v>UsdYC</v>
      </c>
      <c r="N59" s="133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</row>
    <row r="60" spans="1:33" ht="12.75" x14ac:dyDescent="0.2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136"/>
      <c r="L60" s="135" t="s">
        <v>183</v>
      </c>
      <c r="M60" s="134" t="str">
        <f>PROPER(Currency)&amp;"YCSTD"</f>
        <v>UsdYCSTD</v>
      </c>
      <c r="N60" s="133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</row>
    <row r="61" spans="1:33" ht="13.5" thickBot="1" x14ac:dyDescent="0.25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132"/>
      <c r="L61" s="131"/>
      <c r="M61" s="131"/>
      <c r="N61" s="13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</row>
    <row r="62" spans="1:33" x14ac:dyDescent="0.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</row>
    <row r="63" spans="1:33" x14ac:dyDescent="0.2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</row>
    <row r="64" spans="1:33" x14ac:dyDescent="0.2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</row>
    <row r="65" spans="1:33" x14ac:dyDescent="0.2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</row>
    <row r="66" spans="1:33" x14ac:dyDescent="0.2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</row>
    <row r="67" spans="1:33" x14ac:dyDescent="0.2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</row>
    <row r="68" spans="1:33" x14ac:dyDescent="0.2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</row>
  </sheetData>
  <mergeCells count="7">
    <mergeCell ref="K51:N51"/>
    <mergeCell ref="B2:F2"/>
    <mergeCell ref="K2:N2"/>
    <mergeCell ref="K12:N12"/>
    <mergeCell ref="K19:N19"/>
    <mergeCell ref="K29:N29"/>
    <mergeCell ref="K41:N41"/>
  </mergeCells>
  <dataValidations count="9">
    <dataValidation type="list" allowBlank="1" showInputMessage="1" showErrorMessage="1" sqref="D2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4">
      <formula1>"Discount,ZeroYield,ForwardRate"</formula1>
    </dataValidation>
    <dataValidation type="list" allowBlank="1" showInputMessage="1" showErrorMessage="1" sqref="D19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4 M14 M31 M53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5 M32 M54">
      <formula1>"Libor,ibor"</formula1>
    </dataValidation>
    <dataValidation type="list" allowBlank="1" showInputMessage="1" showErrorMessage="1" sqref="M35 M57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M33:M34 M55:M56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9"/>
  <sheetViews>
    <sheetView topLeftCell="E1" workbookViewId="0">
      <selection activeCell="H8" sqref="H8"/>
    </sheetView>
  </sheetViews>
  <sheetFormatPr defaultRowHeight="11.25" x14ac:dyDescent="0.2"/>
  <cols>
    <col min="1" max="1" width="5.7109375" style="1" hidden="1" customWidth="1"/>
    <col min="2" max="2" width="5" style="2" hidden="1" customWidth="1"/>
    <col min="3" max="3" width="8.5703125" style="2" hidden="1" customWidth="1"/>
    <col min="4" max="4" width="4.42578125" style="2" hidden="1" customWidth="1"/>
    <col min="5" max="5" width="23.28515625" style="2" bestFit="1" customWidth="1"/>
    <col min="6" max="6" width="8" style="2" bestFit="1" customWidth="1"/>
    <col min="7" max="7" width="7.140625" style="2" bestFit="1" customWidth="1"/>
    <col min="8" max="9" width="6.7109375" style="2" bestFit="1" customWidth="1"/>
    <col min="10" max="10" width="7.7109375" style="2" bestFit="1" customWidth="1"/>
    <col min="11" max="11" width="14.28515625" style="2" bestFit="1" customWidth="1"/>
    <col min="12" max="12" width="14.140625" style="2" bestFit="1" customWidth="1"/>
    <col min="13" max="13" width="2.7109375" style="1" bestFit="1" customWidth="1"/>
    <col min="14" max="14" width="13.5703125" style="1" bestFit="1" customWidth="1"/>
    <col min="15" max="15" width="28.140625" style="1" bestFit="1" customWidth="1"/>
    <col min="16" max="16" width="3.5703125" style="1" customWidth="1"/>
    <col min="17" max="16384" width="9.140625" style="1"/>
  </cols>
  <sheetData>
    <row r="1" spans="2:14" ht="33.75" x14ac:dyDescent="0.2">
      <c r="B1" s="34" t="s">
        <v>75</v>
      </c>
      <c r="C1" s="33"/>
      <c r="D1" s="32"/>
      <c r="E1" s="31" t="s">
        <v>74</v>
      </c>
      <c r="F1" s="31" t="s">
        <v>73</v>
      </c>
      <c r="G1" s="31" t="s">
        <v>72</v>
      </c>
      <c r="H1" s="31" t="s">
        <v>71</v>
      </c>
      <c r="I1" s="31" t="s">
        <v>70</v>
      </c>
      <c r="J1" s="31" t="s">
        <v>69</v>
      </c>
      <c r="K1" s="31" t="s">
        <v>68</v>
      </c>
      <c r="L1" s="31" t="s">
        <v>67</v>
      </c>
    </row>
    <row r="2" spans="2:14" ht="11.25" customHeight="1" x14ac:dyDescent="0.2">
      <c r="B2" s="30"/>
      <c r="C2" s="15"/>
      <c r="D2" s="14" t="s">
        <v>66</v>
      </c>
      <c r="E2" s="14" t="str">
        <f>RateHelperPrefix&amp;"_"&amp;$B2&amp;$C2&amp;$D2</f>
        <v>USD_YC1MRH_OND</v>
      </c>
      <c r="F2" s="13" t="e">
        <f>_xll.qlRateHelperQuoteValue($E2,Trigger)</f>
        <v>#NUM!</v>
      </c>
      <c r="G2" s="13"/>
      <c r="H2" s="12" t="b">
        <v>0</v>
      </c>
      <c r="I2" s="12">
        <v>10</v>
      </c>
      <c r="J2" s="12">
        <v>1</v>
      </c>
      <c r="K2" s="11" t="e">
        <f>_xll.qlRateHelperEarliestDate($E2,Trigger)</f>
        <v>#NUM!</v>
      </c>
      <c r="L2" s="10" t="e">
        <f>_xll.qlRateHelperLatestDate($E2,Trigger)</f>
        <v>#NUM!</v>
      </c>
      <c r="M2" s="1">
        <v>10</v>
      </c>
      <c r="N2" s="1" t="s">
        <v>65</v>
      </c>
    </row>
    <row r="3" spans="2:14" x14ac:dyDescent="0.2">
      <c r="B3" s="30"/>
      <c r="C3" s="15"/>
      <c r="D3" s="14" t="s">
        <v>64</v>
      </c>
      <c r="E3" s="14" t="str">
        <f>RateHelperPrefix&amp;"_"&amp;$B3&amp;$C3&amp;$D3</f>
        <v>USD_YC1MRH_TND</v>
      </c>
      <c r="F3" s="13" t="e">
        <f>_xll.qlRateHelperQuoteValue($E3,Trigger)</f>
        <v>#NUM!</v>
      </c>
      <c r="G3" s="13"/>
      <c r="H3" s="12" t="b">
        <v>0</v>
      </c>
      <c r="I3" s="12">
        <v>10</v>
      </c>
      <c r="J3" s="12">
        <v>1</v>
      </c>
      <c r="K3" s="11" t="e">
        <f>_xll.qlRateHelperEarliestDate($E3,Trigger)</f>
        <v>#NUM!</v>
      </c>
      <c r="L3" s="10" t="e">
        <f>_xll.qlRateHelperLatestDate($E3,Trigger)</f>
        <v>#NUM!</v>
      </c>
      <c r="M3" s="1">
        <v>20</v>
      </c>
      <c r="N3" s="1" t="s">
        <v>63</v>
      </c>
    </row>
    <row r="4" spans="2:14" x14ac:dyDescent="0.2">
      <c r="B4" s="30"/>
      <c r="C4" s="15"/>
      <c r="D4" s="14" t="s">
        <v>62</v>
      </c>
      <c r="E4" s="14" t="str">
        <f>RateHelperPrefix&amp;"_"&amp;$B4&amp;$C4&amp;$D4</f>
        <v>USD_YC1MRH_SND</v>
      </c>
      <c r="F4" s="13" t="e">
        <f>_xll.qlRateHelperQuoteValue($E4,Trigger)</f>
        <v>#NUM!</v>
      </c>
      <c r="G4" s="13"/>
      <c r="H4" s="12" t="b">
        <v>0</v>
      </c>
      <c r="I4" s="12">
        <v>10</v>
      </c>
      <c r="J4" s="12">
        <v>1</v>
      </c>
      <c r="K4" s="11">
        <f>_xll.qlRateHelperEarliestDate($E4,Trigger)</f>
        <v>41655</v>
      </c>
      <c r="L4" s="10">
        <f>_xll.qlRateHelperLatestDate($E4,Trigger)</f>
        <v>41656</v>
      </c>
      <c r="M4" s="1">
        <v>30</v>
      </c>
      <c r="N4" s="1" t="s">
        <v>61</v>
      </c>
    </row>
    <row r="5" spans="2:14" x14ac:dyDescent="0.2">
      <c r="B5" s="30"/>
      <c r="C5" s="15"/>
      <c r="D5" s="14" t="s">
        <v>60</v>
      </c>
      <c r="E5" s="14" t="str">
        <f>RateHelperPrefix&amp;"_"&amp;$B5&amp;$C5&amp;$D5</f>
        <v>USD_YC1MRH_SWD</v>
      </c>
      <c r="F5" s="13" t="e">
        <f>_xll.qlRateHelperQuoteValue($E5,Trigger)</f>
        <v>#NUM!</v>
      </c>
      <c r="G5" s="13"/>
      <c r="H5" s="12" t="b">
        <v>0</v>
      </c>
      <c r="I5" s="12">
        <v>10</v>
      </c>
      <c r="J5" s="12">
        <v>1</v>
      </c>
      <c r="K5" s="11">
        <f>_xll.qlRateHelperEarliestDate($E5,Trigger)</f>
        <v>41655</v>
      </c>
      <c r="L5" s="10">
        <f>_xll.qlRateHelperLatestDate($E5,Trigger)</f>
        <v>41662</v>
      </c>
      <c r="M5" s="1">
        <v>40</v>
      </c>
      <c r="N5" s="1" t="s">
        <v>59</v>
      </c>
    </row>
    <row r="6" spans="2:14" x14ac:dyDescent="0.2">
      <c r="B6" s="30"/>
      <c r="C6" s="15"/>
      <c r="D6" s="14" t="s">
        <v>58</v>
      </c>
      <c r="E6" s="14" t="str">
        <f>RateHelperPrefix&amp;"_"&amp;$B6&amp;$C6&amp;$D6</f>
        <v>USD_YC1MRH_2WD</v>
      </c>
      <c r="F6" s="13" t="e">
        <f>_xll.qlRateHelperQuoteValue($E6,Trigger)</f>
        <v>#NUM!</v>
      </c>
      <c r="G6" s="13"/>
      <c r="H6" s="12" t="b">
        <v>1</v>
      </c>
      <c r="I6" s="12">
        <v>10</v>
      </c>
      <c r="J6" s="12">
        <v>1</v>
      </c>
      <c r="K6" s="11">
        <f>_xll.qlRateHelperEarliestDate($E6,Trigger)</f>
        <v>41655</v>
      </c>
      <c r="L6" s="10">
        <f>_xll.qlRateHelperLatestDate($E6,Trigger)</f>
        <v>41669</v>
      </c>
      <c r="M6" s="1">
        <v>50</v>
      </c>
      <c r="N6" s="1" t="s">
        <v>57</v>
      </c>
    </row>
    <row r="7" spans="2:14" x14ac:dyDescent="0.2">
      <c r="B7" s="30"/>
      <c r="C7" s="15"/>
      <c r="D7" s="14" t="s">
        <v>56</v>
      </c>
      <c r="E7" s="14" t="str">
        <f>RateHelperPrefix&amp;"_"&amp;$B7&amp;$C7&amp;$D7</f>
        <v>USD_YC1MRH_3WD</v>
      </c>
      <c r="F7" s="13" t="e">
        <f>_xll.qlRateHelperQuoteValue($E7,Trigger)</f>
        <v>#NUM!</v>
      </c>
      <c r="G7" s="13"/>
      <c r="H7" s="12" t="b">
        <v>1</v>
      </c>
      <c r="I7" s="12">
        <v>10</v>
      </c>
      <c r="J7" s="12">
        <v>1</v>
      </c>
      <c r="K7" s="11">
        <f>_xll.qlRateHelperEarliestDate($E7,Trigger)</f>
        <v>41655</v>
      </c>
      <c r="L7" s="10">
        <f>_xll.qlRateHelperLatestDate($E7,Trigger)</f>
        <v>41676</v>
      </c>
      <c r="M7" s="1">
        <v>60</v>
      </c>
      <c r="N7" s="1" t="s">
        <v>55</v>
      </c>
    </row>
    <row r="8" spans="2:14" x14ac:dyDescent="0.2">
      <c r="B8" s="30"/>
      <c r="C8" s="15"/>
      <c r="D8" s="14" t="s">
        <v>54</v>
      </c>
      <c r="E8" s="14" t="str">
        <f>RateHelperPrefix&amp;"_"&amp;$B8&amp;$C8&amp;$D8</f>
        <v>USD_YC1MRH_1MD</v>
      </c>
      <c r="F8" s="13" t="e">
        <f>_xll.qlRateHelperQuoteValue($E8,Trigger)</f>
        <v>#NUM!</v>
      </c>
      <c r="G8" s="13"/>
      <c r="H8" s="12" t="b">
        <v>1</v>
      </c>
      <c r="I8" s="12">
        <v>10</v>
      </c>
      <c r="J8" s="12">
        <v>1</v>
      </c>
      <c r="K8" s="11">
        <f>_xll.qlRateHelperEarliestDate($E8,Trigger)</f>
        <v>41655</v>
      </c>
      <c r="L8" s="10">
        <f>_xll.qlRateHelperLatestDate($E8,Trigger)</f>
        <v>41687</v>
      </c>
      <c r="M8" s="1">
        <v>70</v>
      </c>
      <c r="N8" s="1" t="s">
        <v>53</v>
      </c>
    </row>
    <row r="9" spans="2:14" hidden="1" x14ac:dyDescent="0.2">
      <c r="B9" s="30"/>
      <c r="C9" s="15"/>
      <c r="D9" s="14" t="s">
        <v>52</v>
      </c>
      <c r="E9" s="14" t="str">
        <f>RateHelperPrefix&amp;"_"&amp;$B9&amp;$C9&amp;$D9</f>
        <v>USD_YC1MRH_2MD</v>
      </c>
      <c r="F9" s="13" t="e">
        <f>_xll.qlRateHelperQuoteValue($E9,Trigger)</f>
        <v>#NUM!</v>
      </c>
      <c r="G9" s="13"/>
      <c r="H9" s="12" t="b">
        <v>0</v>
      </c>
      <c r="I9" s="12">
        <v>10</v>
      </c>
      <c r="J9" s="12">
        <v>1</v>
      </c>
      <c r="K9" s="11" t="e">
        <f>_xll.qlRateHelperEarliestDate($E9,Trigger)</f>
        <v>#NUM!</v>
      </c>
      <c r="L9" s="10" t="e">
        <f>_xll.qlRateHelperLatestDate($E9,Trigger)</f>
        <v>#NUM!</v>
      </c>
    </row>
    <row r="10" spans="2:14" hidden="1" x14ac:dyDescent="0.2">
      <c r="B10" s="30"/>
      <c r="C10" s="15"/>
      <c r="D10" s="14" t="s">
        <v>51</v>
      </c>
      <c r="E10" s="14" t="str">
        <f>RateHelperPrefix&amp;"_"&amp;$B10&amp;$C10&amp;$D10</f>
        <v>USD_YC1MRH_3MD</v>
      </c>
      <c r="F10" s="13" t="e">
        <f>_xll.qlRateHelperQuoteValue($E10,Trigger)</f>
        <v>#NUM!</v>
      </c>
      <c r="G10" s="13"/>
      <c r="H10" s="12" t="b">
        <v>0</v>
      </c>
      <c r="I10" s="12">
        <v>10</v>
      </c>
      <c r="J10" s="12">
        <v>1</v>
      </c>
      <c r="K10" s="11" t="e">
        <f>_xll.qlRateHelperEarliestDate($E10,Trigger)</f>
        <v>#NUM!</v>
      </c>
      <c r="L10" s="10" t="e">
        <f>_xll.qlRateHelperLatestDate($E10,Trigger)</f>
        <v>#NUM!</v>
      </c>
    </row>
    <row r="11" spans="2:14" hidden="1" x14ac:dyDescent="0.2">
      <c r="B11" s="30"/>
      <c r="C11" s="15"/>
      <c r="D11" s="14" t="s">
        <v>50</v>
      </c>
      <c r="E11" s="14" t="str">
        <f>RateHelperPrefix&amp;"_"&amp;$B11&amp;$C11&amp;$D11</f>
        <v>USD_YC1MRH_4MD</v>
      </c>
      <c r="F11" s="13" t="e">
        <f>_xll.qlRateHelperQuoteValue($E11,Trigger)</f>
        <v>#NUM!</v>
      </c>
      <c r="G11" s="13"/>
      <c r="H11" s="12" t="b">
        <v>0</v>
      </c>
      <c r="I11" s="12">
        <v>10</v>
      </c>
      <c r="J11" s="12">
        <v>1</v>
      </c>
      <c r="K11" s="11" t="e">
        <f>_xll.qlRateHelperEarliestDate($E11,Trigger)</f>
        <v>#NUM!</v>
      </c>
      <c r="L11" s="10" t="e">
        <f>_xll.qlRateHelperLatestDate($E11,Trigger)</f>
        <v>#NUM!</v>
      </c>
      <c r="M11" s="1">
        <v>7</v>
      </c>
    </row>
    <row r="12" spans="2:14" hidden="1" x14ac:dyDescent="0.2">
      <c r="B12" s="30"/>
      <c r="C12" s="15"/>
      <c r="D12" s="14" t="s">
        <v>49</v>
      </c>
      <c r="E12" s="14" t="str">
        <f>RateHelperPrefix&amp;"_"&amp;$B12&amp;$C12&amp;$D12</f>
        <v>USD_YC1MRH_5MD</v>
      </c>
      <c r="F12" s="13" t="e">
        <f>_xll.qlRateHelperQuoteValue($E12,Trigger)</f>
        <v>#NUM!</v>
      </c>
      <c r="G12" s="13"/>
      <c r="H12" s="12" t="b">
        <v>0</v>
      </c>
      <c r="I12" s="12">
        <v>10</v>
      </c>
      <c r="J12" s="12">
        <v>1</v>
      </c>
      <c r="K12" s="11" t="e">
        <f>_xll.qlRateHelperEarliestDate($E12,Trigger)</f>
        <v>#NUM!</v>
      </c>
      <c r="L12" s="10" t="e">
        <f>_xll.qlRateHelperLatestDate($E12,Trigger)</f>
        <v>#NUM!</v>
      </c>
    </row>
    <row r="13" spans="2:14" hidden="1" x14ac:dyDescent="0.2">
      <c r="B13" s="30"/>
      <c r="C13" s="15"/>
      <c r="D13" s="14" t="s">
        <v>48</v>
      </c>
      <c r="E13" s="14" t="str">
        <f>RateHelperPrefix&amp;"_"&amp;$B13&amp;$C13&amp;$D13</f>
        <v>USD_YC1MRH_6MD</v>
      </c>
      <c r="F13" s="13" t="e">
        <f>_xll.qlRateHelperQuoteValue($E13,Trigger)</f>
        <v>#NUM!</v>
      </c>
      <c r="G13" s="13"/>
      <c r="H13" s="12" t="b">
        <v>0</v>
      </c>
      <c r="I13" s="12">
        <v>70</v>
      </c>
      <c r="J13" s="12">
        <v>1</v>
      </c>
      <c r="K13" s="11" t="e">
        <f>_xll.qlRateHelperEarliestDate($E13,Trigger)</f>
        <v>#NUM!</v>
      </c>
      <c r="L13" s="10" t="e">
        <f>_xll.qlRateHelperLatestDate($E13,Trigger)</f>
        <v>#NUM!</v>
      </c>
    </row>
    <row r="14" spans="2:14" hidden="1" x14ac:dyDescent="0.2">
      <c r="B14" s="30"/>
      <c r="C14" s="15"/>
      <c r="D14" s="14" t="s">
        <v>47</v>
      </c>
      <c r="E14" s="14" t="str">
        <f>RateHelperPrefix&amp;"_"&amp;$B14&amp;$C14&amp;$D14</f>
        <v>USD_YC1MRH_9MD</v>
      </c>
      <c r="F14" s="13" t="e">
        <f>_xll.qlRateHelperQuoteValue($E14,Trigger)</f>
        <v>#NUM!</v>
      </c>
      <c r="G14" s="13"/>
      <c r="H14" s="12" t="b">
        <v>0</v>
      </c>
      <c r="I14" s="12">
        <v>10</v>
      </c>
      <c r="J14" s="12">
        <v>1</v>
      </c>
      <c r="K14" s="11" t="e">
        <f>_xll.qlRateHelperEarliestDate($E14,Trigger)</f>
        <v>#NUM!</v>
      </c>
      <c r="L14" s="10" t="e">
        <f>_xll.qlRateHelperLatestDate($E14,Trigger)</f>
        <v>#NUM!</v>
      </c>
    </row>
    <row r="15" spans="2:14" hidden="1" x14ac:dyDescent="0.2">
      <c r="B15" s="29"/>
      <c r="C15" s="8"/>
      <c r="D15" s="7" t="s">
        <v>46</v>
      </c>
      <c r="E15" s="7" t="str">
        <f>RateHelperPrefix&amp;"_"&amp;$B15&amp;$C15&amp;$D15</f>
        <v>USD_YC1MRH_1YD</v>
      </c>
      <c r="F15" s="6" t="e">
        <f>_xll.qlRateHelperQuoteValue($E15,Trigger)</f>
        <v>#NUM!</v>
      </c>
      <c r="G15" s="6"/>
      <c r="H15" s="5" t="b">
        <v>0</v>
      </c>
      <c r="I15" s="5">
        <v>10</v>
      </c>
      <c r="J15" s="5">
        <v>1</v>
      </c>
      <c r="K15" s="4" t="e">
        <f>_xll.qlRateHelperEarliestDate($E15,Trigger)</f>
        <v>#NUM!</v>
      </c>
      <c r="L15" s="3" t="e">
        <f>_xll.qlRateHelperLatestDate($E15,Trigger)</f>
        <v>#NUM!</v>
      </c>
    </row>
    <row r="16" spans="2:14" hidden="1" x14ac:dyDescent="0.2">
      <c r="B16" s="24" t="s">
        <v>45</v>
      </c>
      <c r="C16" s="23">
        <f>Months</f>
        <v>1</v>
      </c>
      <c r="D16" s="21" t="s">
        <v>43</v>
      </c>
      <c r="E16" s="21" t="str">
        <f>RateHelperPrefix&amp;"_"&amp;$B16&amp;$C16&amp;$D16</f>
        <v>USD_YC1MRH_T1F1</v>
      </c>
      <c r="F16" s="20" t="e">
        <f>_xll.qlRateHelperQuoteValue($E16,Trigger)</f>
        <v>#NUM!</v>
      </c>
      <c r="G16" s="20"/>
      <c r="H16" s="19" t="b">
        <v>0</v>
      </c>
      <c r="I16" s="19">
        <v>20</v>
      </c>
      <c r="J16" s="19">
        <v>7</v>
      </c>
      <c r="K16" s="18" t="e">
        <f>_xll.qlRateHelperEarliestDate($E16,Trigger)</f>
        <v>#NUM!</v>
      </c>
      <c r="L16" s="17" t="e">
        <f>_xll.qlRateHelperLatestDate($E16,Trigger)</f>
        <v>#NUM!</v>
      </c>
    </row>
    <row r="17" spans="2:12" hidden="1" x14ac:dyDescent="0.2">
      <c r="B17" s="9" t="s">
        <v>44</v>
      </c>
      <c r="C17" s="8">
        <f>Months</f>
        <v>1</v>
      </c>
      <c r="D17" s="7" t="s">
        <v>43</v>
      </c>
      <c r="E17" s="7" t="str">
        <f>RateHelperPrefix&amp;"_"&amp;$B17&amp;$C17&amp;$D17</f>
        <v>USD_YC1MRH_TOM1F1</v>
      </c>
      <c r="F17" s="6" t="e">
        <f>_xll.qlRateHelperQuoteValue($E17,Trigger)</f>
        <v>#NUM!</v>
      </c>
      <c r="G17" s="6"/>
      <c r="H17" s="5" t="b">
        <v>0</v>
      </c>
      <c r="I17" s="5">
        <v>20</v>
      </c>
      <c r="J17" s="5">
        <v>7</v>
      </c>
      <c r="K17" s="4" t="e">
        <f>_xll.qlRateHelperEarliestDate($E17,Trigger)</f>
        <v>#NUM!</v>
      </c>
      <c r="L17" s="3" t="e">
        <f>_xll.qlRateHelperLatestDate($E17,Trigger)</f>
        <v>#NUM!</v>
      </c>
    </row>
    <row r="18" spans="2:12" hidden="1" x14ac:dyDescent="0.2">
      <c r="B18" s="16">
        <v>1</v>
      </c>
      <c r="C18" s="15" t="s">
        <v>42</v>
      </c>
      <c r="D18" s="14" t="str">
        <f>(B18+Months)&amp;"F"</f>
        <v>2F</v>
      </c>
      <c r="E18" s="14" t="str">
        <f>RateHelperPrefix&amp;"_"&amp;$B18&amp;$C18&amp;$D18</f>
        <v>USD_YC1MRH_1x2F</v>
      </c>
      <c r="F18" s="13" t="e">
        <f>_xll.qlRateHelperQuoteValue($E18,Trigger)</f>
        <v>#NUM!</v>
      </c>
      <c r="G18" s="13"/>
      <c r="H18" s="12" t="b">
        <v>0</v>
      </c>
      <c r="I18" s="12">
        <v>20</v>
      </c>
      <c r="J18" s="12">
        <v>7</v>
      </c>
      <c r="K18" s="11" t="e">
        <f>_xll.qlRateHelperEarliestDate($E18,Trigger)</f>
        <v>#NUM!</v>
      </c>
      <c r="L18" s="10" t="e">
        <f>_xll.qlRateHelperLatestDate($E18,Trigger)</f>
        <v>#NUM!</v>
      </c>
    </row>
    <row r="19" spans="2:12" hidden="1" x14ac:dyDescent="0.2">
      <c r="B19" s="16">
        <v>2</v>
      </c>
      <c r="C19" s="15" t="s">
        <v>42</v>
      </c>
      <c r="D19" s="14" t="str">
        <f>(B19+Months)&amp;"F"</f>
        <v>3F</v>
      </c>
      <c r="E19" s="14" t="str">
        <f>RateHelperPrefix&amp;"_"&amp;$B19&amp;$C19&amp;$D19</f>
        <v>USD_YC1MRH_2x3F</v>
      </c>
      <c r="F19" s="13" t="e">
        <f>_xll.qlRateHelperQuoteValue($E19,Trigger)</f>
        <v>#NUM!</v>
      </c>
      <c r="G19" s="13"/>
      <c r="H19" s="12" t="b">
        <v>0</v>
      </c>
      <c r="I19" s="12">
        <v>20</v>
      </c>
      <c r="J19" s="12">
        <v>7</v>
      </c>
      <c r="K19" s="11" t="e">
        <f>_xll.qlRateHelperEarliestDate($E19,Trigger)</f>
        <v>#NUM!</v>
      </c>
      <c r="L19" s="10" t="e">
        <f>_xll.qlRateHelperLatestDate($E19,Trigger)</f>
        <v>#NUM!</v>
      </c>
    </row>
    <row r="20" spans="2:12" hidden="1" x14ac:dyDescent="0.2">
      <c r="B20" s="16">
        <v>3</v>
      </c>
      <c r="C20" s="15" t="s">
        <v>42</v>
      </c>
      <c r="D20" s="14" t="str">
        <f>(B20+Months)&amp;"F"</f>
        <v>4F</v>
      </c>
      <c r="E20" s="14" t="str">
        <f>RateHelperPrefix&amp;"_"&amp;$B20&amp;$C20&amp;$D20</f>
        <v>USD_YC1MRH_3x4F</v>
      </c>
      <c r="F20" s="13" t="e">
        <f>_xll.qlRateHelperQuoteValue($E20,Trigger)</f>
        <v>#NUM!</v>
      </c>
      <c r="G20" s="13"/>
      <c r="H20" s="12" t="b">
        <v>0</v>
      </c>
      <c r="I20" s="12">
        <v>20</v>
      </c>
      <c r="J20" s="12">
        <v>7</v>
      </c>
      <c r="K20" s="11" t="e">
        <f>_xll.qlRateHelperEarliestDate($E20,Trigger)</f>
        <v>#NUM!</v>
      </c>
      <c r="L20" s="10" t="e">
        <f>_xll.qlRateHelperLatestDate($E20,Trigger)</f>
        <v>#NUM!</v>
      </c>
    </row>
    <row r="21" spans="2:12" hidden="1" x14ac:dyDescent="0.2">
      <c r="B21" s="16">
        <v>4</v>
      </c>
      <c r="C21" s="15" t="s">
        <v>42</v>
      </c>
      <c r="D21" s="14" t="str">
        <f>(B21+Months)&amp;"F"</f>
        <v>5F</v>
      </c>
      <c r="E21" s="14" t="str">
        <f>RateHelperPrefix&amp;"_"&amp;$B21&amp;$C21&amp;$D21</f>
        <v>USD_YC1MRH_4x5F</v>
      </c>
      <c r="F21" s="13" t="e">
        <f>_xll.qlRateHelperQuoteValue($E21,Trigger)</f>
        <v>#NUM!</v>
      </c>
      <c r="G21" s="13"/>
      <c r="H21" s="12" t="b">
        <v>0</v>
      </c>
      <c r="I21" s="12">
        <v>20</v>
      </c>
      <c r="J21" s="12">
        <v>7</v>
      </c>
      <c r="K21" s="11" t="e">
        <f>_xll.qlRateHelperEarliestDate($E21,Trigger)</f>
        <v>#NUM!</v>
      </c>
      <c r="L21" s="10" t="e">
        <f>_xll.qlRateHelperLatestDate($E21,Trigger)</f>
        <v>#NUM!</v>
      </c>
    </row>
    <row r="22" spans="2:12" hidden="1" x14ac:dyDescent="0.2">
      <c r="B22" s="16">
        <v>5</v>
      </c>
      <c r="C22" s="15" t="s">
        <v>42</v>
      </c>
      <c r="D22" s="14" t="str">
        <f>(B22+Months)&amp;"F"</f>
        <v>6F</v>
      </c>
      <c r="E22" s="14" t="str">
        <f>RateHelperPrefix&amp;"_"&amp;$B22&amp;$C22&amp;$D22</f>
        <v>USD_YC1MRH_5x6F</v>
      </c>
      <c r="F22" s="13" t="e">
        <f>_xll.qlRateHelperQuoteValue($E22,Trigger)</f>
        <v>#NUM!</v>
      </c>
      <c r="G22" s="13"/>
      <c r="H22" s="12" t="b">
        <v>0</v>
      </c>
      <c r="I22" s="12">
        <v>20</v>
      </c>
      <c r="J22" s="12">
        <v>7</v>
      </c>
      <c r="K22" s="11" t="e">
        <f>_xll.qlRateHelperEarliestDate($E22,Trigger)</f>
        <v>#NUM!</v>
      </c>
      <c r="L22" s="10" t="e">
        <f>_xll.qlRateHelperLatestDate($E22,Trigger)</f>
        <v>#NUM!</v>
      </c>
    </row>
    <row r="23" spans="2:12" hidden="1" x14ac:dyDescent="0.2">
      <c r="B23" s="16">
        <v>6</v>
      </c>
      <c r="C23" s="15" t="s">
        <v>42</v>
      </c>
      <c r="D23" s="14" t="str">
        <f>(B23+Months)&amp;"F"</f>
        <v>7F</v>
      </c>
      <c r="E23" s="14" t="str">
        <f>RateHelperPrefix&amp;"_"&amp;$B23&amp;$C23&amp;$D23</f>
        <v>USD_YC1MRH_6x7F</v>
      </c>
      <c r="F23" s="13" t="e">
        <f>_xll.qlRateHelperQuoteValue($E23,Trigger)</f>
        <v>#NUM!</v>
      </c>
      <c r="G23" s="13"/>
      <c r="H23" s="12" t="b">
        <v>0</v>
      </c>
      <c r="I23" s="12">
        <v>20</v>
      </c>
      <c r="J23" s="12">
        <v>7</v>
      </c>
      <c r="K23" s="11" t="e">
        <f>_xll.qlRateHelperEarliestDate($E23,Trigger)</f>
        <v>#NUM!</v>
      </c>
      <c r="L23" s="10" t="e">
        <f>_xll.qlRateHelperLatestDate($E23,Trigger)</f>
        <v>#NUM!</v>
      </c>
    </row>
    <row r="24" spans="2:12" hidden="1" x14ac:dyDescent="0.2">
      <c r="B24" s="16">
        <v>7</v>
      </c>
      <c r="C24" s="15" t="s">
        <v>42</v>
      </c>
      <c r="D24" s="14" t="str">
        <f>(B24+Months)&amp;"F"</f>
        <v>8F</v>
      </c>
      <c r="E24" s="14" t="str">
        <f>RateHelperPrefix&amp;"_"&amp;$B24&amp;$C24&amp;$D24</f>
        <v>USD_YC1MRH_7x8F</v>
      </c>
      <c r="F24" s="13" t="e">
        <f>_xll.qlRateHelperQuoteValue($E24,Trigger)</f>
        <v>#NUM!</v>
      </c>
      <c r="G24" s="13"/>
      <c r="H24" s="12" t="b">
        <v>0</v>
      </c>
      <c r="I24" s="12">
        <v>20</v>
      </c>
      <c r="J24" s="12">
        <v>7</v>
      </c>
      <c r="K24" s="11" t="e">
        <f>_xll.qlRateHelperEarliestDate($E24,Trigger)</f>
        <v>#NUM!</v>
      </c>
      <c r="L24" s="10" t="e">
        <f>_xll.qlRateHelperLatestDate($E24,Trigger)</f>
        <v>#NUM!</v>
      </c>
    </row>
    <row r="25" spans="2:12" hidden="1" x14ac:dyDescent="0.2">
      <c r="B25" s="16">
        <v>8</v>
      </c>
      <c r="C25" s="15" t="s">
        <v>42</v>
      </c>
      <c r="D25" s="14" t="str">
        <f>(B25+Months)&amp;"F"</f>
        <v>9F</v>
      </c>
      <c r="E25" s="14" t="str">
        <f>RateHelperPrefix&amp;"_"&amp;$B25&amp;$C25&amp;$D25</f>
        <v>USD_YC1MRH_8x9F</v>
      </c>
      <c r="F25" s="13" t="e">
        <f>_xll.qlRateHelperQuoteValue($E25,Trigger)</f>
        <v>#NUM!</v>
      </c>
      <c r="G25" s="13"/>
      <c r="H25" s="12" t="b">
        <v>0</v>
      </c>
      <c r="I25" s="12">
        <v>20</v>
      </c>
      <c r="J25" s="12">
        <v>7</v>
      </c>
      <c r="K25" s="11" t="e">
        <f>_xll.qlRateHelperEarliestDate($E25,Trigger)</f>
        <v>#NUM!</v>
      </c>
      <c r="L25" s="10" t="e">
        <f>_xll.qlRateHelperLatestDate($E25,Trigger)</f>
        <v>#NUM!</v>
      </c>
    </row>
    <row r="26" spans="2:12" hidden="1" x14ac:dyDescent="0.2">
      <c r="B26" s="16">
        <v>9</v>
      </c>
      <c r="C26" s="15" t="s">
        <v>42</v>
      </c>
      <c r="D26" s="14" t="str">
        <f>(B26+Months)&amp;"F"</f>
        <v>10F</v>
      </c>
      <c r="E26" s="14" t="str">
        <f>RateHelperPrefix&amp;"_"&amp;$B26&amp;$C26&amp;$D26</f>
        <v>USD_YC1MRH_9x10F</v>
      </c>
      <c r="F26" s="13" t="e">
        <f>_xll.qlRateHelperQuoteValue($E26,Trigger)</f>
        <v>#NUM!</v>
      </c>
      <c r="G26" s="13"/>
      <c r="H26" s="12" t="b">
        <v>0</v>
      </c>
      <c r="I26" s="12">
        <v>20</v>
      </c>
      <c r="J26" s="12">
        <v>7</v>
      </c>
      <c r="K26" s="11" t="e">
        <f>_xll.qlRateHelperEarliestDate($E26,Trigger)</f>
        <v>#NUM!</v>
      </c>
      <c r="L26" s="10" t="e">
        <f>_xll.qlRateHelperLatestDate($E26,Trigger)</f>
        <v>#NUM!</v>
      </c>
    </row>
    <row r="27" spans="2:12" hidden="1" x14ac:dyDescent="0.2">
      <c r="B27" s="16">
        <v>10</v>
      </c>
      <c r="C27" s="15" t="s">
        <v>42</v>
      </c>
      <c r="D27" s="14" t="str">
        <f>(B27+Months)&amp;"F"</f>
        <v>11F</v>
      </c>
      <c r="E27" s="14" t="str">
        <f>RateHelperPrefix&amp;"_"&amp;$B27&amp;$C27&amp;$D27</f>
        <v>USD_YC1MRH_10x11F</v>
      </c>
      <c r="F27" s="13" t="e">
        <f>_xll.qlRateHelperQuoteValue($E27,Trigger)</f>
        <v>#NUM!</v>
      </c>
      <c r="G27" s="13"/>
      <c r="H27" s="12" t="b">
        <v>0</v>
      </c>
      <c r="I27" s="12">
        <v>20</v>
      </c>
      <c r="J27" s="12">
        <v>7</v>
      </c>
      <c r="K27" s="11" t="e">
        <f>_xll.qlRateHelperEarliestDate($E27,Trigger)</f>
        <v>#NUM!</v>
      </c>
      <c r="L27" s="10" t="e">
        <f>_xll.qlRateHelperLatestDate($E27,Trigger)</f>
        <v>#NUM!</v>
      </c>
    </row>
    <row r="28" spans="2:12" hidden="1" x14ac:dyDescent="0.2">
      <c r="B28" s="16">
        <v>11</v>
      </c>
      <c r="C28" s="15" t="s">
        <v>42</v>
      </c>
      <c r="D28" s="14" t="str">
        <f>(B28+Months)&amp;"F"</f>
        <v>12F</v>
      </c>
      <c r="E28" s="14" t="str">
        <f>RateHelperPrefix&amp;"_"&amp;$B28&amp;$C28&amp;$D28</f>
        <v>USD_YC1MRH_11x12F</v>
      </c>
      <c r="F28" s="13" t="e">
        <f>_xll.qlRateHelperQuoteValue($E28,Trigger)</f>
        <v>#NUM!</v>
      </c>
      <c r="G28" s="13"/>
      <c r="H28" s="12" t="b">
        <v>0</v>
      </c>
      <c r="I28" s="12">
        <v>20</v>
      </c>
      <c r="J28" s="12">
        <v>7</v>
      </c>
      <c r="K28" s="11" t="e">
        <f>_xll.qlRateHelperEarliestDate($E28,Trigger)</f>
        <v>#NUM!</v>
      </c>
      <c r="L28" s="10" t="e">
        <f>_xll.qlRateHelperLatestDate($E28,Trigger)</f>
        <v>#NUM!</v>
      </c>
    </row>
    <row r="29" spans="2:12" hidden="1" x14ac:dyDescent="0.2">
      <c r="B29" s="16">
        <v>12</v>
      </c>
      <c r="C29" s="15" t="s">
        <v>42</v>
      </c>
      <c r="D29" s="14" t="str">
        <f>(B29+Months)&amp;"F"</f>
        <v>13F</v>
      </c>
      <c r="E29" s="14" t="str">
        <f>RateHelperPrefix&amp;"_"&amp;$B29&amp;$C29&amp;$D29</f>
        <v>USD_YC1MRH_12x13F</v>
      </c>
      <c r="F29" s="13" t="e">
        <f>_xll.qlRateHelperQuoteValue($E29,Trigger)</f>
        <v>#NUM!</v>
      </c>
      <c r="G29" s="13"/>
      <c r="H29" s="12" t="b">
        <v>0</v>
      </c>
      <c r="I29" s="12">
        <v>20</v>
      </c>
      <c r="J29" s="12">
        <v>7</v>
      </c>
      <c r="K29" s="11" t="e">
        <f>_xll.qlRateHelperEarliestDate($E29,Trigger)</f>
        <v>#NUM!</v>
      </c>
      <c r="L29" s="10" t="e">
        <f>_xll.qlRateHelperLatestDate($E29,Trigger)</f>
        <v>#NUM!</v>
      </c>
    </row>
    <row r="30" spans="2:12" hidden="1" x14ac:dyDescent="0.2">
      <c r="B30" s="16">
        <v>13</v>
      </c>
      <c r="C30" s="15" t="s">
        <v>42</v>
      </c>
      <c r="D30" s="14" t="str">
        <f>(B30+Months)&amp;"F"</f>
        <v>14F</v>
      </c>
      <c r="E30" s="14" t="str">
        <f>RateHelperPrefix&amp;"_"&amp;$B30&amp;$C30&amp;$D30</f>
        <v>USD_YC1MRH_13x14F</v>
      </c>
      <c r="F30" s="13" t="e">
        <f>_xll.qlRateHelperQuoteValue($E30,Trigger)</f>
        <v>#NUM!</v>
      </c>
      <c r="G30" s="13"/>
      <c r="H30" s="12" t="b">
        <v>0</v>
      </c>
      <c r="I30" s="12">
        <v>20</v>
      </c>
      <c r="J30" s="12">
        <v>7</v>
      </c>
      <c r="K30" s="11" t="e">
        <f>_xll.qlRateHelperEarliestDate($E30,Trigger)</f>
        <v>#NUM!</v>
      </c>
      <c r="L30" s="10" t="e">
        <f>_xll.qlRateHelperLatestDate($E30,Trigger)</f>
        <v>#NUM!</v>
      </c>
    </row>
    <row r="31" spans="2:12" hidden="1" x14ac:dyDescent="0.2">
      <c r="B31" s="16">
        <v>14</v>
      </c>
      <c r="C31" s="15" t="s">
        <v>42</v>
      </c>
      <c r="D31" s="14" t="str">
        <f>(B31+Months)&amp;"F"</f>
        <v>15F</v>
      </c>
      <c r="E31" s="14" t="str">
        <f>RateHelperPrefix&amp;"_"&amp;$B31&amp;$C31&amp;$D31</f>
        <v>USD_YC1MRH_14x15F</v>
      </c>
      <c r="F31" s="13" t="e">
        <f>_xll.qlRateHelperQuoteValue($E31,Trigger)</f>
        <v>#NUM!</v>
      </c>
      <c r="G31" s="13"/>
      <c r="H31" s="12" t="b">
        <v>0</v>
      </c>
      <c r="I31" s="12">
        <v>20</v>
      </c>
      <c r="J31" s="12">
        <v>7</v>
      </c>
      <c r="K31" s="11" t="e">
        <f>_xll.qlRateHelperEarliestDate($E31,Trigger)</f>
        <v>#NUM!</v>
      </c>
      <c r="L31" s="10" t="e">
        <f>_xll.qlRateHelperLatestDate($E31,Trigger)</f>
        <v>#NUM!</v>
      </c>
    </row>
    <row r="32" spans="2:12" hidden="1" x14ac:dyDescent="0.2">
      <c r="B32" s="16">
        <v>15</v>
      </c>
      <c r="C32" s="15" t="s">
        <v>42</v>
      </c>
      <c r="D32" s="14" t="str">
        <f>(B32+Months)&amp;"F"</f>
        <v>16F</v>
      </c>
      <c r="E32" s="14" t="str">
        <f>RateHelperPrefix&amp;"_"&amp;$B32&amp;$C32&amp;$D32</f>
        <v>USD_YC1MRH_15x16F</v>
      </c>
      <c r="F32" s="13" t="e">
        <f>_xll.qlRateHelperQuoteValue($E32,Trigger)</f>
        <v>#NUM!</v>
      </c>
      <c r="G32" s="13"/>
      <c r="H32" s="12" t="b">
        <v>0</v>
      </c>
      <c r="I32" s="12">
        <v>20</v>
      </c>
      <c r="J32" s="12">
        <v>7</v>
      </c>
      <c r="K32" s="11" t="e">
        <f>_xll.qlRateHelperEarliestDate($E32,Trigger)</f>
        <v>#NUM!</v>
      </c>
      <c r="L32" s="10" t="e">
        <f>_xll.qlRateHelperLatestDate($E32,Trigger)</f>
        <v>#NUM!</v>
      </c>
    </row>
    <row r="33" spans="1:12" hidden="1" x14ac:dyDescent="0.2">
      <c r="B33" s="16">
        <v>16</v>
      </c>
      <c r="C33" s="15" t="s">
        <v>42</v>
      </c>
      <c r="D33" s="14" t="str">
        <f>(B33+Months)&amp;"F"</f>
        <v>17F</v>
      </c>
      <c r="E33" s="14" t="str">
        <f>RateHelperPrefix&amp;"_"&amp;$B33&amp;$C33&amp;$D33</f>
        <v>USD_YC1MRH_16x17F</v>
      </c>
      <c r="F33" s="13" t="e">
        <f>_xll.qlRateHelperQuoteValue($E33,Trigger)</f>
        <v>#NUM!</v>
      </c>
      <c r="G33" s="13"/>
      <c r="H33" s="12" t="b">
        <v>0</v>
      </c>
      <c r="I33" s="12">
        <v>20</v>
      </c>
      <c r="J33" s="12">
        <v>7</v>
      </c>
      <c r="K33" s="11" t="e">
        <f>_xll.qlRateHelperEarliestDate($E33,Trigger)</f>
        <v>#NUM!</v>
      </c>
      <c r="L33" s="10" t="e">
        <f>_xll.qlRateHelperLatestDate($E33,Trigger)</f>
        <v>#NUM!</v>
      </c>
    </row>
    <row r="34" spans="1:12" hidden="1" x14ac:dyDescent="0.2">
      <c r="B34" s="16">
        <v>17</v>
      </c>
      <c r="C34" s="15" t="s">
        <v>42</v>
      </c>
      <c r="D34" s="14" t="str">
        <f>(B34+Months)&amp;"F"</f>
        <v>18F</v>
      </c>
      <c r="E34" s="14" t="str">
        <f>RateHelperPrefix&amp;"_"&amp;$B34&amp;$C34&amp;$D34</f>
        <v>USD_YC1MRH_17x18F</v>
      </c>
      <c r="F34" s="13" t="e">
        <f>_xll.qlRateHelperQuoteValue($E34,Trigger)</f>
        <v>#NUM!</v>
      </c>
      <c r="G34" s="13"/>
      <c r="H34" s="12" t="b">
        <v>0</v>
      </c>
      <c r="I34" s="12">
        <v>20</v>
      </c>
      <c r="J34" s="12">
        <v>7</v>
      </c>
      <c r="K34" s="11" t="e">
        <f>_xll.qlRateHelperEarliestDate($E34,Trigger)</f>
        <v>#NUM!</v>
      </c>
      <c r="L34" s="10" t="e">
        <f>_xll.qlRateHelperLatestDate($E34,Trigger)</f>
        <v>#NUM!</v>
      </c>
    </row>
    <row r="35" spans="1:12" hidden="1" x14ac:dyDescent="0.2">
      <c r="B35" s="9">
        <v>18</v>
      </c>
      <c r="C35" s="8" t="s">
        <v>42</v>
      </c>
      <c r="D35" s="7" t="str">
        <f>(B35+Months)&amp;"F"</f>
        <v>19F</v>
      </c>
      <c r="E35" s="7" t="str">
        <f>RateHelperPrefix&amp;"_"&amp;$B35&amp;$C35&amp;$D35</f>
        <v>USD_YC1MRH_18x19F</v>
      </c>
      <c r="F35" s="6" t="e">
        <f>_xll.qlRateHelperQuoteValue($E35,Trigger)</f>
        <v>#NUM!</v>
      </c>
      <c r="G35" s="6"/>
      <c r="H35" s="5" t="b">
        <v>0</v>
      </c>
      <c r="I35" s="5">
        <v>20</v>
      </c>
      <c r="J35" s="5">
        <v>7</v>
      </c>
      <c r="K35" s="4" t="e">
        <f>_xll.qlRateHelperEarliestDate($E35,Trigger)</f>
        <v>#NUM!</v>
      </c>
      <c r="L35" s="3" t="e">
        <f>_xll.qlRateHelperLatestDate($E35,Trigger)</f>
        <v>#NUM!</v>
      </c>
    </row>
    <row r="36" spans="1:12" ht="11.25" hidden="1" customHeight="1" x14ac:dyDescent="0.2">
      <c r="A36" s="23" t="b">
        <v>0</v>
      </c>
      <c r="B36" s="16"/>
      <c r="C36" s="15" t="str">
        <f>IF(IndexTenor="6M","IMMFRA","FUT")&amp;IndexTenor</f>
        <v>FUT1M</v>
      </c>
      <c r="D36" s="14" t="str">
        <f t="array" ref="D36:D77">_xll.qlIMMNextCodes(_xll.qlSettingsEvaluationDate(Trigger)-1,$A36:$A77)</f>
        <v>F4</v>
      </c>
      <c r="E36" s="14" t="str">
        <f>RateHelperPrefix&amp;"_"&amp;$B36&amp;$C36&amp;$D36</f>
        <v>USD_YC1MRH_FUT1MF4</v>
      </c>
      <c r="F36" s="28" t="e">
        <f>_xll.qlRateHelperQuoteValue($E36,Trigger)</f>
        <v>#NUM!</v>
      </c>
      <c r="G36" s="13" t="e">
        <f>_xll.qlFuturesRateHelperConvexityAdjustment($E36,Trigger)</f>
        <v>#NUM!</v>
      </c>
      <c r="H36" s="12" t="b">
        <v>0</v>
      </c>
      <c r="I36" s="12">
        <v>60</v>
      </c>
      <c r="J36" s="12">
        <v>1</v>
      </c>
      <c r="K36" s="11" t="e">
        <f>_xll.qlRateHelperEarliestDate($E36,Trigger)</f>
        <v>#NUM!</v>
      </c>
      <c r="L36" s="10" t="e">
        <f>_xll.qlRateHelperLatestDate($E36,Trigger)</f>
        <v>#NUM!</v>
      </c>
    </row>
    <row r="37" spans="1:12" hidden="1" x14ac:dyDescent="0.2">
      <c r="A37" s="15" t="b">
        <v>0</v>
      </c>
      <c r="B37" s="16"/>
      <c r="C37" s="15" t="str">
        <f>IF(IndexTenor="6M","IMMFRA","FUT")&amp;IndexTenor</f>
        <v>FUT1M</v>
      </c>
      <c r="D37" s="14" t="str">
        <v>G4</v>
      </c>
      <c r="E37" s="14" t="str">
        <f>RateHelperPrefix&amp;"_"&amp;$B37&amp;$C37&amp;$D37</f>
        <v>USD_YC1MRH_FUT1MG4</v>
      </c>
      <c r="F37" s="28" t="e">
        <f>_xll.qlRateHelperQuoteValue($E37,Trigger)</f>
        <v>#NUM!</v>
      </c>
      <c r="G37" s="13" t="e">
        <f>_xll.qlFuturesRateHelperConvexityAdjustment($E37,Trigger)</f>
        <v>#NUM!</v>
      </c>
      <c r="H37" s="12" t="b">
        <v>0</v>
      </c>
      <c r="I37" s="12">
        <v>60</v>
      </c>
      <c r="J37" s="12">
        <v>1</v>
      </c>
      <c r="K37" s="11" t="e">
        <f>_xll.qlRateHelperEarliestDate($E37,Trigger)</f>
        <v>#NUM!</v>
      </c>
      <c r="L37" s="10" t="e">
        <f>_xll.qlRateHelperLatestDate($E37,Trigger)</f>
        <v>#NUM!</v>
      </c>
    </row>
    <row r="38" spans="1:12" hidden="1" x14ac:dyDescent="0.2">
      <c r="A38" s="15" t="b">
        <v>0</v>
      </c>
      <c r="B38" s="16"/>
      <c r="C38" s="15" t="str">
        <f>IF(IndexTenor="6M","IMMFRA","FUT")&amp;IndexTenor</f>
        <v>FUT1M</v>
      </c>
      <c r="D38" s="14" t="str">
        <v>H4</v>
      </c>
      <c r="E38" s="14" t="str">
        <f>RateHelperPrefix&amp;"_"&amp;$B38&amp;$C38&amp;$D38</f>
        <v>USD_YC1MRH_FUT1MH4</v>
      </c>
      <c r="F38" s="28" t="e">
        <f>_xll.qlRateHelperQuoteValue($E38,Trigger)</f>
        <v>#NUM!</v>
      </c>
      <c r="G38" s="13" t="e">
        <f>_xll.qlFuturesRateHelperConvexityAdjustment($E38,Trigger)</f>
        <v>#NUM!</v>
      </c>
      <c r="H38" s="12" t="b">
        <v>0</v>
      </c>
      <c r="I38" s="12">
        <v>60</v>
      </c>
      <c r="J38" s="12">
        <v>1</v>
      </c>
      <c r="K38" s="11" t="e">
        <f>_xll.qlRateHelperEarliestDate($E38,Trigger)</f>
        <v>#NUM!</v>
      </c>
      <c r="L38" s="10" t="e">
        <f>_xll.qlRateHelperLatestDate($E38,Trigger)</f>
        <v>#NUM!</v>
      </c>
    </row>
    <row r="39" spans="1:12" hidden="1" x14ac:dyDescent="0.2">
      <c r="A39" s="15" t="b">
        <v>0</v>
      </c>
      <c r="B39" s="16"/>
      <c r="C39" s="15" t="str">
        <f>IF(IndexTenor="6M","IMMFRA","FUT")&amp;IndexTenor</f>
        <v>FUT1M</v>
      </c>
      <c r="D39" s="14" t="str">
        <v>J4</v>
      </c>
      <c r="E39" s="14" t="str">
        <f>RateHelperPrefix&amp;"_"&amp;$B39&amp;$C39&amp;$D39</f>
        <v>USD_YC1MRH_FUT1MJ4</v>
      </c>
      <c r="F39" s="28" t="e">
        <f>_xll.qlRateHelperQuoteValue($E39,Trigger)</f>
        <v>#NUM!</v>
      </c>
      <c r="G39" s="13" t="e">
        <f>_xll.qlFuturesRateHelperConvexityAdjustment($E39,Trigger)</f>
        <v>#NUM!</v>
      </c>
      <c r="H39" s="12" t="b">
        <v>0</v>
      </c>
      <c r="I39" s="12">
        <v>60</v>
      </c>
      <c r="J39" s="12">
        <v>1</v>
      </c>
      <c r="K39" s="11" t="e">
        <f>_xll.qlRateHelperEarliestDate($E39,Trigger)</f>
        <v>#NUM!</v>
      </c>
      <c r="L39" s="10" t="e">
        <f>_xll.qlRateHelperLatestDate($E39,Trigger)</f>
        <v>#NUM!</v>
      </c>
    </row>
    <row r="40" spans="1:12" hidden="1" x14ac:dyDescent="0.2">
      <c r="A40" s="15" t="b">
        <v>0</v>
      </c>
      <c r="B40" s="16"/>
      <c r="C40" s="15" t="str">
        <f>IF(IndexTenor="6M","IMMFRA","FUT")&amp;IndexTenor</f>
        <v>FUT1M</v>
      </c>
      <c r="D40" s="14" t="str">
        <v>K4</v>
      </c>
      <c r="E40" s="14" t="str">
        <f>RateHelperPrefix&amp;"_"&amp;$B40&amp;$C40&amp;$D40</f>
        <v>USD_YC1MRH_FUT1MK4</v>
      </c>
      <c r="F40" s="28" t="e">
        <f>_xll.qlRateHelperQuoteValue($E40,Trigger)</f>
        <v>#NUM!</v>
      </c>
      <c r="G40" s="13" t="e">
        <f>_xll.qlFuturesRateHelperConvexityAdjustment($E40,Trigger)</f>
        <v>#NUM!</v>
      </c>
      <c r="H40" s="12" t="b">
        <v>0</v>
      </c>
      <c r="I40" s="12">
        <v>60</v>
      </c>
      <c r="J40" s="12">
        <v>1</v>
      </c>
      <c r="K40" s="11" t="e">
        <f>_xll.qlRateHelperEarliestDate($E40,Trigger)</f>
        <v>#NUM!</v>
      </c>
      <c r="L40" s="10" t="e">
        <f>_xll.qlRateHelperLatestDate($E40,Trigger)</f>
        <v>#NUM!</v>
      </c>
    </row>
    <row r="41" spans="1:12" hidden="1" x14ac:dyDescent="0.2">
      <c r="A41" s="15" t="b">
        <v>0</v>
      </c>
      <c r="B41" s="16"/>
      <c r="C41" s="15" t="str">
        <f>IF(IndexTenor="6M","IMMFRA","FUT")&amp;IndexTenor</f>
        <v>FUT1M</v>
      </c>
      <c r="D41" s="14" t="str">
        <v>M4</v>
      </c>
      <c r="E41" s="14" t="str">
        <f>RateHelperPrefix&amp;"_"&amp;$B41&amp;$C41&amp;$D41</f>
        <v>USD_YC1MRH_FUT1MM4</v>
      </c>
      <c r="F41" s="28" t="e">
        <f>_xll.qlRateHelperQuoteValue($E41,Trigger)</f>
        <v>#NUM!</v>
      </c>
      <c r="G41" s="13" t="e">
        <f>_xll.qlFuturesRateHelperConvexityAdjustment($E41,Trigger)</f>
        <v>#NUM!</v>
      </c>
      <c r="H41" s="12" t="b">
        <v>0</v>
      </c>
      <c r="I41" s="12">
        <v>60</v>
      </c>
      <c r="J41" s="12">
        <v>1</v>
      </c>
      <c r="K41" s="11" t="e">
        <f>_xll.qlRateHelperEarliestDate($E41,Trigger)</f>
        <v>#NUM!</v>
      </c>
      <c r="L41" s="10" t="e">
        <f>_xll.qlRateHelperLatestDate($E41,Trigger)</f>
        <v>#NUM!</v>
      </c>
    </row>
    <row r="42" spans="1:12" hidden="1" x14ac:dyDescent="0.2">
      <c r="A42" s="15" t="b">
        <v>0</v>
      </c>
      <c r="B42" s="16"/>
      <c r="C42" s="15" t="str">
        <f>IF(IndexTenor="6M","IMMFRA","FUT")&amp;IndexTenor</f>
        <v>FUT1M</v>
      </c>
      <c r="D42" s="14" t="str">
        <v>N4</v>
      </c>
      <c r="E42" s="14" t="str">
        <f>RateHelperPrefix&amp;"_"&amp;$B42&amp;$C42&amp;$D42</f>
        <v>USD_YC1MRH_FUT1MN4</v>
      </c>
      <c r="F42" s="28" t="e">
        <f>_xll.qlRateHelperQuoteValue($E42,Trigger)</f>
        <v>#NUM!</v>
      </c>
      <c r="G42" s="13" t="e">
        <f>_xll.qlFuturesRateHelperConvexityAdjustment($E42,Trigger)</f>
        <v>#NUM!</v>
      </c>
      <c r="H42" s="12" t="b">
        <v>0</v>
      </c>
      <c r="I42" s="12">
        <v>60</v>
      </c>
      <c r="J42" s="12">
        <v>1</v>
      </c>
      <c r="K42" s="11" t="e">
        <f>_xll.qlRateHelperEarliestDate($E42,Trigger)</f>
        <v>#NUM!</v>
      </c>
      <c r="L42" s="10" t="e">
        <f>_xll.qlRateHelperLatestDate($E42,Trigger)</f>
        <v>#NUM!</v>
      </c>
    </row>
    <row r="43" spans="1:12" hidden="1" x14ac:dyDescent="0.2">
      <c r="A43" s="15" t="b">
        <v>0</v>
      </c>
      <c r="B43" s="16"/>
      <c r="C43" s="15" t="str">
        <f>IF(IndexTenor="6M","IMMFRA","FUT")&amp;IndexTenor</f>
        <v>FUT1M</v>
      </c>
      <c r="D43" s="14" t="str">
        <v>Q4</v>
      </c>
      <c r="E43" s="14" t="str">
        <f>RateHelperPrefix&amp;"_"&amp;$B43&amp;$C43&amp;$D43</f>
        <v>USD_YC1MRH_FUT1MQ4</v>
      </c>
      <c r="F43" s="28" t="e">
        <f>_xll.qlRateHelperQuoteValue($E43,Trigger)</f>
        <v>#NUM!</v>
      </c>
      <c r="G43" s="13" t="e">
        <f>_xll.qlFuturesRateHelperConvexityAdjustment($E43,Trigger)</f>
        <v>#NUM!</v>
      </c>
      <c r="H43" s="12" t="b">
        <v>0</v>
      </c>
      <c r="I43" s="12">
        <v>60</v>
      </c>
      <c r="J43" s="12">
        <v>1</v>
      </c>
      <c r="K43" s="11" t="e">
        <f>_xll.qlRateHelperEarliestDate($E43,Trigger)</f>
        <v>#NUM!</v>
      </c>
      <c r="L43" s="10" t="e">
        <f>_xll.qlRateHelperLatestDate($E43,Trigger)</f>
        <v>#NUM!</v>
      </c>
    </row>
    <row r="44" spans="1:12" hidden="1" x14ac:dyDescent="0.2">
      <c r="A44" s="15" t="b">
        <v>0</v>
      </c>
      <c r="B44" s="16"/>
      <c r="C44" s="15" t="str">
        <f>IF(IndexTenor="6M","IMMFRA","FUT")&amp;IndexTenor</f>
        <v>FUT1M</v>
      </c>
      <c r="D44" s="14" t="str">
        <v>U4</v>
      </c>
      <c r="E44" s="14" t="str">
        <f>RateHelperPrefix&amp;"_"&amp;$B44&amp;$C44&amp;$D44</f>
        <v>USD_YC1MRH_FUT1MU4</v>
      </c>
      <c r="F44" s="28" t="e">
        <f>_xll.qlRateHelperQuoteValue($E44,Trigger)</f>
        <v>#NUM!</v>
      </c>
      <c r="G44" s="13" t="e">
        <f>_xll.qlFuturesRateHelperConvexityAdjustment($E44,Trigger)</f>
        <v>#NUM!</v>
      </c>
      <c r="H44" s="12" t="b">
        <v>0</v>
      </c>
      <c r="I44" s="12">
        <v>60</v>
      </c>
      <c r="J44" s="12">
        <v>1</v>
      </c>
      <c r="K44" s="11" t="e">
        <f>_xll.qlRateHelperEarliestDate($E44,Trigger)</f>
        <v>#NUM!</v>
      </c>
      <c r="L44" s="10" t="e">
        <f>_xll.qlRateHelperLatestDate($E44,Trigger)</f>
        <v>#NUM!</v>
      </c>
    </row>
    <row r="45" spans="1:12" hidden="1" x14ac:dyDescent="0.2">
      <c r="A45" s="15" t="b">
        <v>0</v>
      </c>
      <c r="B45" s="16"/>
      <c r="C45" s="15" t="str">
        <f>IF(IndexTenor="6M","IMMFRA","FUT")&amp;IndexTenor</f>
        <v>FUT1M</v>
      </c>
      <c r="D45" s="14" t="str">
        <v>V4</v>
      </c>
      <c r="E45" s="14" t="str">
        <f>RateHelperPrefix&amp;"_"&amp;$B45&amp;$C45&amp;$D45</f>
        <v>USD_YC1MRH_FUT1MV4</v>
      </c>
      <c r="F45" s="28" t="e">
        <f>_xll.qlRateHelperQuoteValue($E45,Trigger)</f>
        <v>#NUM!</v>
      </c>
      <c r="G45" s="13" t="e">
        <f>_xll.qlFuturesRateHelperConvexityAdjustment($E45,Trigger)</f>
        <v>#NUM!</v>
      </c>
      <c r="H45" s="12" t="b">
        <v>0</v>
      </c>
      <c r="I45" s="12">
        <v>60</v>
      </c>
      <c r="J45" s="12">
        <v>1</v>
      </c>
      <c r="K45" s="11" t="e">
        <f>_xll.qlRateHelperEarliestDate($E45,Trigger)</f>
        <v>#NUM!</v>
      </c>
      <c r="L45" s="10" t="e">
        <f>_xll.qlRateHelperLatestDate($E45,Trigger)</f>
        <v>#NUM!</v>
      </c>
    </row>
    <row r="46" spans="1:12" hidden="1" x14ac:dyDescent="0.2">
      <c r="A46" s="15" t="b">
        <v>0</v>
      </c>
      <c r="B46" s="16"/>
      <c r="C46" s="15" t="str">
        <f>IF(IndexTenor="6M","IMMFRA","FUT")&amp;IndexTenor</f>
        <v>FUT1M</v>
      </c>
      <c r="D46" s="14" t="str">
        <v>X4</v>
      </c>
      <c r="E46" s="14" t="str">
        <f>RateHelperPrefix&amp;"_"&amp;$B46&amp;$C46&amp;$D46</f>
        <v>USD_YC1MRH_FUT1MX4</v>
      </c>
      <c r="F46" s="28" t="e">
        <f>_xll.qlRateHelperQuoteValue($E46,Trigger)</f>
        <v>#NUM!</v>
      </c>
      <c r="G46" s="13" t="e">
        <f>_xll.qlFuturesRateHelperConvexityAdjustment($E46,Trigger)</f>
        <v>#NUM!</v>
      </c>
      <c r="H46" s="12" t="b">
        <v>0</v>
      </c>
      <c r="I46" s="12">
        <v>60</v>
      </c>
      <c r="J46" s="12">
        <v>1</v>
      </c>
      <c r="K46" s="11" t="e">
        <f>_xll.qlRateHelperEarliestDate($E46,Trigger)</f>
        <v>#NUM!</v>
      </c>
      <c r="L46" s="10" t="e">
        <f>_xll.qlRateHelperLatestDate($E46,Trigger)</f>
        <v>#NUM!</v>
      </c>
    </row>
    <row r="47" spans="1:12" hidden="1" x14ac:dyDescent="0.2">
      <c r="A47" s="15" t="b">
        <v>0</v>
      </c>
      <c r="B47" s="16"/>
      <c r="C47" s="15" t="str">
        <f>IF(IndexTenor="6M","IMMFRA","FUT")&amp;IndexTenor</f>
        <v>FUT1M</v>
      </c>
      <c r="D47" s="14" t="str">
        <v>Z4</v>
      </c>
      <c r="E47" s="14" t="str">
        <f>RateHelperPrefix&amp;"_"&amp;$B47&amp;$C47&amp;$D47</f>
        <v>USD_YC1MRH_FUT1MZ4</v>
      </c>
      <c r="F47" s="28" t="e">
        <f>_xll.qlRateHelperQuoteValue($E47,Trigger)</f>
        <v>#NUM!</v>
      </c>
      <c r="G47" s="13" t="e">
        <f>_xll.qlFuturesRateHelperConvexityAdjustment($E47,Trigger)</f>
        <v>#NUM!</v>
      </c>
      <c r="H47" s="12" t="b">
        <v>0</v>
      </c>
      <c r="I47" s="12">
        <v>60</v>
      </c>
      <c r="J47" s="12">
        <v>1</v>
      </c>
      <c r="K47" s="11" t="e">
        <f>_xll.qlRateHelperEarliestDate($E47,Trigger)</f>
        <v>#NUM!</v>
      </c>
      <c r="L47" s="10" t="e">
        <f>_xll.qlRateHelperLatestDate($E47,Trigger)</f>
        <v>#NUM!</v>
      </c>
    </row>
    <row r="48" spans="1:12" hidden="1" x14ac:dyDescent="0.2">
      <c r="A48" s="15" t="b">
        <v>1</v>
      </c>
      <c r="B48" s="16"/>
      <c r="C48" s="15" t="str">
        <f>IF(IndexTenor="6M","IMMFRA","FUT")&amp;IndexTenor</f>
        <v>FUT1M</v>
      </c>
      <c r="D48" s="14" t="str">
        <v>H5</v>
      </c>
      <c r="E48" s="14" t="str">
        <f>RateHelperPrefix&amp;"_"&amp;$B48&amp;$C48&amp;$D48</f>
        <v>USD_YC1MRH_FUT1MH5</v>
      </c>
      <c r="F48" s="28" t="e">
        <f>_xll.qlRateHelperQuoteValue($E48,Trigger)</f>
        <v>#NUM!</v>
      </c>
      <c r="G48" s="13" t="e">
        <f>_xll.qlFuturesRateHelperConvexityAdjustment($E48,Trigger)</f>
        <v>#NUM!</v>
      </c>
      <c r="H48" s="12" t="b">
        <v>0</v>
      </c>
      <c r="I48" s="12">
        <v>60</v>
      </c>
      <c r="J48" s="12">
        <v>1</v>
      </c>
      <c r="K48" s="11" t="e">
        <f>_xll.qlRateHelperEarliestDate($E48,Trigger)</f>
        <v>#NUM!</v>
      </c>
      <c r="L48" s="10" t="e">
        <f>_xll.qlRateHelperLatestDate($E48,Trigger)</f>
        <v>#NUM!</v>
      </c>
    </row>
    <row r="49" spans="1:12" hidden="1" x14ac:dyDescent="0.2">
      <c r="A49" s="15" t="b">
        <v>1</v>
      </c>
      <c r="B49" s="16"/>
      <c r="C49" s="15" t="str">
        <f>IF(IndexTenor="6M","IMMFRA","FUT")&amp;IndexTenor</f>
        <v>FUT1M</v>
      </c>
      <c r="D49" s="14" t="str">
        <v>M5</v>
      </c>
      <c r="E49" s="14" t="str">
        <f>RateHelperPrefix&amp;"_"&amp;$B49&amp;$C49&amp;$D49</f>
        <v>USD_YC1MRH_FUT1MM5</v>
      </c>
      <c r="F49" s="28" t="e">
        <f>_xll.qlRateHelperQuoteValue($E49,Trigger)</f>
        <v>#NUM!</v>
      </c>
      <c r="G49" s="13" t="e">
        <f>_xll.qlFuturesRateHelperConvexityAdjustment($E49,Trigger)</f>
        <v>#NUM!</v>
      </c>
      <c r="H49" s="12" t="b">
        <v>0</v>
      </c>
      <c r="I49" s="12">
        <v>60</v>
      </c>
      <c r="J49" s="12">
        <v>1</v>
      </c>
      <c r="K49" s="11" t="e">
        <f>_xll.qlRateHelperEarliestDate($E49,Trigger)</f>
        <v>#NUM!</v>
      </c>
      <c r="L49" s="10" t="e">
        <f>_xll.qlRateHelperLatestDate($E49,Trigger)</f>
        <v>#NUM!</v>
      </c>
    </row>
    <row r="50" spans="1:12" hidden="1" x14ac:dyDescent="0.2">
      <c r="A50" s="15" t="b">
        <v>1</v>
      </c>
      <c r="B50" s="16"/>
      <c r="C50" s="15" t="str">
        <f>IF(IndexTenor="6M","IMMFRA","FUT")&amp;IndexTenor</f>
        <v>FUT1M</v>
      </c>
      <c r="D50" s="14" t="str">
        <v>U5</v>
      </c>
      <c r="E50" s="14" t="str">
        <f>RateHelperPrefix&amp;"_"&amp;$B50&amp;$C50&amp;$D50</f>
        <v>USD_YC1MRH_FUT1MU5</v>
      </c>
      <c r="F50" s="28" t="e">
        <f>_xll.qlRateHelperQuoteValue($E50,Trigger)</f>
        <v>#NUM!</v>
      </c>
      <c r="G50" s="13" t="e">
        <f>_xll.qlFuturesRateHelperConvexityAdjustment($E50,Trigger)</f>
        <v>#NUM!</v>
      </c>
      <c r="H50" s="12" t="b">
        <v>0</v>
      </c>
      <c r="I50" s="12">
        <v>60</v>
      </c>
      <c r="J50" s="12">
        <v>1</v>
      </c>
      <c r="K50" s="11" t="e">
        <f>_xll.qlRateHelperEarliestDate($E50,Trigger)</f>
        <v>#NUM!</v>
      </c>
      <c r="L50" s="10" t="e">
        <f>_xll.qlRateHelperLatestDate($E50,Trigger)</f>
        <v>#NUM!</v>
      </c>
    </row>
    <row r="51" spans="1:12" hidden="1" x14ac:dyDescent="0.2">
      <c r="A51" s="15" t="b">
        <v>1</v>
      </c>
      <c r="B51" s="16"/>
      <c r="C51" s="15" t="str">
        <f>IF(IndexTenor="6M","IMMFRA","FUT")&amp;IndexTenor</f>
        <v>FUT1M</v>
      </c>
      <c r="D51" s="14" t="str">
        <v>Z5</v>
      </c>
      <c r="E51" s="14" t="str">
        <f>RateHelperPrefix&amp;"_"&amp;$B51&amp;$C51&amp;$D51</f>
        <v>USD_YC1MRH_FUT1MZ5</v>
      </c>
      <c r="F51" s="28" t="e">
        <f>_xll.qlRateHelperQuoteValue($E51,Trigger)</f>
        <v>#NUM!</v>
      </c>
      <c r="G51" s="13" t="e">
        <f>_xll.qlFuturesRateHelperConvexityAdjustment($E51,Trigger)</f>
        <v>#NUM!</v>
      </c>
      <c r="H51" s="12" t="b">
        <v>0</v>
      </c>
      <c r="I51" s="12">
        <v>60</v>
      </c>
      <c r="J51" s="12">
        <v>1</v>
      </c>
      <c r="K51" s="11" t="e">
        <f>_xll.qlRateHelperEarliestDate($E51,Trigger)</f>
        <v>#NUM!</v>
      </c>
      <c r="L51" s="10" t="e">
        <f>_xll.qlRateHelperLatestDate($E51,Trigger)</f>
        <v>#NUM!</v>
      </c>
    </row>
    <row r="52" spans="1:12" hidden="1" x14ac:dyDescent="0.2">
      <c r="A52" s="15" t="b">
        <v>1</v>
      </c>
      <c r="B52" s="16"/>
      <c r="C52" s="15" t="str">
        <f>IF(IndexTenor="6M","IMMFRA","FUT")&amp;IndexTenor</f>
        <v>FUT1M</v>
      </c>
      <c r="D52" s="14" t="str">
        <v>H6</v>
      </c>
      <c r="E52" s="14" t="str">
        <f>RateHelperPrefix&amp;"_"&amp;$B52&amp;$C52&amp;$D52</f>
        <v>USD_YC1MRH_FUT1MH6</v>
      </c>
      <c r="F52" s="28" t="e">
        <f>_xll.qlRateHelperQuoteValue($E52,Trigger)</f>
        <v>#NUM!</v>
      </c>
      <c r="G52" s="13" t="e">
        <f>_xll.qlFuturesRateHelperConvexityAdjustment($E52,Trigger)</f>
        <v>#NUM!</v>
      </c>
      <c r="H52" s="12" t="b">
        <v>0</v>
      </c>
      <c r="I52" s="12">
        <v>60</v>
      </c>
      <c r="J52" s="12">
        <v>1</v>
      </c>
      <c r="K52" s="11" t="e">
        <f>_xll.qlRateHelperEarliestDate($E52,Trigger)</f>
        <v>#NUM!</v>
      </c>
      <c r="L52" s="10" t="e">
        <f>_xll.qlRateHelperLatestDate($E52,Trigger)</f>
        <v>#NUM!</v>
      </c>
    </row>
    <row r="53" spans="1:12" hidden="1" x14ac:dyDescent="0.2">
      <c r="A53" s="15" t="b">
        <v>1</v>
      </c>
      <c r="B53" s="16"/>
      <c r="C53" s="15" t="str">
        <f>IF(IndexTenor="6M","IMMFRA","FUT")&amp;IndexTenor</f>
        <v>FUT1M</v>
      </c>
      <c r="D53" s="14" t="str">
        <v>M6</v>
      </c>
      <c r="E53" s="14" t="str">
        <f>RateHelperPrefix&amp;"_"&amp;$B53&amp;$C53&amp;$D53</f>
        <v>USD_YC1MRH_FUT1MM6</v>
      </c>
      <c r="F53" s="28" t="e">
        <f>_xll.qlRateHelperQuoteValue($E53,Trigger)</f>
        <v>#NUM!</v>
      </c>
      <c r="G53" s="13" t="e">
        <f>_xll.qlFuturesRateHelperConvexityAdjustment($E53,Trigger)</f>
        <v>#NUM!</v>
      </c>
      <c r="H53" s="12" t="b">
        <v>0</v>
      </c>
      <c r="I53" s="12">
        <v>30</v>
      </c>
      <c r="J53" s="12">
        <v>1</v>
      </c>
      <c r="K53" s="11" t="e">
        <f>_xll.qlRateHelperEarliestDate($E53,Trigger)</f>
        <v>#NUM!</v>
      </c>
      <c r="L53" s="10" t="e">
        <f>_xll.qlRateHelperLatestDate($E53,Trigger)</f>
        <v>#NUM!</v>
      </c>
    </row>
    <row r="54" spans="1:12" hidden="1" x14ac:dyDescent="0.2">
      <c r="A54" s="15" t="b">
        <v>1</v>
      </c>
      <c r="B54" s="16"/>
      <c r="C54" s="15" t="str">
        <f>IF(IndexTenor="6M","IMMFRA","FUT")&amp;IndexTenor</f>
        <v>FUT1M</v>
      </c>
      <c r="D54" s="14" t="str">
        <v>U6</v>
      </c>
      <c r="E54" s="14" t="str">
        <f>RateHelperPrefix&amp;"_"&amp;$B54&amp;$C54&amp;$D54</f>
        <v>USD_YC1MRH_FUT1MU6</v>
      </c>
      <c r="F54" s="28" t="e">
        <f>_xll.qlRateHelperQuoteValue($E54,Trigger)</f>
        <v>#NUM!</v>
      </c>
      <c r="G54" s="13" t="e">
        <f>_xll.qlFuturesRateHelperConvexityAdjustment($E54,Trigger)</f>
        <v>#NUM!</v>
      </c>
      <c r="H54" s="12" t="b">
        <v>0</v>
      </c>
      <c r="I54" s="12">
        <v>30</v>
      </c>
      <c r="J54" s="12">
        <v>1</v>
      </c>
      <c r="K54" s="11" t="e">
        <f>_xll.qlRateHelperEarliestDate($E54,Trigger)</f>
        <v>#NUM!</v>
      </c>
      <c r="L54" s="10" t="e">
        <f>_xll.qlRateHelperLatestDate($E54,Trigger)</f>
        <v>#NUM!</v>
      </c>
    </row>
    <row r="55" spans="1:12" hidden="1" x14ac:dyDescent="0.2">
      <c r="A55" s="15" t="b">
        <v>1</v>
      </c>
      <c r="B55" s="16"/>
      <c r="C55" s="15" t="str">
        <f>IF(IndexTenor="6M","IMMFRA","FUT")&amp;IndexTenor</f>
        <v>FUT1M</v>
      </c>
      <c r="D55" s="14" t="str">
        <v>Z6</v>
      </c>
      <c r="E55" s="14" t="str">
        <f>RateHelperPrefix&amp;"_"&amp;$B55&amp;$C55&amp;$D55</f>
        <v>USD_YC1MRH_FUT1MZ6</v>
      </c>
      <c r="F55" s="28" t="e">
        <f>_xll.qlRateHelperQuoteValue($E55,Trigger)</f>
        <v>#NUM!</v>
      </c>
      <c r="G55" s="13" t="e">
        <f>_xll.qlFuturesRateHelperConvexityAdjustment($E55,Trigger)</f>
        <v>#NUM!</v>
      </c>
      <c r="H55" s="12" t="b">
        <v>0</v>
      </c>
      <c r="I55" s="12">
        <v>30</v>
      </c>
      <c r="J55" s="12">
        <v>1</v>
      </c>
      <c r="K55" s="11" t="e">
        <f>_xll.qlRateHelperEarliestDate($E55,Trigger)</f>
        <v>#NUM!</v>
      </c>
      <c r="L55" s="10" t="e">
        <f>_xll.qlRateHelperLatestDate($E55,Trigger)</f>
        <v>#NUM!</v>
      </c>
    </row>
    <row r="56" spans="1:12" hidden="1" x14ac:dyDescent="0.2">
      <c r="A56" s="15" t="b">
        <v>1</v>
      </c>
      <c r="B56" s="16"/>
      <c r="C56" s="15" t="str">
        <f>IF(IndexTenor="6M","IMMFRA","FUT")&amp;IndexTenor</f>
        <v>FUT1M</v>
      </c>
      <c r="D56" s="14" t="str">
        <v>H7</v>
      </c>
      <c r="E56" s="14" t="str">
        <f>RateHelperPrefix&amp;"_"&amp;$B56&amp;$C56&amp;$D56</f>
        <v>USD_YC1MRH_FUT1MH7</v>
      </c>
      <c r="F56" s="28" t="e">
        <f>_xll.qlRateHelperQuoteValue($E56,Trigger)</f>
        <v>#NUM!</v>
      </c>
      <c r="G56" s="13" t="e">
        <f>_xll.qlFuturesRateHelperConvexityAdjustment($E56,Trigger)</f>
        <v>#NUM!</v>
      </c>
      <c r="H56" s="12" t="b">
        <v>0</v>
      </c>
      <c r="I56" s="12">
        <v>30</v>
      </c>
      <c r="J56" s="12">
        <v>1</v>
      </c>
      <c r="K56" s="11" t="e">
        <f>_xll.qlRateHelperEarliestDate($E56,Trigger)</f>
        <v>#NUM!</v>
      </c>
      <c r="L56" s="10" t="e">
        <f>_xll.qlRateHelperLatestDate($E56,Trigger)</f>
        <v>#NUM!</v>
      </c>
    </row>
    <row r="57" spans="1:12" hidden="1" x14ac:dyDescent="0.2">
      <c r="A57" s="15" t="b">
        <v>1</v>
      </c>
      <c r="B57" s="16"/>
      <c r="C57" s="15" t="str">
        <f>IF(IndexTenor="6M","IMMFRA","FUT")&amp;IndexTenor</f>
        <v>FUT1M</v>
      </c>
      <c r="D57" s="14" t="str">
        <v>M7</v>
      </c>
      <c r="E57" s="14" t="str">
        <f>RateHelperPrefix&amp;"_"&amp;$B57&amp;$C57&amp;$D57</f>
        <v>USD_YC1MRH_FUT1MM7</v>
      </c>
      <c r="F57" s="28" t="e">
        <f>_xll.qlRateHelperQuoteValue($E57,Trigger)</f>
        <v>#NUM!</v>
      </c>
      <c r="G57" s="13" t="e">
        <f>_xll.qlFuturesRateHelperConvexityAdjustment($E57,Trigger)</f>
        <v>#NUM!</v>
      </c>
      <c r="H57" s="12" t="b">
        <v>0</v>
      </c>
      <c r="I57" s="12">
        <v>30</v>
      </c>
      <c r="J57" s="12">
        <v>1</v>
      </c>
      <c r="K57" s="11" t="e">
        <f>_xll.qlRateHelperEarliestDate($E57,Trigger)</f>
        <v>#NUM!</v>
      </c>
      <c r="L57" s="10" t="e">
        <f>_xll.qlRateHelperLatestDate($E57,Trigger)</f>
        <v>#NUM!</v>
      </c>
    </row>
    <row r="58" spans="1:12" hidden="1" x14ac:dyDescent="0.2">
      <c r="A58" s="15" t="b">
        <v>1</v>
      </c>
      <c r="B58" s="16"/>
      <c r="C58" s="15" t="str">
        <f>IF(IndexTenor="6M","IMMFRA","FUT")&amp;IndexTenor</f>
        <v>FUT1M</v>
      </c>
      <c r="D58" s="14" t="str">
        <v>U7</v>
      </c>
      <c r="E58" s="14" t="str">
        <f>RateHelperPrefix&amp;"_"&amp;$B58&amp;$C58&amp;$D58</f>
        <v>USD_YC1MRH_FUT1MU7</v>
      </c>
      <c r="F58" s="28" t="e">
        <f>_xll.qlRateHelperQuoteValue($E58,Trigger)</f>
        <v>#NUM!</v>
      </c>
      <c r="G58" s="13" t="e">
        <f>_xll.qlFuturesRateHelperConvexityAdjustment($E58,Trigger)</f>
        <v>#NUM!</v>
      </c>
      <c r="H58" s="12" t="b">
        <v>0</v>
      </c>
      <c r="I58" s="12">
        <v>30</v>
      </c>
      <c r="J58" s="12">
        <v>1</v>
      </c>
      <c r="K58" s="11" t="e">
        <f>_xll.qlRateHelperEarliestDate($E58,Trigger)</f>
        <v>#NUM!</v>
      </c>
      <c r="L58" s="10" t="e">
        <f>_xll.qlRateHelperLatestDate($E58,Trigger)</f>
        <v>#NUM!</v>
      </c>
    </row>
    <row r="59" spans="1:12" hidden="1" x14ac:dyDescent="0.2">
      <c r="A59" s="15" t="b">
        <v>1</v>
      </c>
      <c r="B59" s="16"/>
      <c r="C59" s="15" t="str">
        <f>IF(IndexTenor="6M","IMMFRA","FUT")&amp;IndexTenor</f>
        <v>FUT1M</v>
      </c>
      <c r="D59" s="14" t="str">
        <v>Z7</v>
      </c>
      <c r="E59" s="14" t="str">
        <f>RateHelperPrefix&amp;"_"&amp;$B59&amp;$C59&amp;$D59</f>
        <v>USD_YC1MRH_FUT1MZ7</v>
      </c>
      <c r="F59" s="28" t="e">
        <f>_xll.qlRateHelperQuoteValue($E59,Trigger)</f>
        <v>#NUM!</v>
      </c>
      <c r="G59" s="13" t="e">
        <f>_xll.qlFuturesRateHelperConvexityAdjustment($E59,Trigger)</f>
        <v>#NUM!</v>
      </c>
      <c r="H59" s="12" t="b">
        <v>0</v>
      </c>
      <c r="I59" s="12">
        <v>30</v>
      </c>
      <c r="J59" s="12">
        <v>1</v>
      </c>
      <c r="K59" s="11" t="e">
        <f>_xll.qlRateHelperEarliestDate($E59,Trigger)</f>
        <v>#NUM!</v>
      </c>
      <c r="L59" s="10" t="e">
        <f>_xll.qlRateHelperLatestDate($E59,Trigger)</f>
        <v>#NUM!</v>
      </c>
    </row>
    <row r="60" spans="1:12" hidden="1" x14ac:dyDescent="0.2">
      <c r="A60" s="15" t="b">
        <v>1</v>
      </c>
      <c r="B60" s="16"/>
      <c r="C60" s="15" t="str">
        <f>IF(IndexTenor="6M","IMMFRA","FUT")&amp;IndexTenor</f>
        <v>FUT1M</v>
      </c>
      <c r="D60" s="14" t="str">
        <v>H8</v>
      </c>
      <c r="E60" s="14" t="str">
        <f>RateHelperPrefix&amp;"_"&amp;$B60&amp;$C60&amp;$D60</f>
        <v>USD_YC1MRH_FUT1MH8</v>
      </c>
      <c r="F60" s="28" t="e">
        <f>_xll.qlRateHelperQuoteValue($E60,Trigger)</f>
        <v>#NUM!</v>
      </c>
      <c r="G60" s="13" t="e">
        <f>_xll.qlFuturesRateHelperConvexityAdjustment($E60,Trigger)</f>
        <v>#NUM!</v>
      </c>
      <c r="H60" s="12" t="b">
        <v>0</v>
      </c>
      <c r="I60" s="12">
        <v>30</v>
      </c>
      <c r="J60" s="12">
        <v>1</v>
      </c>
      <c r="K60" s="11" t="e">
        <f>_xll.qlRateHelperEarliestDate($E60,Trigger)</f>
        <v>#NUM!</v>
      </c>
      <c r="L60" s="10" t="e">
        <f>_xll.qlRateHelperLatestDate($E60,Trigger)</f>
        <v>#NUM!</v>
      </c>
    </row>
    <row r="61" spans="1:12" hidden="1" x14ac:dyDescent="0.2">
      <c r="A61" s="15" t="b">
        <v>1</v>
      </c>
      <c r="B61" s="16"/>
      <c r="C61" s="15" t="str">
        <f>IF(IndexTenor="6M","IMMFRA","FUT")&amp;IndexTenor</f>
        <v>FUT1M</v>
      </c>
      <c r="D61" s="14" t="str">
        <v>M8</v>
      </c>
      <c r="E61" s="14" t="str">
        <f>RateHelperPrefix&amp;"_"&amp;$B61&amp;$C61&amp;$D61</f>
        <v>USD_YC1MRH_FUT1MM8</v>
      </c>
      <c r="F61" s="28" t="e">
        <f>_xll.qlRateHelperQuoteValue($E61,Trigger)</f>
        <v>#NUM!</v>
      </c>
      <c r="G61" s="13" t="e">
        <f>_xll.qlFuturesRateHelperConvexityAdjustment($E61,Trigger)</f>
        <v>#NUM!</v>
      </c>
      <c r="H61" s="12" t="b">
        <v>0</v>
      </c>
      <c r="I61" s="12">
        <v>30</v>
      </c>
      <c r="J61" s="12">
        <v>1</v>
      </c>
      <c r="K61" s="11" t="e">
        <f>_xll.qlRateHelperEarliestDate($E61,Trigger)</f>
        <v>#NUM!</v>
      </c>
      <c r="L61" s="10" t="e">
        <f>_xll.qlRateHelperLatestDate($E61,Trigger)</f>
        <v>#NUM!</v>
      </c>
    </row>
    <row r="62" spans="1:12" hidden="1" x14ac:dyDescent="0.2">
      <c r="A62" s="15" t="b">
        <v>1</v>
      </c>
      <c r="B62" s="16"/>
      <c r="C62" s="15" t="str">
        <f>IF(IndexTenor="6M","IMMFRA","FUT")&amp;IndexTenor</f>
        <v>FUT1M</v>
      </c>
      <c r="D62" s="14" t="str">
        <v>U8</v>
      </c>
      <c r="E62" s="14" t="str">
        <f>RateHelperPrefix&amp;"_"&amp;$B62&amp;$C62&amp;$D62</f>
        <v>USD_YC1MRH_FUT1MU8</v>
      </c>
      <c r="F62" s="28" t="e">
        <f>_xll.qlRateHelperQuoteValue($E62,Trigger)</f>
        <v>#NUM!</v>
      </c>
      <c r="G62" s="13" t="e">
        <f>_xll.qlFuturesRateHelperConvexityAdjustment($E62,Trigger)</f>
        <v>#NUM!</v>
      </c>
      <c r="H62" s="12" t="b">
        <v>0</v>
      </c>
      <c r="I62" s="12">
        <v>30</v>
      </c>
      <c r="J62" s="12">
        <v>1</v>
      </c>
      <c r="K62" s="11" t="e">
        <f>_xll.qlRateHelperEarliestDate($E62,Trigger)</f>
        <v>#NUM!</v>
      </c>
      <c r="L62" s="10" t="e">
        <f>_xll.qlRateHelperLatestDate($E62,Trigger)</f>
        <v>#NUM!</v>
      </c>
    </row>
    <row r="63" spans="1:12" hidden="1" x14ac:dyDescent="0.2">
      <c r="A63" s="15" t="b">
        <v>1</v>
      </c>
      <c r="B63" s="16"/>
      <c r="C63" s="15" t="str">
        <f>IF(IndexTenor="6M","IMMFRA","FUT")&amp;IndexTenor</f>
        <v>FUT1M</v>
      </c>
      <c r="D63" s="14" t="str">
        <v>Z8</v>
      </c>
      <c r="E63" s="14" t="str">
        <f>RateHelperPrefix&amp;"_"&amp;$B63&amp;$C63&amp;$D63</f>
        <v>USD_YC1MRH_FUT1MZ8</v>
      </c>
      <c r="F63" s="28" t="e">
        <f>_xll.qlRateHelperQuoteValue($E63,Trigger)</f>
        <v>#NUM!</v>
      </c>
      <c r="G63" s="13" t="e">
        <f>_xll.qlFuturesRateHelperConvexityAdjustment($E63,Trigger)</f>
        <v>#NUM!</v>
      </c>
      <c r="H63" s="12" t="b">
        <v>0</v>
      </c>
      <c r="I63" s="12">
        <v>30</v>
      </c>
      <c r="J63" s="12">
        <v>1</v>
      </c>
      <c r="K63" s="11" t="e">
        <f>_xll.qlRateHelperEarliestDate($E63,Trigger)</f>
        <v>#NUM!</v>
      </c>
      <c r="L63" s="10" t="e">
        <f>_xll.qlRateHelperLatestDate($E63,Trigger)</f>
        <v>#NUM!</v>
      </c>
    </row>
    <row r="64" spans="1:12" hidden="1" x14ac:dyDescent="0.2">
      <c r="A64" s="15" t="b">
        <v>1</v>
      </c>
      <c r="B64" s="16"/>
      <c r="C64" s="15" t="str">
        <f>IF(IndexTenor="6M","IMMFRA","FUT")&amp;IndexTenor</f>
        <v>FUT1M</v>
      </c>
      <c r="D64" s="14" t="str">
        <v>H9</v>
      </c>
      <c r="E64" s="14" t="str">
        <f>RateHelperPrefix&amp;"_"&amp;$B64&amp;$C64&amp;$D64</f>
        <v>USD_YC1MRH_FUT1MH9</v>
      </c>
      <c r="F64" s="28" t="e">
        <f>_xll.qlRateHelperQuoteValue($E64,Trigger)</f>
        <v>#NUM!</v>
      </c>
      <c r="G64" s="13" t="e">
        <f>_xll.qlFuturesRateHelperConvexityAdjustment($E64,Trigger)</f>
        <v>#NUM!</v>
      </c>
      <c r="H64" s="12" t="b">
        <v>0</v>
      </c>
      <c r="I64" s="12">
        <v>30</v>
      </c>
      <c r="J64" s="12">
        <v>1</v>
      </c>
      <c r="K64" s="11" t="e">
        <f>_xll.qlRateHelperEarliestDate($E64,Trigger)</f>
        <v>#NUM!</v>
      </c>
      <c r="L64" s="10" t="e">
        <f>_xll.qlRateHelperLatestDate($E64,Trigger)</f>
        <v>#NUM!</v>
      </c>
    </row>
    <row r="65" spans="1:13" hidden="1" x14ac:dyDescent="0.2">
      <c r="A65" s="15" t="b">
        <v>1</v>
      </c>
      <c r="B65" s="16"/>
      <c r="C65" s="15" t="str">
        <f>IF(IndexTenor="6M","IMMFRA","FUT")&amp;IndexTenor</f>
        <v>FUT1M</v>
      </c>
      <c r="D65" s="14" t="str">
        <v>M9</v>
      </c>
      <c r="E65" s="14" t="str">
        <f>RateHelperPrefix&amp;"_"&amp;$B65&amp;$C65&amp;$D65</f>
        <v>USD_YC1MRH_FUT1MM9</v>
      </c>
      <c r="F65" s="28" t="e">
        <f>_xll.qlRateHelperQuoteValue($E65,Trigger)</f>
        <v>#NUM!</v>
      </c>
      <c r="G65" s="13" t="e">
        <f>_xll.qlFuturesRateHelperConvexityAdjustment($E65,Trigger)</f>
        <v>#NUM!</v>
      </c>
      <c r="H65" s="12" t="b">
        <v>0</v>
      </c>
      <c r="I65" s="12">
        <v>30</v>
      </c>
      <c r="J65" s="12">
        <v>1</v>
      </c>
      <c r="K65" s="11" t="e">
        <f>_xll.qlRateHelperEarliestDate($E65,Trigger)</f>
        <v>#NUM!</v>
      </c>
      <c r="L65" s="10" t="e">
        <f>_xll.qlRateHelperLatestDate($E65,Trigger)</f>
        <v>#NUM!</v>
      </c>
    </row>
    <row r="66" spans="1:13" hidden="1" x14ac:dyDescent="0.2">
      <c r="A66" s="15" t="b">
        <v>1</v>
      </c>
      <c r="B66" s="16"/>
      <c r="C66" s="15" t="str">
        <f>IF(IndexTenor="6M","IMMFRA","FUT")&amp;IndexTenor</f>
        <v>FUT1M</v>
      </c>
      <c r="D66" s="14" t="str">
        <v>U9</v>
      </c>
      <c r="E66" s="14" t="str">
        <f>RateHelperPrefix&amp;"_"&amp;$B66&amp;$C66&amp;$D66</f>
        <v>USD_YC1MRH_FUT1MU9</v>
      </c>
      <c r="F66" s="28" t="e">
        <f>_xll.qlRateHelperQuoteValue($E66,Trigger)</f>
        <v>#NUM!</v>
      </c>
      <c r="G66" s="13" t="e">
        <f>_xll.qlFuturesRateHelperConvexityAdjustment($E66,Trigger)</f>
        <v>#NUM!</v>
      </c>
      <c r="H66" s="12" t="b">
        <v>0</v>
      </c>
      <c r="I66" s="12">
        <v>30</v>
      </c>
      <c r="J66" s="12">
        <v>1</v>
      </c>
      <c r="K66" s="11" t="e">
        <f>_xll.qlRateHelperEarliestDate($E66,Trigger)</f>
        <v>#NUM!</v>
      </c>
      <c r="L66" s="10" t="e">
        <f>_xll.qlRateHelperLatestDate($E66,Trigger)</f>
        <v>#NUM!</v>
      </c>
    </row>
    <row r="67" spans="1:13" hidden="1" x14ac:dyDescent="0.2">
      <c r="A67" s="15" t="b">
        <v>1</v>
      </c>
      <c r="B67" s="16"/>
      <c r="C67" s="15" t="str">
        <f>IF(IndexTenor="6M","IMMFRA","FUT")&amp;IndexTenor</f>
        <v>FUT1M</v>
      </c>
      <c r="D67" s="14" t="str">
        <v>Z9</v>
      </c>
      <c r="E67" s="14" t="str">
        <f>RateHelperPrefix&amp;"_"&amp;$B67&amp;$C67&amp;$D67</f>
        <v>USD_YC1MRH_FUT1MZ9</v>
      </c>
      <c r="F67" s="28" t="e">
        <f>_xll.qlRateHelperQuoteValue($E67,Trigger)</f>
        <v>#NUM!</v>
      </c>
      <c r="G67" s="13" t="e">
        <f>_xll.qlFuturesRateHelperConvexityAdjustment($E67,Trigger)</f>
        <v>#NUM!</v>
      </c>
      <c r="H67" s="12" t="b">
        <v>0</v>
      </c>
      <c r="I67" s="12">
        <v>30</v>
      </c>
      <c r="J67" s="12">
        <v>1</v>
      </c>
      <c r="K67" s="11" t="e">
        <f>_xll.qlRateHelperEarliestDate($E67,Trigger)</f>
        <v>#NUM!</v>
      </c>
      <c r="L67" s="10" t="e">
        <f>_xll.qlRateHelperLatestDate($E67,Trigger)</f>
        <v>#NUM!</v>
      </c>
    </row>
    <row r="68" spans="1:13" hidden="1" x14ac:dyDescent="0.2">
      <c r="A68" s="15" t="b">
        <v>1</v>
      </c>
      <c r="B68" s="16"/>
      <c r="C68" s="15" t="str">
        <f>IF(IndexTenor="6M","IMMFRA","FUT")&amp;IndexTenor</f>
        <v>FUT1M</v>
      </c>
      <c r="D68" s="14" t="str">
        <v>H0</v>
      </c>
      <c r="E68" s="14" t="str">
        <f>RateHelperPrefix&amp;"_"&amp;$B68&amp;$C68&amp;$D68</f>
        <v>USD_YC1MRH_FUT1MH0</v>
      </c>
      <c r="F68" s="28" t="e">
        <f>_xll.qlRateHelperQuoteValue($E68,Trigger)</f>
        <v>#NUM!</v>
      </c>
      <c r="G68" s="13" t="e">
        <f>_xll.qlFuturesRateHelperConvexityAdjustment($E68,Trigger)</f>
        <v>#NUM!</v>
      </c>
      <c r="H68" s="12" t="b">
        <v>0</v>
      </c>
      <c r="I68" s="12">
        <v>30</v>
      </c>
      <c r="J68" s="12">
        <v>1</v>
      </c>
      <c r="K68" s="11" t="e">
        <f>_xll.qlRateHelperEarliestDate($E68,Trigger)</f>
        <v>#NUM!</v>
      </c>
      <c r="L68" s="10" t="e">
        <f>_xll.qlRateHelperLatestDate($E68,Trigger)</f>
        <v>#NUM!</v>
      </c>
    </row>
    <row r="69" spans="1:13" hidden="1" x14ac:dyDescent="0.2">
      <c r="A69" s="15" t="b">
        <v>1</v>
      </c>
      <c r="B69" s="16"/>
      <c r="C69" s="15" t="str">
        <f>IF(IndexTenor="6M","IMMFRA","FUT")&amp;IndexTenor</f>
        <v>FUT1M</v>
      </c>
      <c r="D69" s="14" t="str">
        <v>M0</v>
      </c>
      <c r="E69" s="14" t="str">
        <f>RateHelperPrefix&amp;"_"&amp;$B69&amp;$C69&amp;$D69</f>
        <v>USD_YC1MRH_FUT1MM0</v>
      </c>
      <c r="F69" s="28" t="e">
        <f>_xll.qlRateHelperQuoteValue($E69,Trigger)</f>
        <v>#NUM!</v>
      </c>
      <c r="G69" s="13" t="e">
        <f>_xll.qlFuturesRateHelperConvexityAdjustment($E69,Trigger)</f>
        <v>#NUM!</v>
      </c>
      <c r="H69" s="12" t="b">
        <v>0</v>
      </c>
      <c r="I69" s="12">
        <v>30</v>
      </c>
      <c r="J69" s="12">
        <v>1</v>
      </c>
      <c r="K69" s="11" t="e">
        <f>_xll.qlRateHelperEarliestDate($E69,Trigger)</f>
        <v>#NUM!</v>
      </c>
      <c r="L69" s="10" t="e">
        <f>_xll.qlRateHelperLatestDate($E69,Trigger)</f>
        <v>#NUM!</v>
      </c>
    </row>
    <row r="70" spans="1:13" hidden="1" x14ac:dyDescent="0.2">
      <c r="A70" s="15" t="b">
        <v>1</v>
      </c>
      <c r="B70" s="16"/>
      <c r="C70" s="15" t="str">
        <f>IF(IndexTenor="6M","IMMFRA","FUT")&amp;IndexTenor</f>
        <v>FUT1M</v>
      </c>
      <c r="D70" s="14" t="str">
        <v>U0</v>
      </c>
      <c r="E70" s="14" t="str">
        <f>RateHelperPrefix&amp;"_"&amp;$B70&amp;$C70&amp;$D70</f>
        <v>USD_YC1MRH_FUT1MU0</v>
      </c>
      <c r="F70" s="28" t="e">
        <f>_xll.qlRateHelperQuoteValue($E70,Trigger)</f>
        <v>#NUM!</v>
      </c>
      <c r="G70" s="13" t="e">
        <f>_xll.qlFuturesRateHelperConvexityAdjustment($E70,Trigger)</f>
        <v>#NUM!</v>
      </c>
      <c r="H70" s="12" t="b">
        <v>0</v>
      </c>
      <c r="I70" s="12">
        <v>30</v>
      </c>
      <c r="J70" s="12">
        <v>1</v>
      </c>
      <c r="K70" s="11" t="e">
        <f>_xll.qlRateHelperEarliestDate($E70,Trigger)</f>
        <v>#NUM!</v>
      </c>
      <c r="L70" s="10" t="e">
        <f>_xll.qlRateHelperLatestDate($E70,Trigger)</f>
        <v>#NUM!</v>
      </c>
    </row>
    <row r="71" spans="1:13" hidden="1" x14ac:dyDescent="0.2">
      <c r="A71" s="15" t="b">
        <v>1</v>
      </c>
      <c r="B71" s="16"/>
      <c r="C71" s="15" t="str">
        <f>IF(IndexTenor="6M","IMMFRA","FUT")&amp;IndexTenor</f>
        <v>FUT1M</v>
      </c>
      <c r="D71" s="14" t="str">
        <v>Z0</v>
      </c>
      <c r="E71" s="14" t="str">
        <f>RateHelperPrefix&amp;"_"&amp;$B71&amp;$C71&amp;$D71</f>
        <v>USD_YC1MRH_FUT1MZ0</v>
      </c>
      <c r="F71" s="28" t="e">
        <f>_xll.qlRateHelperQuoteValue($E71,Trigger)</f>
        <v>#NUM!</v>
      </c>
      <c r="G71" s="13" t="e">
        <f>_xll.qlFuturesRateHelperConvexityAdjustment($E71,Trigger)</f>
        <v>#NUM!</v>
      </c>
      <c r="H71" s="12" t="b">
        <v>0</v>
      </c>
      <c r="I71" s="12">
        <v>30</v>
      </c>
      <c r="J71" s="12">
        <v>1</v>
      </c>
      <c r="K71" s="11" t="e">
        <f>_xll.qlRateHelperEarliestDate($E71,Trigger)</f>
        <v>#NUM!</v>
      </c>
      <c r="L71" s="10" t="e">
        <f>_xll.qlRateHelperLatestDate($E71,Trigger)</f>
        <v>#NUM!</v>
      </c>
    </row>
    <row r="72" spans="1:13" hidden="1" x14ac:dyDescent="0.2">
      <c r="A72" s="15" t="b">
        <v>1</v>
      </c>
      <c r="B72" s="16"/>
      <c r="C72" s="15" t="str">
        <f>IF(IndexTenor="6M","IMMFRA","FUT")&amp;IndexTenor</f>
        <v>FUT1M</v>
      </c>
      <c r="D72" s="14" t="str">
        <v>H1</v>
      </c>
      <c r="E72" s="14" t="str">
        <f>RateHelperPrefix&amp;"_"&amp;$B72&amp;$C72&amp;$D72</f>
        <v>USD_YC1MRH_FUT1MH1</v>
      </c>
      <c r="F72" s="28" t="e">
        <f>_xll.qlRateHelperQuoteValue($E72,Trigger)</f>
        <v>#NUM!</v>
      </c>
      <c r="G72" s="13" t="e">
        <f>_xll.qlFuturesRateHelperConvexityAdjustment($E72,Trigger)</f>
        <v>#NUM!</v>
      </c>
      <c r="H72" s="12" t="b">
        <v>0</v>
      </c>
      <c r="I72" s="12">
        <v>30</v>
      </c>
      <c r="J72" s="12">
        <v>1</v>
      </c>
      <c r="K72" s="11" t="e">
        <f>_xll.qlRateHelperEarliestDate($E72,Trigger)</f>
        <v>#NUM!</v>
      </c>
      <c r="L72" s="10" t="e">
        <f>_xll.qlRateHelperLatestDate($E72,Trigger)</f>
        <v>#NUM!</v>
      </c>
    </row>
    <row r="73" spans="1:13" hidden="1" x14ac:dyDescent="0.2">
      <c r="A73" s="15" t="b">
        <v>1</v>
      </c>
      <c r="B73" s="16"/>
      <c r="C73" s="15" t="str">
        <f>IF(IndexTenor="6M","IMMFRA","FUT")&amp;IndexTenor</f>
        <v>FUT1M</v>
      </c>
      <c r="D73" s="14" t="str">
        <v>M1</v>
      </c>
      <c r="E73" s="14" t="str">
        <f>RateHelperPrefix&amp;"_"&amp;$B73&amp;$C73&amp;$D73</f>
        <v>USD_YC1MRH_FUT1MM1</v>
      </c>
      <c r="F73" s="28" t="e">
        <f>_xll.qlRateHelperQuoteValue($E73,Trigger)</f>
        <v>#NUM!</v>
      </c>
      <c r="G73" s="13" t="e">
        <f>_xll.qlFuturesRateHelperConvexityAdjustment($E73,Trigger)</f>
        <v>#NUM!</v>
      </c>
      <c r="H73" s="12" t="b">
        <v>0</v>
      </c>
      <c r="I73" s="12">
        <v>30</v>
      </c>
      <c r="J73" s="12">
        <v>1</v>
      </c>
      <c r="K73" s="11" t="e">
        <f>_xll.qlRateHelperEarliestDate($E73,Trigger)</f>
        <v>#NUM!</v>
      </c>
      <c r="L73" s="10" t="e">
        <f>_xll.qlRateHelperLatestDate($E73,Trigger)</f>
        <v>#NUM!</v>
      </c>
    </row>
    <row r="74" spans="1:13" hidden="1" x14ac:dyDescent="0.2">
      <c r="A74" s="15" t="b">
        <v>1</v>
      </c>
      <c r="B74" s="16"/>
      <c r="C74" s="15" t="str">
        <f>IF(IndexTenor="6M","IMMFRA","FUT")&amp;IndexTenor</f>
        <v>FUT1M</v>
      </c>
      <c r="D74" s="14" t="str">
        <v>U1</v>
      </c>
      <c r="E74" s="14" t="str">
        <f>RateHelperPrefix&amp;"_"&amp;$B74&amp;$C74&amp;$D74</f>
        <v>USD_YC1MRH_FUT1MU1</v>
      </c>
      <c r="F74" s="28" t="e">
        <f>_xll.qlRateHelperQuoteValue($E74,Trigger)</f>
        <v>#NUM!</v>
      </c>
      <c r="G74" s="13" t="e">
        <f>_xll.qlFuturesRateHelperConvexityAdjustment($E74,Trigger)</f>
        <v>#NUM!</v>
      </c>
      <c r="H74" s="12" t="b">
        <v>0</v>
      </c>
      <c r="I74" s="12">
        <v>30</v>
      </c>
      <c r="J74" s="12">
        <v>1</v>
      </c>
      <c r="K74" s="11" t="e">
        <f>_xll.qlRateHelperEarliestDate($E74,Trigger)</f>
        <v>#NUM!</v>
      </c>
      <c r="L74" s="10" t="e">
        <f>_xll.qlRateHelperLatestDate($E74,Trigger)</f>
        <v>#NUM!</v>
      </c>
    </row>
    <row r="75" spans="1:13" hidden="1" x14ac:dyDescent="0.2">
      <c r="A75" s="15" t="b">
        <v>1</v>
      </c>
      <c r="B75" s="16"/>
      <c r="C75" s="15" t="str">
        <f>IF(IndexTenor="6M","IMMFRA","FUT")&amp;IndexTenor</f>
        <v>FUT1M</v>
      </c>
      <c r="D75" s="14" t="str">
        <v>Z1</v>
      </c>
      <c r="E75" s="14" t="str">
        <f>RateHelperPrefix&amp;"_"&amp;$B75&amp;$C75&amp;$D75</f>
        <v>USD_YC1MRH_FUT1MZ1</v>
      </c>
      <c r="F75" s="28" t="e">
        <f>_xll.qlRateHelperQuoteValue($E75,Trigger)</f>
        <v>#NUM!</v>
      </c>
      <c r="G75" s="13" t="e">
        <f>_xll.qlFuturesRateHelperConvexityAdjustment($E75,Trigger)</f>
        <v>#NUM!</v>
      </c>
      <c r="H75" s="12" t="b">
        <v>0</v>
      </c>
      <c r="I75" s="12">
        <v>30</v>
      </c>
      <c r="J75" s="12">
        <v>1</v>
      </c>
      <c r="K75" s="11" t="e">
        <f>_xll.qlRateHelperEarliestDate($E75,Trigger)</f>
        <v>#NUM!</v>
      </c>
      <c r="L75" s="10" t="e">
        <f>_xll.qlRateHelperLatestDate($E75,Trigger)</f>
        <v>#NUM!</v>
      </c>
    </row>
    <row r="76" spans="1:13" hidden="1" x14ac:dyDescent="0.2">
      <c r="A76" s="15" t="b">
        <v>1</v>
      </c>
      <c r="B76" s="16"/>
      <c r="C76" s="15" t="str">
        <f>IF(IndexTenor="6M","IMMFRA","FUT")&amp;IndexTenor</f>
        <v>FUT1M</v>
      </c>
      <c r="D76" s="14" t="str">
        <v>H2</v>
      </c>
      <c r="E76" s="14" t="str">
        <f>RateHelperPrefix&amp;"_"&amp;$B76&amp;$C76&amp;$D76</f>
        <v>USD_YC1MRH_FUT1MH2</v>
      </c>
      <c r="F76" s="28" t="e">
        <f>_xll.qlRateHelperQuoteValue($E76,Trigger)</f>
        <v>#NUM!</v>
      </c>
      <c r="G76" s="13" t="e">
        <f>_xll.qlFuturesRateHelperConvexityAdjustment($E76,Trigger)</f>
        <v>#NUM!</v>
      </c>
      <c r="H76" s="12" t="b">
        <v>0</v>
      </c>
      <c r="I76" s="12">
        <v>30</v>
      </c>
      <c r="J76" s="12">
        <v>1</v>
      </c>
      <c r="K76" s="11" t="e">
        <f>_xll.qlRateHelperEarliestDate($E76,Trigger)</f>
        <v>#NUM!</v>
      </c>
      <c r="L76" s="10" t="e">
        <f>_xll.qlRateHelperLatestDate($E76,Trigger)</f>
        <v>#NUM!</v>
      </c>
    </row>
    <row r="77" spans="1:13" hidden="1" x14ac:dyDescent="0.2">
      <c r="A77" s="8" t="b">
        <v>1</v>
      </c>
      <c r="B77" s="9"/>
      <c r="C77" s="8" t="str">
        <f>IF(IndexTenor="6M","IMMFRA","FUT")&amp;IndexTenor</f>
        <v>FUT1M</v>
      </c>
      <c r="D77" s="7" t="str">
        <v>M2</v>
      </c>
      <c r="E77" s="7" t="str">
        <f>RateHelperPrefix&amp;"_"&amp;$B77&amp;$C77&amp;$D77</f>
        <v>USD_YC1MRH_FUT1MM2</v>
      </c>
      <c r="F77" s="27" t="e">
        <f>_xll.qlRateHelperQuoteValue($E77,Trigger)</f>
        <v>#NUM!</v>
      </c>
      <c r="G77" s="6" t="e">
        <f>_xll.qlFuturesRateHelperConvexityAdjustment($E77,Trigger)</f>
        <v>#NUM!</v>
      </c>
      <c r="H77" s="5" t="b">
        <v>0</v>
      </c>
      <c r="I77" s="5">
        <v>30</v>
      </c>
      <c r="J77" s="12">
        <v>1</v>
      </c>
      <c r="K77" s="4" t="e">
        <f>_xll.qlRateHelperEarliestDate($E77,Trigger)</f>
        <v>#NUM!</v>
      </c>
      <c r="L77" s="3" t="e">
        <f>_xll.qlRateHelperLatestDate($E77,Trigger)</f>
        <v>#NUM!</v>
      </c>
      <c r="M77" s="26"/>
    </row>
    <row r="78" spans="1:13" ht="11.25" customHeight="1" x14ac:dyDescent="0.2">
      <c r="B78" s="24">
        <v>2</v>
      </c>
      <c r="C78" s="23"/>
      <c r="D78" s="21" t="s">
        <v>41</v>
      </c>
      <c r="E78" s="21" t="str">
        <f>RateHelperPrefix&amp;"_"&amp;$B78&amp;$C78&amp;$D78</f>
        <v>USD_YC1MRH_2X1S</v>
      </c>
      <c r="F78" s="20" t="e">
        <f>_xll.qlRateHelperQuoteValue($E78,Trigger)</f>
        <v>#NUM!</v>
      </c>
      <c r="G78" s="20">
        <f>_xll.qlSwapRateHelperSpread($E78,Trigger)</f>
        <v>0</v>
      </c>
      <c r="H78" s="19" t="b">
        <v>1</v>
      </c>
      <c r="I78" s="19">
        <v>40</v>
      </c>
      <c r="J78" s="19">
        <v>1</v>
      </c>
      <c r="K78" s="18">
        <f>_xll.qlRateHelperEarliestDate($E78,Trigger)</f>
        <v>41655</v>
      </c>
      <c r="L78" s="17">
        <f>_xll.qlRateHelperLatestDate($E78,Trigger)</f>
        <v>41715</v>
      </c>
      <c r="M78" s="22"/>
    </row>
    <row r="79" spans="1:13" x14ac:dyDescent="0.2">
      <c r="B79" s="16">
        <v>3</v>
      </c>
      <c r="C79" s="15"/>
      <c r="D79" s="14" t="s">
        <v>41</v>
      </c>
      <c r="E79" s="14" t="str">
        <f>RateHelperPrefix&amp;"_"&amp;$B79&amp;$C79&amp;$D79</f>
        <v>USD_YC1MRH_3X1S</v>
      </c>
      <c r="F79" s="13" t="e">
        <f>_xll.qlRateHelperQuoteValue($E79,Trigger)</f>
        <v>#NUM!</v>
      </c>
      <c r="G79" s="13">
        <f>_xll.qlSwapRateHelperSpread($E79,Trigger)</f>
        <v>0</v>
      </c>
      <c r="H79" s="12" t="b">
        <v>1</v>
      </c>
      <c r="I79" s="12">
        <v>40</v>
      </c>
      <c r="J79" s="12">
        <v>1</v>
      </c>
      <c r="K79" s="11">
        <f>_xll.qlRateHelperEarliestDate($E79,Trigger)</f>
        <v>41655</v>
      </c>
      <c r="L79" s="10">
        <f>_xll.qlRateHelperLatestDate($E79,Trigger)</f>
        <v>41745</v>
      </c>
      <c r="M79" s="25"/>
    </row>
    <row r="80" spans="1:13" x14ac:dyDescent="0.2">
      <c r="B80" s="16">
        <v>4</v>
      </c>
      <c r="C80" s="15"/>
      <c r="D80" s="14" t="s">
        <v>41</v>
      </c>
      <c r="E80" s="14" t="str">
        <f>RateHelperPrefix&amp;"_"&amp;$B80&amp;$C80&amp;$D80</f>
        <v>USD_YC1MRH_4X1S</v>
      </c>
      <c r="F80" s="13" t="e">
        <f>_xll.qlRateHelperQuoteValue($E80,Trigger)</f>
        <v>#NUM!</v>
      </c>
      <c r="G80" s="13">
        <f>_xll.qlSwapRateHelperSpread($E80,Trigger)</f>
        <v>0</v>
      </c>
      <c r="H80" s="12" t="b">
        <v>1</v>
      </c>
      <c r="I80" s="12">
        <v>40</v>
      </c>
      <c r="J80" s="12">
        <v>1</v>
      </c>
      <c r="K80" s="11">
        <f>_xll.qlRateHelperEarliestDate($E80,Trigger)</f>
        <v>41655</v>
      </c>
      <c r="L80" s="10">
        <f>_xll.qlRateHelperLatestDate($E80,Trigger)</f>
        <v>41775</v>
      </c>
    </row>
    <row r="81" spans="2:14" x14ac:dyDescent="0.2">
      <c r="B81" s="16">
        <v>5</v>
      </c>
      <c r="C81" s="15"/>
      <c r="D81" s="14" t="s">
        <v>41</v>
      </c>
      <c r="E81" s="14" t="str">
        <f>RateHelperPrefix&amp;"_"&amp;$B81&amp;$C81&amp;$D81</f>
        <v>USD_YC1MRH_5X1S</v>
      </c>
      <c r="F81" s="13" t="e">
        <f>_xll.qlRateHelperQuoteValue($E81,Trigger)</f>
        <v>#NUM!</v>
      </c>
      <c r="G81" s="13">
        <f>_xll.qlSwapRateHelperSpread($E81,Trigger)</f>
        <v>0</v>
      </c>
      <c r="H81" s="12" t="b">
        <v>1</v>
      </c>
      <c r="I81" s="12">
        <v>40</v>
      </c>
      <c r="J81" s="12">
        <v>1</v>
      </c>
      <c r="K81" s="11">
        <f>_xll.qlRateHelperEarliestDate($E81,Trigger)</f>
        <v>41655</v>
      </c>
      <c r="L81" s="10">
        <f>_xll.qlRateHelperLatestDate($E81,Trigger)</f>
        <v>41806</v>
      </c>
    </row>
    <row r="82" spans="2:14" ht="11.25" customHeight="1" x14ac:dyDescent="0.2">
      <c r="B82" s="16">
        <v>6</v>
      </c>
      <c r="C82" s="15"/>
      <c r="D82" s="14" t="s">
        <v>41</v>
      </c>
      <c r="E82" s="14" t="str">
        <f>RateHelperPrefix&amp;"_"&amp;$B82&amp;$C82&amp;$D82</f>
        <v>USD_YC1MRH_6X1S</v>
      </c>
      <c r="F82" s="13" t="e">
        <f>_xll.qlRateHelperQuoteValue($E82,Trigger)</f>
        <v>#NUM!</v>
      </c>
      <c r="G82" s="13">
        <f>_xll.qlSwapRateHelperSpread($E82,Trigger)</f>
        <v>0</v>
      </c>
      <c r="H82" s="12" t="b">
        <v>1</v>
      </c>
      <c r="I82" s="12">
        <v>40</v>
      </c>
      <c r="J82" s="12">
        <v>1</v>
      </c>
      <c r="K82" s="11">
        <f>_xll.qlRateHelperEarliestDate($E82,Trigger)</f>
        <v>41655</v>
      </c>
      <c r="L82" s="10">
        <f>_xll.qlRateHelperLatestDate($E82,Trigger)</f>
        <v>41836</v>
      </c>
    </row>
    <row r="83" spans="2:14" x14ac:dyDescent="0.2">
      <c r="B83" s="16">
        <v>7</v>
      </c>
      <c r="C83" s="15"/>
      <c r="D83" s="14" t="s">
        <v>41</v>
      </c>
      <c r="E83" s="14" t="str">
        <f>RateHelperPrefix&amp;"_"&amp;$B83&amp;$C83&amp;$D83</f>
        <v>USD_YC1MRH_7X1S</v>
      </c>
      <c r="F83" s="13" t="e">
        <f>_xll.qlRateHelperQuoteValue($E83,Trigger)</f>
        <v>#NUM!</v>
      </c>
      <c r="G83" s="13">
        <f>_xll.qlSwapRateHelperSpread($E83,Trigger)</f>
        <v>0</v>
      </c>
      <c r="H83" s="12" t="b">
        <v>1</v>
      </c>
      <c r="I83" s="12">
        <v>40</v>
      </c>
      <c r="J83" s="12">
        <v>1</v>
      </c>
      <c r="K83" s="11">
        <f>_xll.qlRateHelperEarliestDate($E83,Trigger)</f>
        <v>41655</v>
      </c>
      <c r="L83" s="10">
        <f>_xll.qlRateHelperLatestDate($E83,Trigger)</f>
        <v>41869</v>
      </c>
    </row>
    <row r="84" spans="2:14" x14ac:dyDescent="0.2">
      <c r="B84" s="16">
        <v>8</v>
      </c>
      <c r="C84" s="15"/>
      <c r="D84" s="14" t="s">
        <v>41</v>
      </c>
      <c r="E84" s="14" t="str">
        <f>RateHelperPrefix&amp;"_"&amp;$B84&amp;$C84&amp;$D84</f>
        <v>USD_YC1MRH_8X1S</v>
      </c>
      <c r="F84" s="13" t="e">
        <f>_xll.qlRateHelperQuoteValue($E84,Trigger)</f>
        <v>#NUM!</v>
      </c>
      <c r="G84" s="13">
        <f>_xll.qlSwapRateHelperSpread($E84,Trigger)</f>
        <v>0</v>
      </c>
      <c r="H84" s="12" t="b">
        <v>1</v>
      </c>
      <c r="I84" s="12">
        <v>40</v>
      </c>
      <c r="J84" s="12">
        <v>1</v>
      </c>
      <c r="K84" s="11">
        <f>_xll.qlRateHelperEarliestDate($E84,Trigger)</f>
        <v>41655</v>
      </c>
      <c r="L84" s="10">
        <f>_xll.qlRateHelperLatestDate($E84,Trigger)</f>
        <v>41898</v>
      </c>
    </row>
    <row r="85" spans="2:14" ht="11.25" customHeight="1" x14ac:dyDescent="0.2">
      <c r="B85" s="16">
        <v>9</v>
      </c>
      <c r="C85" s="15"/>
      <c r="D85" s="14" t="s">
        <v>41</v>
      </c>
      <c r="E85" s="14" t="str">
        <f>RateHelperPrefix&amp;"_"&amp;$B85&amp;$C85&amp;$D85</f>
        <v>USD_YC1MRH_9X1S</v>
      </c>
      <c r="F85" s="13" t="e">
        <f>_xll.qlRateHelperQuoteValue($E85,Trigger)</f>
        <v>#NUM!</v>
      </c>
      <c r="G85" s="13">
        <f>_xll.qlSwapRateHelperSpread($E85,Trigger)</f>
        <v>0</v>
      </c>
      <c r="H85" s="12" t="b">
        <v>1</v>
      </c>
      <c r="I85" s="12">
        <v>40</v>
      </c>
      <c r="J85" s="12">
        <v>1</v>
      </c>
      <c r="K85" s="11">
        <f>_xll.qlRateHelperEarliestDate($E85,Trigger)</f>
        <v>41655</v>
      </c>
      <c r="L85" s="10">
        <f>_xll.qlRateHelperLatestDate($E85,Trigger)</f>
        <v>41928</v>
      </c>
    </row>
    <row r="86" spans="2:14" x14ac:dyDescent="0.2">
      <c r="B86" s="16">
        <v>10</v>
      </c>
      <c r="C86" s="15"/>
      <c r="D86" s="14" t="s">
        <v>41</v>
      </c>
      <c r="E86" s="14" t="str">
        <f>RateHelperPrefix&amp;"_"&amp;$B86&amp;$C86&amp;$D86</f>
        <v>USD_YC1MRH_10X1S</v>
      </c>
      <c r="F86" s="13" t="e">
        <f>_xll.qlRateHelperQuoteValue($E86,Trigger)</f>
        <v>#NUM!</v>
      </c>
      <c r="G86" s="13">
        <f>_xll.qlSwapRateHelperSpread($E86,Trigger)</f>
        <v>0</v>
      </c>
      <c r="H86" s="12" t="b">
        <v>1</v>
      </c>
      <c r="I86" s="12">
        <v>40</v>
      </c>
      <c r="J86" s="12">
        <v>1</v>
      </c>
      <c r="K86" s="11">
        <f>_xll.qlRateHelperEarliestDate($E86,Trigger)</f>
        <v>41655</v>
      </c>
      <c r="L86" s="10">
        <f>_xll.qlRateHelperLatestDate($E86,Trigger)</f>
        <v>41960</v>
      </c>
    </row>
    <row r="87" spans="2:14" x14ac:dyDescent="0.2">
      <c r="B87" s="16">
        <v>11</v>
      </c>
      <c r="C87" s="15"/>
      <c r="D87" s="14" t="s">
        <v>41</v>
      </c>
      <c r="E87" s="14" t="str">
        <f>RateHelperPrefix&amp;"_"&amp;$B87&amp;$C87&amp;$D87</f>
        <v>USD_YC1MRH_11X1S</v>
      </c>
      <c r="F87" s="13" t="e">
        <f>_xll.qlRateHelperQuoteValue($E87,Trigger)</f>
        <v>#NUM!</v>
      </c>
      <c r="G87" s="13">
        <f>_xll.qlSwapRateHelperSpread($E87,Trigger)</f>
        <v>0</v>
      </c>
      <c r="H87" s="12" t="b">
        <v>1</v>
      </c>
      <c r="I87" s="12">
        <v>40</v>
      </c>
      <c r="J87" s="12">
        <v>1</v>
      </c>
      <c r="K87" s="11">
        <f>_xll.qlRateHelperEarliestDate($E87,Trigger)</f>
        <v>41655</v>
      </c>
      <c r="L87" s="10">
        <f>_xll.qlRateHelperLatestDate($E87,Trigger)</f>
        <v>41989</v>
      </c>
    </row>
    <row r="88" spans="2:14" x14ac:dyDescent="0.2">
      <c r="B88" s="9">
        <v>12</v>
      </c>
      <c r="C88" s="8"/>
      <c r="D88" s="7" t="s">
        <v>41</v>
      </c>
      <c r="E88" s="7" t="str">
        <f>RateHelperPrefix&amp;"_"&amp;$B88&amp;$C88&amp;$D88</f>
        <v>USD_YC1MRH_12X1S</v>
      </c>
      <c r="F88" s="6" t="e">
        <f>_xll.qlRateHelperQuoteValue($E88,Trigger)</f>
        <v>#NUM!</v>
      </c>
      <c r="G88" s="6">
        <f>_xll.qlSwapRateHelperSpread($E88,Trigger)</f>
        <v>0</v>
      </c>
      <c r="H88" s="5" t="b">
        <v>1</v>
      </c>
      <c r="I88" s="5">
        <v>40</v>
      </c>
      <c r="J88" s="12">
        <v>1</v>
      </c>
      <c r="K88" s="4">
        <f>_xll.qlRateHelperEarliestDate($E88,Trigger)</f>
        <v>41655</v>
      </c>
      <c r="L88" s="3">
        <f>_xll.qlRateHelperLatestDate($E88,Trigger)</f>
        <v>42020</v>
      </c>
    </row>
    <row r="89" spans="2:14" x14ac:dyDescent="0.2">
      <c r="B89" s="24" t="s">
        <v>37</v>
      </c>
      <c r="C89" s="23">
        <v>12</v>
      </c>
      <c r="D89" s="21"/>
      <c r="E89" s="21" t="str">
        <f>RateHelperPrefix&amp;"_"&amp;$B89&amp;$C89&amp;$D89</f>
        <v>USD_YC1MRH_1S12</v>
      </c>
      <c r="F89" s="20" t="e">
        <f>_xll.qlRateHelperQuoteValue($E89,Trigger)</f>
        <v>#NUM!</v>
      </c>
      <c r="G89" s="20" t="e">
        <f>_xll.qlSwapRateHelperSpread($E89,Trigger)</f>
        <v>#NUM!</v>
      </c>
      <c r="H89" s="19" t="b">
        <v>0</v>
      </c>
      <c r="I89" s="19">
        <v>40</v>
      </c>
      <c r="J89" s="19">
        <v>1</v>
      </c>
      <c r="K89" s="18" t="e">
        <f>_xll.qlRateHelperEarliestDate($E89,Trigger)</f>
        <v>#NUM!</v>
      </c>
      <c r="L89" s="17" t="e">
        <f>_xll.qlRateHelperLatestDate($E89,Trigger)</f>
        <v>#NUM!</v>
      </c>
    </row>
    <row r="90" spans="2:14" x14ac:dyDescent="0.2">
      <c r="B90" s="16" t="s">
        <v>38</v>
      </c>
      <c r="C90" s="15">
        <v>12</v>
      </c>
      <c r="D90" s="14"/>
      <c r="E90" s="14" t="str">
        <f>RateHelperPrefix&amp;"_"&amp;$B90&amp;$C90&amp;$D90</f>
        <v>USD_YC1MRH_2S12</v>
      </c>
      <c r="F90" s="13" t="e">
        <f>_xll.qlRateHelperQuoteValue($E90,Trigger)</f>
        <v>#NUM!</v>
      </c>
      <c r="G90" s="13" t="e">
        <f>_xll.qlSwapRateHelperSpread($E90,Trigger)</f>
        <v>#NUM!</v>
      </c>
      <c r="H90" s="12" t="b">
        <v>0</v>
      </c>
      <c r="I90" s="12">
        <v>40</v>
      </c>
      <c r="J90" s="12">
        <v>1</v>
      </c>
      <c r="K90" s="11" t="e">
        <f>_xll.qlRateHelperEarliestDate($E90,Trigger)</f>
        <v>#NUM!</v>
      </c>
      <c r="L90" s="10" t="e">
        <f>_xll.qlRateHelperLatestDate($E90,Trigger)</f>
        <v>#NUM!</v>
      </c>
    </row>
    <row r="91" spans="2:14" x14ac:dyDescent="0.2">
      <c r="B91" s="16" t="s">
        <v>40</v>
      </c>
      <c r="C91" s="15">
        <v>12</v>
      </c>
      <c r="D91" s="14"/>
      <c r="E91" s="14" t="str">
        <f>RateHelperPrefix&amp;"_"&amp;$B91&amp;$C91&amp;$D91</f>
        <v>USD_YC1MRH_3S12</v>
      </c>
      <c r="F91" s="13" t="e">
        <f>_xll.qlRateHelperQuoteValue($E91,Trigger)</f>
        <v>#NUM!</v>
      </c>
      <c r="G91" s="13" t="e">
        <f>_xll.qlSwapRateHelperSpread($E91,Trigger)</f>
        <v>#NUM!</v>
      </c>
      <c r="H91" s="12" t="b">
        <v>0</v>
      </c>
      <c r="I91" s="12">
        <v>40</v>
      </c>
      <c r="J91" s="12">
        <v>1</v>
      </c>
      <c r="K91" s="11" t="e">
        <f>_xll.qlRateHelperEarliestDate($E91,Trigger)</f>
        <v>#NUM!</v>
      </c>
      <c r="L91" s="10" t="e">
        <f>_xll.qlRateHelperLatestDate($E91,Trigger)</f>
        <v>#NUM!</v>
      </c>
    </row>
    <row r="92" spans="2:14" x14ac:dyDescent="0.2">
      <c r="B92" s="16" t="s">
        <v>39</v>
      </c>
      <c r="C92" s="15">
        <v>12</v>
      </c>
      <c r="D92" s="14"/>
      <c r="E92" s="14" t="str">
        <f>RateHelperPrefix&amp;"_"&amp;$B92&amp;$C92&amp;$D92</f>
        <v>USD_YC1MRH_4S12</v>
      </c>
      <c r="F92" s="13" t="e">
        <f>_xll.qlRateHelperQuoteValue($E92,Trigger)</f>
        <v>#NUM!</v>
      </c>
      <c r="G92" s="13" t="e">
        <f>_xll.qlSwapRateHelperSpread($E92,Trigger)</f>
        <v>#NUM!</v>
      </c>
      <c r="H92" s="12" t="b">
        <v>0</v>
      </c>
      <c r="I92" s="12">
        <v>40</v>
      </c>
      <c r="J92" s="12">
        <v>1</v>
      </c>
      <c r="K92" s="11" t="e">
        <f>_xll.qlRateHelperEarliestDate($E92,Trigger)</f>
        <v>#NUM!</v>
      </c>
      <c r="L92" s="10" t="e">
        <f>_xll.qlRateHelperLatestDate($E92,Trigger)</f>
        <v>#NUM!</v>
      </c>
    </row>
    <row r="93" spans="2:14" x14ac:dyDescent="0.2">
      <c r="B93" s="16" t="s">
        <v>37</v>
      </c>
      <c r="C93" s="15">
        <v>24</v>
      </c>
      <c r="D93" s="14"/>
      <c r="E93" s="14" t="str">
        <f>RateHelperPrefix&amp;"_"&amp;$B93&amp;$C93&amp;$D93</f>
        <v>USD_YC1MRH_1S24</v>
      </c>
      <c r="F93" s="13" t="e">
        <f>_xll.qlRateHelperQuoteValue($E93,Trigger)</f>
        <v>#NUM!</v>
      </c>
      <c r="G93" s="13" t="e">
        <f>_xll.qlSwapRateHelperSpread($E93,Trigger)</f>
        <v>#NUM!</v>
      </c>
      <c r="H93" s="12" t="b">
        <v>0</v>
      </c>
      <c r="I93" s="12">
        <v>40</v>
      </c>
      <c r="J93" s="12">
        <v>1</v>
      </c>
      <c r="K93" s="11" t="e">
        <f>_xll.qlRateHelperEarliestDate($E93,Trigger)</f>
        <v>#NUM!</v>
      </c>
      <c r="L93" s="10" t="e">
        <f>_xll.qlRateHelperLatestDate($E93,Trigger)</f>
        <v>#NUM!</v>
      </c>
    </row>
    <row r="94" spans="2:14" x14ac:dyDescent="0.2">
      <c r="B94" s="16" t="s">
        <v>38</v>
      </c>
      <c r="C94" s="15">
        <v>24</v>
      </c>
      <c r="D94" s="14"/>
      <c r="E94" s="14" t="str">
        <f>RateHelperPrefix&amp;"_"&amp;$B94&amp;$C94&amp;$D94</f>
        <v>USD_YC1MRH_2S24</v>
      </c>
      <c r="F94" s="13" t="e">
        <f>_xll.qlRateHelperQuoteValue($E94,Trigger)</f>
        <v>#NUM!</v>
      </c>
      <c r="G94" s="13" t="e">
        <f>_xll.qlSwapRateHelperSpread($E94,Trigger)</f>
        <v>#NUM!</v>
      </c>
      <c r="H94" s="12" t="b">
        <v>0</v>
      </c>
      <c r="I94" s="12">
        <v>40</v>
      </c>
      <c r="J94" s="12">
        <v>1</v>
      </c>
      <c r="K94" s="11" t="e">
        <f>_xll.qlRateHelperEarliestDate($E94,Trigger)</f>
        <v>#NUM!</v>
      </c>
      <c r="L94" s="10" t="e">
        <f>_xll.qlRateHelperLatestDate($E94,Trigger)</f>
        <v>#NUM!</v>
      </c>
    </row>
    <row r="95" spans="2:14" x14ac:dyDescent="0.2">
      <c r="B95" s="9" t="s">
        <v>37</v>
      </c>
      <c r="C95" s="8">
        <v>36</v>
      </c>
      <c r="D95" s="7"/>
      <c r="E95" s="7" t="str">
        <f>RateHelperPrefix&amp;"_"&amp;$B95&amp;$C95&amp;$D95</f>
        <v>USD_YC1MRH_1S36</v>
      </c>
      <c r="F95" s="6" t="e">
        <f>_xll.qlRateHelperQuoteValue($E95,Trigger)</f>
        <v>#NUM!</v>
      </c>
      <c r="G95" s="6" t="e">
        <f>_xll.qlSwapRateHelperSpread($E95,Trigger)</f>
        <v>#NUM!</v>
      </c>
      <c r="H95" s="5" t="b">
        <v>0</v>
      </c>
      <c r="I95" s="5">
        <v>40</v>
      </c>
      <c r="J95" s="5">
        <v>1</v>
      </c>
      <c r="K95" s="4" t="e">
        <f>_xll.qlRateHelperEarliestDate($E95,Trigger)</f>
        <v>#NUM!</v>
      </c>
      <c r="L95" s="3" t="e">
        <f>_xll.qlRateHelperLatestDate($E95,Trigger)</f>
        <v>#NUM!</v>
      </c>
    </row>
    <row r="96" spans="2:14" x14ac:dyDescent="0.2">
      <c r="B96" s="16" t="str">
        <f>SwapFixedFreq</f>
        <v>AM</v>
      </c>
      <c r="C96" s="15" t="str">
        <f>IborType</f>
        <v>1L</v>
      </c>
      <c r="D96" s="14" t="s">
        <v>36</v>
      </c>
      <c r="E96" s="14" t="str">
        <f>RateHelperPrefix&amp;"_"&amp;$B96&amp;$C96&amp;$D96</f>
        <v>USD_YC1MRH_AM1L1Y</v>
      </c>
      <c r="F96" s="13" t="e">
        <f>_xll.qlRateHelperQuoteValue($E96,Trigger)</f>
        <v>#NUM!</v>
      </c>
      <c r="G96" s="13" t="e">
        <f>_xll.qlSwapRateHelperSpread($E96,Trigger)</f>
        <v>#NUM!</v>
      </c>
      <c r="H96" s="12" t="b">
        <v>0</v>
      </c>
      <c r="I96" s="12">
        <v>50</v>
      </c>
      <c r="J96" s="12">
        <v>1</v>
      </c>
      <c r="K96" s="11" t="e">
        <f>_xll.qlRateHelperEarliestDate($E96,Trigger)</f>
        <v>#NUM!</v>
      </c>
      <c r="L96" s="10" t="e">
        <f>_xll.qlRateHelperLatestDate($E96,Trigger)</f>
        <v>#NUM!</v>
      </c>
      <c r="N96" s="22" t="e">
        <f>IF(G96=G133,F96-F133,"--")</f>
        <v>#NUM!</v>
      </c>
    </row>
    <row r="97" spans="2:14" x14ac:dyDescent="0.2">
      <c r="B97" s="16" t="str">
        <f>SwapFixedFreq</f>
        <v>AM</v>
      </c>
      <c r="C97" s="15" t="str">
        <f>IborType</f>
        <v>1L</v>
      </c>
      <c r="D97" s="14" t="s">
        <v>35</v>
      </c>
      <c r="E97" s="14" t="str">
        <f>RateHelperPrefix&amp;"_"&amp;$B97&amp;$C97&amp;$D97</f>
        <v>USD_YC1MRH_AM1L15M</v>
      </c>
      <c r="F97" s="13" t="e">
        <f>_xll.qlRateHelperQuoteValue($E97,Trigger)</f>
        <v>#NUM!</v>
      </c>
      <c r="G97" s="13" t="e">
        <f>_xll.qlSwapRateHelperSpread($E97,Trigger)</f>
        <v>#NUM!</v>
      </c>
      <c r="H97" s="12" t="b">
        <v>0</v>
      </c>
      <c r="I97" s="12">
        <v>50</v>
      </c>
      <c r="J97" s="12">
        <v>1</v>
      </c>
      <c r="K97" s="11" t="e">
        <f>_xll.qlRateHelperEarliestDate($E97,Trigger)</f>
        <v>#NUM!</v>
      </c>
      <c r="L97" s="10" t="e">
        <f>_xll.qlRateHelperLatestDate($E97,Trigger)</f>
        <v>#NUM!</v>
      </c>
      <c r="N97" s="22" t="e">
        <f>IF(G97=G134,F97-F134,"--")</f>
        <v>#NUM!</v>
      </c>
    </row>
    <row r="98" spans="2:14" x14ac:dyDescent="0.2">
      <c r="B98" s="16" t="str">
        <f>SwapFixedFreq</f>
        <v>AM</v>
      </c>
      <c r="C98" s="15" t="str">
        <f>IborType</f>
        <v>1L</v>
      </c>
      <c r="D98" s="14" t="s">
        <v>34</v>
      </c>
      <c r="E98" s="14" t="str">
        <f>RateHelperPrefix&amp;"_"&amp;$B98&amp;$C98&amp;$D98</f>
        <v>USD_YC1MRH_AM1L18M</v>
      </c>
      <c r="F98" s="13" t="e">
        <f>_xll.qlRateHelperQuoteValue($E98,Trigger)</f>
        <v>#NUM!</v>
      </c>
      <c r="G98" s="13" t="e">
        <f>_xll.qlSwapRateHelperSpread($E98,Trigger)</f>
        <v>#NUM!</v>
      </c>
      <c r="H98" s="12" t="b">
        <v>0</v>
      </c>
      <c r="I98" s="12">
        <v>50</v>
      </c>
      <c r="J98" s="12">
        <v>1</v>
      </c>
      <c r="K98" s="11" t="e">
        <f>_xll.qlRateHelperEarliestDate($E98,Trigger)</f>
        <v>#NUM!</v>
      </c>
      <c r="L98" s="10" t="e">
        <f>_xll.qlRateHelperLatestDate($E98,Trigger)</f>
        <v>#NUM!</v>
      </c>
      <c r="N98" s="22" t="e">
        <f>IF(G98=G135,F98-F135,"--")</f>
        <v>#NUM!</v>
      </c>
    </row>
    <row r="99" spans="2:14" x14ac:dyDescent="0.2">
      <c r="B99" s="16" t="str">
        <f>SwapFixedFreq</f>
        <v>AM</v>
      </c>
      <c r="C99" s="15" t="str">
        <f>IborType</f>
        <v>1L</v>
      </c>
      <c r="D99" s="14" t="s">
        <v>33</v>
      </c>
      <c r="E99" s="14" t="str">
        <f>RateHelperPrefix&amp;"_"&amp;$B99&amp;$C99&amp;$D99</f>
        <v>USD_YC1MRH_AM1L21M</v>
      </c>
      <c r="F99" s="13" t="e">
        <f>_xll.qlRateHelperQuoteValue($E99,Trigger)</f>
        <v>#NUM!</v>
      </c>
      <c r="G99" s="13" t="e">
        <f>_xll.qlSwapRateHelperSpread($E99,Trigger)</f>
        <v>#NUM!</v>
      </c>
      <c r="H99" s="12" t="b">
        <v>0</v>
      </c>
      <c r="I99" s="12">
        <v>50</v>
      </c>
      <c r="J99" s="12">
        <v>1</v>
      </c>
      <c r="K99" s="11" t="e">
        <f>_xll.qlRateHelperEarliestDate($E99,Trigger)</f>
        <v>#NUM!</v>
      </c>
      <c r="L99" s="10" t="e">
        <f>_xll.qlRateHelperLatestDate($E99,Trigger)</f>
        <v>#NUM!</v>
      </c>
      <c r="N99" s="22" t="e">
        <f>IF(G99=G136,F99-F136,"--")</f>
        <v>#NUM!</v>
      </c>
    </row>
    <row r="100" spans="2:14" x14ac:dyDescent="0.2">
      <c r="B100" s="16" t="str">
        <f>SwapFixedFreq</f>
        <v>AM</v>
      </c>
      <c r="C100" s="15" t="str">
        <f>IborType</f>
        <v>1L</v>
      </c>
      <c r="D100" s="14" t="s">
        <v>32</v>
      </c>
      <c r="E100" s="14" t="str">
        <f>RateHelperPrefix&amp;"_"&amp;$B100&amp;$C100&amp;$D100</f>
        <v>USD_YC1MRH_AM1L2Y</v>
      </c>
      <c r="F100" s="13" t="e">
        <f>_xll.qlRateHelperQuoteValue($E100,Trigger)</f>
        <v>#NUM!</v>
      </c>
      <c r="G100" s="13" t="e">
        <f>_xll.qlSwapRateHelperSpread($E100,Trigger)</f>
        <v>#NUM!</v>
      </c>
      <c r="H100" s="12" t="b">
        <v>0</v>
      </c>
      <c r="I100" s="12">
        <v>50</v>
      </c>
      <c r="J100" s="12">
        <v>1</v>
      </c>
      <c r="K100" s="11" t="e">
        <f>_xll.qlRateHelperEarliestDate($E100,Trigger)</f>
        <v>#NUM!</v>
      </c>
      <c r="L100" s="10" t="e">
        <f>_xll.qlRateHelperLatestDate($E100,Trigger)</f>
        <v>#NUM!</v>
      </c>
      <c r="N100" s="22" t="e">
        <f>IF(G100=G137,F100-F137,"--")</f>
        <v>#NUM!</v>
      </c>
    </row>
    <row r="101" spans="2:14" x14ac:dyDescent="0.2">
      <c r="B101" s="16" t="str">
        <f>SwapFixedFreq</f>
        <v>AM</v>
      </c>
      <c r="C101" s="15" t="str">
        <f>IborType</f>
        <v>1L</v>
      </c>
      <c r="D101" s="14" t="s">
        <v>31</v>
      </c>
      <c r="E101" s="14" t="str">
        <f>RateHelperPrefix&amp;"_"&amp;$B101&amp;$C101&amp;$D101</f>
        <v>USD_YC1MRH_AM1L3Y</v>
      </c>
      <c r="F101" s="13" t="e">
        <f>_xll.qlRateHelperQuoteValue($E101,Trigger)</f>
        <v>#NUM!</v>
      </c>
      <c r="G101" s="13" t="e">
        <f>_xll.qlSwapRateHelperSpread($E101,Trigger)</f>
        <v>#NUM!</v>
      </c>
      <c r="H101" s="12" t="b">
        <v>0</v>
      </c>
      <c r="I101" s="12">
        <v>50</v>
      </c>
      <c r="J101" s="12">
        <v>1</v>
      </c>
      <c r="K101" s="11" t="e">
        <f>_xll.qlRateHelperEarliestDate($E101,Trigger)</f>
        <v>#NUM!</v>
      </c>
      <c r="L101" s="10" t="e">
        <f>_xll.qlRateHelperLatestDate($E101,Trigger)</f>
        <v>#NUM!</v>
      </c>
      <c r="N101" s="22" t="e">
        <f>IF(G101=G138,F101-F138,"--")</f>
        <v>#NUM!</v>
      </c>
    </row>
    <row r="102" spans="2:14" x14ac:dyDescent="0.2">
      <c r="B102" s="16" t="str">
        <f>SwapFixedFreq</f>
        <v>AM</v>
      </c>
      <c r="C102" s="15" t="str">
        <f>IborType</f>
        <v>1L</v>
      </c>
      <c r="D102" s="14" t="s">
        <v>30</v>
      </c>
      <c r="E102" s="14" t="str">
        <f>RateHelperPrefix&amp;"_"&amp;$B102&amp;$C102&amp;$D102</f>
        <v>USD_YC1MRH_AM1L4Y</v>
      </c>
      <c r="F102" s="13" t="e">
        <f>_xll.qlRateHelperQuoteValue($E102,Trigger)</f>
        <v>#NUM!</v>
      </c>
      <c r="G102" s="13" t="e">
        <f>_xll.qlSwapRateHelperSpread($E102,Trigger)</f>
        <v>#NUM!</v>
      </c>
      <c r="H102" s="12" t="b">
        <v>0</v>
      </c>
      <c r="I102" s="12">
        <v>50</v>
      </c>
      <c r="J102" s="12">
        <v>1</v>
      </c>
      <c r="K102" s="11" t="e">
        <f>_xll.qlRateHelperEarliestDate($E102,Trigger)</f>
        <v>#NUM!</v>
      </c>
      <c r="L102" s="10" t="e">
        <f>_xll.qlRateHelperLatestDate($E102,Trigger)</f>
        <v>#NUM!</v>
      </c>
      <c r="N102" s="22" t="e">
        <f>IF(G102=G139,F102-F139,"--")</f>
        <v>#NUM!</v>
      </c>
    </row>
    <row r="103" spans="2:14" x14ac:dyDescent="0.2">
      <c r="B103" s="16" t="str">
        <f>SwapFixedFreq</f>
        <v>AM</v>
      </c>
      <c r="C103" s="15" t="str">
        <f>IborType</f>
        <v>1L</v>
      </c>
      <c r="D103" s="14" t="s">
        <v>29</v>
      </c>
      <c r="E103" s="14" t="str">
        <f>RateHelperPrefix&amp;"_"&amp;$B103&amp;$C103&amp;$D103</f>
        <v>USD_YC1MRH_AM1L5Y</v>
      </c>
      <c r="F103" s="13" t="e">
        <f>_xll.qlRateHelperQuoteValue($E103,Trigger)</f>
        <v>#NUM!</v>
      </c>
      <c r="G103" s="13" t="e">
        <f>_xll.qlSwapRateHelperSpread($E103,Trigger)</f>
        <v>#NUM!</v>
      </c>
      <c r="H103" s="12" t="b">
        <v>0</v>
      </c>
      <c r="I103" s="12">
        <v>50</v>
      </c>
      <c r="J103" s="12">
        <v>1</v>
      </c>
      <c r="K103" s="11" t="e">
        <f>_xll.qlRateHelperEarliestDate($E103,Trigger)</f>
        <v>#NUM!</v>
      </c>
      <c r="L103" s="10" t="e">
        <f>_xll.qlRateHelperLatestDate($E103,Trigger)</f>
        <v>#NUM!</v>
      </c>
      <c r="N103" s="22" t="e">
        <f>IF(G103=G140,F103-F140,"--")</f>
        <v>#NUM!</v>
      </c>
    </row>
    <row r="104" spans="2:14" x14ac:dyDescent="0.2">
      <c r="B104" s="16" t="str">
        <f>SwapFixedFreq</f>
        <v>AM</v>
      </c>
      <c r="C104" s="15" t="str">
        <f>IborType</f>
        <v>1L</v>
      </c>
      <c r="D104" s="14" t="s">
        <v>28</v>
      </c>
      <c r="E104" s="14" t="str">
        <f>RateHelperPrefix&amp;"_"&amp;$B104&amp;$C104&amp;$D104</f>
        <v>USD_YC1MRH_AM1L6Y</v>
      </c>
      <c r="F104" s="13" t="e">
        <f>_xll.qlRateHelperQuoteValue($E104,Trigger)</f>
        <v>#NUM!</v>
      </c>
      <c r="G104" s="13" t="e">
        <f>_xll.qlSwapRateHelperSpread($E104,Trigger)</f>
        <v>#NUM!</v>
      </c>
      <c r="H104" s="12" t="b">
        <v>0</v>
      </c>
      <c r="I104" s="12">
        <v>50</v>
      </c>
      <c r="J104" s="12">
        <v>1</v>
      </c>
      <c r="K104" s="11" t="e">
        <f>_xll.qlRateHelperEarliestDate($E104,Trigger)</f>
        <v>#NUM!</v>
      </c>
      <c r="L104" s="10" t="e">
        <f>_xll.qlRateHelperLatestDate($E104,Trigger)</f>
        <v>#NUM!</v>
      </c>
      <c r="N104" s="22" t="e">
        <f>IF(G104=G141,F104-F141,"--")</f>
        <v>#NUM!</v>
      </c>
    </row>
    <row r="105" spans="2:14" x14ac:dyDescent="0.2">
      <c r="B105" s="16" t="str">
        <f>SwapFixedFreq</f>
        <v>AM</v>
      </c>
      <c r="C105" s="15" t="str">
        <f>IborType</f>
        <v>1L</v>
      </c>
      <c r="D105" s="14" t="s">
        <v>27</v>
      </c>
      <c r="E105" s="14" t="str">
        <f>RateHelperPrefix&amp;"_"&amp;$B105&amp;$C105&amp;$D105</f>
        <v>USD_YC1MRH_AM1L7Y</v>
      </c>
      <c r="F105" s="13" t="e">
        <f>_xll.qlRateHelperQuoteValue($E105,Trigger)</f>
        <v>#NUM!</v>
      </c>
      <c r="G105" s="13" t="e">
        <f>_xll.qlSwapRateHelperSpread($E105,Trigger)</f>
        <v>#NUM!</v>
      </c>
      <c r="H105" s="12" t="b">
        <v>0</v>
      </c>
      <c r="I105" s="12">
        <v>50</v>
      </c>
      <c r="J105" s="12">
        <v>1</v>
      </c>
      <c r="K105" s="11" t="e">
        <f>_xll.qlRateHelperEarliestDate($E105,Trigger)</f>
        <v>#NUM!</v>
      </c>
      <c r="L105" s="10" t="e">
        <f>_xll.qlRateHelperLatestDate($E105,Trigger)</f>
        <v>#NUM!</v>
      </c>
      <c r="N105" s="22" t="e">
        <f>IF(G105=G142,F105-F142,"--")</f>
        <v>#NUM!</v>
      </c>
    </row>
    <row r="106" spans="2:14" x14ac:dyDescent="0.2">
      <c r="B106" s="16" t="str">
        <f>SwapFixedFreq</f>
        <v>AM</v>
      </c>
      <c r="C106" s="15" t="str">
        <f>IborType</f>
        <v>1L</v>
      </c>
      <c r="D106" s="14" t="s">
        <v>26</v>
      </c>
      <c r="E106" s="14" t="str">
        <f>RateHelperPrefix&amp;"_"&amp;$B106&amp;$C106&amp;$D106</f>
        <v>USD_YC1MRH_AM1L8Y</v>
      </c>
      <c r="F106" s="13" t="e">
        <f>_xll.qlRateHelperQuoteValue($E106,Trigger)</f>
        <v>#NUM!</v>
      </c>
      <c r="G106" s="13" t="e">
        <f>_xll.qlSwapRateHelperSpread($E106,Trigger)</f>
        <v>#NUM!</v>
      </c>
      <c r="H106" s="12" t="b">
        <v>0</v>
      </c>
      <c r="I106" s="12">
        <v>50</v>
      </c>
      <c r="J106" s="12">
        <v>1</v>
      </c>
      <c r="K106" s="11" t="e">
        <f>_xll.qlRateHelperEarliestDate($E106,Trigger)</f>
        <v>#NUM!</v>
      </c>
      <c r="L106" s="10" t="e">
        <f>_xll.qlRateHelperLatestDate($E106,Trigger)</f>
        <v>#NUM!</v>
      </c>
      <c r="N106" s="22" t="e">
        <f>IF(G106=G143,F106-F143,"--")</f>
        <v>#NUM!</v>
      </c>
    </row>
    <row r="107" spans="2:14" x14ac:dyDescent="0.2">
      <c r="B107" s="16" t="str">
        <f>SwapFixedFreq</f>
        <v>AM</v>
      </c>
      <c r="C107" s="15" t="str">
        <f>IborType</f>
        <v>1L</v>
      </c>
      <c r="D107" s="14" t="s">
        <v>25</v>
      </c>
      <c r="E107" s="14" t="str">
        <f>RateHelperPrefix&amp;"_"&amp;$B107&amp;$C107&amp;$D107</f>
        <v>USD_YC1MRH_AM1L9Y</v>
      </c>
      <c r="F107" s="13" t="e">
        <f>_xll.qlRateHelperQuoteValue($E107,Trigger)</f>
        <v>#NUM!</v>
      </c>
      <c r="G107" s="13" t="e">
        <f>_xll.qlSwapRateHelperSpread($E107,Trigger)</f>
        <v>#NUM!</v>
      </c>
      <c r="H107" s="12" t="b">
        <v>0</v>
      </c>
      <c r="I107" s="12">
        <v>50</v>
      </c>
      <c r="J107" s="12">
        <v>1</v>
      </c>
      <c r="K107" s="11" t="e">
        <f>_xll.qlRateHelperEarliestDate($E107,Trigger)</f>
        <v>#NUM!</v>
      </c>
      <c r="L107" s="10" t="e">
        <f>_xll.qlRateHelperLatestDate($E107,Trigger)</f>
        <v>#NUM!</v>
      </c>
      <c r="N107" s="22" t="e">
        <f>IF(G107=G144,F107-F144,"--")</f>
        <v>#NUM!</v>
      </c>
    </row>
    <row r="108" spans="2:14" x14ac:dyDescent="0.2">
      <c r="B108" s="16" t="str">
        <f>SwapFixedFreq</f>
        <v>AM</v>
      </c>
      <c r="C108" s="15" t="str">
        <f>IborType</f>
        <v>1L</v>
      </c>
      <c r="D108" s="14" t="s">
        <v>24</v>
      </c>
      <c r="E108" s="14" t="str">
        <f>RateHelperPrefix&amp;"_"&amp;$B108&amp;$C108&amp;$D108</f>
        <v>USD_YC1MRH_AM1L10Y</v>
      </c>
      <c r="F108" s="13" t="e">
        <f>_xll.qlRateHelperQuoteValue($E108,Trigger)</f>
        <v>#NUM!</v>
      </c>
      <c r="G108" s="13" t="e">
        <f>_xll.qlSwapRateHelperSpread($E108,Trigger)</f>
        <v>#NUM!</v>
      </c>
      <c r="H108" s="12" t="b">
        <v>0</v>
      </c>
      <c r="I108" s="12">
        <v>50</v>
      </c>
      <c r="J108" s="12">
        <v>1</v>
      </c>
      <c r="K108" s="11" t="e">
        <f>_xll.qlRateHelperEarliestDate($E108,Trigger)</f>
        <v>#NUM!</v>
      </c>
      <c r="L108" s="10" t="e">
        <f>_xll.qlRateHelperLatestDate($E108,Trigger)</f>
        <v>#NUM!</v>
      </c>
      <c r="N108" s="22" t="e">
        <f>IF(G108=G145,F108-F145,"--")</f>
        <v>#NUM!</v>
      </c>
    </row>
    <row r="109" spans="2:14" x14ac:dyDescent="0.2">
      <c r="B109" s="16" t="str">
        <f>SwapFixedFreq</f>
        <v>AM</v>
      </c>
      <c r="C109" s="15" t="str">
        <f>IborType</f>
        <v>1L</v>
      </c>
      <c r="D109" s="14" t="s">
        <v>23</v>
      </c>
      <c r="E109" s="14" t="str">
        <f>RateHelperPrefix&amp;"_"&amp;$B109&amp;$C109&amp;$D109</f>
        <v>USD_YC1MRH_AM1L11Y</v>
      </c>
      <c r="F109" s="13" t="e">
        <f>_xll.qlRateHelperQuoteValue($E109,Trigger)</f>
        <v>#NUM!</v>
      </c>
      <c r="G109" s="13" t="e">
        <f>_xll.qlSwapRateHelperSpread($E109,Trigger)</f>
        <v>#NUM!</v>
      </c>
      <c r="H109" s="12" t="b">
        <v>0</v>
      </c>
      <c r="I109" s="12">
        <v>50</v>
      </c>
      <c r="J109" s="12">
        <v>1</v>
      </c>
      <c r="K109" s="11" t="e">
        <f>_xll.qlRateHelperEarliestDate($E109,Trigger)</f>
        <v>#NUM!</v>
      </c>
      <c r="L109" s="10" t="e">
        <f>_xll.qlRateHelperLatestDate($E109,Trigger)</f>
        <v>#NUM!</v>
      </c>
      <c r="N109" s="22" t="e">
        <f>IF(G109=G146,F109-F146,"--")</f>
        <v>#NUM!</v>
      </c>
    </row>
    <row r="110" spans="2:14" x14ac:dyDescent="0.2">
      <c r="B110" s="16" t="str">
        <f>SwapFixedFreq</f>
        <v>AM</v>
      </c>
      <c r="C110" s="15" t="str">
        <f>IborType</f>
        <v>1L</v>
      </c>
      <c r="D110" s="14" t="s">
        <v>22</v>
      </c>
      <c r="E110" s="14" t="str">
        <f>RateHelperPrefix&amp;"_"&amp;$B110&amp;$C110&amp;$D110</f>
        <v>USD_YC1MRH_AM1L12Y</v>
      </c>
      <c r="F110" s="13" t="e">
        <f>_xll.qlRateHelperQuoteValue($E110,Trigger)</f>
        <v>#NUM!</v>
      </c>
      <c r="G110" s="13" t="e">
        <f>_xll.qlSwapRateHelperSpread($E110,Trigger)</f>
        <v>#NUM!</v>
      </c>
      <c r="H110" s="12" t="b">
        <v>0</v>
      </c>
      <c r="I110" s="12">
        <v>50</v>
      </c>
      <c r="J110" s="12">
        <v>1</v>
      </c>
      <c r="K110" s="11" t="e">
        <f>_xll.qlRateHelperEarliestDate($E110,Trigger)</f>
        <v>#NUM!</v>
      </c>
      <c r="L110" s="10" t="e">
        <f>_xll.qlRateHelperLatestDate($E110,Trigger)</f>
        <v>#NUM!</v>
      </c>
      <c r="N110" s="22" t="e">
        <f>IF(G110=G147,F110-F147,"--")</f>
        <v>#NUM!</v>
      </c>
    </row>
    <row r="111" spans="2:14" x14ac:dyDescent="0.2">
      <c r="B111" s="16" t="str">
        <f>SwapFixedFreq</f>
        <v>AM</v>
      </c>
      <c r="C111" s="15" t="str">
        <f>IborType</f>
        <v>1L</v>
      </c>
      <c r="D111" s="14" t="s">
        <v>21</v>
      </c>
      <c r="E111" s="14" t="str">
        <f>RateHelperPrefix&amp;"_"&amp;$B111&amp;$C111&amp;$D111</f>
        <v>USD_YC1MRH_AM1L13Y</v>
      </c>
      <c r="F111" s="13" t="e">
        <f>_xll.qlRateHelperQuoteValue($E111,Trigger)</f>
        <v>#NUM!</v>
      </c>
      <c r="G111" s="13" t="e">
        <f>_xll.qlSwapRateHelperSpread($E111,Trigger)</f>
        <v>#NUM!</v>
      </c>
      <c r="H111" s="12" t="b">
        <v>0</v>
      </c>
      <c r="I111" s="12">
        <v>50</v>
      </c>
      <c r="J111" s="12">
        <v>1</v>
      </c>
      <c r="K111" s="11" t="e">
        <f>_xll.qlRateHelperEarliestDate($E111,Trigger)</f>
        <v>#NUM!</v>
      </c>
      <c r="L111" s="10" t="e">
        <f>_xll.qlRateHelperLatestDate($E111,Trigger)</f>
        <v>#NUM!</v>
      </c>
      <c r="N111" s="22" t="e">
        <f>IF(G111=G148,F111-F148,"--")</f>
        <v>#NUM!</v>
      </c>
    </row>
    <row r="112" spans="2:14" x14ac:dyDescent="0.2">
      <c r="B112" s="16" t="str">
        <f>SwapFixedFreq</f>
        <v>AM</v>
      </c>
      <c r="C112" s="15" t="str">
        <f>IborType</f>
        <v>1L</v>
      </c>
      <c r="D112" s="14" t="s">
        <v>20</v>
      </c>
      <c r="E112" s="14" t="str">
        <f>RateHelperPrefix&amp;"_"&amp;$B112&amp;$C112&amp;$D112</f>
        <v>USD_YC1MRH_AM1L14Y</v>
      </c>
      <c r="F112" s="13" t="e">
        <f>_xll.qlRateHelperQuoteValue($E112,Trigger)</f>
        <v>#NUM!</v>
      </c>
      <c r="G112" s="13" t="e">
        <f>_xll.qlSwapRateHelperSpread($E112,Trigger)</f>
        <v>#NUM!</v>
      </c>
      <c r="H112" s="12" t="b">
        <v>0</v>
      </c>
      <c r="I112" s="12">
        <v>50</v>
      </c>
      <c r="J112" s="12">
        <v>1</v>
      </c>
      <c r="K112" s="11" t="e">
        <f>_xll.qlRateHelperEarliestDate($E112,Trigger)</f>
        <v>#NUM!</v>
      </c>
      <c r="L112" s="10" t="e">
        <f>_xll.qlRateHelperLatestDate($E112,Trigger)</f>
        <v>#NUM!</v>
      </c>
      <c r="N112" s="22" t="e">
        <f>IF(G112=G149,F112-F149,"--")</f>
        <v>#NUM!</v>
      </c>
    </row>
    <row r="113" spans="2:14" x14ac:dyDescent="0.2">
      <c r="B113" s="16" t="str">
        <f>SwapFixedFreq</f>
        <v>AM</v>
      </c>
      <c r="C113" s="15" t="str">
        <f>IborType</f>
        <v>1L</v>
      </c>
      <c r="D113" s="14" t="s">
        <v>19</v>
      </c>
      <c r="E113" s="14" t="str">
        <f>RateHelperPrefix&amp;"_"&amp;$B113&amp;$C113&amp;$D113</f>
        <v>USD_YC1MRH_AM1L15Y</v>
      </c>
      <c r="F113" s="13" t="e">
        <f>_xll.qlRateHelperQuoteValue($E113,Trigger)</f>
        <v>#NUM!</v>
      </c>
      <c r="G113" s="13" t="e">
        <f>_xll.qlSwapRateHelperSpread($E113,Trigger)</f>
        <v>#NUM!</v>
      </c>
      <c r="H113" s="12" t="b">
        <v>0</v>
      </c>
      <c r="I113" s="12">
        <v>50</v>
      </c>
      <c r="J113" s="12">
        <v>1</v>
      </c>
      <c r="K113" s="11" t="e">
        <f>_xll.qlRateHelperEarliestDate($E113,Trigger)</f>
        <v>#NUM!</v>
      </c>
      <c r="L113" s="10" t="e">
        <f>_xll.qlRateHelperLatestDate($E113,Trigger)</f>
        <v>#NUM!</v>
      </c>
      <c r="N113" s="22" t="e">
        <f>IF(G113=G150,F113-F150,"--")</f>
        <v>#NUM!</v>
      </c>
    </row>
    <row r="114" spans="2:14" x14ac:dyDescent="0.2">
      <c r="B114" s="16" t="str">
        <f>SwapFixedFreq</f>
        <v>AM</v>
      </c>
      <c r="C114" s="15" t="str">
        <f>IborType</f>
        <v>1L</v>
      </c>
      <c r="D114" s="14" t="s">
        <v>18</v>
      </c>
      <c r="E114" s="14" t="str">
        <f>RateHelperPrefix&amp;"_"&amp;$B114&amp;$C114&amp;$D114</f>
        <v>USD_YC1MRH_AM1L16Y</v>
      </c>
      <c r="F114" s="13" t="e">
        <f>_xll.qlRateHelperQuoteValue($E114,Trigger)</f>
        <v>#NUM!</v>
      </c>
      <c r="G114" s="13" t="e">
        <f>_xll.qlSwapRateHelperSpread($E114,Trigger)</f>
        <v>#NUM!</v>
      </c>
      <c r="H114" s="12" t="b">
        <v>0</v>
      </c>
      <c r="I114" s="12">
        <v>50</v>
      </c>
      <c r="J114" s="12">
        <v>1</v>
      </c>
      <c r="K114" s="11" t="e">
        <f>_xll.qlRateHelperEarliestDate($E114,Trigger)</f>
        <v>#NUM!</v>
      </c>
      <c r="L114" s="10" t="e">
        <f>_xll.qlRateHelperLatestDate($E114,Trigger)</f>
        <v>#NUM!</v>
      </c>
      <c r="N114" s="22" t="e">
        <f>IF(G114=G151,F114-F151,"--")</f>
        <v>#NUM!</v>
      </c>
    </row>
    <row r="115" spans="2:14" x14ac:dyDescent="0.2">
      <c r="B115" s="16" t="str">
        <f>SwapFixedFreq</f>
        <v>AM</v>
      </c>
      <c r="C115" s="15" t="str">
        <f>IborType</f>
        <v>1L</v>
      </c>
      <c r="D115" s="14" t="s">
        <v>17</v>
      </c>
      <c r="E115" s="14" t="str">
        <f>RateHelperPrefix&amp;"_"&amp;$B115&amp;$C115&amp;$D115</f>
        <v>USD_YC1MRH_AM1L17Y</v>
      </c>
      <c r="F115" s="13" t="e">
        <f>_xll.qlRateHelperQuoteValue($E115,Trigger)</f>
        <v>#NUM!</v>
      </c>
      <c r="G115" s="13" t="e">
        <f>_xll.qlSwapRateHelperSpread($E115,Trigger)</f>
        <v>#NUM!</v>
      </c>
      <c r="H115" s="12" t="b">
        <v>0</v>
      </c>
      <c r="I115" s="12">
        <v>50</v>
      </c>
      <c r="J115" s="12">
        <v>1</v>
      </c>
      <c r="K115" s="11" t="e">
        <f>_xll.qlRateHelperEarliestDate($E115,Trigger)</f>
        <v>#NUM!</v>
      </c>
      <c r="L115" s="10" t="e">
        <f>_xll.qlRateHelperLatestDate($E115,Trigger)</f>
        <v>#NUM!</v>
      </c>
      <c r="N115" s="22" t="e">
        <f>IF(G115=G152,F115-F152,"--")</f>
        <v>#NUM!</v>
      </c>
    </row>
    <row r="116" spans="2:14" x14ac:dyDescent="0.2">
      <c r="B116" s="16" t="str">
        <f>SwapFixedFreq</f>
        <v>AM</v>
      </c>
      <c r="C116" s="15" t="str">
        <f>IborType</f>
        <v>1L</v>
      </c>
      <c r="D116" s="14" t="s">
        <v>16</v>
      </c>
      <c r="E116" s="14" t="str">
        <f>RateHelperPrefix&amp;"_"&amp;$B116&amp;$C116&amp;$D116</f>
        <v>USD_YC1MRH_AM1L18Y</v>
      </c>
      <c r="F116" s="13" t="e">
        <f>_xll.qlRateHelperQuoteValue($E116,Trigger)</f>
        <v>#NUM!</v>
      </c>
      <c r="G116" s="13" t="e">
        <f>_xll.qlSwapRateHelperSpread($E116,Trigger)</f>
        <v>#NUM!</v>
      </c>
      <c r="H116" s="12" t="b">
        <v>0</v>
      </c>
      <c r="I116" s="12">
        <v>50</v>
      </c>
      <c r="J116" s="12">
        <v>1</v>
      </c>
      <c r="K116" s="11" t="e">
        <f>_xll.qlRateHelperEarliestDate($E116,Trigger)</f>
        <v>#NUM!</v>
      </c>
      <c r="L116" s="10" t="e">
        <f>_xll.qlRateHelperLatestDate($E116,Trigger)</f>
        <v>#NUM!</v>
      </c>
      <c r="N116" s="22" t="e">
        <f>IF(G116=G153,F116-F153,"--")</f>
        <v>#NUM!</v>
      </c>
    </row>
    <row r="117" spans="2:14" x14ac:dyDescent="0.2">
      <c r="B117" s="16" t="str">
        <f>SwapFixedFreq</f>
        <v>AM</v>
      </c>
      <c r="C117" s="15" t="str">
        <f>IborType</f>
        <v>1L</v>
      </c>
      <c r="D117" s="14" t="s">
        <v>15</v>
      </c>
      <c r="E117" s="14" t="str">
        <f>RateHelperPrefix&amp;"_"&amp;$B117&amp;$C117&amp;$D117</f>
        <v>USD_YC1MRH_AM1L19Y</v>
      </c>
      <c r="F117" s="13" t="e">
        <f>_xll.qlRateHelperQuoteValue($E117,Trigger)</f>
        <v>#NUM!</v>
      </c>
      <c r="G117" s="13" t="e">
        <f>_xll.qlSwapRateHelperSpread($E117,Trigger)</f>
        <v>#NUM!</v>
      </c>
      <c r="H117" s="12" t="b">
        <v>0</v>
      </c>
      <c r="I117" s="12">
        <v>50</v>
      </c>
      <c r="J117" s="12">
        <v>1</v>
      </c>
      <c r="K117" s="11" t="e">
        <f>_xll.qlRateHelperEarliestDate($E117,Trigger)</f>
        <v>#NUM!</v>
      </c>
      <c r="L117" s="10" t="e">
        <f>_xll.qlRateHelperLatestDate($E117,Trigger)</f>
        <v>#NUM!</v>
      </c>
      <c r="N117" s="22" t="e">
        <f>IF(G117=G154,F117-F154,"--")</f>
        <v>#NUM!</v>
      </c>
    </row>
    <row r="118" spans="2:14" x14ac:dyDescent="0.2">
      <c r="B118" s="16" t="str">
        <f>SwapFixedFreq</f>
        <v>AM</v>
      </c>
      <c r="C118" s="15" t="str">
        <f>IborType</f>
        <v>1L</v>
      </c>
      <c r="D118" s="14" t="s">
        <v>14</v>
      </c>
      <c r="E118" s="14" t="str">
        <f>RateHelperPrefix&amp;"_"&amp;$B118&amp;$C118&amp;$D118</f>
        <v>USD_YC1MRH_AM1L20Y</v>
      </c>
      <c r="F118" s="13" t="e">
        <f>_xll.qlRateHelperQuoteValue($E118,Trigger)</f>
        <v>#NUM!</v>
      </c>
      <c r="G118" s="13" t="e">
        <f>_xll.qlSwapRateHelperSpread($E118,Trigger)</f>
        <v>#NUM!</v>
      </c>
      <c r="H118" s="12" t="b">
        <v>0</v>
      </c>
      <c r="I118" s="12">
        <v>50</v>
      </c>
      <c r="J118" s="12">
        <v>1</v>
      </c>
      <c r="K118" s="11" t="e">
        <f>_xll.qlRateHelperEarliestDate($E118,Trigger)</f>
        <v>#NUM!</v>
      </c>
      <c r="L118" s="10" t="e">
        <f>_xll.qlRateHelperLatestDate($E118,Trigger)</f>
        <v>#NUM!</v>
      </c>
      <c r="N118" s="22" t="e">
        <f>IF(G118=G155,F118-F155,"--")</f>
        <v>#NUM!</v>
      </c>
    </row>
    <row r="119" spans="2:14" x14ac:dyDescent="0.2">
      <c r="B119" s="16" t="str">
        <f>SwapFixedFreq</f>
        <v>AM</v>
      </c>
      <c r="C119" s="15" t="str">
        <f>IborType</f>
        <v>1L</v>
      </c>
      <c r="D119" s="14" t="s">
        <v>13</v>
      </c>
      <c r="E119" s="14" t="str">
        <f>RateHelperPrefix&amp;"_"&amp;$B119&amp;$C119&amp;$D119</f>
        <v>USD_YC1MRH_AM1L21Y</v>
      </c>
      <c r="F119" s="13" t="e">
        <f>_xll.qlRateHelperQuoteValue($E119,Trigger)</f>
        <v>#NUM!</v>
      </c>
      <c r="G119" s="13" t="e">
        <f>_xll.qlSwapRateHelperSpread($E119,Trigger)</f>
        <v>#NUM!</v>
      </c>
      <c r="H119" s="12" t="b">
        <v>0</v>
      </c>
      <c r="I119" s="12">
        <v>50</v>
      </c>
      <c r="J119" s="12">
        <v>1</v>
      </c>
      <c r="K119" s="11" t="e">
        <f>_xll.qlRateHelperEarliestDate($E119,Trigger)</f>
        <v>#NUM!</v>
      </c>
      <c r="L119" s="10" t="e">
        <f>_xll.qlRateHelperLatestDate($E119,Trigger)</f>
        <v>#NUM!</v>
      </c>
      <c r="N119" s="22" t="e">
        <f>IF(G119=G156,F119-F156,"--")</f>
        <v>#NUM!</v>
      </c>
    </row>
    <row r="120" spans="2:14" x14ac:dyDescent="0.2">
      <c r="B120" s="16" t="str">
        <f>SwapFixedFreq</f>
        <v>AM</v>
      </c>
      <c r="C120" s="15" t="str">
        <f>IborType</f>
        <v>1L</v>
      </c>
      <c r="D120" s="14" t="s">
        <v>12</v>
      </c>
      <c r="E120" s="14" t="str">
        <f>RateHelperPrefix&amp;"_"&amp;$B120&amp;$C120&amp;$D120</f>
        <v>USD_YC1MRH_AM1L22Y</v>
      </c>
      <c r="F120" s="13" t="e">
        <f>_xll.qlRateHelperQuoteValue($E120,Trigger)</f>
        <v>#NUM!</v>
      </c>
      <c r="G120" s="13" t="e">
        <f>_xll.qlSwapRateHelperSpread($E120,Trigger)</f>
        <v>#NUM!</v>
      </c>
      <c r="H120" s="12" t="b">
        <v>0</v>
      </c>
      <c r="I120" s="12">
        <v>50</v>
      </c>
      <c r="J120" s="12">
        <v>1</v>
      </c>
      <c r="K120" s="11" t="e">
        <f>_xll.qlRateHelperEarliestDate($E120,Trigger)</f>
        <v>#NUM!</v>
      </c>
      <c r="L120" s="10" t="e">
        <f>_xll.qlRateHelperLatestDate($E120,Trigger)</f>
        <v>#NUM!</v>
      </c>
      <c r="N120" s="22" t="e">
        <f>IF(G120=G157,F120-F157,"--")</f>
        <v>#NUM!</v>
      </c>
    </row>
    <row r="121" spans="2:14" x14ac:dyDescent="0.2">
      <c r="B121" s="16" t="str">
        <f>SwapFixedFreq</f>
        <v>AM</v>
      </c>
      <c r="C121" s="15" t="str">
        <f>IborType</f>
        <v>1L</v>
      </c>
      <c r="D121" s="14" t="s">
        <v>11</v>
      </c>
      <c r="E121" s="14" t="str">
        <f>RateHelperPrefix&amp;"_"&amp;$B121&amp;$C121&amp;$D121</f>
        <v>USD_YC1MRH_AM1L23Y</v>
      </c>
      <c r="F121" s="13" t="e">
        <f>_xll.qlRateHelperQuoteValue($E121,Trigger)</f>
        <v>#NUM!</v>
      </c>
      <c r="G121" s="13" t="e">
        <f>_xll.qlSwapRateHelperSpread($E121,Trigger)</f>
        <v>#NUM!</v>
      </c>
      <c r="H121" s="12" t="b">
        <v>0</v>
      </c>
      <c r="I121" s="12">
        <v>50</v>
      </c>
      <c r="J121" s="12">
        <v>1</v>
      </c>
      <c r="K121" s="11" t="e">
        <f>_xll.qlRateHelperEarliestDate($E121,Trigger)</f>
        <v>#NUM!</v>
      </c>
      <c r="L121" s="10" t="e">
        <f>_xll.qlRateHelperLatestDate($E121,Trigger)</f>
        <v>#NUM!</v>
      </c>
      <c r="N121" s="22" t="e">
        <f>IF(G121=G158,F121-F158,"--")</f>
        <v>#NUM!</v>
      </c>
    </row>
    <row r="122" spans="2:14" x14ac:dyDescent="0.2">
      <c r="B122" s="16" t="str">
        <f>SwapFixedFreq</f>
        <v>AM</v>
      </c>
      <c r="C122" s="15" t="str">
        <f>IborType</f>
        <v>1L</v>
      </c>
      <c r="D122" s="14" t="s">
        <v>10</v>
      </c>
      <c r="E122" s="14" t="str">
        <f>RateHelperPrefix&amp;"_"&amp;$B122&amp;$C122&amp;$D122</f>
        <v>USD_YC1MRH_AM1L24Y</v>
      </c>
      <c r="F122" s="13" t="e">
        <f>_xll.qlRateHelperQuoteValue($E122,Trigger)</f>
        <v>#NUM!</v>
      </c>
      <c r="G122" s="13" t="e">
        <f>_xll.qlSwapRateHelperSpread($E122,Trigger)</f>
        <v>#NUM!</v>
      </c>
      <c r="H122" s="12" t="b">
        <v>0</v>
      </c>
      <c r="I122" s="12">
        <v>50</v>
      </c>
      <c r="J122" s="12">
        <v>1</v>
      </c>
      <c r="K122" s="11" t="e">
        <f>_xll.qlRateHelperEarliestDate($E122,Trigger)</f>
        <v>#NUM!</v>
      </c>
      <c r="L122" s="10" t="e">
        <f>_xll.qlRateHelperLatestDate($E122,Trigger)</f>
        <v>#NUM!</v>
      </c>
      <c r="N122" s="22" t="e">
        <f>IF(G122=G159,F122-F159,"--")</f>
        <v>#NUM!</v>
      </c>
    </row>
    <row r="123" spans="2:14" x14ac:dyDescent="0.2">
      <c r="B123" s="16" t="str">
        <f>SwapFixedFreq</f>
        <v>AM</v>
      </c>
      <c r="C123" s="15" t="str">
        <f>IborType</f>
        <v>1L</v>
      </c>
      <c r="D123" s="14" t="s">
        <v>9</v>
      </c>
      <c r="E123" s="14" t="str">
        <f>RateHelperPrefix&amp;"_"&amp;$B123&amp;$C123&amp;$D123</f>
        <v>USD_YC1MRH_AM1L25Y</v>
      </c>
      <c r="F123" s="13" t="e">
        <f>_xll.qlRateHelperQuoteValue($E123,Trigger)</f>
        <v>#NUM!</v>
      </c>
      <c r="G123" s="13" t="e">
        <f>_xll.qlSwapRateHelperSpread($E123,Trigger)</f>
        <v>#NUM!</v>
      </c>
      <c r="H123" s="12" t="b">
        <v>0</v>
      </c>
      <c r="I123" s="12">
        <v>50</v>
      </c>
      <c r="J123" s="12">
        <v>1</v>
      </c>
      <c r="K123" s="11" t="e">
        <f>_xll.qlRateHelperEarliestDate($E123,Trigger)</f>
        <v>#NUM!</v>
      </c>
      <c r="L123" s="10" t="e">
        <f>_xll.qlRateHelperLatestDate($E123,Trigger)</f>
        <v>#NUM!</v>
      </c>
      <c r="N123" s="22" t="e">
        <f>IF(G123=G160,F123-F160,"--")</f>
        <v>#NUM!</v>
      </c>
    </row>
    <row r="124" spans="2:14" x14ac:dyDescent="0.2">
      <c r="B124" s="16" t="str">
        <f>SwapFixedFreq</f>
        <v>AM</v>
      </c>
      <c r="C124" s="15" t="str">
        <f>IborType</f>
        <v>1L</v>
      </c>
      <c r="D124" s="14" t="s">
        <v>8</v>
      </c>
      <c r="E124" s="14" t="str">
        <f>RateHelperPrefix&amp;"_"&amp;$B124&amp;$C124&amp;$D124</f>
        <v>USD_YC1MRH_AM1L26Y</v>
      </c>
      <c r="F124" s="13" t="e">
        <f>_xll.qlRateHelperQuoteValue($E124,Trigger)</f>
        <v>#NUM!</v>
      </c>
      <c r="G124" s="13" t="e">
        <f>_xll.qlSwapRateHelperSpread($E124,Trigger)</f>
        <v>#NUM!</v>
      </c>
      <c r="H124" s="12" t="b">
        <v>0</v>
      </c>
      <c r="I124" s="12">
        <v>50</v>
      </c>
      <c r="J124" s="12">
        <v>1</v>
      </c>
      <c r="K124" s="11" t="e">
        <f>_xll.qlRateHelperEarliestDate($E124,Trigger)</f>
        <v>#NUM!</v>
      </c>
      <c r="L124" s="10" t="e">
        <f>_xll.qlRateHelperLatestDate($E124,Trigger)</f>
        <v>#NUM!</v>
      </c>
      <c r="N124" s="22" t="e">
        <f>IF(G124=G161,F124-F161,"--")</f>
        <v>#NUM!</v>
      </c>
    </row>
    <row r="125" spans="2:14" x14ac:dyDescent="0.2">
      <c r="B125" s="16" t="str">
        <f>SwapFixedFreq</f>
        <v>AM</v>
      </c>
      <c r="C125" s="15" t="str">
        <f>IborType</f>
        <v>1L</v>
      </c>
      <c r="D125" s="14" t="s">
        <v>7</v>
      </c>
      <c r="E125" s="14" t="str">
        <f>RateHelperPrefix&amp;"_"&amp;$B125&amp;$C125&amp;$D125</f>
        <v>USD_YC1MRH_AM1L27Y</v>
      </c>
      <c r="F125" s="13" t="e">
        <f>_xll.qlRateHelperQuoteValue($E125,Trigger)</f>
        <v>#NUM!</v>
      </c>
      <c r="G125" s="13" t="e">
        <f>_xll.qlSwapRateHelperSpread($E125,Trigger)</f>
        <v>#NUM!</v>
      </c>
      <c r="H125" s="12" t="b">
        <v>0</v>
      </c>
      <c r="I125" s="12">
        <v>50</v>
      </c>
      <c r="J125" s="12">
        <v>1</v>
      </c>
      <c r="K125" s="11" t="e">
        <f>_xll.qlRateHelperEarliestDate($E125,Trigger)</f>
        <v>#NUM!</v>
      </c>
      <c r="L125" s="10" t="e">
        <f>_xll.qlRateHelperLatestDate($E125,Trigger)</f>
        <v>#NUM!</v>
      </c>
      <c r="N125" s="22" t="e">
        <f>IF(G125=G162,F125-F162,"--")</f>
        <v>#NUM!</v>
      </c>
    </row>
    <row r="126" spans="2:14" x14ac:dyDescent="0.2">
      <c r="B126" s="16" t="str">
        <f>SwapFixedFreq</f>
        <v>AM</v>
      </c>
      <c r="C126" s="15" t="str">
        <f>IborType</f>
        <v>1L</v>
      </c>
      <c r="D126" s="14" t="s">
        <v>6</v>
      </c>
      <c r="E126" s="14" t="str">
        <f>RateHelperPrefix&amp;"_"&amp;$B126&amp;$C126&amp;$D126</f>
        <v>USD_YC1MRH_AM1L28Y</v>
      </c>
      <c r="F126" s="13" t="e">
        <f>_xll.qlRateHelperQuoteValue($E126,Trigger)</f>
        <v>#NUM!</v>
      </c>
      <c r="G126" s="13" t="e">
        <f>_xll.qlSwapRateHelperSpread($E126,Trigger)</f>
        <v>#NUM!</v>
      </c>
      <c r="H126" s="12" t="b">
        <v>0</v>
      </c>
      <c r="I126" s="12">
        <v>50</v>
      </c>
      <c r="J126" s="12">
        <v>1</v>
      </c>
      <c r="K126" s="11" t="e">
        <f>_xll.qlRateHelperEarliestDate($E126,Trigger)</f>
        <v>#NUM!</v>
      </c>
      <c r="L126" s="10" t="e">
        <f>_xll.qlRateHelperLatestDate($E126,Trigger)</f>
        <v>#NUM!</v>
      </c>
      <c r="N126" s="22" t="e">
        <f>IF(G126=G163,F126-F163,"--")</f>
        <v>#NUM!</v>
      </c>
    </row>
    <row r="127" spans="2:14" x14ac:dyDescent="0.2">
      <c r="B127" s="16" t="str">
        <f>SwapFixedFreq</f>
        <v>AM</v>
      </c>
      <c r="C127" s="15" t="str">
        <f>IborType</f>
        <v>1L</v>
      </c>
      <c r="D127" s="14" t="s">
        <v>5</v>
      </c>
      <c r="E127" s="14" t="str">
        <f>RateHelperPrefix&amp;"_"&amp;$B127&amp;$C127&amp;$D127</f>
        <v>USD_YC1MRH_AM1L29Y</v>
      </c>
      <c r="F127" s="13" t="e">
        <f>_xll.qlRateHelperQuoteValue($E127,Trigger)</f>
        <v>#NUM!</v>
      </c>
      <c r="G127" s="13" t="e">
        <f>_xll.qlSwapRateHelperSpread($E127,Trigger)</f>
        <v>#NUM!</v>
      </c>
      <c r="H127" s="12" t="b">
        <v>0</v>
      </c>
      <c r="I127" s="12">
        <v>50</v>
      </c>
      <c r="J127" s="12">
        <v>1</v>
      </c>
      <c r="K127" s="11" t="e">
        <f>_xll.qlRateHelperEarliestDate($E127,Trigger)</f>
        <v>#NUM!</v>
      </c>
      <c r="L127" s="10" t="e">
        <f>_xll.qlRateHelperLatestDate($E127,Trigger)</f>
        <v>#NUM!</v>
      </c>
      <c r="N127" s="22" t="e">
        <f>IF(G127=G164,F127-F164,"--")</f>
        <v>#NUM!</v>
      </c>
    </row>
    <row r="128" spans="2:14" x14ac:dyDescent="0.2">
      <c r="B128" s="16" t="str">
        <f>SwapFixedFreq</f>
        <v>AM</v>
      </c>
      <c r="C128" s="15" t="str">
        <f>IborType</f>
        <v>1L</v>
      </c>
      <c r="D128" s="14" t="s">
        <v>4</v>
      </c>
      <c r="E128" s="14" t="str">
        <f>RateHelperPrefix&amp;"_"&amp;$B128&amp;$C128&amp;$D128</f>
        <v>USD_YC1MRH_AM1L30Y</v>
      </c>
      <c r="F128" s="13" t="e">
        <f>_xll.qlRateHelperQuoteValue($E128,Trigger)</f>
        <v>#NUM!</v>
      </c>
      <c r="G128" s="13" t="e">
        <f>_xll.qlSwapRateHelperSpread($E128,Trigger)</f>
        <v>#NUM!</v>
      </c>
      <c r="H128" s="12" t="b">
        <v>0</v>
      </c>
      <c r="I128" s="12">
        <v>50</v>
      </c>
      <c r="J128" s="12">
        <v>1</v>
      </c>
      <c r="K128" s="11" t="e">
        <f>_xll.qlRateHelperEarliestDate($E128,Trigger)</f>
        <v>#NUM!</v>
      </c>
      <c r="L128" s="10" t="e">
        <f>_xll.qlRateHelperLatestDate($E128,Trigger)</f>
        <v>#NUM!</v>
      </c>
      <c r="N128" s="22" t="e">
        <f>IF(G128=G165,F128-F165,"--")</f>
        <v>#NUM!</v>
      </c>
    </row>
    <row r="129" spans="2:14" x14ac:dyDescent="0.2">
      <c r="B129" s="16" t="str">
        <f>SwapFixedFreq</f>
        <v>AM</v>
      </c>
      <c r="C129" s="15" t="str">
        <f>IborType</f>
        <v>1L</v>
      </c>
      <c r="D129" s="14" t="s">
        <v>3</v>
      </c>
      <c r="E129" s="14" t="str">
        <f>RateHelperPrefix&amp;"_"&amp;$B129&amp;$C129&amp;$D129</f>
        <v>USD_YC1MRH_AM1L35Y</v>
      </c>
      <c r="F129" s="13" t="e">
        <f>_xll.qlRateHelperQuoteValue($E129,Trigger)</f>
        <v>#NUM!</v>
      </c>
      <c r="G129" s="13" t="e">
        <f>_xll.qlSwapRateHelperSpread($E129,Trigger)</f>
        <v>#NUM!</v>
      </c>
      <c r="H129" s="12" t="b">
        <v>0</v>
      </c>
      <c r="I129" s="12">
        <v>50</v>
      </c>
      <c r="J129" s="12">
        <v>1</v>
      </c>
      <c r="K129" s="11" t="e">
        <f>_xll.qlRateHelperEarliestDate($E129,Trigger)</f>
        <v>#NUM!</v>
      </c>
      <c r="L129" s="10" t="e">
        <f>_xll.qlRateHelperLatestDate($E129,Trigger)</f>
        <v>#NUM!</v>
      </c>
      <c r="N129" s="22" t="e">
        <f>IF(G129=G166,F129-F166,"--")</f>
        <v>#NUM!</v>
      </c>
    </row>
    <row r="130" spans="2:14" x14ac:dyDescent="0.2">
      <c r="B130" s="16" t="str">
        <f>SwapFixedFreq</f>
        <v>AM</v>
      </c>
      <c r="C130" s="15" t="str">
        <f>IborType</f>
        <v>1L</v>
      </c>
      <c r="D130" s="14" t="s">
        <v>2</v>
      </c>
      <c r="E130" s="14" t="str">
        <f>RateHelperPrefix&amp;"_"&amp;$B130&amp;$C130&amp;$D130</f>
        <v>USD_YC1MRH_AM1L40Y</v>
      </c>
      <c r="F130" s="13" t="e">
        <f>_xll.qlRateHelperQuoteValue($E130,Trigger)</f>
        <v>#NUM!</v>
      </c>
      <c r="G130" s="13" t="e">
        <f>_xll.qlSwapRateHelperSpread($E130,Trigger)</f>
        <v>#NUM!</v>
      </c>
      <c r="H130" s="12" t="b">
        <v>0</v>
      </c>
      <c r="I130" s="12">
        <v>50</v>
      </c>
      <c r="J130" s="12">
        <v>1</v>
      </c>
      <c r="K130" s="11" t="e">
        <f>_xll.qlRateHelperEarliestDate($E130,Trigger)</f>
        <v>#NUM!</v>
      </c>
      <c r="L130" s="10" t="e">
        <f>_xll.qlRateHelperLatestDate($E130,Trigger)</f>
        <v>#NUM!</v>
      </c>
      <c r="N130" s="22" t="e">
        <f>IF(G130=G167,F130-F167,"--")</f>
        <v>#NUM!</v>
      </c>
    </row>
    <row r="131" spans="2:14" x14ac:dyDescent="0.2">
      <c r="B131" s="16" t="str">
        <f>SwapFixedFreq</f>
        <v>AM</v>
      </c>
      <c r="C131" s="15" t="str">
        <f>IborType</f>
        <v>1L</v>
      </c>
      <c r="D131" s="14" t="s">
        <v>1</v>
      </c>
      <c r="E131" s="14" t="str">
        <f>RateHelperPrefix&amp;"_"&amp;$B131&amp;$C131&amp;$D131</f>
        <v>USD_YC1MRH_AM1L50Y</v>
      </c>
      <c r="F131" s="13" t="e">
        <f>_xll.qlRateHelperQuoteValue($E131,Trigger)</f>
        <v>#NUM!</v>
      </c>
      <c r="G131" s="13" t="e">
        <f>_xll.qlSwapRateHelperSpread($E131,Trigger)</f>
        <v>#NUM!</v>
      </c>
      <c r="H131" s="12" t="b">
        <v>0</v>
      </c>
      <c r="I131" s="12">
        <v>50</v>
      </c>
      <c r="J131" s="12">
        <v>1</v>
      </c>
      <c r="K131" s="11" t="e">
        <f>_xll.qlRateHelperEarliestDate($E131,Trigger)</f>
        <v>#NUM!</v>
      </c>
      <c r="L131" s="10" t="e">
        <f>_xll.qlRateHelperLatestDate($E131,Trigger)</f>
        <v>#NUM!</v>
      </c>
      <c r="N131" s="22" t="e">
        <f>IF(G131=G168,F131-F168,"--")</f>
        <v>#NUM!</v>
      </c>
    </row>
    <row r="132" spans="2:14" x14ac:dyDescent="0.2">
      <c r="B132" s="9" t="str">
        <f>SwapFixedFreq</f>
        <v>AM</v>
      </c>
      <c r="C132" s="8" t="str">
        <f>IborType</f>
        <v>1L</v>
      </c>
      <c r="D132" s="7" t="s">
        <v>0</v>
      </c>
      <c r="E132" s="7" t="str">
        <f>RateHelperPrefix&amp;"_"&amp;$B132&amp;$C132&amp;$D132</f>
        <v>USD_YC1MRH_AM1L60Y</v>
      </c>
      <c r="F132" s="6" t="e">
        <f>_xll.qlRateHelperQuoteValue($E132,Trigger)</f>
        <v>#NUM!</v>
      </c>
      <c r="G132" s="6" t="e">
        <f>_xll.qlSwapRateHelperSpread($E132,Trigger)</f>
        <v>#NUM!</v>
      </c>
      <c r="H132" s="5" t="b">
        <v>0</v>
      </c>
      <c r="I132" s="5">
        <v>50</v>
      </c>
      <c r="J132" s="5">
        <v>1</v>
      </c>
      <c r="K132" s="4" t="e">
        <f>_xll.qlRateHelperEarliestDate($E132,Trigger)</f>
        <v>#NUM!</v>
      </c>
      <c r="L132" s="3" t="e">
        <f>_xll.qlRateHelperLatestDate($E132,Trigger)</f>
        <v>#NUM!</v>
      </c>
      <c r="N132" s="22" t="e">
        <f>IF(G132=G169,F132-F169,"--")</f>
        <v>#NUM!</v>
      </c>
    </row>
    <row r="133" spans="2:14" x14ac:dyDescent="0.2">
      <c r="B133" s="16" t="str">
        <f>SwapFixedFreq</f>
        <v>AM</v>
      </c>
      <c r="C133" s="15" t="str">
        <f>IborType&amp;"BASIS"</f>
        <v>1LBASIS</v>
      </c>
      <c r="D133" s="14" t="s">
        <v>36</v>
      </c>
      <c r="E133" s="21" t="str">
        <f>RateHelperPrefix&amp;"_"&amp;$B133&amp;$C133&amp;$D133</f>
        <v>USD_YC1MRH_AM1LBASIS1Y</v>
      </c>
      <c r="F133" s="20" t="e">
        <f>_xll.qlRateHelperQuoteValue($E133,Trigger)</f>
        <v>#NUM!</v>
      </c>
      <c r="G133" s="20">
        <f>_xll.qlSwapRateHelperSpread($E133,Trigger)</f>
        <v>7.3999999999999999E-4</v>
      </c>
      <c r="H133" s="19" t="b">
        <v>0</v>
      </c>
      <c r="I133" s="19">
        <v>40</v>
      </c>
      <c r="J133" s="19">
        <v>1</v>
      </c>
      <c r="K133" s="18">
        <f>_xll.qlRateHelperEarliestDate($E133,Trigger)</f>
        <v>41655</v>
      </c>
      <c r="L133" s="17">
        <f>_xll.qlRateHelperLatestDate($E133,Trigger)</f>
        <v>42020</v>
      </c>
    </row>
    <row r="134" spans="2:14" x14ac:dyDescent="0.2">
      <c r="B134" s="16" t="str">
        <f>SwapFixedFreq</f>
        <v>AM</v>
      </c>
      <c r="C134" s="15" t="str">
        <f>IborType&amp;"BASIS"</f>
        <v>1LBASIS</v>
      </c>
      <c r="D134" s="14" t="s">
        <v>35</v>
      </c>
      <c r="E134" s="14" t="str">
        <f>RateHelperPrefix&amp;"_"&amp;$B134&amp;$C134&amp;$D134</f>
        <v>USD_YC1MRH_AM1LBASIS15M</v>
      </c>
      <c r="F134" s="13" t="e">
        <f>_xll.qlRateHelperQuoteValue($E134,Trigger)</f>
        <v>#NUM!</v>
      </c>
      <c r="G134" s="13">
        <f>_xll.qlSwapRateHelperSpread($E134,Trigger)</f>
        <v>7.573437500000001E-4</v>
      </c>
      <c r="H134" s="12" t="b">
        <v>0</v>
      </c>
      <c r="I134" s="12">
        <v>40</v>
      </c>
      <c r="J134" s="12">
        <v>1</v>
      </c>
      <c r="K134" s="11">
        <f>_xll.qlRateHelperEarliestDate($E134,Trigger)</f>
        <v>41655</v>
      </c>
      <c r="L134" s="10">
        <f>_xll.qlRateHelperLatestDate($E134,Trigger)</f>
        <v>42110</v>
      </c>
    </row>
    <row r="135" spans="2:14" x14ac:dyDescent="0.2">
      <c r="B135" s="16" t="str">
        <f>SwapFixedFreq</f>
        <v>AM</v>
      </c>
      <c r="C135" s="15" t="str">
        <f>IborType&amp;"BASIS"</f>
        <v>1LBASIS</v>
      </c>
      <c r="D135" s="14" t="s">
        <v>34</v>
      </c>
      <c r="E135" s="14" t="str">
        <f>RateHelperPrefix&amp;"_"&amp;$B135&amp;$C135&amp;$D135</f>
        <v>USD_YC1MRH_AM1LBASIS18M</v>
      </c>
      <c r="F135" s="13" t="e">
        <f>_xll.qlRateHelperQuoteValue($E135,Trigger)</f>
        <v>#NUM!</v>
      </c>
      <c r="G135" s="13">
        <f>_xll.qlSwapRateHelperSpread($E135,Trigger)</f>
        <v>7.6625E-4</v>
      </c>
      <c r="H135" s="12" t="b">
        <v>0</v>
      </c>
      <c r="I135" s="12">
        <v>40</v>
      </c>
      <c r="J135" s="12">
        <v>1</v>
      </c>
      <c r="K135" s="11">
        <f>_xll.qlRateHelperEarliestDate($E135,Trigger)</f>
        <v>41655</v>
      </c>
      <c r="L135" s="10">
        <f>_xll.qlRateHelperLatestDate($E135,Trigger)</f>
        <v>42201</v>
      </c>
    </row>
    <row r="136" spans="2:14" x14ac:dyDescent="0.2">
      <c r="B136" s="16" t="str">
        <f>SwapFixedFreq</f>
        <v>AM</v>
      </c>
      <c r="C136" s="15" t="str">
        <f>IborType&amp;"BASIS"</f>
        <v>1LBASIS</v>
      </c>
      <c r="D136" s="14" t="s">
        <v>33</v>
      </c>
      <c r="E136" s="14" t="str">
        <f>RateHelperPrefix&amp;"_"&amp;$B136&amp;$C136&amp;$D136</f>
        <v>USD_YC1MRH_AM1LBASIS21M</v>
      </c>
      <c r="F136" s="13" t="e">
        <f>_xll.qlRateHelperQuoteValue($E136,Trigger)</f>
        <v>#NUM!</v>
      </c>
      <c r="G136" s="13">
        <f>_xll.qlSwapRateHelperSpread($E136,Trigger)</f>
        <v>7.6953125000000003E-4</v>
      </c>
      <c r="H136" s="12" t="b">
        <v>0</v>
      </c>
      <c r="I136" s="12">
        <v>40</v>
      </c>
      <c r="J136" s="12">
        <v>1</v>
      </c>
      <c r="K136" s="11">
        <f>_xll.qlRateHelperEarliestDate($E136,Trigger)</f>
        <v>41655</v>
      </c>
      <c r="L136" s="10">
        <f>_xll.qlRateHelperLatestDate($E136,Trigger)</f>
        <v>42293</v>
      </c>
    </row>
    <row r="137" spans="2:14" x14ac:dyDescent="0.2">
      <c r="B137" s="16" t="str">
        <f>SwapFixedFreq</f>
        <v>AM</v>
      </c>
      <c r="C137" s="15" t="str">
        <f>IborType&amp;"BASIS"</f>
        <v>1LBASIS</v>
      </c>
      <c r="D137" s="14" t="s">
        <v>32</v>
      </c>
      <c r="E137" s="14" t="str">
        <f>RateHelperPrefix&amp;"_"&amp;$B137&amp;$C137&amp;$D137</f>
        <v>USD_YC1MRH_AM1LBASIS2Y</v>
      </c>
      <c r="F137" s="13" t="e">
        <f>_xll.qlRateHelperQuoteValue($E137,Trigger)</f>
        <v>#NUM!</v>
      </c>
      <c r="G137" s="13">
        <f>_xll.qlSwapRateHelperSpread($E137,Trigger)</f>
        <v>7.7000000000000007E-4</v>
      </c>
      <c r="H137" s="12" t="b">
        <v>1</v>
      </c>
      <c r="I137" s="12">
        <v>40</v>
      </c>
      <c r="J137" s="12">
        <v>1</v>
      </c>
      <c r="K137" s="11">
        <f>_xll.qlRateHelperEarliestDate($E137,Trigger)</f>
        <v>41655</v>
      </c>
      <c r="L137" s="10">
        <f>_xll.qlRateHelperLatestDate($E137,Trigger)</f>
        <v>42387</v>
      </c>
    </row>
    <row r="138" spans="2:14" x14ac:dyDescent="0.2">
      <c r="B138" s="16" t="str">
        <f>SwapFixedFreq</f>
        <v>AM</v>
      </c>
      <c r="C138" s="15" t="str">
        <f>IborType&amp;"BASIS"</f>
        <v>1LBASIS</v>
      </c>
      <c r="D138" s="14" t="s">
        <v>31</v>
      </c>
      <c r="E138" s="14" t="str">
        <f>RateHelperPrefix&amp;"_"&amp;$B138&amp;$C138&amp;$D138</f>
        <v>USD_YC1MRH_AM1LBASIS3Y</v>
      </c>
      <c r="F138" s="13" t="e">
        <f>_xll.qlRateHelperQuoteValue($E138,Trigger)</f>
        <v>#NUM!</v>
      </c>
      <c r="G138" s="13">
        <f>_xll.qlSwapRateHelperSpread($E138,Trigger)</f>
        <v>7.5999999999999993E-4</v>
      </c>
      <c r="H138" s="12" t="b">
        <v>1</v>
      </c>
      <c r="I138" s="12">
        <v>40</v>
      </c>
      <c r="J138" s="12">
        <v>1</v>
      </c>
      <c r="K138" s="11">
        <f>_xll.qlRateHelperEarliestDate($E138,Trigger)</f>
        <v>41655</v>
      </c>
      <c r="L138" s="10">
        <f>_xll.qlRateHelperLatestDate($E138,Trigger)</f>
        <v>42751</v>
      </c>
    </row>
    <row r="139" spans="2:14" x14ac:dyDescent="0.2">
      <c r="B139" s="16" t="str">
        <f>SwapFixedFreq</f>
        <v>AM</v>
      </c>
      <c r="C139" s="15" t="str">
        <f>IborType&amp;"BASIS"</f>
        <v>1LBASIS</v>
      </c>
      <c r="D139" s="14" t="s">
        <v>30</v>
      </c>
      <c r="E139" s="14" t="str">
        <f>RateHelperPrefix&amp;"_"&amp;$B139&amp;$C139&amp;$D139</f>
        <v>USD_YC1MRH_AM1LBASIS4Y</v>
      </c>
      <c r="F139" s="13" t="e">
        <f>_xll.qlRateHelperQuoteValue($E139,Trigger)</f>
        <v>#NUM!</v>
      </c>
      <c r="G139" s="13">
        <f>_xll.qlSwapRateHelperSpread($E139,Trigger)</f>
        <v>7.5000000000000002E-4</v>
      </c>
      <c r="H139" s="12" t="b">
        <v>1</v>
      </c>
      <c r="I139" s="12">
        <v>40</v>
      </c>
      <c r="J139" s="12">
        <v>1</v>
      </c>
      <c r="K139" s="11">
        <f>_xll.qlRateHelperEarliestDate($E139,Trigger)</f>
        <v>41655</v>
      </c>
      <c r="L139" s="10">
        <f>_xll.qlRateHelperLatestDate($E139,Trigger)</f>
        <v>43116</v>
      </c>
    </row>
    <row r="140" spans="2:14" x14ac:dyDescent="0.2">
      <c r="B140" s="16" t="str">
        <f>SwapFixedFreq</f>
        <v>AM</v>
      </c>
      <c r="C140" s="15" t="str">
        <f>IborType&amp;"BASIS"</f>
        <v>1LBASIS</v>
      </c>
      <c r="D140" s="14" t="s">
        <v>29</v>
      </c>
      <c r="E140" s="14" t="str">
        <f>RateHelperPrefix&amp;"_"&amp;$B140&amp;$C140&amp;$D140</f>
        <v>USD_YC1MRH_AM1LBASIS5Y</v>
      </c>
      <c r="F140" s="13" t="e">
        <f>_xll.qlRateHelperQuoteValue($E140,Trigger)</f>
        <v>#NUM!</v>
      </c>
      <c r="G140" s="13">
        <f>_xll.qlSwapRateHelperSpread($E140,Trigger)</f>
        <v>7.3999999999999999E-4</v>
      </c>
      <c r="H140" s="12" t="b">
        <v>1</v>
      </c>
      <c r="I140" s="12">
        <v>40</v>
      </c>
      <c r="J140" s="12">
        <v>1</v>
      </c>
      <c r="K140" s="11">
        <f>_xll.qlRateHelperEarliestDate($E140,Trigger)</f>
        <v>41655</v>
      </c>
      <c r="L140" s="10">
        <f>_xll.qlRateHelperLatestDate($E140,Trigger)</f>
        <v>43481</v>
      </c>
    </row>
    <row r="141" spans="2:14" x14ac:dyDescent="0.2">
      <c r="B141" s="16" t="str">
        <f>SwapFixedFreq</f>
        <v>AM</v>
      </c>
      <c r="C141" s="15" t="str">
        <f>IborType&amp;"BASIS"</f>
        <v>1LBASIS</v>
      </c>
      <c r="D141" s="14" t="s">
        <v>28</v>
      </c>
      <c r="E141" s="14" t="str">
        <f>RateHelperPrefix&amp;"_"&amp;$B141&amp;$C141&amp;$D141</f>
        <v>USD_YC1MRH_AM1LBASIS6Y</v>
      </c>
      <c r="F141" s="13" t="e">
        <f>_xll.qlRateHelperQuoteValue($E141,Trigger)</f>
        <v>#NUM!</v>
      </c>
      <c r="G141" s="13">
        <f>_xll.qlSwapRateHelperSpread($E141,Trigger)</f>
        <v>7.2000000000000005E-4</v>
      </c>
      <c r="H141" s="12" t="b">
        <v>1</v>
      </c>
      <c r="I141" s="12">
        <v>40</v>
      </c>
      <c r="J141" s="12">
        <v>1</v>
      </c>
      <c r="K141" s="11">
        <f>_xll.qlRateHelperEarliestDate($E141,Trigger)</f>
        <v>41655</v>
      </c>
      <c r="L141" s="10">
        <f>_xll.qlRateHelperLatestDate($E141,Trigger)</f>
        <v>43846</v>
      </c>
    </row>
    <row r="142" spans="2:14" x14ac:dyDescent="0.2">
      <c r="B142" s="16" t="str">
        <f>SwapFixedFreq</f>
        <v>AM</v>
      </c>
      <c r="C142" s="15" t="str">
        <f>IborType&amp;"BASIS"</f>
        <v>1LBASIS</v>
      </c>
      <c r="D142" s="14" t="s">
        <v>27</v>
      </c>
      <c r="E142" s="14" t="str">
        <f>RateHelperPrefix&amp;"_"&amp;$B142&amp;$C142&amp;$D142</f>
        <v>USD_YC1MRH_AM1LBASIS7Y</v>
      </c>
      <c r="F142" s="13" t="e">
        <f>_xll.qlRateHelperQuoteValue($E142,Trigger)</f>
        <v>#NUM!</v>
      </c>
      <c r="G142" s="13">
        <f>_xll.qlSwapRateHelperSpread($E142,Trigger)</f>
        <v>6.9000000000000008E-4</v>
      </c>
      <c r="H142" s="12" t="b">
        <v>1</v>
      </c>
      <c r="I142" s="12">
        <v>40</v>
      </c>
      <c r="J142" s="12">
        <v>1</v>
      </c>
      <c r="K142" s="11">
        <f>_xll.qlRateHelperEarliestDate($E142,Trigger)</f>
        <v>41655</v>
      </c>
      <c r="L142" s="10">
        <f>_xll.qlRateHelperLatestDate($E142,Trigger)</f>
        <v>44214</v>
      </c>
    </row>
    <row r="143" spans="2:14" x14ac:dyDescent="0.2">
      <c r="B143" s="16" t="str">
        <f>SwapFixedFreq</f>
        <v>AM</v>
      </c>
      <c r="C143" s="15" t="str">
        <f>IborType&amp;"BASIS"</f>
        <v>1LBASIS</v>
      </c>
      <c r="D143" s="14" t="s">
        <v>26</v>
      </c>
      <c r="E143" s="14" t="str">
        <f>RateHelperPrefix&amp;"_"&amp;$B143&amp;$C143&amp;$D143</f>
        <v>USD_YC1MRH_AM1LBASIS8Y</v>
      </c>
      <c r="F143" s="13" t="e">
        <f>_xll.qlRateHelperQuoteValue($E143,Trigger)</f>
        <v>#NUM!</v>
      </c>
      <c r="G143" s="13">
        <f>_xll.qlSwapRateHelperSpread($E143,Trigger)</f>
        <v>6.4999999999999997E-4</v>
      </c>
      <c r="H143" s="12" t="b">
        <v>1</v>
      </c>
      <c r="I143" s="12">
        <v>40</v>
      </c>
      <c r="J143" s="12">
        <v>1</v>
      </c>
      <c r="K143" s="11">
        <f>_xll.qlRateHelperEarliestDate($E143,Trigger)</f>
        <v>41655</v>
      </c>
      <c r="L143" s="10">
        <f>_xll.qlRateHelperLatestDate($E143,Trigger)</f>
        <v>44578</v>
      </c>
    </row>
    <row r="144" spans="2:14" x14ac:dyDescent="0.2">
      <c r="B144" s="16" t="str">
        <f>SwapFixedFreq</f>
        <v>AM</v>
      </c>
      <c r="C144" s="15" t="str">
        <f>IborType&amp;"BASIS"</f>
        <v>1LBASIS</v>
      </c>
      <c r="D144" s="14" t="s">
        <v>25</v>
      </c>
      <c r="E144" s="14" t="str">
        <f>RateHelperPrefix&amp;"_"&amp;$B144&amp;$C144&amp;$D144</f>
        <v>USD_YC1MRH_AM1LBASIS9Y</v>
      </c>
      <c r="F144" s="13" t="e">
        <f>_xll.qlRateHelperQuoteValue($E144,Trigger)</f>
        <v>#NUM!</v>
      </c>
      <c r="G144" s="13">
        <f>_xll.qlSwapRateHelperSpread($E144,Trigger)</f>
        <v>6.2E-4</v>
      </c>
      <c r="H144" s="12" t="b">
        <v>1</v>
      </c>
      <c r="I144" s="12">
        <v>40</v>
      </c>
      <c r="J144" s="12">
        <v>1</v>
      </c>
      <c r="K144" s="11">
        <f>_xll.qlRateHelperEarliestDate($E144,Trigger)</f>
        <v>41655</v>
      </c>
      <c r="L144" s="10">
        <f>_xll.qlRateHelperLatestDate($E144,Trigger)</f>
        <v>44942</v>
      </c>
    </row>
    <row r="145" spans="2:12" x14ac:dyDescent="0.2">
      <c r="B145" s="16" t="str">
        <f>SwapFixedFreq</f>
        <v>AM</v>
      </c>
      <c r="C145" s="15" t="str">
        <f>IborType&amp;"BASIS"</f>
        <v>1LBASIS</v>
      </c>
      <c r="D145" s="14" t="s">
        <v>24</v>
      </c>
      <c r="E145" s="14" t="str">
        <f>RateHelperPrefix&amp;"_"&amp;$B145&amp;$C145&amp;$D145</f>
        <v>USD_YC1MRH_AM1LBASIS10Y</v>
      </c>
      <c r="F145" s="13" t="e">
        <f>_xll.qlRateHelperQuoteValue($E145,Trigger)</f>
        <v>#NUM!</v>
      </c>
      <c r="G145" s="13">
        <f>_xll.qlSwapRateHelperSpread($E145,Trigger)</f>
        <v>5.8E-4</v>
      </c>
      <c r="H145" s="12" t="b">
        <v>1</v>
      </c>
      <c r="I145" s="12">
        <v>40</v>
      </c>
      <c r="J145" s="12">
        <v>1</v>
      </c>
      <c r="K145" s="11">
        <f>_xll.qlRateHelperEarliestDate($E145,Trigger)</f>
        <v>41655</v>
      </c>
      <c r="L145" s="10">
        <f>_xll.qlRateHelperLatestDate($E145,Trigger)</f>
        <v>45307</v>
      </c>
    </row>
    <row r="146" spans="2:12" x14ac:dyDescent="0.2">
      <c r="B146" s="16" t="str">
        <f>SwapFixedFreq</f>
        <v>AM</v>
      </c>
      <c r="C146" s="15" t="str">
        <f>IborType&amp;"BASIS"</f>
        <v>1LBASIS</v>
      </c>
      <c r="D146" s="14" t="s">
        <v>23</v>
      </c>
      <c r="E146" s="14" t="str">
        <f>RateHelperPrefix&amp;"_"&amp;$B146&amp;$C146&amp;$D146</f>
        <v>USD_YC1MRH_AM1LBASIS11Y</v>
      </c>
      <c r="F146" s="13" t="e">
        <f>_xll.qlRateHelperQuoteValue($E146,Trigger)</f>
        <v>#NUM!</v>
      </c>
      <c r="G146" s="13">
        <f>_xll.qlSwapRateHelperSpread($E146,Trigger)</f>
        <v>5.4599600912493668E-4</v>
      </c>
      <c r="H146" s="12" t="b">
        <v>0</v>
      </c>
      <c r="I146" s="12">
        <v>40</v>
      </c>
      <c r="J146" s="12">
        <v>1</v>
      </c>
      <c r="K146" s="11">
        <f>_xll.qlRateHelperEarliestDate($E146,Trigger)</f>
        <v>41655</v>
      </c>
      <c r="L146" s="10">
        <f>_xll.qlRateHelperLatestDate($E146,Trigger)</f>
        <v>45673</v>
      </c>
    </row>
    <row r="147" spans="2:12" x14ac:dyDescent="0.2">
      <c r="B147" s="16" t="str">
        <f>SwapFixedFreq</f>
        <v>AM</v>
      </c>
      <c r="C147" s="15" t="str">
        <f>IborType&amp;"BASIS"</f>
        <v>1LBASIS</v>
      </c>
      <c r="D147" s="14" t="s">
        <v>22</v>
      </c>
      <c r="E147" s="14" t="str">
        <f>RateHelperPrefix&amp;"_"&amp;$B147&amp;$C147&amp;$D147</f>
        <v>USD_YC1MRH_AM1LBASIS12Y</v>
      </c>
      <c r="F147" s="13" t="e">
        <f>_xll.qlRateHelperQuoteValue($E147,Trigger)</f>
        <v>#NUM!</v>
      </c>
      <c r="G147" s="13">
        <f>_xll.qlSwapRateHelperSpread($E147,Trigger)</f>
        <v>5.2000000000000006E-4</v>
      </c>
      <c r="H147" s="12" t="b">
        <v>1</v>
      </c>
      <c r="I147" s="12">
        <v>40</v>
      </c>
      <c r="J147" s="12">
        <v>1</v>
      </c>
      <c r="K147" s="11">
        <f>_xll.qlRateHelperEarliestDate($E147,Trigger)</f>
        <v>41655</v>
      </c>
      <c r="L147" s="10">
        <f>_xll.qlRateHelperLatestDate($E147,Trigger)</f>
        <v>46038</v>
      </c>
    </row>
    <row r="148" spans="2:12" x14ac:dyDescent="0.2">
      <c r="B148" s="16" t="str">
        <f>SwapFixedFreq</f>
        <v>AM</v>
      </c>
      <c r="C148" s="15" t="str">
        <f>IborType&amp;"BASIS"</f>
        <v>1LBASIS</v>
      </c>
      <c r="D148" s="14" t="s">
        <v>21</v>
      </c>
      <c r="E148" s="14" t="str">
        <f>RateHelperPrefix&amp;"_"&amp;$B148&amp;$C148&amp;$D148</f>
        <v>USD_YC1MRH_AM1LBASIS13Y</v>
      </c>
      <c r="F148" s="13" t="e">
        <f>_xll.qlRateHelperQuoteValue($E148,Trigger)</f>
        <v>#NUM!</v>
      </c>
      <c r="G148" s="13">
        <f>_xll.qlSwapRateHelperSpread($E148,Trigger)</f>
        <v>4.9762689728823702E-4</v>
      </c>
      <c r="H148" s="12" t="b">
        <v>0</v>
      </c>
      <c r="I148" s="12">
        <v>40</v>
      </c>
      <c r="J148" s="12">
        <v>1</v>
      </c>
      <c r="K148" s="11">
        <f>_xll.qlRateHelperEarliestDate($E148,Trigger)</f>
        <v>41655</v>
      </c>
      <c r="L148" s="10">
        <f>_xll.qlRateHelperLatestDate($E148,Trigger)</f>
        <v>46405</v>
      </c>
    </row>
    <row r="149" spans="2:12" x14ac:dyDescent="0.2">
      <c r="B149" s="16" t="str">
        <f>SwapFixedFreq</f>
        <v>AM</v>
      </c>
      <c r="C149" s="15" t="str">
        <f>IborType&amp;"BASIS"</f>
        <v>1LBASIS</v>
      </c>
      <c r="D149" s="14" t="s">
        <v>20</v>
      </c>
      <c r="E149" s="14" t="str">
        <f>RateHelperPrefix&amp;"_"&amp;$B149&amp;$C149&amp;$D149</f>
        <v>USD_YC1MRH_AM1LBASIS14Y</v>
      </c>
      <c r="F149" s="13" t="e">
        <f>_xll.qlRateHelperQuoteValue($E149,Trigger)</f>
        <v>#NUM!</v>
      </c>
      <c r="G149" s="13">
        <f>_xll.qlSwapRateHelperSpread($E149,Trigger)</f>
        <v>4.7773654100412521E-4</v>
      </c>
      <c r="H149" s="12" t="b">
        <v>0</v>
      </c>
      <c r="I149" s="12">
        <v>40</v>
      </c>
      <c r="J149" s="12">
        <v>1</v>
      </c>
      <c r="K149" s="11">
        <f>_xll.qlRateHelperEarliestDate($E149,Trigger)</f>
        <v>41655</v>
      </c>
      <c r="L149" s="10">
        <f>_xll.qlRateHelperLatestDate($E149,Trigger)</f>
        <v>46769</v>
      </c>
    </row>
    <row r="150" spans="2:12" x14ac:dyDescent="0.2">
      <c r="B150" s="16" t="str">
        <f>SwapFixedFreq</f>
        <v>AM</v>
      </c>
      <c r="C150" s="15" t="str">
        <f>IborType&amp;"BASIS"</f>
        <v>1LBASIS</v>
      </c>
      <c r="D150" s="14" t="s">
        <v>19</v>
      </c>
      <c r="E150" s="14" t="str">
        <f>RateHelperPrefix&amp;"_"&amp;$B150&amp;$C150&amp;$D150</f>
        <v>USD_YC1MRH_AM1LBASIS15Y</v>
      </c>
      <c r="F150" s="13" t="e">
        <f>_xll.qlRateHelperQuoteValue($E150,Trigger)</f>
        <v>#NUM!</v>
      </c>
      <c r="G150" s="13">
        <f>_xll.qlSwapRateHelperSpread($E150,Trigger)</f>
        <v>4.5999999999999996E-4</v>
      </c>
      <c r="H150" s="12" t="b">
        <v>1</v>
      </c>
      <c r="I150" s="12">
        <v>40</v>
      </c>
      <c r="J150" s="12">
        <v>1</v>
      </c>
      <c r="K150" s="11">
        <f>_xll.qlRateHelperEarliestDate($E150,Trigger)</f>
        <v>41655</v>
      </c>
      <c r="L150" s="10">
        <f>_xll.qlRateHelperLatestDate($E150,Trigger)</f>
        <v>47134</v>
      </c>
    </row>
    <row r="151" spans="2:12" x14ac:dyDescent="0.2">
      <c r="B151" s="16" t="str">
        <f>SwapFixedFreq</f>
        <v>AM</v>
      </c>
      <c r="C151" s="15" t="str">
        <f>IborType&amp;"BASIS"</f>
        <v>1LBASIS</v>
      </c>
      <c r="D151" s="14" t="s">
        <v>18</v>
      </c>
      <c r="E151" s="14" t="str">
        <f>RateHelperPrefix&amp;"_"&amp;$B151&amp;$C151&amp;$D151</f>
        <v>USD_YC1MRH_AM1LBASIS16Y</v>
      </c>
      <c r="F151" s="13" t="e">
        <f>_xll.qlRateHelperQuoteValue($E151,Trigger)</f>
        <v>#NUM!</v>
      </c>
      <c r="G151" s="13">
        <f>_xll.qlSwapRateHelperSpread($E151,Trigger)</f>
        <v>4.4415144765610917E-4</v>
      </c>
      <c r="H151" s="12" t="b">
        <v>0</v>
      </c>
      <c r="I151" s="12">
        <v>40</v>
      </c>
      <c r="J151" s="12">
        <v>1</v>
      </c>
      <c r="K151" s="11">
        <f>_xll.qlRateHelperEarliestDate($E151,Trigger)</f>
        <v>41655</v>
      </c>
      <c r="L151" s="10">
        <f>_xll.qlRateHelperLatestDate($E151,Trigger)</f>
        <v>47499</v>
      </c>
    </row>
    <row r="152" spans="2:12" x14ac:dyDescent="0.2">
      <c r="B152" s="16" t="str">
        <f>SwapFixedFreq</f>
        <v>AM</v>
      </c>
      <c r="C152" s="15" t="str">
        <f>IborType&amp;"BASIS"</f>
        <v>1LBASIS</v>
      </c>
      <c r="D152" s="14" t="s">
        <v>17</v>
      </c>
      <c r="E152" s="14" t="str">
        <f>RateHelperPrefix&amp;"_"&amp;$B152&amp;$C152&amp;$D152</f>
        <v>USD_YC1MRH_AM1LBASIS17Y</v>
      </c>
      <c r="F152" s="13" t="e">
        <f>_xll.qlRateHelperQuoteValue($E152,Trigger)</f>
        <v>#NUM!</v>
      </c>
      <c r="G152" s="13">
        <f>_xll.qlSwapRateHelperSpread($E152,Trigger)</f>
        <v>4.3017747546435198E-4</v>
      </c>
      <c r="H152" s="12" t="b">
        <v>0</v>
      </c>
      <c r="I152" s="12">
        <v>40</v>
      </c>
      <c r="J152" s="12">
        <v>1</v>
      </c>
      <c r="K152" s="11">
        <f>_xll.qlRateHelperEarliestDate($E152,Trigger)</f>
        <v>41655</v>
      </c>
      <c r="L152" s="10">
        <f>_xll.qlRateHelperLatestDate($E152,Trigger)</f>
        <v>47864</v>
      </c>
    </row>
    <row r="153" spans="2:12" x14ac:dyDescent="0.2">
      <c r="B153" s="16" t="str">
        <f>SwapFixedFreq</f>
        <v>AM</v>
      </c>
      <c r="C153" s="15" t="str">
        <f>IborType&amp;"BASIS"</f>
        <v>1LBASIS</v>
      </c>
      <c r="D153" s="14" t="s">
        <v>16</v>
      </c>
      <c r="E153" s="14" t="str">
        <f>RateHelperPrefix&amp;"_"&amp;$B153&amp;$C153&amp;$D153</f>
        <v>USD_YC1MRH_AM1LBASIS18Y</v>
      </c>
      <c r="F153" s="13" t="e">
        <f>_xll.qlRateHelperQuoteValue($E153,Trigger)</f>
        <v>#NUM!</v>
      </c>
      <c r="G153" s="13">
        <f>_xll.qlSwapRateHelperSpread($E153,Trigger)</f>
        <v>4.1812777944454018E-4</v>
      </c>
      <c r="H153" s="12" t="b">
        <v>0</v>
      </c>
      <c r="I153" s="12">
        <v>40</v>
      </c>
      <c r="J153" s="12">
        <v>1</v>
      </c>
      <c r="K153" s="11">
        <f>_xll.qlRateHelperEarliestDate($E153,Trigger)</f>
        <v>41655</v>
      </c>
      <c r="L153" s="10">
        <f>_xll.qlRateHelperLatestDate($E153,Trigger)</f>
        <v>48229</v>
      </c>
    </row>
    <row r="154" spans="2:12" x14ac:dyDescent="0.2">
      <c r="B154" s="16" t="str">
        <f>SwapFixedFreq</f>
        <v>AM</v>
      </c>
      <c r="C154" s="15" t="str">
        <f>IborType&amp;"BASIS"</f>
        <v>1LBASIS</v>
      </c>
      <c r="D154" s="14" t="s">
        <v>15</v>
      </c>
      <c r="E154" s="14" t="str">
        <f>RateHelperPrefix&amp;"_"&amp;$B154&amp;$C154&amp;$D154</f>
        <v>USD_YC1MRH_AM1LBASIS19Y</v>
      </c>
      <c r="F154" s="13" t="e">
        <f>_xll.qlRateHelperQuoteValue($E154,Trigger)</f>
        <v>#NUM!</v>
      </c>
      <c r="G154" s="13">
        <f>_xll.qlSwapRateHelperSpread($E154,Trigger)</f>
        <v>4.0805205561648554E-4</v>
      </c>
      <c r="H154" s="12" t="b">
        <v>0</v>
      </c>
      <c r="I154" s="12">
        <v>40</v>
      </c>
      <c r="J154" s="12">
        <v>1</v>
      </c>
      <c r="K154" s="11">
        <f>_xll.qlRateHelperEarliestDate($E154,Trigger)</f>
        <v>41655</v>
      </c>
      <c r="L154" s="10">
        <f>_xll.qlRateHelperLatestDate($E154,Trigger)</f>
        <v>48596</v>
      </c>
    </row>
    <row r="155" spans="2:12" x14ac:dyDescent="0.2">
      <c r="B155" s="16" t="str">
        <f>SwapFixedFreq</f>
        <v>AM</v>
      </c>
      <c r="C155" s="15" t="str">
        <f>IborType&amp;"BASIS"</f>
        <v>1LBASIS</v>
      </c>
      <c r="D155" s="14" t="s">
        <v>14</v>
      </c>
      <c r="E155" s="14" t="str">
        <f>RateHelperPrefix&amp;"_"&amp;$B155&amp;$C155&amp;$D155</f>
        <v>USD_YC1MRH_AM1LBASIS20Y</v>
      </c>
      <c r="F155" s="13" t="e">
        <f>_xll.qlRateHelperQuoteValue($E155,Trigger)</f>
        <v>#NUM!</v>
      </c>
      <c r="G155" s="13">
        <f>_xll.qlSwapRateHelperSpread($E155,Trigger)</f>
        <v>4.0000000000000002E-4</v>
      </c>
      <c r="H155" s="12" t="b">
        <v>1</v>
      </c>
      <c r="I155" s="12">
        <v>40</v>
      </c>
      <c r="J155" s="12">
        <v>1</v>
      </c>
      <c r="K155" s="11">
        <f>_xll.qlRateHelperEarliestDate($E155,Trigger)</f>
        <v>41655</v>
      </c>
      <c r="L155" s="10">
        <f>_xll.qlRateHelperLatestDate($E155,Trigger)</f>
        <v>48960</v>
      </c>
    </row>
    <row r="156" spans="2:12" x14ac:dyDescent="0.2">
      <c r="B156" s="16" t="str">
        <f>SwapFixedFreq</f>
        <v>AM</v>
      </c>
      <c r="C156" s="15" t="str">
        <f>IborType&amp;"BASIS"</f>
        <v>1LBASIS</v>
      </c>
      <c r="D156" s="14" t="s">
        <v>13</v>
      </c>
      <c r="E156" s="14" t="str">
        <f>RateHelperPrefix&amp;"_"&amp;$B156&amp;$C156&amp;$D156</f>
        <v>USD_YC1MRH_AM1LBASIS21Y</v>
      </c>
      <c r="F156" s="13" t="e">
        <f>_xll.qlRateHelperQuoteValue($E156,Trigger)</f>
        <v>#NUM!</v>
      </c>
      <c r="G156" s="13">
        <f>_xll.qlSwapRateHelperSpread($E156,Trigger)</f>
        <v>3.9392663576861913E-4</v>
      </c>
      <c r="H156" s="12" t="b">
        <v>0</v>
      </c>
      <c r="I156" s="12">
        <v>40</v>
      </c>
      <c r="J156" s="12">
        <v>1</v>
      </c>
      <c r="K156" s="11">
        <f>_xll.qlRateHelperEarliestDate($E156,Trigger)</f>
        <v>41655</v>
      </c>
      <c r="L156" s="10">
        <f>_xll.qlRateHelperLatestDate($E156,Trigger)</f>
        <v>49325</v>
      </c>
    </row>
    <row r="157" spans="2:12" x14ac:dyDescent="0.2">
      <c r="B157" s="16" t="str">
        <f>SwapFixedFreq</f>
        <v>AM</v>
      </c>
      <c r="C157" s="15" t="str">
        <f>IborType&amp;"BASIS"</f>
        <v>1LBASIS</v>
      </c>
      <c r="D157" s="14" t="s">
        <v>12</v>
      </c>
      <c r="E157" s="14" t="str">
        <f>RateHelperPrefix&amp;"_"&amp;$B157&amp;$C157&amp;$D157</f>
        <v>USD_YC1MRH_AM1LBASIS22Y</v>
      </c>
      <c r="F157" s="13" t="e">
        <f>_xll.qlRateHelperQuoteValue($E157,Trigger)</f>
        <v>#NUM!</v>
      </c>
      <c r="G157" s="13">
        <f>_xll.qlSwapRateHelperSpread($E157,Trigger)</f>
        <v>3.894082947107739E-4</v>
      </c>
      <c r="H157" s="12" t="b">
        <v>0</v>
      </c>
      <c r="I157" s="12">
        <v>40</v>
      </c>
      <c r="J157" s="12">
        <v>1</v>
      </c>
      <c r="K157" s="11">
        <f>_xll.qlRateHelperEarliestDate($E157,Trigger)</f>
        <v>41655</v>
      </c>
      <c r="L157" s="10">
        <f>_xll.qlRateHelperLatestDate($E157,Trigger)</f>
        <v>49690</v>
      </c>
    </row>
    <row r="158" spans="2:12" x14ac:dyDescent="0.2">
      <c r="B158" s="16" t="str">
        <f>SwapFixedFreq</f>
        <v>AM</v>
      </c>
      <c r="C158" s="15" t="str">
        <f>IborType&amp;"BASIS"</f>
        <v>1LBASIS</v>
      </c>
      <c r="D158" s="14" t="s">
        <v>11</v>
      </c>
      <c r="E158" s="14" t="str">
        <f>RateHelperPrefix&amp;"_"&amp;$B158&amp;$C158&amp;$D158</f>
        <v>USD_YC1MRH_AM1LBASIS23Y</v>
      </c>
      <c r="F158" s="13" t="e">
        <f>_xll.qlRateHelperQuoteValue($E158,Trigger)</f>
        <v>#NUM!</v>
      </c>
      <c r="G158" s="13">
        <f>_xll.qlSwapRateHelperSpread($E158,Trigger)</f>
        <v>3.859266357686191E-4</v>
      </c>
      <c r="H158" s="12" t="b">
        <v>0</v>
      </c>
      <c r="I158" s="12">
        <v>40</v>
      </c>
      <c r="J158" s="12">
        <v>1</v>
      </c>
      <c r="K158" s="11">
        <f>_xll.qlRateHelperEarliestDate($E158,Trigger)</f>
        <v>41655</v>
      </c>
      <c r="L158" s="10">
        <f>_xll.qlRateHelperLatestDate($E158,Trigger)</f>
        <v>50056</v>
      </c>
    </row>
    <row r="159" spans="2:12" x14ac:dyDescent="0.2">
      <c r="B159" s="16" t="str">
        <f>SwapFixedFreq</f>
        <v>AM</v>
      </c>
      <c r="C159" s="15" t="str">
        <f>IborType&amp;"BASIS"</f>
        <v>1LBASIS</v>
      </c>
      <c r="D159" s="14" t="s">
        <v>10</v>
      </c>
      <c r="E159" s="14" t="str">
        <f>RateHelperPrefix&amp;"_"&amp;$B159&amp;$C159&amp;$D159</f>
        <v>USD_YC1MRH_AM1LBASIS24Y</v>
      </c>
      <c r="F159" s="13" t="e">
        <f>_xll.qlRateHelperQuoteValue($E159,Trigger)</f>
        <v>#NUM!</v>
      </c>
      <c r="G159" s="13">
        <f>_xll.qlSwapRateHelperSpread($E159,Trigger)</f>
        <v>3.8296331788430953E-4</v>
      </c>
      <c r="H159" s="12" t="b">
        <v>0</v>
      </c>
      <c r="I159" s="12">
        <v>40</v>
      </c>
      <c r="J159" s="12">
        <v>1</v>
      </c>
      <c r="K159" s="11">
        <f>_xll.qlRateHelperEarliestDate($E159,Trigger)</f>
        <v>41655</v>
      </c>
      <c r="L159" s="10">
        <f>_xll.qlRateHelperLatestDate($E159,Trigger)</f>
        <v>50423</v>
      </c>
    </row>
    <row r="160" spans="2:12" x14ac:dyDescent="0.2">
      <c r="B160" s="16" t="str">
        <f>SwapFixedFreq</f>
        <v>AM</v>
      </c>
      <c r="C160" s="15" t="str">
        <f>IborType&amp;"BASIS"</f>
        <v>1LBASIS</v>
      </c>
      <c r="D160" s="14" t="s">
        <v>9</v>
      </c>
      <c r="E160" s="14" t="str">
        <f>RateHelperPrefix&amp;"_"&amp;$B160&amp;$C160&amp;$D160</f>
        <v>USD_YC1MRH_AM1LBASIS25Y</v>
      </c>
      <c r="F160" s="13" t="e">
        <f>_xll.qlRateHelperQuoteValue($E160,Trigger)</f>
        <v>#NUM!</v>
      </c>
      <c r="G160" s="13">
        <f>_xll.qlSwapRateHelperSpread($E160,Trigger)</f>
        <v>3.7999999999999997E-4</v>
      </c>
      <c r="H160" s="12" t="b">
        <v>1</v>
      </c>
      <c r="I160" s="12">
        <v>40</v>
      </c>
      <c r="J160" s="12">
        <v>1</v>
      </c>
      <c r="K160" s="11">
        <f>_xll.qlRateHelperEarliestDate($E160,Trigger)</f>
        <v>41655</v>
      </c>
      <c r="L160" s="10">
        <f>_xll.qlRateHelperLatestDate($E160,Trigger)</f>
        <v>50787</v>
      </c>
    </row>
    <row r="161" spans="2:12" x14ac:dyDescent="0.2">
      <c r="B161" s="16" t="str">
        <f>SwapFixedFreq</f>
        <v>AM</v>
      </c>
      <c r="C161" s="15" t="str">
        <f>IborType&amp;"BASIS"</f>
        <v>1LBASIS</v>
      </c>
      <c r="D161" s="14" t="s">
        <v>8</v>
      </c>
      <c r="E161" s="14" t="str">
        <f>RateHelperPrefix&amp;"_"&amp;$B161&amp;$C161&amp;$D161</f>
        <v>USD_YC1MRH_AM1LBASIS26Y</v>
      </c>
      <c r="F161" s="13" t="e">
        <f>_xll.qlRateHelperQuoteValue($E161,Trigger)</f>
        <v>#NUM!</v>
      </c>
      <c r="G161" s="13">
        <f>_xll.qlSwapRateHelperSpread($E161,Trigger)</f>
        <v>3.7662200926941424E-4</v>
      </c>
      <c r="H161" s="12" t="b">
        <v>0</v>
      </c>
      <c r="I161" s="12">
        <v>40</v>
      </c>
      <c r="J161" s="12">
        <v>1</v>
      </c>
      <c r="K161" s="11">
        <f>_xll.qlRateHelperEarliestDate($E161,Trigger)</f>
        <v>41655</v>
      </c>
      <c r="L161" s="10">
        <f>_xll.qlRateHelperLatestDate($E161,Trigger)</f>
        <v>51151</v>
      </c>
    </row>
    <row r="162" spans="2:12" x14ac:dyDescent="0.2">
      <c r="B162" s="16" t="str">
        <f>SwapFixedFreq</f>
        <v>AM</v>
      </c>
      <c r="C162" s="15" t="str">
        <f>IborType&amp;"BASIS"</f>
        <v>1LBASIS</v>
      </c>
      <c r="D162" s="14" t="s">
        <v>7</v>
      </c>
      <c r="E162" s="14" t="str">
        <f>RateHelperPrefix&amp;"_"&amp;$B162&amp;$C162&amp;$D162</f>
        <v>USD_YC1MRH_AM1LBASIS27Y</v>
      </c>
      <c r="F162" s="13" t="e">
        <f>_xll.qlRateHelperQuoteValue($E162,Trigger)</f>
        <v>#NUM!</v>
      </c>
      <c r="G162" s="13">
        <f>_xll.qlSwapRateHelperSpread($E162,Trigger)</f>
        <v>3.7282934569255236E-4</v>
      </c>
      <c r="H162" s="12" t="b">
        <v>0</v>
      </c>
      <c r="I162" s="12">
        <v>40</v>
      </c>
      <c r="J162" s="12">
        <v>1</v>
      </c>
      <c r="K162" s="11">
        <f>_xll.qlRateHelperEarliestDate($E162,Trigger)</f>
        <v>41655</v>
      </c>
      <c r="L162" s="10">
        <f>_xll.qlRateHelperLatestDate($E162,Trigger)</f>
        <v>51517</v>
      </c>
    </row>
    <row r="163" spans="2:12" x14ac:dyDescent="0.2">
      <c r="B163" s="16" t="str">
        <f>SwapFixedFreq</f>
        <v>AM</v>
      </c>
      <c r="C163" s="15" t="str">
        <f>IborType&amp;"BASIS"</f>
        <v>1LBASIS</v>
      </c>
      <c r="D163" s="14" t="s">
        <v>6</v>
      </c>
      <c r="E163" s="14" t="str">
        <f>RateHelperPrefix&amp;"_"&amp;$B163&amp;$C163&amp;$D163</f>
        <v>USD_YC1MRH_AM1LBASIS28Y</v>
      </c>
      <c r="F163" s="13" t="e">
        <f>_xll.qlRateHelperQuoteValue($E163,Trigger)</f>
        <v>#NUM!</v>
      </c>
      <c r="G163" s="13">
        <f>_xll.qlSwapRateHelperSpread($E163,Trigger)</f>
        <v>3.6872567748098329E-4</v>
      </c>
      <c r="H163" s="12" t="b">
        <v>0</v>
      </c>
      <c r="I163" s="12">
        <v>40</v>
      </c>
      <c r="J163" s="12">
        <v>1</v>
      </c>
      <c r="K163" s="11">
        <f>_xll.qlRateHelperEarliestDate($E163,Trigger)</f>
        <v>41655</v>
      </c>
      <c r="L163" s="10">
        <f>_xll.qlRateHelperLatestDate($E163,Trigger)</f>
        <v>51882</v>
      </c>
    </row>
    <row r="164" spans="2:12" x14ac:dyDescent="0.2">
      <c r="B164" s="16" t="str">
        <f>SwapFixedFreq</f>
        <v>AM</v>
      </c>
      <c r="C164" s="15" t="str">
        <f>IborType&amp;"BASIS"</f>
        <v>1LBASIS</v>
      </c>
      <c r="D164" s="14" t="s">
        <v>5</v>
      </c>
      <c r="E164" s="14" t="str">
        <f>RateHelperPrefix&amp;"_"&amp;$B164&amp;$C164&amp;$D164</f>
        <v>USD_YC1MRH_AM1LBASIS29Y</v>
      </c>
      <c r="F164" s="13" t="e">
        <f>_xll.qlRateHelperQuoteValue($E164,Trigger)</f>
        <v>#NUM!</v>
      </c>
      <c r="G164" s="13">
        <f>_xll.qlSwapRateHelperSpread($E164,Trigger)</f>
        <v>3.6441467284627617E-4</v>
      </c>
      <c r="H164" s="12" t="b">
        <v>0</v>
      </c>
      <c r="I164" s="12">
        <v>40</v>
      </c>
      <c r="J164" s="12">
        <v>1</v>
      </c>
      <c r="K164" s="11">
        <f>_xll.qlRateHelperEarliestDate($E164,Trigger)</f>
        <v>41655</v>
      </c>
      <c r="L164" s="10">
        <f>_xll.qlRateHelperLatestDate($E164,Trigger)</f>
        <v>52247</v>
      </c>
    </row>
    <row r="165" spans="2:12" x14ac:dyDescent="0.2">
      <c r="B165" s="16" t="str">
        <f>SwapFixedFreq</f>
        <v>AM</v>
      </c>
      <c r="C165" s="15" t="str">
        <f>IborType&amp;"BASIS"</f>
        <v>1LBASIS</v>
      </c>
      <c r="D165" s="14" t="s">
        <v>4</v>
      </c>
      <c r="E165" s="14" t="str">
        <f>RateHelperPrefix&amp;"_"&amp;$B165&amp;$C165&amp;$D165</f>
        <v>USD_YC1MRH_AM1LBASIS30Y</v>
      </c>
      <c r="F165" s="13" t="e">
        <f>_xll.qlRateHelperQuoteValue($E165,Trigger)</f>
        <v>#NUM!</v>
      </c>
      <c r="G165" s="13">
        <f>_xll.qlSwapRateHelperSpread($E165,Trigger)</f>
        <v>3.6000000000000002E-4</v>
      </c>
      <c r="H165" s="12" t="b">
        <v>1</v>
      </c>
      <c r="I165" s="12">
        <v>40</v>
      </c>
      <c r="J165" s="12">
        <v>1</v>
      </c>
      <c r="K165" s="11">
        <f>_xll.qlRateHelperEarliestDate($E165,Trigger)</f>
        <v>41655</v>
      </c>
      <c r="L165" s="10">
        <f>_xll.qlRateHelperLatestDate($E165,Trigger)</f>
        <v>52614</v>
      </c>
    </row>
    <row r="166" spans="2:12" x14ac:dyDescent="0.2">
      <c r="B166" s="16" t="str">
        <f>SwapFixedFreq</f>
        <v>AM</v>
      </c>
      <c r="C166" s="15" t="str">
        <f>IborType&amp;"BASIS"</f>
        <v>1LBASIS</v>
      </c>
      <c r="D166" s="14" t="s">
        <v>3</v>
      </c>
      <c r="E166" s="14" t="str">
        <f>RateHelperPrefix&amp;"_"&amp;$B166&amp;$C166&amp;$D166</f>
        <v>USD_YC1MRH_AM1LBASIS35Y</v>
      </c>
      <c r="F166" s="13" t="e">
        <f>_xll.qlRateHelperQuoteValue($E166,Trigger)</f>
        <v>#NUM!</v>
      </c>
      <c r="G166" s="13">
        <f>_xll.qlSwapRateHelperSpread($E166,Trigger)</f>
        <v>3.6000000000000002E-4</v>
      </c>
      <c r="H166" s="12" t="b">
        <v>0</v>
      </c>
      <c r="I166" s="12">
        <v>40</v>
      </c>
      <c r="J166" s="12">
        <v>1</v>
      </c>
      <c r="K166" s="11">
        <f>_xll.qlRateHelperEarliestDate($E166,Trigger)</f>
        <v>41655</v>
      </c>
      <c r="L166" s="10">
        <f>_xll.qlRateHelperLatestDate($E166,Trigger)</f>
        <v>54441</v>
      </c>
    </row>
    <row r="167" spans="2:12" x14ac:dyDescent="0.2">
      <c r="B167" s="16" t="str">
        <f>SwapFixedFreq</f>
        <v>AM</v>
      </c>
      <c r="C167" s="15" t="str">
        <f>IborType&amp;"BASIS"</f>
        <v>1LBASIS</v>
      </c>
      <c r="D167" s="14" t="s">
        <v>2</v>
      </c>
      <c r="E167" s="14" t="str">
        <f>RateHelperPrefix&amp;"_"&amp;$B167&amp;$C167&amp;$D167</f>
        <v>USD_YC1MRH_AM1LBASIS40Y</v>
      </c>
      <c r="F167" s="13" t="e">
        <f>_xll.qlRateHelperQuoteValue($E167,Trigger)</f>
        <v>#NUM!</v>
      </c>
      <c r="G167" s="13">
        <f>_xll.qlSwapRateHelperSpread($E167,Trigger)</f>
        <v>3.6000000000000002E-4</v>
      </c>
      <c r="H167" s="12" t="b">
        <v>1</v>
      </c>
      <c r="I167" s="12">
        <v>40</v>
      </c>
      <c r="J167" s="12">
        <v>1</v>
      </c>
      <c r="K167" s="11">
        <f>_xll.qlRateHelperEarliestDate($E167,Trigger)</f>
        <v>41655</v>
      </c>
      <c r="L167" s="10">
        <f>_xll.qlRateHelperLatestDate($E167,Trigger)</f>
        <v>56265</v>
      </c>
    </row>
    <row r="168" spans="2:12" x14ac:dyDescent="0.2">
      <c r="B168" s="16" t="str">
        <f>SwapFixedFreq</f>
        <v>AM</v>
      </c>
      <c r="C168" s="15" t="str">
        <f>IborType&amp;"BASIS"</f>
        <v>1LBASIS</v>
      </c>
      <c r="D168" s="14" t="s">
        <v>1</v>
      </c>
      <c r="E168" s="14" t="str">
        <f>RateHelperPrefix&amp;"_"&amp;$B168&amp;$C168&amp;$D168</f>
        <v>USD_YC1MRH_AM1LBASIS50Y</v>
      </c>
      <c r="F168" s="13" t="e">
        <f>_xll.qlRateHelperQuoteValue($E168,Trigger)</f>
        <v>#NUM!</v>
      </c>
      <c r="G168" s="13">
        <f>_xll.qlSwapRateHelperSpread($E168,Trigger)</f>
        <v>3.6000000000000002E-4</v>
      </c>
      <c r="H168" s="12" t="b">
        <v>1</v>
      </c>
      <c r="I168" s="12">
        <v>40</v>
      </c>
      <c r="J168" s="12">
        <v>1</v>
      </c>
      <c r="K168" s="11">
        <f>_xll.qlRateHelperEarliestDate($E168,Trigger)</f>
        <v>41655</v>
      </c>
      <c r="L168" s="10">
        <f>_xll.qlRateHelperLatestDate($E168,Trigger)</f>
        <v>59917</v>
      </c>
    </row>
    <row r="169" spans="2:12" x14ac:dyDescent="0.2">
      <c r="B169" s="9" t="str">
        <f>SwapFixedFreq</f>
        <v>AM</v>
      </c>
      <c r="C169" s="8" t="str">
        <f>IborType&amp;"BASIS"</f>
        <v>1LBASIS</v>
      </c>
      <c r="D169" s="7" t="s">
        <v>0</v>
      </c>
      <c r="E169" s="7" t="str">
        <f>RateHelperPrefix&amp;"_"&amp;$B169&amp;$C169&amp;$D169</f>
        <v>USD_YC1MRH_AM1LBASIS60Y</v>
      </c>
      <c r="F169" s="6" t="e">
        <f>_xll.qlRateHelperQuoteValue($E169,Trigger)</f>
        <v>#NUM!</v>
      </c>
      <c r="G169" s="6">
        <f>_xll.qlSwapRateHelperSpread($E169,Trigger)</f>
        <v>3.6000000000000002E-4</v>
      </c>
      <c r="H169" s="5" t="b">
        <v>0</v>
      </c>
      <c r="I169" s="5">
        <v>40</v>
      </c>
      <c r="J169" s="5">
        <v>1</v>
      </c>
      <c r="K169" s="4">
        <f>_xll.qlRateHelperEarliestDate($E169,Trigger)</f>
        <v>41655</v>
      </c>
      <c r="L169" s="3">
        <f>_xll.qlRateHelperLatestDate($E169,Trigger)</f>
        <v>63570</v>
      </c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workbookViewId="0">
      <selection activeCell="K5" sqref="K5"/>
    </sheetView>
  </sheetViews>
  <sheetFormatPr defaultRowHeight="11.25" x14ac:dyDescent="0.2"/>
  <cols>
    <col min="1" max="1" width="36.85546875" style="35" bestFit="1" customWidth="1"/>
    <col min="2" max="2" width="26" style="35" customWidth="1"/>
    <col min="3" max="3" width="5.28515625" style="35" customWidth="1"/>
    <col min="4" max="4" width="24.42578125" style="36" bestFit="1" customWidth="1"/>
    <col min="5" max="5" width="8" style="36" customWidth="1"/>
    <col min="6" max="6" width="8" style="36" bestFit="1" customWidth="1"/>
    <col min="7" max="8" width="17.28515625" style="36" bestFit="1" customWidth="1"/>
    <col min="9" max="9" width="12" style="35" bestFit="1" customWidth="1"/>
    <col min="10" max="10" width="9.140625" style="35"/>
    <col min="11" max="11" width="24.42578125" style="35" bestFit="1" customWidth="1"/>
    <col min="12" max="16384" width="9.140625" style="35"/>
  </cols>
  <sheetData>
    <row r="1" spans="1:12" ht="12" thickBot="1" x14ac:dyDescent="0.25">
      <c r="A1" s="58" t="s">
        <v>84</v>
      </c>
      <c r="B1" s="57"/>
      <c r="D1" s="56" t="s">
        <v>83</v>
      </c>
      <c r="E1" s="55" t="s">
        <v>82</v>
      </c>
      <c r="F1" s="55"/>
      <c r="G1" s="55" t="s">
        <v>68</v>
      </c>
      <c r="H1" s="54" t="s">
        <v>67</v>
      </c>
      <c r="I1" s="37" t="e">
        <f t="array" ref="I1:I126">_xll.qlPiecewiseYieldCurveData(YieldCurve)</f>
        <v>#NUM!</v>
      </c>
    </row>
    <row r="2" spans="1:12" x14ac:dyDescent="0.2">
      <c r="A2" s="53" t="s">
        <v>81</v>
      </c>
      <c r="B2" s="52">
        <v>8</v>
      </c>
      <c r="D2" s="4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USD_YC1MRH_2WD</v>
      </c>
      <c r="E2" s="44" t="e">
        <f>_xll.qlRateHelperRate($D2)</f>
        <v>#NUM!</v>
      </c>
      <c r="F2" s="44" t="str">
        <f>IF(ISERROR(_xll.qlSwapRateHelperSpread($D2)),IF(ISERROR(_xll.qlFuturesRateHelperConvexityAdjustment($D2)),"--",_xll.qlFuturesRateHelperConvexityAdjustment($D2)),_xll.qlSwapRateHelperSpread($D2))</f>
        <v>--</v>
      </c>
      <c r="G2" s="43">
        <f>_xll.qlRateHelperEarliestDate($D2)</f>
        <v>41655</v>
      </c>
      <c r="H2" s="42">
        <f>_xll.qlRateHelperLatestDate($D2)</f>
        <v>41669</v>
      </c>
      <c r="I2" s="37" t="e">
        <v>#NUM!</v>
      </c>
      <c r="K2" s="35" t="s">
        <v>117</v>
      </c>
      <c r="L2" s="107">
        <v>1.939E-3</v>
      </c>
    </row>
    <row r="3" spans="1:12" x14ac:dyDescent="0.2">
      <c r="A3" s="49" t="s">
        <v>80</v>
      </c>
      <c r="B3" s="51">
        <v>0</v>
      </c>
      <c r="D3" s="45" t="str">
        <v>USD_YC1MRH_3WD</v>
      </c>
      <c r="E3" s="44" t="e">
        <f>_xll.qlRateHelperRate($D3)</f>
        <v>#NUM!</v>
      </c>
      <c r="F3" s="44" t="str">
        <f>IF(ISERROR(_xll.qlSwapRateHelperSpread($D3)),IF(ISERROR(_xll.qlFuturesRateHelperConvexityAdjustment($D3)),"--",_xll.qlFuturesRateHelperConvexityAdjustment($D3)),_xll.qlSwapRateHelperSpread($D3))</f>
        <v>--</v>
      </c>
      <c r="G3" s="43">
        <f>_xll.qlRateHelperEarliestDate($D3)</f>
        <v>41655</v>
      </c>
      <c r="H3" s="42">
        <f>_xll.qlRateHelperLatestDate($D3)</f>
        <v>41676</v>
      </c>
      <c r="I3" s="37" t="e">
        <v>#NUM!</v>
      </c>
      <c r="K3" s="35" t="s">
        <v>118</v>
      </c>
      <c r="L3" s="107">
        <v>1.923E-3</v>
      </c>
    </row>
    <row r="4" spans="1:12" x14ac:dyDescent="0.2">
      <c r="A4" s="49" t="s">
        <v>79</v>
      </c>
      <c r="B4" s="51">
        <v>1</v>
      </c>
      <c r="D4" s="45" t="str">
        <v>USD_YC1MRH_1MD</v>
      </c>
      <c r="E4" s="44" t="e">
        <f>_xll.qlRateHelperRate($D4)</f>
        <v>#NUM!</v>
      </c>
      <c r="F4" s="44" t="str">
        <f>IF(ISERROR(_xll.qlSwapRateHelperSpread($D4)),IF(ISERROR(_xll.qlFuturesRateHelperConvexityAdjustment($D4)),"--",_xll.qlFuturesRateHelperConvexityAdjustment($D4)),_xll.qlSwapRateHelperSpread($D4))</f>
        <v>--</v>
      </c>
      <c r="G4" s="43">
        <f>_xll.qlRateHelperEarliestDate($D4)</f>
        <v>41655</v>
      </c>
      <c r="H4" s="42">
        <f>_xll.qlRateHelperLatestDate($D4)</f>
        <v>41687</v>
      </c>
      <c r="I4" s="37" t="e">
        <v>#NUM!</v>
      </c>
      <c r="K4" s="35" t="s">
        <v>119</v>
      </c>
      <c r="L4" s="107">
        <v>1.915E-3</v>
      </c>
    </row>
    <row r="5" spans="1:12" x14ac:dyDescent="0.2">
      <c r="A5" s="49" t="s">
        <v>78</v>
      </c>
      <c r="B5" s="50" t="s">
        <v>77</v>
      </c>
      <c r="D5" s="45" t="str">
        <v>USD_YC1MRH_2X1S</v>
      </c>
      <c r="E5" s="44" t="e">
        <f>_xll.qlRateHelperRate($D5)</f>
        <v>#NUM!</v>
      </c>
      <c r="F5" s="44">
        <f>IF(ISERROR(_xll.qlSwapRateHelperSpread($D5)),IF(ISERROR(_xll.qlFuturesRateHelperConvexityAdjustment($D5)),"--",_xll.qlFuturesRateHelperConvexityAdjustment($D5)),_xll.qlSwapRateHelperSpread($D5))</f>
        <v>0</v>
      </c>
      <c r="G5" s="43">
        <f>_xll.qlRateHelperEarliestDate($D5)</f>
        <v>41655</v>
      </c>
      <c r="H5" s="42">
        <f>_xll.qlRateHelperLatestDate($D5)</f>
        <v>41715</v>
      </c>
      <c r="I5" s="37" t="e">
        <v>#NUM!</v>
      </c>
      <c r="K5" s="35" t="s">
        <v>120</v>
      </c>
      <c r="L5" s="107">
        <v>1.9300000000000001E-3</v>
      </c>
    </row>
    <row r="6" spans="1:12" x14ac:dyDescent="0.2">
      <c r="A6" s="49" t="s">
        <v>76</v>
      </c>
      <c r="B6" s="48" t="str">
        <f>_xll.ohRangeRetrieveError(Selected!D2)</f>
        <v/>
      </c>
      <c r="D6" s="45" t="str">
        <v>USD_YC1MRH_3X1S</v>
      </c>
      <c r="E6" s="44" t="e">
        <f>_xll.qlRateHelperRate($D6)</f>
        <v>#NUM!</v>
      </c>
      <c r="F6" s="44">
        <f>IF(ISERROR(_xll.qlSwapRateHelperSpread($D6)),IF(ISERROR(_xll.qlFuturesRateHelperConvexityAdjustment($D6)),"--",_xll.qlFuturesRateHelperConvexityAdjustment($D6)),_xll.qlSwapRateHelperSpread($D6))</f>
        <v>0</v>
      </c>
      <c r="G6" s="43">
        <f>_xll.qlRateHelperEarliestDate($D6)</f>
        <v>41655</v>
      </c>
      <c r="H6" s="42">
        <f>_xll.qlRateHelperLatestDate($D6)</f>
        <v>41745</v>
      </c>
      <c r="I6" s="37" t="e">
        <v>#NUM!</v>
      </c>
      <c r="K6" s="35" t="s">
        <v>121</v>
      </c>
      <c r="L6" s="107">
        <v>1.9499999999999999E-3</v>
      </c>
    </row>
    <row r="7" spans="1:12" ht="12" thickBot="1" x14ac:dyDescent="0.25">
      <c r="A7" s="47" t="str">
        <f>_xll.ohGroup(RateHelperPrefix&amp;"_RateHelpersSelected",_xll.ohPack(Selected!D2:D126),TRUE,,ObjectOverwrite)</f>
        <v>USD_YC1MRH_RateHelpersSelected#0004</v>
      </c>
      <c r="B7" s="46" t="str">
        <f>_xll.ohRangeRetrieveError(RateHelpersSelected)</f>
        <v/>
      </c>
      <c r="D7" s="45" t="str">
        <v>USD_YC1MRH_4X1S</v>
      </c>
      <c r="E7" s="44" t="e">
        <f>_xll.qlRateHelperRate($D7)</f>
        <v>#NUM!</v>
      </c>
      <c r="F7" s="44">
        <f>IF(ISERROR(_xll.qlSwapRateHelperSpread($D7)),IF(ISERROR(_xll.qlFuturesRateHelperConvexityAdjustment($D7)),"--",_xll.qlFuturesRateHelperConvexityAdjustment($D7)),_xll.qlSwapRateHelperSpread($D7))</f>
        <v>0</v>
      </c>
      <c r="G7" s="43">
        <f>_xll.qlRateHelperEarliestDate($D7)</f>
        <v>41655</v>
      </c>
      <c r="H7" s="42">
        <f>_xll.qlRateHelperLatestDate($D7)</f>
        <v>41775</v>
      </c>
      <c r="I7" s="37" t="e">
        <v>#NUM!</v>
      </c>
      <c r="K7" s="35" t="s">
        <v>122</v>
      </c>
      <c r="L7" s="107">
        <v>1.98E-3</v>
      </c>
    </row>
    <row r="8" spans="1:12" x14ac:dyDescent="0.2">
      <c r="D8" s="45" t="str">
        <v>USD_YC1MRH_5X1S</v>
      </c>
      <c r="E8" s="44" t="e">
        <f>_xll.qlRateHelperRate($D8)</f>
        <v>#NUM!</v>
      </c>
      <c r="F8" s="44">
        <f>IF(ISERROR(_xll.qlSwapRateHelperSpread($D8)),IF(ISERROR(_xll.qlFuturesRateHelperConvexityAdjustment($D8)),"--",_xll.qlFuturesRateHelperConvexityAdjustment($D8)),_xll.qlSwapRateHelperSpread($D8))</f>
        <v>0</v>
      </c>
      <c r="G8" s="43">
        <f>_xll.qlRateHelperEarliestDate($D8)</f>
        <v>41655</v>
      </c>
      <c r="H8" s="42">
        <f>_xll.qlRateHelperLatestDate($D8)</f>
        <v>41806</v>
      </c>
      <c r="I8" s="37" t="e">
        <v>#NUM!</v>
      </c>
      <c r="K8" s="35" t="s">
        <v>123</v>
      </c>
      <c r="L8" s="107">
        <v>2.0200000000000001E-3</v>
      </c>
    </row>
    <row r="9" spans="1:12" x14ac:dyDescent="0.2">
      <c r="D9" s="45" t="str">
        <v>USD_YC1MRH_6X1S</v>
      </c>
      <c r="E9" s="44" t="e">
        <f>_xll.qlRateHelperRate($D9)</f>
        <v>#NUM!</v>
      </c>
      <c r="F9" s="44">
        <f>IF(ISERROR(_xll.qlSwapRateHelperSpread($D9)),IF(ISERROR(_xll.qlFuturesRateHelperConvexityAdjustment($D9)),"--",_xll.qlFuturesRateHelperConvexityAdjustment($D9)),_xll.qlSwapRateHelperSpread($D9))</f>
        <v>0</v>
      </c>
      <c r="G9" s="43">
        <f>_xll.qlRateHelperEarliestDate($D9)</f>
        <v>41655</v>
      </c>
      <c r="H9" s="42">
        <f>_xll.qlRateHelperLatestDate($D9)</f>
        <v>41836</v>
      </c>
      <c r="I9" s="37" t="e">
        <v>#NUM!</v>
      </c>
      <c r="K9" s="35" t="s">
        <v>124</v>
      </c>
      <c r="L9" s="107">
        <v>2.0600000000000002E-3</v>
      </c>
    </row>
    <row r="10" spans="1:12" x14ac:dyDescent="0.2">
      <c r="D10" s="45" t="str">
        <v>USD_YC1MRH_7X1S</v>
      </c>
      <c r="E10" s="44" t="e">
        <f>_xll.qlRateHelperRate($D10)</f>
        <v>#NUM!</v>
      </c>
      <c r="F10" s="44">
        <f>IF(ISERROR(_xll.qlSwapRateHelperSpread($D10)),IF(ISERROR(_xll.qlFuturesRateHelperConvexityAdjustment($D10)),"--",_xll.qlFuturesRateHelperConvexityAdjustment($D10)),_xll.qlSwapRateHelperSpread($D10))</f>
        <v>0</v>
      </c>
      <c r="G10" s="43">
        <f>_xll.qlRateHelperEarliestDate($D10)</f>
        <v>41655</v>
      </c>
      <c r="H10" s="42">
        <f>_xll.qlRateHelperLatestDate($D10)</f>
        <v>41869</v>
      </c>
      <c r="I10" s="37" t="e">
        <v>#NUM!</v>
      </c>
      <c r="K10" s="35" t="s">
        <v>125</v>
      </c>
      <c r="L10" s="107">
        <v>2.1099999999999999E-3</v>
      </c>
    </row>
    <row r="11" spans="1:12" x14ac:dyDescent="0.2">
      <c r="D11" s="45" t="str">
        <v>USD_YC1MRH_8X1S</v>
      </c>
      <c r="E11" s="44" t="e">
        <f>_xll.qlRateHelperRate($D11)</f>
        <v>#NUM!</v>
      </c>
      <c r="F11" s="44">
        <f>IF(ISERROR(_xll.qlSwapRateHelperSpread($D11)),IF(ISERROR(_xll.qlFuturesRateHelperConvexityAdjustment($D11)),"--",_xll.qlFuturesRateHelperConvexityAdjustment($D11)),_xll.qlSwapRateHelperSpread($D11))</f>
        <v>0</v>
      </c>
      <c r="G11" s="43">
        <f>_xll.qlRateHelperEarliestDate($D11)</f>
        <v>41655</v>
      </c>
      <c r="H11" s="42">
        <f>_xll.qlRateHelperLatestDate($D11)</f>
        <v>41898</v>
      </c>
      <c r="I11" s="37" t="e">
        <v>#NUM!</v>
      </c>
      <c r="K11" s="35" t="s">
        <v>126</v>
      </c>
      <c r="L11" s="107">
        <v>2.1700000000000001E-3</v>
      </c>
    </row>
    <row r="12" spans="1:12" x14ac:dyDescent="0.2">
      <c r="D12" s="45" t="str">
        <v>USD_YC1MRH_9X1S</v>
      </c>
      <c r="E12" s="44" t="e">
        <f>_xll.qlRateHelperRate($D12)</f>
        <v>#NUM!</v>
      </c>
      <c r="F12" s="44">
        <f>IF(ISERROR(_xll.qlSwapRateHelperSpread($D12)),IF(ISERROR(_xll.qlFuturesRateHelperConvexityAdjustment($D12)),"--",_xll.qlFuturesRateHelperConvexityAdjustment($D12)),_xll.qlSwapRateHelperSpread($D12))</f>
        <v>0</v>
      </c>
      <c r="G12" s="43">
        <f>_xll.qlRateHelperEarliestDate($D12)</f>
        <v>41655</v>
      </c>
      <c r="H12" s="42">
        <f>_xll.qlRateHelperLatestDate($D12)</f>
        <v>41928</v>
      </c>
      <c r="I12" s="37" t="e">
        <v>#NUM!</v>
      </c>
      <c r="K12" s="35" t="s">
        <v>127</v>
      </c>
      <c r="L12" s="107">
        <v>2.2200000000000002E-3</v>
      </c>
    </row>
    <row r="13" spans="1:12" x14ac:dyDescent="0.2">
      <c r="D13" s="45" t="str">
        <v>USD_YC1MRH_10X1S</v>
      </c>
      <c r="E13" s="44" t="e">
        <f>_xll.qlRateHelperRate($D13)</f>
        <v>#NUM!</v>
      </c>
      <c r="F13" s="44">
        <f>IF(ISERROR(_xll.qlSwapRateHelperSpread($D13)),IF(ISERROR(_xll.qlFuturesRateHelperConvexityAdjustment($D13)),"--",_xll.qlFuturesRateHelperConvexityAdjustment($D13)),_xll.qlSwapRateHelperSpread($D13))</f>
        <v>0</v>
      </c>
      <c r="G13" s="43">
        <f>_xll.qlRateHelperEarliestDate($D13)</f>
        <v>41655</v>
      </c>
      <c r="H13" s="42">
        <f>_xll.qlRateHelperLatestDate($D13)</f>
        <v>41960</v>
      </c>
      <c r="I13" s="37" t="e">
        <v>#NUM!</v>
      </c>
      <c r="K13" s="35" t="s">
        <v>128</v>
      </c>
      <c r="L13" s="107">
        <v>2.2899999999999999E-3</v>
      </c>
    </row>
    <row r="14" spans="1:12" x14ac:dyDescent="0.2">
      <c r="D14" s="45" t="str">
        <v>USD_YC1MRH_11X1S</v>
      </c>
      <c r="E14" s="44" t="e">
        <f>_xll.qlRateHelperRate($D14)</f>
        <v>#NUM!</v>
      </c>
      <c r="F14" s="44">
        <f>IF(ISERROR(_xll.qlSwapRateHelperSpread($D14)),IF(ISERROR(_xll.qlFuturesRateHelperConvexityAdjustment($D14)),"--",_xll.qlFuturesRateHelperConvexityAdjustment($D14)),_xll.qlSwapRateHelperSpread($D14))</f>
        <v>0</v>
      </c>
      <c r="G14" s="43">
        <f>_xll.qlRateHelperEarliestDate($D14)</f>
        <v>41655</v>
      </c>
      <c r="H14" s="42">
        <f>_xll.qlRateHelperLatestDate($D14)</f>
        <v>41989</v>
      </c>
      <c r="I14" s="37" t="e">
        <v>#NUM!</v>
      </c>
      <c r="K14" s="35" t="s">
        <v>129</v>
      </c>
      <c r="L14" s="107">
        <v>2.3700000000000001E-3</v>
      </c>
    </row>
    <row r="15" spans="1:12" x14ac:dyDescent="0.2">
      <c r="D15" s="45" t="str">
        <v>USD_YC1MRH_12X1S</v>
      </c>
      <c r="E15" s="44" t="e">
        <f>_xll.qlRateHelperRate($D15)</f>
        <v>#NUM!</v>
      </c>
      <c r="F15" s="44">
        <f>IF(ISERROR(_xll.qlSwapRateHelperSpread($D15)),IF(ISERROR(_xll.qlFuturesRateHelperConvexityAdjustment($D15)),"--",_xll.qlFuturesRateHelperConvexityAdjustment($D15)),_xll.qlSwapRateHelperSpread($D15))</f>
        <v>0</v>
      </c>
      <c r="G15" s="43">
        <f>_xll.qlRateHelperEarliestDate($D15)</f>
        <v>41655</v>
      </c>
      <c r="H15" s="42">
        <f>_xll.qlRateHelperLatestDate($D15)</f>
        <v>42020</v>
      </c>
      <c r="I15" s="37" t="e">
        <v>#NUM!</v>
      </c>
      <c r="K15" s="35" t="s">
        <v>130</v>
      </c>
      <c r="L15" s="107">
        <v>2.4399999999999999E-3</v>
      </c>
    </row>
    <row r="16" spans="1:12" x14ac:dyDescent="0.2">
      <c r="D16" s="45" t="str">
        <v>USD_YC1MRH_AM1LBASIS2Y</v>
      </c>
      <c r="E16" s="44" t="e">
        <f>_xll.qlRateHelperRate($D16)</f>
        <v>#NUM!</v>
      </c>
      <c r="F16" s="44">
        <f>IF(ISERROR(_xll.qlSwapRateHelperSpread($D16)),IF(ISERROR(_xll.qlFuturesRateHelperConvexityAdjustment($D16)),"--",_xll.qlFuturesRateHelperConvexityAdjustment($D16)),_xll.qlSwapRateHelperSpread($D16))</f>
        <v>7.7000000000000007E-4</v>
      </c>
      <c r="G16" s="43">
        <f>_xll.qlRateHelperEarliestDate($D16)</f>
        <v>41655</v>
      </c>
      <c r="H16" s="42">
        <f>_xll.qlRateHelperLatestDate($D16)</f>
        <v>42387</v>
      </c>
      <c r="I16" s="37" t="e">
        <v>#NUM!</v>
      </c>
      <c r="K16" s="35" t="s">
        <v>131</v>
      </c>
      <c r="L16" s="107">
        <v>4.7000000000000002E-3</v>
      </c>
    </row>
    <row r="17" spans="4:12" x14ac:dyDescent="0.2">
      <c r="D17" s="45" t="str">
        <v>USD_YC1MRH_AM1LBASIS3Y</v>
      </c>
      <c r="E17" s="44" t="e">
        <f>_xll.qlRateHelperRate($D17)</f>
        <v>#NUM!</v>
      </c>
      <c r="F17" s="44">
        <f>IF(ISERROR(_xll.qlSwapRateHelperSpread($D17)),IF(ISERROR(_xll.qlFuturesRateHelperConvexityAdjustment($D17)),"--",_xll.qlFuturesRateHelperConvexityAdjustment($D17)),_xll.qlSwapRateHelperSpread($D17))</f>
        <v>7.5999999999999993E-4</v>
      </c>
      <c r="G17" s="43">
        <f>_xll.qlRateHelperEarliestDate($D17)</f>
        <v>41655</v>
      </c>
      <c r="H17" s="42">
        <f>_xll.qlRateHelperLatestDate($D17)</f>
        <v>42751</v>
      </c>
      <c r="I17" s="37" t="e">
        <v>#NUM!</v>
      </c>
      <c r="K17" s="35" t="s">
        <v>132</v>
      </c>
      <c r="L17" s="107">
        <v>7.4000000000000003E-3</v>
      </c>
    </row>
    <row r="18" spans="4:12" x14ac:dyDescent="0.2">
      <c r="D18" s="45" t="str">
        <v>USD_YC1MRH_AM1LBASIS4Y</v>
      </c>
      <c r="E18" s="44" t="e">
        <f>_xll.qlRateHelperRate($D18)</f>
        <v>#NUM!</v>
      </c>
      <c r="F18" s="44">
        <f>IF(ISERROR(_xll.qlSwapRateHelperSpread($D18)),IF(ISERROR(_xll.qlFuturesRateHelperConvexityAdjustment($D18)),"--",_xll.qlFuturesRateHelperConvexityAdjustment($D18)),_xll.qlSwapRateHelperSpread($D18))</f>
        <v>7.5000000000000002E-4</v>
      </c>
      <c r="G18" s="43">
        <f>_xll.qlRateHelperEarliestDate($D18)</f>
        <v>41655</v>
      </c>
      <c r="H18" s="42">
        <f>_xll.qlRateHelperLatestDate($D18)</f>
        <v>43116</v>
      </c>
      <c r="I18" s="37" t="e">
        <v>#NUM!</v>
      </c>
      <c r="K18" s="35" t="s">
        <v>133</v>
      </c>
      <c r="L18" s="107">
        <v>1.0999999999999999E-2</v>
      </c>
    </row>
    <row r="19" spans="4:12" x14ac:dyDescent="0.2">
      <c r="D19" s="45" t="str">
        <v>USD_YC1MRH_AM1LBASIS5Y</v>
      </c>
      <c r="E19" s="44" t="e">
        <f>_xll.qlRateHelperRate($D19)</f>
        <v>#NUM!</v>
      </c>
      <c r="F19" s="44">
        <f>IF(ISERROR(_xll.qlSwapRateHelperSpread($D19)),IF(ISERROR(_xll.qlFuturesRateHelperConvexityAdjustment($D19)),"--",_xll.qlFuturesRateHelperConvexityAdjustment($D19)),_xll.qlSwapRateHelperSpread($D19))</f>
        <v>7.3999999999999999E-4</v>
      </c>
      <c r="G19" s="43">
        <f>_xll.qlRateHelperEarliestDate($D19)</f>
        <v>41655</v>
      </c>
      <c r="H19" s="42">
        <f>_xll.qlRateHelperLatestDate($D19)</f>
        <v>43481</v>
      </c>
      <c r="I19" s="37" t="e">
        <v>#NUM!</v>
      </c>
      <c r="K19" s="35" t="s">
        <v>134</v>
      </c>
      <c r="L19" s="107">
        <v>1.469E-2</v>
      </c>
    </row>
    <row r="20" spans="4:12" x14ac:dyDescent="0.2">
      <c r="D20" s="45" t="str">
        <v>USD_YC1MRH_AM1LBASIS6Y</v>
      </c>
      <c r="E20" s="44" t="e">
        <f>_xll.qlRateHelperRate($D20)</f>
        <v>#NUM!</v>
      </c>
      <c r="F20" s="44">
        <f>IF(ISERROR(_xll.qlSwapRateHelperSpread($D20)),IF(ISERROR(_xll.qlFuturesRateHelperConvexityAdjustment($D20)),"--",_xll.qlFuturesRateHelperConvexityAdjustment($D20)),_xll.qlSwapRateHelperSpread($D20))</f>
        <v>7.2000000000000005E-4</v>
      </c>
      <c r="G20" s="43">
        <f>_xll.qlRateHelperEarliestDate($D20)</f>
        <v>41655</v>
      </c>
      <c r="H20" s="42">
        <f>_xll.qlRateHelperLatestDate($D20)</f>
        <v>43846</v>
      </c>
      <c r="I20" s="37" t="e">
        <v>#NUM!</v>
      </c>
      <c r="K20" s="35" t="s">
        <v>135</v>
      </c>
      <c r="L20" s="107">
        <v>1.7999999999999999E-2</v>
      </c>
    </row>
    <row r="21" spans="4:12" x14ac:dyDescent="0.2">
      <c r="D21" s="45" t="str">
        <v>USD_YC1MRH_AM1LBASIS7Y</v>
      </c>
      <c r="E21" s="44" t="e">
        <f>_xll.qlRateHelperRate($D21)</f>
        <v>#NUM!</v>
      </c>
      <c r="F21" s="44">
        <f>IF(ISERROR(_xll.qlSwapRateHelperSpread($D21)),IF(ISERROR(_xll.qlFuturesRateHelperConvexityAdjustment($D21)),"--",_xll.qlFuturesRateHelperConvexityAdjustment($D21)),_xll.qlSwapRateHelperSpread($D21))</f>
        <v>6.9000000000000008E-4</v>
      </c>
      <c r="G21" s="43">
        <f>_xll.qlRateHelperEarliestDate($D21)</f>
        <v>41655</v>
      </c>
      <c r="H21" s="42">
        <f>_xll.qlRateHelperLatestDate($D21)</f>
        <v>44214</v>
      </c>
      <c r="I21" s="37" t="e">
        <v>#NUM!</v>
      </c>
      <c r="K21" s="35" t="s">
        <v>136</v>
      </c>
      <c r="L21" s="107">
        <v>2.0830000000000001E-2</v>
      </c>
    </row>
    <row r="22" spans="4:12" x14ac:dyDescent="0.2">
      <c r="D22" s="45" t="str">
        <v>USD_YC1MRH_AM1LBASIS8Y</v>
      </c>
      <c r="E22" s="44" t="e">
        <f>_xll.qlRateHelperRate($D22)</f>
        <v>#NUM!</v>
      </c>
      <c r="F22" s="44">
        <f>IF(ISERROR(_xll.qlSwapRateHelperSpread($D22)),IF(ISERROR(_xll.qlFuturesRateHelperConvexityAdjustment($D22)),"--",_xll.qlFuturesRateHelperConvexityAdjustment($D22)),_xll.qlSwapRateHelperSpread($D22))</f>
        <v>6.4999999999999997E-4</v>
      </c>
      <c r="G22" s="43">
        <f>_xll.qlRateHelperEarliestDate($D22)</f>
        <v>41655</v>
      </c>
      <c r="H22" s="42">
        <f>_xll.qlRateHelperLatestDate($D22)</f>
        <v>44578</v>
      </c>
      <c r="I22" s="37" t="e">
        <v>#NUM!</v>
      </c>
      <c r="K22" s="35" t="s">
        <v>137</v>
      </c>
      <c r="L22" s="107">
        <v>2.3140000000000001E-2</v>
      </c>
    </row>
    <row r="23" spans="4:12" x14ac:dyDescent="0.2">
      <c r="D23" s="45" t="str">
        <v>USD_YC1MRH_AM1LBASIS9Y</v>
      </c>
      <c r="E23" s="44" t="e">
        <f>_xll.qlRateHelperRate($D23)</f>
        <v>#NUM!</v>
      </c>
      <c r="F23" s="44">
        <f>IF(ISERROR(_xll.qlSwapRateHelperSpread($D23)),IF(ISERROR(_xll.qlFuturesRateHelperConvexityAdjustment($D23)),"--",_xll.qlFuturesRateHelperConvexityAdjustment($D23)),_xll.qlSwapRateHelperSpread($D23))</f>
        <v>6.2E-4</v>
      </c>
      <c r="G23" s="43">
        <f>_xll.qlRateHelperEarliestDate($D23)</f>
        <v>41655</v>
      </c>
      <c r="H23" s="42">
        <f>_xll.qlRateHelperLatestDate($D23)</f>
        <v>44942</v>
      </c>
      <c r="I23" s="37" t="e">
        <v>#NUM!</v>
      </c>
      <c r="K23" s="35" t="s">
        <v>138</v>
      </c>
      <c r="L23" s="107">
        <v>2.5100000000000001E-2</v>
      </c>
    </row>
    <row r="24" spans="4:12" x14ac:dyDescent="0.2">
      <c r="D24" s="45" t="str">
        <v>USD_YC1MRH_AM1LBASIS10Y</v>
      </c>
      <c r="E24" s="44" t="e">
        <f>_xll.qlRateHelperRate($D24)</f>
        <v>#NUM!</v>
      </c>
      <c r="F24" s="44">
        <f>IF(ISERROR(_xll.qlSwapRateHelperSpread($D24)),IF(ISERROR(_xll.qlFuturesRateHelperConvexityAdjustment($D24)),"--",_xll.qlFuturesRateHelperConvexityAdjustment($D24)),_xll.qlSwapRateHelperSpread($D24))</f>
        <v>5.8E-4</v>
      </c>
      <c r="G24" s="43">
        <f>_xll.qlRateHelperEarliestDate($D24)</f>
        <v>41655</v>
      </c>
      <c r="H24" s="42">
        <f>_xll.qlRateHelperLatestDate($D24)</f>
        <v>45307</v>
      </c>
      <c r="I24" s="37" t="e">
        <v>#NUM!</v>
      </c>
      <c r="K24" s="35" t="s">
        <v>139</v>
      </c>
      <c r="L24" s="107">
        <v>2.6790000000000001E-2</v>
      </c>
    </row>
    <row r="25" spans="4:12" x14ac:dyDescent="0.2">
      <c r="D25" s="45" t="str">
        <v>USD_YC1MRH_AM1LBASIS12Y</v>
      </c>
      <c r="E25" s="44" t="e">
        <f>_xll.qlRateHelperRate($D25)</f>
        <v>#NUM!</v>
      </c>
      <c r="F25" s="44">
        <f>IF(ISERROR(_xll.qlSwapRateHelperSpread($D25)),IF(ISERROR(_xll.qlFuturesRateHelperConvexityAdjustment($D25)),"--",_xll.qlFuturesRateHelperConvexityAdjustment($D25)),_xll.qlSwapRateHelperSpread($D25))</f>
        <v>5.2000000000000006E-4</v>
      </c>
      <c r="G25" s="43">
        <f>_xll.qlRateHelperEarliestDate($D25)</f>
        <v>41655</v>
      </c>
      <c r="H25" s="42">
        <f>_xll.qlRateHelperLatestDate($D25)</f>
        <v>46038</v>
      </c>
      <c r="I25" s="37" t="e">
        <v>#NUM!</v>
      </c>
      <c r="K25" s="35" t="s">
        <v>140</v>
      </c>
      <c r="L25" s="107">
        <v>2.947E-2</v>
      </c>
    </row>
    <row r="26" spans="4:12" x14ac:dyDescent="0.2">
      <c r="D26" s="45" t="str">
        <v>USD_YC1MRH_AM1LBASIS15Y</v>
      </c>
      <c r="E26" s="44" t="e">
        <f>_xll.qlRateHelperRate($D26)</f>
        <v>#NUM!</v>
      </c>
      <c r="F26" s="44">
        <f>IF(ISERROR(_xll.qlSwapRateHelperSpread($D26)),IF(ISERROR(_xll.qlFuturesRateHelperConvexityAdjustment($D26)),"--",_xll.qlFuturesRateHelperConvexityAdjustment($D26)),_xll.qlSwapRateHelperSpread($D26))</f>
        <v>4.5999999999999996E-4</v>
      </c>
      <c r="G26" s="43">
        <f>_xll.qlRateHelperEarliestDate($D26)</f>
        <v>41655</v>
      </c>
      <c r="H26" s="42">
        <f>_xll.qlRateHelperLatestDate($D26)</f>
        <v>47134</v>
      </c>
      <c r="I26" s="37" t="e">
        <v>#NUM!</v>
      </c>
      <c r="K26" s="35" t="s">
        <v>141</v>
      </c>
      <c r="L26" s="107">
        <v>3.2009999999999997E-2</v>
      </c>
    </row>
    <row r="27" spans="4:12" x14ac:dyDescent="0.2">
      <c r="D27" s="45" t="str">
        <v>USD_YC1MRH_AM1LBASIS20Y</v>
      </c>
      <c r="E27" s="44" t="e">
        <f>_xll.qlRateHelperRate($D27)</f>
        <v>#NUM!</v>
      </c>
      <c r="F27" s="44">
        <f>IF(ISERROR(_xll.qlSwapRateHelperSpread($D27)),IF(ISERROR(_xll.qlFuturesRateHelperConvexityAdjustment($D27)),"--",_xll.qlFuturesRateHelperConvexityAdjustment($D27)),_xll.qlSwapRateHelperSpread($D27))</f>
        <v>4.0000000000000002E-4</v>
      </c>
      <c r="G27" s="43">
        <f>_xll.qlRateHelperEarliestDate($D27)</f>
        <v>41655</v>
      </c>
      <c r="H27" s="42">
        <f>_xll.qlRateHelperLatestDate($D27)</f>
        <v>48960</v>
      </c>
      <c r="I27" s="37" t="e">
        <v>#NUM!</v>
      </c>
      <c r="K27" s="35" t="s">
        <v>142</v>
      </c>
      <c r="L27" s="107">
        <v>3.4000000000000002E-2</v>
      </c>
    </row>
    <row r="28" spans="4:12" x14ac:dyDescent="0.2">
      <c r="D28" s="45" t="str">
        <v>USD_YC1MRH_AM1LBASIS25Y</v>
      </c>
      <c r="E28" s="44" t="e">
        <f>_xll.qlRateHelperRate($D28)</f>
        <v>#NUM!</v>
      </c>
      <c r="F28" s="44">
        <f>IF(ISERROR(_xll.qlSwapRateHelperSpread($D28)),IF(ISERROR(_xll.qlFuturesRateHelperConvexityAdjustment($D28)),"--",_xll.qlFuturesRateHelperConvexityAdjustment($D28)),_xll.qlSwapRateHelperSpread($D28))</f>
        <v>3.7999999999999997E-4</v>
      </c>
      <c r="G28" s="43">
        <f>_xll.qlRateHelperEarliestDate($D28)</f>
        <v>41655</v>
      </c>
      <c r="H28" s="42">
        <f>_xll.qlRateHelperLatestDate($D28)</f>
        <v>50787</v>
      </c>
      <c r="I28" s="37" t="e">
        <v>#NUM!</v>
      </c>
      <c r="K28" s="35" t="s">
        <v>143</v>
      </c>
      <c r="L28" s="107">
        <v>3.4959999999999998E-2</v>
      </c>
    </row>
    <row r="29" spans="4:12" x14ac:dyDescent="0.2">
      <c r="D29" s="45" t="str">
        <v>USD_YC1MRH_AM1LBASIS30Y</v>
      </c>
      <c r="E29" s="44" t="e">
        <f>_xll.qlRateHelperRate($D29)</f>
        <v>#NUM!</v>
      </c>
      <c r="F29" s="44">
        <f>IF(ISERROR(_xll.qlSwapRateHelperSpread($D29)),IF(ISERROR(_xll.qlFuturesRateHelperConvexityAdjustment($D29)),"--",_xll.qlFuturesRateHelperConvexityAdjustment($D29)),_xll.qlSwapRateHelperSpread($D29))</f>
        <v>3.6000000000000002E-4</v>
      </c>
      <c r="G29" s="43">
        <f>_xll.qlRateHelperEarliestDate($D29)</f>
        <v>41655</v>
      </c>
      <c r="H29" s="42">
        <f>_xll.qlRateHelperLatestDate($D29)</f>
        <v>52614</v>
      </c>
      <c r="I29" s="37" t="e">
        <v>#NUM!</v>
      </c>
      <c r="K29" s="35" t="s">
        <v>144</v>
      </c>
      <c r="L29" s="107">
        <v>3.5490000000000001E-2</v>
      </c>
    </row>
    <row r="30" spans="4:12" x14ac:dyDescent="0.2">
      <c r="D30" s="45" t="str">
        <v>USD_YC1MRH_AM1LBASIS40Y</v>
      </c>
      <c r="E30" s="44" t="e">
        <f>_xll.qlRateHelperRate($D30)</f>
        <v>#NUM!</v>
      </c>
      <c r="F30" s="44">
        <f>IF(ISERROR(_xll.qlSwapRateHelperSpread($D30)),IF(ISERROR(_xll.qlFuturesRateHelperConvexityAdjustment($D30)),"--",_xll.qlFuturesRateHelperConvexityAdjustment($D30)),_xll.qlSwapRateHelperSpread($D30))</f>
        <v>3.6000000000000002E-4</v>
      </c>
      <c r="G30" s="43">
        <f>_xll.qlRateHelperEarliestDate($D30)</f>
        <v>41655</v>
      </c>
      <c r="H30" s="42">
        <f>_xll.qlRateHelperLatestDate($D30)</f>
        <v>56265</v>
      </c>
      <c r="I30" s="37" t="e">
        <v>#NUM!</v>
      </c>
      <c r="K30" s="35" t="s">
        <v>145</v>
      </c>
      <c r="L30" s="107">
        <v>3.5619999999999999E-2</v>
      </c>
    </row>
    <row r="31" spans="4:12" x14ac:dyDescent="0.2">
      <c r="D31" s="45" t="str">
        <v>USD_YC1MRH_AM1LBASIS50Y</v>
      </c>
      <c r="E31" s="44" t="e">
        <f>_xll.qlRateHelperRate($D31)</f>
        <v>#NUM!</v>
      </c>
      <c r="F31" s="44">
        <f>IF(ISERROR(_xll.qlSwapRateHelperSpread($D31)),IF(ISERROR(_xll.qlFuturesRateHelperConvexityAdjustment($D31)),"--",_xll.qlFuturesRateHelperConvexityAdjustment($D31)),_xll.qlSwapRateHelperSpread($D31))</f>
        <v>3.6000000000000002E-4</v>
      </c>
      <c r="G31" s="43">
        <f>_xll.qlRateHelperEarliestDate($D31)</f>
        <v>41655</v>
      </c>
      <c r="H31" s="42">
        <f>_xll.qlRateHelperLatestDate($D31)</f>
        <v>59917</v>
      </c>
      <c r="I31" s="37" t="e">
        <v>#NUM!</v>
      </c>
      <c r="K31" s="35" t="s">
        <v>146</v>
      </c>
      <c r="L31" s="107">
        <v>3.5459999999999998E-2</v>
      </c>
    </row>
    <row r="32" spans="4:12" x14ac:dyDescent="0.2">
      <c r="D32" s="45" t="e">
        <v>#N/A</v>
      </c>
      <c r="E32" s="44" t="e">
        <f>_xll.qlRateHelperRate($D32)</f>
        <v>#VALUE!</v>
      </c>
      <c r="F32" s="44" t="str">
        <f>IF(ISERROR(_xll.qlSwapRateHelperSpread($D32)),IF(ISERROR(_xll.qlFuturesRateHelperConvexityAdjustment($D32)),"--",_xll.qlFuturesRateHelperConvexityAdjustment($D32)),_xll.qlSwapRateHelperSpread($D32))</f>
        <v>--</v>
      </c>
      <c r="G32" s="43" t="e">
        <f>_xll.qlRateHelperEarliestDate($D32)</f>
        <v>#VALUE!</v>
      </c>
      <c r="H32" s="42" t="e">
        <f>_xll.qlRateHelperLatestDate($D32)</f>
        <v>#VALUE!</v>
      </c>
      <c r="I32" s="37" t="e">
        <v>#NUM!</v>
      </c>
    </row>
    <row r="33" spans="4:9" x14ac:dyDescent="0.2">
      <c r="D33" s="45" t="e">
        <v>#N/A</v>
      </c>
      <c r="E33" s="44" t="e">
        <f>_xll.qlRateHelperRate($D33)</f>
        <v>#VALUE!</v>
      </c>
      <c r="F33" s="44" t="str">
        <f>IF(ISERROR(_xll.qlSwapRateHelperSpread($D33)),IF(ISERROR(_xll.qlFuturesRateHelperConvexityAdjustment($D33)),"--",_xll.qlFuturesRateHelperConvexityAdjustment($D33)),_xll.qlSwapRateHelperSpread($D33))</f>
        <v>--</v>
      </c>
      <c r="G33" s="43" t="e">
        <f>_xll.qlRateHelperEarliestDate($D33)</f>
        <v>#VALUE!</v>
      </c>
      <c r="H33" s="42" t="e">
        <f>_xll.qlRateHelperLatestDate($D33)</f>
        <v>#VALUE!</v>
      </c>
      <c r="I33" s="37" t="e">
        <v>#NUM!</v>
      </c>
    </row>
    <row r="34" spans="4:9" x14ac:dyDescent="0.2">
      <c r="D34" s="45" t="e">
        <v>#N/A</v>
      </c>
      <c r="E34" s="44" t="e">
        <f>_xll.qlRateHelperRate($D34)</f>
        <v>#VALUE!</v>
      </c>
      <c r="F34" s="44" t="str">
        <f>IF(ISERROR(_xll.qlSwapRateHelperSpread($D34)),IF(ISERROR(_xll.qlFuturesRateHelperConvexityAdjustment($D34)),"--",_xll.qlFuturesRateHelperConvexityAdjustment($D34)),_xll.qlSwapRateHelperSpread($D34))</f>
        <v>--</v>
      </c>
      <c r="G34" s="43" t="e">
        <f>_xll.qlRateHelperEarliestDate($D34)</f>
        <v>#VALUE!</v>
      </c>
      <c r="H34" s="42" t="e">
        <f>_xll.qlRateHelperLatestDate($D34)</f>
        <v>#VALUE!</v>
      </c>
      <c r="I34" s="37" t="e">
        <v>#NUM!</v>
      </c>
    </row>
    <row r="35" spans="4:9" x14ac:dyDescent="0.2">
      <c r="D35" s="45" t="e">
        <v>#N/A</v>
      </c>
      <c r="E35" s="44" t="e">
        <f>_xll.qlRateHelperRate($D35)</f>
        <v>#VALUE!</v>
      </c>
      <c r="F35" s="44" t="str">
        <f>IF(ISERROR(_xll.qlSwapRateHelperSpread($D35)),IF(ISERROR(_xll.qlFuturesRateHelperConvexityAdjustment($D35)),"--",_xll.qlFuturesRateHelperConvexityAdjustment($D35)),_xll.qlSwapRateHelperSpread($D35))</f>
        <v>--</v>
      </c>
      <c r="G35" s="43" t="e">
        <f>_xll.qlRateHelperEarliestDate($D35)</f>
        <v>#VALUE!</v>
      </c>
      <c r="H35" s="42" t="e">
        <f>_xll.qlRateHelperLatestDate($D35)</f>
        <v>#VALUE!</v>
      </c>
      <c r="I35" s="37" t="e">
        <v>#NUM!</v>
      </c>
    </row>
    <row r="36" spans="4:9" x14ac:dyDescent="0.2">
      <c r="D36" s="45" t="e">
        <v>#N/A</v>
      </c>
      <c r="E36" s="44" t="e">
        <f>_xll.qlRateHelperRate($D36)</f>
        <v>#VALUE!</v>
      </c>
      <c r="F36" s="44" t="str">
        <f>IF(ISERROR(_xll.qlSwapRateHelperSpread($D36)),IF(ISERROR(_xll.qlFuturesRateHelperConvexityAdjustment($D36)),"--",_xll.qlFuturesRateHelperConvexityAdjustment($D36)),_xll.qlSwapRateHelperSpread($D36))</f>
        <v>--</v>
      </c>
      <c r="G36" s="43" t="e">
        <f>_xll.qlRateHelperEarliestDate($D36)</f>
        <v>#VALUE!</v>
      </c>
      <c r="H36" s="42" t="e">
        <f>_xll.qlRateHelperLatestDate($D36)</f>
        <v>#VALUE!</v>
      </c>
      <c r="I36" s="37" t="e">
        <v>#NUM!</v>
      </c>
    </row>
    <row r="37" spans="4:9" x14ac:dyDescent="0.2">
      <c r="D37" s="45" t="e">
        <v>#N/A</v>
      </c>
      <c r="E37" s="44" t="e">
        <f>_xll.qlRateHelperRate($D37)</f>
        <v>#VALUE!</v>
      </c>
      <c r="F37" s="44" t="str">
        <f>IF(ISERROR(_xll.qlSwapRateHelperSpread($D37)),IF(ISERROR(_xll.qlFuturesRateHelperConvexityAdjustment($D37)),"--",_xll.qlFuturesRateHelperConvexityAdjustment($D37)),_xll.qlSwapRateHelperSpread($D37))</f>
        <v>--</v>
      </c>
      <c r="G37" s="43" t="e">
        <f>_xll.qlRateHelperEarliestDate($D37)</f>
        <v>#VALUE!</v>
      </c>
      <c r="H37" s="42" t="e">
        <f>_xll.qlRateHelperLatestDate($D37)</f>
        <v>#VALUE!</v>
      </c>
      <c r="I37" s="37" t="e">
        <v>#NUM!</v>
      </c>
    </row>
    <row r="38" spans="4:9" x14ac:dyDescent="0.2">
      <c r="D38" s="45" t="e">
        <v>#N/A</v>
      </c>
      <c r="E38" s="44" t="e">
        <f>_xll.qlRateHelperRate($D38)</f>
        <v>#VALUE!</v>
      </c>
      <c r="F38" s="44" t="str">
        <f>IF(ISERROR(_xll.qlSwapRateHelperSpread($D38)),IF(ISERROR(_xll.qlFuturesRateHelperConvexityAdjustment($D38)),"--",_xll.qlFuturesRateHelperConvexityAdjustment($D38)),_xll.qlSwapRateHelperSpread($D38))</f>
        <v>--</v>
      </c>
      <c r="G38" s="43" t="e">
        <f>_xll.qlRateHelperEarliestDate($D38)</f>
        <v>#VALUE!</v>
      </c>
      <c r="H38" s="42" t="e">
        <f>_xll.qlRateHelperLatestDate($D38)</f>
        <v>#VALUE!</v>
      </c>
      <c r="I38" s="37" t="e">
        <v>#NUM!</v>
      </c>
    </row>
    <row r="39" spans="4:9" x14ac:dyDescent="0.2">
      <c r="D39" s="45" t="e">
        <v>#N/A</v>
      </c>
      <c r="E39" s="44" t="e">
        <f>_xll.qlRateHelperRate($D39)</f>
        <v>#VALUE!</v>
      </c>
      <c r="F39" s="44" t="str">
        <f>IF(ISERROR(_xll.qlSwapRateHelperSpread($D39)),IF(ISERROR(_xll.qlFuturesRateHelperConvexityAdjustment($D39)),"--",_xll.qlFuturesRateHelperConvexityAdjustment($D39)),_xll.qlSwapRateHelperSpread($D39))</f>
        <v>--</v>
      </c>
      <c r="G39" s="43" t="e">
        <f>_xll.qlRateHelperEarliestDate($D39)</f>
        <v>#VALUE!</v>
      </c>
      <c r="H39" s="42" t="e">
        <f>_xll.qlRateHelperLatestDate($D39)</f>
        <v>#VALUE!</v>
      </c>
      <c r="I39" s="37" t="e">
        <v>#NUM!</v>
      </c>
    </row>
    <row r="40" spans="4:9" x14ac:dyDescent="0.2">
      <c r="D40" s="45" t="e">
        <v>#N/A</v>
      </c>
      <c r="E40" s="44" t="e">
        <f>_xll.qlRateHelperRate($D40)</f>
        <v>#VALUE!</v>
      </c>
      <c r="F40" s="44" t="str">
        <f>IF(ISERROR(_xll.qlSwapRateHelperSpread($D40)),IF(ISERROR(_xll.qlFuturesRateHelperConvexityAdjustment($D40)),"--",_xll.qlFuturesRateHelperConvexityAdjustment($D40)),_xll.qlSwapRateHelperSpread($D40))</f>
        <v>--</v>
      </c>
      <c r="G40" s="43" t="e">
        <f>_xll.qlRateHelperEarliestDate($D40)</f>
        <v>#VALUE!</v>
      </c>
      <c r="H40" s="42" t="e">
        <f>_xll.qlRateHelperLatestDate($D40)</f>
        <v>#VALUE!</v>
      </c>
      <c r="I40" s="37" t="e">
        <v>#NUM!</v>
      </c>
    </row>
    <row r="41" spans="4:9" x14ac:dyDescent="0.2">
      <c r="D41" s="45" t="e">
        <v>#N/A</v>
      </c>
      <c r="E41" s="44" t="e">
        <f>_xll.qlRateHelperRate($D41)</f>
        <v>#VALUE!</v>
      </c>
      <c r="F41" s="44" t="str">
        <f>IF(ISERROR(_xll.qlSwapRateHelperSpread($D41)),IF(ISERROR(_xll.qlFuturesRateHelperConvexityAdjustment($D41)),"--",_xll.qlFuturesRateHelperConvexityAdjustment($D41)),_xll.qlSwapRateHelperSpread($D41))</f>
        <v>--</v>
      </c>
      <c r="G41" s="43" t="e">
        <f>_xll.qlRateHelperEarliestDate($D41)</f>
        <v>#VALUE!</v>
      </c>
      <c r="H41" s="42" t="e">
        <f>_xll.qlRateHelperLatestDate($D41)</f>
        <v>#VALUE!</v>
      </c>
      <c r="I41" s="37" t="e">
        <v>#NUM!</v>
      </c>
    </row>
    <row r="42" spans="4:9" x14ac:dyDescent="0.2">
      <c r="D42" s="45" t="e">
        <v>#N/A</v>
      </c>
      <c r="E42" s="44" t="e">
        <f>_xll.qlRateHelperRate($D42)</f>
        <v>#VALUE!</v>
      </c>
      <c r="F42" s="44" t="str">
        <f>IF(ISERROR(_xll.qlSwapRateHelperSpread($D42)),IF(ISERROR(_xll.qlFuturesRateHelperConvexityAdjustment($D42)),"--",_xll.qlFuturesRateHelperConvexityAdjustment($D42)),_xll.qlSwapRateHelperSpread($D42))</f>
        <v>--</v>
      </c>
      <c r="G42" s="43" t="e">
        <f>_xll.qlRateHelperEarliestDate($D42)</f>
        <v>#VALUE!</v>
      </c>
      <c r="H42" s="42" t="e">
        <f>_xll.qlRateHelperLatestDate($D42)</f>
        <v>#VALUE!</v>
      </c>
      <c r="I42" s="37" t="e">
        <v>#NUM!</v>
      </c>
    </row>
    <row r="43" spans="4:9" x14ac:dyDescent="0.2">
      <c r="D43" s="45" t="e">
        <v>#N/A</v>
      </c>
      <c r="E43" s="44" t="e">
        <f>_xll.qlRateHelperRate($D43)</f>
        <v>#VALUE!</v>
      </c>
      <c r="F43" s="44" t="str">
        <f>IF(ISERROR(_xll.qlSwapRateHelperSpread($D43)),IF(ISERROR(_xll.qlFuturesRateHelperConvexityAdjustment($D43)),"--",_xll.qlFuturesRateHelperConvexityAdjustment($D43)),_xll.qlSwapRateHelperSpread($D43))</f>
        <v>--</v>
      </c>
      <c r="G43" s="43" t="e">
        <f>_xll.qlRateHelperEarliestDate($D43)</f>
        <v>#VALUE!</v>
      </c>
      <c r="H43" s="42" t="e">
        <f>_xll.qlRateHelperLatestDate($D43)</f>
        <v>#VALUE!</v>
      </c>
      <c r="I43" s="37" t="e">
        <v>#NUM!</v>
      </c>
    </row>
    <row r="44" spans="4:9" x14ac:dyDescent="0.2">
      <c r="D44" s="45" t="e">
        <v>#N/A</v>
      </c>
      <c r="E44" s="44" t="e">
        <f>_xll.qlRateHelperRate($D44)</f>
        <v>#VALUE!</v>
      </c>
      <c r="F44" s="44" t="str">
        <f>IF(ISERROR(_xll.qlSwapRateHelperSpread($D44)),IF(ISERROR(_xll.qlFuturesRateHelperConvexityAdjustment($D44)),"--",_xll.qlFuturesRateHelperConvexityAdjustment($D44)),_xll.qlSwapRateHelperSpread($D44))</f>
        <v>--</v>
      </c>
      <c r="G44" s="43" t="e">
        <f>_xll.qlRateHelperEarliestDate($D44)</f>
        <v>#VALUE!</v>
      </c>
      <c r="H44" s="42" t="e">
        <f>_xll.qlRateHelperLatestDate($D44)</f>
        <v>#VALUE!</v>
      </c>
      <c r="I44" s="37" t="e">
        <v>#NUM!</v>
      </c>
    </row>
    <row r="45" spans="4:9" x14ac:dyDescent="0.2">
      <c r="D45" s="45" t="e">
        <v>#N/A</v>
      </c>
      <c r="E45" s="44" t="e">
        <f>_xll.qlRateHelperRate($D45)</f>
        <v>#VALUE!</v>
      </c>
      <c r="F45" s="44" t="str">
        <f>IF(ISERROR(_xll.qlSwapRateHelperSpread($D45)),IF(ISERROR(_xll.qlFuturesRateHelperConvexityAdjustment($D45)),"--",_xll.qlFuturesRateHelperConvexityAdjustment($D45)),_xll.qlSwapRateHelperSpread($D45))</f>
        <v>--</v>
      </c>
      <c r="G45" s="43" t="e">
        <f>_xll.qlRateHelperEarliestDate($D45)</f>
        <v>#VALUE!</v>
      </c>
      <c r="H45" s="42" t="e">
        <f>_xll.qlRateHelperLatestDate($D45)</f>
        <v>#VALUE!</v>
      </c>
      <c r="I45" s="37" t="e">
        <v>#NUM!</v>
      </c>
    </row>
    <row r="46" spans="4:9" x14ac:dyDescent="0.2">
      <c r="D46" s="45" t="e">
        <v>#N/A</v>
      </c>
      <c r="E46" s="44" t="e">
        <f>_xll.qlRateHelperRate($D46)</f>
        <v>#VALUE!</v>
      </c>
      <c r="F46" s="44" t="str">
        <f>IF(ISERROR(_xll.qlSwapRateHelperSpread($D46)),IF(ISERROR(_xll.qlFuturesRateHelperConvexityAdjustment($D46)),"--",_xll.qlFuturesRateHelperConvexityAdjustment($D46)),_xll.qlSwapRateHelperSpread($D46))</f>
        <v>--</v>
      </c>
      <c r="G46" s="43" t="e">
        <f>_xll.qlRateHelperEarliestDate($D46)</f>
        <v>#VALUE!</v>
      </c>
      <c r="H46" s="42" t="e">
        <f>_xll.qlRateHelperLatestDate($D46)</f>
        <v>#VALUE!</v>
      </c>
      <c r="I46" s="37" t="e">
        <v>#NUM!</v>
      </c>
    </row>
    <row r="47" spans="4:9" x14ac:dyDescent="0.2">
      <c r="D47" s="45" t="e">
        <v>#N/A</v>
      </c>
      <c r="E47" s="44" t="e">
        <f>_xll.qlRateHelperRate($D47)</f>
        <v>#VALUE!</v>
      </c>
      <c r="F47" s="44" t="str">
        <f>IF(ISERROR(_xll.qlSwapRateHelperSpread($D47)),IF(ISERROR(_xll.qlFuturesRateHelperConvexityAdjustment($D47)),"--",_xll.qlFuturesRateHelperConvexityAdjustment($D47)),_xll.qlSwapRateHelperSpread($D47))</f>
        <v>--</v>
      </c>
      <c r="G47" s="43" t="e">
        <f>_xll.qlRateHelperEarliestDate($D47)</f>
        <v>#VALUE!</v>
      </c>
      <c r="H47" s="42" t="e">
        <f>_xll.qlRateHelperLatestDate($D47)</f>
        <v>#VALUE!</v>
      </c>
      <c r="I47" s="37" t="e">
        <v>#NUM!</v>
      </c>
    </row>
    <row r="48" spans="4:9" x14ac:dyDescent="0.2">
      <c r="D48" s="45" t="e">
        <v>#N/A</v>
      </c>
      <c r="E48" s="44" t="e">
        <f>_xll.qlRateHelperRate($D48)</f>
        <v>#VALUE!</v>
      </c>
      <c r="F48" s="44" t="str">
        <f>IF(ISERROR(_xll.qlSwapRateHelperSpread($D48)),IF(ISERROR(_xll.qlFuturesRateHelperConvexityAdjustment($D48)),"--",_xll.qlFuturesRateHelperConvexityAdjustment($D48)),_xll.qlSwapRateHelperSpread($D48))</f>
        <v>--</v>
      </c>
      <c r="G48" s="43" t="e">
        <f>_xll.qlRateHelperEarliestDate($D48)</f>
        <v>#VALUE!</v>
      </c>
      <c r="H48" s="42" t="e">
        <f>_xll.qlRateHelperLatestDate($D48)</f>
        <v>#VALUE!</v>
      </c>
      <c r="I48" s="37" t="e">
        <v>#NUM!</v>
      </c>
    </row>
    <row r="49" spans="4:9" x14ac:dyDescent="0.2">
      <c r="D49" s="45" t="e">
        <v>#N/A</v>
      </c>
      <c r="E49" s="44" t="e">
        <f>_xll.qlRateHelperRate($D49)</f>
        <v>#VALUE!</v>
      </c>
      <c r="F49" s="44" t="str">
        <f>IF(ISERROR(_xll.qlSwapRateHelperSpread($D49)),IF(ISERROR(_xll.qlFuturesRateHelperConvexityAdjustment($D49)),"--",_xll.qlFuturesRateHelperConvexityAdjustment($D49)),_xll.qlSwapRateHelperSpread($D49))</f>
        <v>--</v>
      </c>
      <c r="G49" s="43" t="e">
        <f>_xll.qlRateHelperEarliestDate($D49)</f>
        <v>#VALUE!</v>
      </c>
      <c r="H49" s="42" t="e">
        <f>_xll.qlRateHelperLatestDate($D49)</f>
        <v>#VALUE!</v>
      </c>
      <c r="I49" s="37" t="e">
        <v>#NUM!</v>
      </c>
    </row>
    <row r="50" spans="4:9" x14ac:dyDescent="0.2">
      <c r="D50" s="45" t="e">
        <v>#N/A</v>
      </c>
      <c r="E50" s="44" t="e">
        <f>_xll.qlRateHelperRate($D50)</f>
        <v>#VALUE!</v>
      </c>
      <c r="F50" s="44" t="str">
        <f>IF(ISERROR(_xll.qlSwapRateHelperSpread($D50)),IF(ISERROR(_xll.qlFuturesRateHelperConvexityAdjustment($D50)),"--",_xll.qlFuturesRateHelperConvexityAdjustment($D50)),_xll.qlSwapRateHelperSpread($D50))</f>
        <v>--</v>
      </c>
      <c r="G50" s="43" t="e">
        <f>_xll.qlRateHelperEarliestDate($D50)</f>
        <v>#VALUE!</v>
      </c>
      <c r="H50" s="42" t="e">
        <f>_xll.qlRateHelperLatestDate($D50)</f>
        <v>#VALUE!</v>
      </c>
      <c r="I50" s="37" t="e">
        <v>#NUM!</v>
      </c>
    </row>
    <row r="51" spans="4:9" x14ac:dyDescent="0.2">
      <c r="D51" s="45" t="e">
        <v>#N/A</v>
      </c>
      <c r="E51" s="44" t="e">
        <f>_xll.qlRateHelperRate($D51)</f>
        <v>#VALUE!</v>
      </c>
      <c r="F51" s="44" t="str">
        <f>IF(ISERROR(_xll.qlSwapRateHelperSpread($D51)),IF(ISERROR(_xll.qlFuturesRateHelperConvexityAdjustment($D51)),"--",_xll.qlFuturesRateHelperConvexityAdjustment($D51)),_xll.qlSwapRateHelperSpread($D51))</f>
        <v>--</v>
      </c>
      <c r="G51" s="43" t="e">
        <f>_xll.qlRateHelperEarliestDate($D51)</f>
        <v>#VALUE!</v>
      </c>
      <c r="H51" s="42" t="e">
        <f>_xll.qlRateHelperLatestDate($D51)</f>
        <v>#VALUE!</v>
      </c>
      <c r="I51" s="37" t="e">
        <v>#NUM!</v>
      </c>
    </row>
    <row r="52" spans="4:9" x14ac:dyDescent="0.2">
      <c r="D52" s="45" t="e">
        <v>#N/A</v>
      </c>
      <c r="E52" s="44" t="e">
        <f>_xll.qlRateHelperRate($D52)</f>
        <v>#VALUE!</v>
      </c>
      <c r="F52" s="44" t="str">
        <f>IF(ISERROR(_xll.qlSwapRateHelperSpread($D52)),IF(ISERROR(_xll.qlFuturesRateHelperConvexityAdjustment($D52)),"--",_xll.qlFuturesRateHelperConvexityAdjustment($D52)),_xll.qlSwapRateHelperSpread($D52))</f>
        <v>--</v>
      </c>
      <c r="G52" s="43" t="e">
        <f>_xll.qlRateHelperEarliestDate($D52)</f>
        <v>#VALUE!</v>
      </c>
      <c r="H52" s="42" t="e">
        <f>_xll.qlRateHelperLatestDate($D52)</f>
        <v>#VALUE!</v>
      </c>
      <c r="I52" s="37" t="e">
        <v>#NUM!</v>
      </c>
    </row>
    <row r="53" spans="4:9" x14ac:dyDescent="0.2">
      <c r="D53" s="45" t="e">
        <v>#N/A</v>
      </c>
      <c r="E53" s="44" t="e">
        <f>_xll.qlRateHelperRate($D53)</f>
        <v>#VALUE!</v>
      </c>
      <c r="F53" s="44" t="str">
        <f>IF(ISERROR(_xll.qlSwapRateHelperSpread($D53)),IF(ISERROR(_xll.qlFuturesRateHelperConvexityAdjustment($D53)),"--",_xll.qlFuturesRateHelperConvexityAdjustment($D53)),_xll.qlSwapRateHelperSpread($D53))</f>
        <v>--</v>
      </c>
      <c r="G53" s="43" t="e">
        <f>_xll.qlRateHelperEarliestDate($D53)</f>
        <v>#VALUE!</v>
      </c>
      <c r="H53" s="42" t="e">
        <f>_xll.qlRateHelperLatestDate($D53)</f>
        <v>#VALUE!</v>
      </c>
      <c r="I53" s="37" t="e">
        <v>#NUM!</v>
      </c>
    </row>
    <row r="54" spans="4:9" x14ac:dyDescent="0.2">
      <c r="D54" s="45" t="e">
        <v>#N/A</v>
      </c>
      <c r="E54" s="44" t="e">
        <f>_xll.qlRateHelperRate($D54)</f>
        <v>#VALUE!</v>
      </c>
      <c r="F54" s="44" t="str">
        <f>IF(ISERROR(_xll.qlSwapRateHelperSpread($D54)),IF(ISERROR(_xll.qlFuturesRateHelperConvexityAdjustment($D54)),"--",_xll.qlFuturesRateHelperConvexityAdjustment($D54)),_xll.qlSwapRateHelperSpread($D54))</f>
        <v>--</v>
      </c>
      <c r="G54" s="43" t="e">
        <f>_xll.qlRateHelperEarliestDate($D54)</f>
        <v>#VALUE!</v>
      </c>
      <c r="H54" s="42" t="e">
        <f>_xll.qlRateHelperLatestDate($D54)</f>
        <v>#VALUE!</v>
      </c>
      <c r="I54" s="37" t="e">
        <v>#NUM!</v>
      </c>
    </row>
    <row r="55" spans="4:9" x14ac:dyDescent="0.2">
      <c r="D55" s="45" t="e">
        <v>#N/A</v>
      </c>
      <c r="E55" s="44" t="e">
        <f>_xll.qlRateHelperRate($D55)</f>
        <v>#VALUE!</v>
      </c>
      <c r="F55" s="44" t="str">
        <f>IF(ISERROR(_xll.qlSwapRateHelperSpread($D55)),IF(ISERROR(_xll.qlFuturesRateHelperConvexityAdjustment($D55)),"--",_xll.qlFuturesRateHelperConvexityAdjustment($D55)),_xll.qlSwapRateHelperSpread($D55))</f>
        <v>--</v>
      </c>
      <c r="G55" s="43" t="e">
        <f>_xll.qlRateHelperEarliestDate($D55)</f>
        <v>#VALUE!</v>
      </c>
      <c r="H55" s="42" t="e">
        <f>_xll.qlRateHelperLatestDate($D55)</f>
        <v>#VALUE!</v>
      </c>
      <c r="I55" s="37" t="e">
        <v>#NUM!</v>
      </c>
    </row>
    <row r="56" spans="4:9" x14ac:dyDescent="0.2">
      <c r="D56" s="45" t="e">
        <v>#N/A</v>
      </c>
      <c r="E56" s="44" t="e">
        <f>_xll.qlRateHelperRate($D56)</f>
        <v>#VALUE!</v>
      </c>
      <c r="F56" s="44" t="str">
        <f>IF(ISERROR(_xll.qlSwapRateHelperSpread($D56)),IF(ISERROR(_xll.qlFuturesRateHelperConvexityAdjustment($D56)),"--",_xll.qlFuturesRateHelperConvexityAdjustment($D56)),_xll.qlSwapRateHelperSpread($D56))</f>
        <v>--</v>
      </c>
      <c r="G56" s="43" t="e">
        <f>_xll.qlRateHelperEarliestDate($D56)</f>
        <v>#VALUE!</v>
      </c>
      <c r="H56" s="42" t="e">
        <f>_xll.qlRateHelperLatestDate($D56)</f>
        <v>#VALUE!</v>
      </c>
      <c r="I56" s="37" t="e">
        <v>#NUM!</v>
      </c>
    </row>
    <row r="57" spans="4:9" x14ac:dyDescent="0.2">
      <c r="D57" s="45" t="e">
        <v>#N/A</v>
      </c>
      <c r="E57" s="44" t="e">
        <f>_xll.qlRateHelperRate($D57)</f>
        <v>#VALUE!</v>
      </c>
      <c r="F57" s="44" t="str">
        <f>IF(ISERROR(_xll.qlSwapRateHelperSpread($D57)),IF(ISERROR(_xll.qlFuturesRateHelperConvexityAdjustment($D57)),"--",_xll.qlFuturesRateHelperConvexityAdjustment($D57)),_xll.qlSwapRateHelperSpread($D57))</f>
        <v>--</v>
      </c>
      <c r="G57" s="43" t="e">
        <f>_xll.qlRateHelperEarliestDate($D57)</f>
        <v>#VALUE!</v>
      </c>
      <c r="H57" s="42" t="e">
        <f>_xll.qlRateHelperLatestDate($D57)</f>
        <v>#VALUE!</v>
      </c>
      <c r="I57" s="37" t="e">
        <v>#NUM!</v>
      </c>
    </row>
    <row r="58" spans="4:9" x14ac:dyDescent="0.2">
      <c r="D58" s="45" t="e">
        <v>#N/A</v>
      </c>
      <c r="E58" s="44" t="e">
        <f>_xll.qlRateHelperRate($D58)</f>
        <v>#VALUE!</v>
      </c>
      <c r="F58" s="44" t="str">
        <f>IF(ISERROR(_xll.qlSwapRateHelperSpread($D58)),IF(ISERROR(_xll.qlFuturesRateHelperConvexityAdjustment($D58)),"--",_xll.qlFuturesRateHelperConvexityAdjustment($D58)),_xll.qlSwapRateHelperSpread($D58))</f>
        <v>--</v>
      </c>
      <c r="G58" s="43" t="e">
        <f>_xll.qlRateHelperEarliestDate($D58)</f>
        <v>#VALUE!</v>
      </c>
      <c r="H58" s="42" t="e">
        <f>_xll.qlRateHelperLatestDate($D58)</f>
        <v>#VALUE!</v>
      </c>
      <c r="I58" s="37" t="e">
        <v>#NUM!</v>
      </c>
    </row>
    <row r="59" spans="4:9" x14ac:dyDescent="0.2">
      <c r="D59" s="45" t="e">
        <v>#N/A</v>
      </c>
      <c r="E59" s="44" t="e">
        <f>_xll.qlRateHelperRate($D59)</f>
        <v>#VALUE!</v>
      </c>
      <c r="F59" s="44" t="str">
        <f>IF(ISERROR(_xll.qlSwapRateHelperSpread($D59)),IF(ISERROR(_xll.qlFuturesRateHelperConvexityAdjustment($D59)),"--",_xll.qlFuturesRateHelperConvexityAdjustment($D59)),_xll.qlSwapRateHelperSpread($D59))</f>
        <v>--</v>
      </c>
      <c r="G59" s="43" t="e">
        <f>_xll.qlRateHelperEarliestDate($D59)</f>
        <v>#VALUE!</v>
      </c>
      <c r="H59" s="42" t="e">
        <f>_xll.qlRateHelperLatestDate($D59)</f>
        <v>#VALUE!</v>
      </c>
      <c r="I59" s="37" t="e">
        <v>#NUM!</v>
      </c>
    </row>
    <row r="60" spans="4:9" x14ac:dyDescent="0.2">
      <c r="D60" s="45" t="e">
        <v>#N/A</v>
      </c>
      <c r="E60" s="44" t="e">
        <f>_xll.qlRateHelperRate($D60)</f>
        <v>#VALUE!</v>
      </c>
      <c r="F60" s="44" t="str">
        <f>IF(ISERROR(_xll.qlSwapRateHelperSpread($D60)),IF(ISERROR(_xll.qlFuturesRateHelperConvexityAdjustment($D60)),"--",_xll.qlFuturesRateHelperConvexityAdjustment($D60)),_xll.qlSwapRateHelperSpread($D60))</f>
        <v>--</v>
      </c>
      <c r="G60" s="43" t="e">
        <f>_xll.qlRateHelperEarliestDate($D60)</f>
        <v>#VALUE!</v>
      </c>
      <c r="H60" s="42" t="e">
        <f>_xll.qlRateHelperLatestDate($D60)</f>
        <v>#VALUE!</v>
      </c>
      <c r="I60" s="37" t="e">
        <v>#NUM!</v>
      </c>
    </row>
    <row r="61" spans="4:9" x14ac:dyDescent="0.2">
      <c r="D61" s="45" t="e">
        <v>#N/A</v>
      </c>
      <c r="E61" s="44" t="e">
        <f>_xll.qlRateHelperRate($D61)</f>
        <v>#VALUE!</v>
      </c>
      <c r="F61" s="44" t="str">
        <f>IF(ISERROR(_xll.qlSwapRateHelperSpread($D61)),IF(ISERROR(_xll.qlFuturesRateHelperConvexityAdjustment($D61)),"--",_xll.qlFuturesRateHelperConvexityAdjustment($D61)),_xll.qlSwapRateHelperSpread($D61))</f>
        <v>--</v>
      </c>
      <c r="G61" s="43" t="e">
        <f>_xll.qlRateHelperEarliestDate($D61)</f>
        <v>#VALUE!</v>
      </c>
      <c r="H61" s="42" t="e">
        <f>_xll.qlRateHelperLatestDate($D61)</f>
        <v>#VALUE!</v>
      </c>
      <c r="I61" s="37" t="e">
        <v>#NUM!</v>
      </c>
    </row>
    <row r="62" spans="4:9" x14ac:dyDescent="0.2">
      <c r="D62" s="45" t="e">
        <v>#N/A</v>
      </c>
      <c r="E62" s="44" t="e">
        <f>_xll.qlRateHelperRate($D62)</f>
        <v>#VALUE!</v>
      </c>
      <c r="F62" s="44" t="str">
        <f>IF(ISERROR(_xll.qlSwapRateHelperSpread($D62)),IF(ISERROR(_xll.qlFuturesRateHelperConvexityAdjustment($D62)),"--",_xll.qlFuturesRateHelperConvexityAdjustment($D62)),_xll.qlSwapRateHelperSpread($D62))</f>
        <v>--</v>
      </c>
      <c r="G62" s="43" t="e">
        <f>_xll.qlRateHelperEarliestDate($D62)</f>
        <v>#VALUE!</v>
      </c>
      <c r="H62" s="42" t="e">
        <f>_xll.qlRateHelperLatestDate($D62)</f>
        <v>#VALUE!</v>
      </c>
      <c r="I62" s="37" t="e">
        <v>#NUM!</v>
      </c>
    </row>
    <row r="63" spans="4:9" x14ac:dyDescent="0.2">
      <c r="D63" s="45" t="e">
        <v>#N/A</v>
      </c>
      <c r="E63" s="44" t="e">
        <f>_xll.qlRateHelperRate($D63)</f>
        <v>#VALUE!</v>
      </c>
      <c r="F63" s="44" t="str">
        <f>IF(ISERROR(_xll.qlSwapRateHelperSpread($D63)),IF(ISERROR(_xll.qlFuturesRateHelperConvexityAdjustment($D63)),"--",_xll.qlFuturesRateHelperConvexityAdjustment($D63)),_xll.qlSwapRateHelperSpread($D63))</f>
        <v>--</v>
      </c>
      <c r="G63" s="43" t="e">
        <f>_xll.qlRateHelperEarliestDate($D63)</f>
        <v>#VALUE!</v>
      </c>
      <c r="H63" s="42" t="e">
        <f>_xll.qlRateHelperLatestDate($D63)</f>
        <v>#VALUE!</v>
      </c>
      <c r="I63" s="37" t="e">
        <v>#NUM!</v>
      </c>
    </row>
    <row r="64" spans="4:9" x14ac:dyDescent="0.2">
      <c r="D64" s="45" t="e">
        <v>#N/A</v>
      </c>
      <c r="E64" s="44" t="e">
        <f>_xll.qlRateHelperRate($D64)</f>
        <v>#VALUE!</v>
      </c>
      <c r="F64" s="44" t="str">
        <f>IF(ISERROR(_xll.qlSwapRateHelperSpread($D64)),IF(ISERROR(_xll.qlFuturesRateHelperConvexityAdjustment($D64)),"--",_xll.qlFuturesRateHelperConvexityAdjustment($D64)),_xll.qlSwapRateHelperSpread($D64))</f>
        <v>--</v>
      </c>
      <c r="G64" s="43" t="e">
        <f>_xll.qlRateHelperEarliestDate($D64)</f>
        <v>#VALUE!</v>
      </c>
      <c r="H64" s="42" t="e">
        <f>_xll.qlRateHelperLatestDate($D64)</f>
        <v>#VALUE!</v>
      </c>
      <c r="I64" s="37" t="e">
        <v>#NUM!</v>
      </c>
    </row>
    <row r="65" spans="4:9" x14ac:dyDescent="0.2">
      <c r="D65" s="45" t="e">
        <v>#N/A</v>
      </c>
      <c r="E65" s="44" t="e">
        <f>_xll.qlRateHelperRate($D65)</f>
        <v>#VALUE!</v>
      </c>
      <c r="F65" s="44" t="str">
        <f>IF(ISERROR(_xll.qlSwapRateHelperSpread($D65)),IF(ISERROR(_xll.qlFuturesRateHelperConvexityAdjustment($D65)),"--",_xll.qlFuturesRateHelperConvexityAdjustment($D65)),_xll.qlSwapRateHelperSpread($D65))</f>
        <v>--</v>
      </c>
      <c r="G65" s="43" t="e">
        <f>_xll.qlRateHelperEarliestDate($D65)</f>
        <v>#VALUE!</v>
      </c>
      <c r="H65" s="42" t="e">
        <f>_xll.qlRateHelperLatestDate($D65)</f>
        <v>#VALUE!</v>
      </c>
      <c r="I65" s="37" t="e">
        <v>#NUM!</v>
      </c>
    </row>
    <row r="66" spans="4:9" x14ac:dyDescent="0.2">
      <c r="D66" s="45" t="e">
        <v>#N/A</v>
      </c>
      <c r="E66" s="44" t="e">
        <f>_xll.qlRateHelperRate($D66)</f>
        <v>#VALUE!</v>
      </c>
      <c r="F66" s="44" t="str">
        <f>IF(ISERROR(_xll.qlSwapRateHelperSpread($D66)),IF(ISERROR(_xll.qlFuturesRateHelperConvexityAdjustment($D66)),"--",_xll.qlFuturesRateHelperConvexityAdjustment($D66)),_xll.qlSwapRateHelperSpread($D66))</f>
        <v>--</v>
      </c>
      <c r="G66" s="43" t="e">
        <f>_xll.qlRateHelperEarliestDate($D66)</f>
        <v>#VALUE!</v>
      </c>
      <c r="H66" s="42" t="e">
        <f>_xll.qlRateHelperLatestDate($D66)</f>
        <v>#VALUE!</v>
      </c>
      <c r="I66" s="37" t="e">
        <v>#NUM!</v>
      </c>
    </row>
    <row r="67" spans="4:9" x14ac:dyDescent="0.2">
      <c r="D67" s="45" t="e">
        <v>#N/A</v>
      </c>
      <c r="E67" s="44" t="e">
        <f>_xll.qlRateHelperRate($D67)</f>
        <v>#VALUE!</v>
      </c>
      <c r="F67" s="44" t="str">
        <f>IF(ISERROR(_xll.qlSwapRateHelperSpread($D67)),IF(ISERROR(_xll.qlFuturesRateHelperConvexityAdjustment($D67)),"--",_xll.qlFuturesRateHelperConvexityAdjustment($D67)),_xll.qlSwapRateHelperSpread($D67))</f>
        <v>--</v>
      </c>
      <c r="G67" s="43" t="e">
        <f>_xll.qlRateHelperEarliestDate($D67)</f>
        <v>#VALUE!</v>
      </c>
      <c r="H67" s="42" t="e">
        <f>_xll.qlRateHelperLatestDate($D67)</f>
        <v>#VALUE!</v>
      </c>
      <c r="I67" s="37" t="e">
        <v>#NUM!</v>
      </c>
    </row>
    <row r="68" spans="4:9" x14ac:dyDescent="0.2">
      <c r="D68" s="45" t="e">
        <v>#N/A</v>
      </c>
      <c r="E68" s="44" t="e">
        <f>_xll.qlRateHelperRate($D68)</f>
        <v>#VALUE!</v>
      </c>
      <c r="F68" s="44" t="str">
        <f>IF(ISERROR(_xll.qlSwapRateHelperSpread($D68)),IF(ISERROR(_xll.qlFuturesRateHelperConvexityAdjustment($D68)),"--",_xll.qlFuturesRateHelperConvexityAdjustment($D68)),_xll.qlSwapRateHelperSpread($D68))</f>
        <v>--</v>
      </c>
      <c r="G68" s="43" t="e">
        <f>_xll.qlRateHelperEarliestDate($D68)</f>
        <v>#VALUE!</v>
      </c>
      <c r="H68" s="42" t="e">
        <f>_xll.qlRateHelperLatestDate($D68)</f>
        <v>#VALUE!</v>
      </c>
      <c r="I68" s="37" t="e">
        <v>#NUM!</v>
      </c>
    </row>
    <row r="69" spans="4:9" x14ac:dyDescent="0.2">
      <c r="D69" s="45" t="e">
        <v>#N/A</v>
      </c>
      <c r="E69" s="44" t="e">
        <f>_xll.qlRateHelperRate($D69)</f>
        <v>#VALUE!</v>
      </c>
      <c r="F69" s="44" t="str">
        <f>IF(ISERROR(_xll.qlSwapRateHelperSpread($D69)),IF(ISERROR(_xll.qlFuturesRateHelperConvexityAdjustment($D69)),"--",_xll.qlFuturesRateHelperConvexityAdjustment($D69)),_xll.qlSwapRateHelperSpread($D69))</f>
        <v>--</v>
      </c>
      <c r="G69" s="43" t="e">
        <f>_xll.qlRateHelperEarliestDate($D69)</f>
        <v>#VALUE!</v>
      </c>
      <c r="H69" s="42" t="e">
        <f>_xll.qlRateHelperLatestDate($D69)</f>
        <v>#VALUE!</v>
      </c>
      <c r="I69" s="37" t="e">
        <v>#NUM!</v>
      </c>
    </row>
    <row r="70" spans="4:9" x14ac:dyDescent="0.2">
      <c r="D70" s="45" t="e">
        <v>#N/A</v>
      </c>
      <c r="E70" s="44" t="e">
        <f>_xll.qlRateHelperRate($D70)</f>
        <v>#VALUE!</v>
      </c>
      <c r="F70" s="44" t="str">
        <f>IF(ISERROR(_xll.qlSwapRateHelperSpread($D70)),IF(ISERROR(_xll.qlFuturesRateHelperConvexityAdjustment($D70)),"--",_xll.qlFuturesRateHelperConvexityAdjustment($D70)),_xll.qlSwapRateHelperSpread($D70))</f>
        <v>--</v>
      </c>
      <c r="G70" s="43" t="e">
        <f>_xll.qlRateHelperEarliestDate($D70)</f>
        <v>#VALUE!</v>
      </c>
      <c r="H70" s="42" t="e">
        <f>_xll.qlRateHelperLatestDate($D70)</f>
        <v>#VALUE!</v>
      </c>
      <c r="I70" s="37" t="e">
        <v>#NUM!</v>
      </c>
    </row>
    <row r="71" spans="4:9" x14ac:dyDescent="0.2">
      <c r="D71" s="45" t="e">
        <v>#N/A</v>
      </c>
      <c r="E71" s="44" t="e">
        <f>_xll.qlRateHelperRate($D71)</f>
        <v>#VALUE!</v>
      </c>
      <c r="F71" s="44" t="str">
        <f>IF(ISERROR(_xll.qlSwapRateHelperSpread($D71)),IF(ISERROR(_xll.qlFuturesRateHelperConvexityAdjustment($D71)),"--",_xll.qlFuturesRateHelperConvexityAdjustment($D71)),_xll.qlSwapRateHelperSpread($D71))</f>
        <v>--</v>
      </c>
      <c r="G71" s="43" t="e">
        <f>_xll.qlRateHelperEarliestDate($D71)</f>
        <v>#VALUE!</v>
      </c>
      <c r="H71" s="42" t="e">
        <f>_xll.qlRateHelperLatestDate($D71)</f>
        <v>#VALUE!</v>
      </c>
      <c r="I71" s="37" t="e">
        <v>#NUM!</v>
      </c>
    </row>
    <row r="72" spans="4:9" x14ac:dyDescent="0.2">
      <c r="D72" s="45" t="e">
        <v>#N/A</v>
      </c>
      <c r="E72" s="44" t="e">
        <f>_xll.qlRateHelperRate($D72)</f>
        <v>#VALUE!</v>
      </c>
      <c r="F72" s="44" t="str">
        <f>IF(ISERROR(_xll.qlSwapRateHelperSpread($D72)),IF(ISERROR(_xll.qlFuturesRateHelperConvexityAdjustment($D72)),"--",_xll.qlFuturesRateHelperConvexityAdjustment($D72)),_xll.qlSwapRateHelperSpread($D72))</f>
        <v>--</v>
      </c>
      <c r="G72" s="43" t="e">
        <f>_xll.qlRateHelperEarliestDate($D72)</f>
        <v>#VALUE!</v>
      </c>
      <c r="H72" s="42" t="e">
        <f>_xll.qlRateHelperLatestDate($D72)</f>
        <v>#VALUE!</v>
      </c>
      <c r="I72" s="37" t="e">
        <v>#NUM!</v>
      </c>
    </row>
    <row r="73" spans="4:9" x14ac:dyDescent="0.2">
      <c r="D73" s="45" t="e">
        <v>#N/A</v>
      </c>
      <c r="E73" s="44" t="e">
        <f>_xll.qlRateHelperRate($D73)</f>
        <v>#VALUE!</v>
      </c>
      <c r="F73" s="44" t="str">
        <f>IF(ISERROR(_xll.qlSwapRateHelperSpread($D73)),IF(ISERROR(_xll.qlFuturesRateHelperConvexityAdjustment($D73)),"--",_xll.qlFuturesRateHelperConvexityAdjustment($D73)),_xll.qlSwapRateHelperSpread($D73))</f>
        <v>--</v>
      </c>
      <c r="G73" s="43" t="e">
        <f>_xll.qlRateHelperEarliestDate($D73)</f>
        <v>#VALUE!</v>
      </c>
      <c r="H73" s="42" t="e">
        <f>_xll.qlRateHelperLatestDate($D73)</f>
        <v>#VALUE!</v>
      </c>
      <c r="I73" s="37" t="e">
        <v>#NUM!</v>
      </c>
    </row>
    <row r="74" spans="4:9" x14ac:dyDescent="0.2">
      <c r="D74" s="45" t="e">
        <v>#N/A</v>
      </c>
      <c r="E74" s="44" t="e">
        <f>_xll.qlRateHelperRate($D74)</f>
        <v>#VALUE!</v>
      </c>
      <c r="F74" s="44" t="str">
        <f>IF(ISERROR(_xll.qlSwapRateHelperSpread($D74)),IF(ISERROR(_xll.qlFuturesRateHelperConvexityAdjustment($D74)),"--",_xll.qlFuturesRateHelperConvexityAdjustment($D74)),_xll.qlSwapRateHelperSpread($D74))</f>
        <v>--</v>
      </c>
      <c r="G74" s="43" t="e">
        <f>_xll.qlRateHelperEarliestDate($D74)</f>
        <v>#VALUE!</v>
      </c>
      <c r="H74" s="42" t="e">
        <f>_xll.qlRateHelperLatestDate($D74)</f>
        <v>#VALUE!</v>
      </c>
      <c r="I74" s="37" t="e">
        <v>#NUM!</v>
      </c>
    </row>
    <row r="75" spans="4:9" x14ac:dyDescent="0.2">
      <c r="D75" s="45" t="e">
        <v>#N/A</v>
      </c>
      <c r="E75" s="44" t="e">
        <f>_xll.qlRateHelperRate($D75)</f>
        <v>#VALUE!</v>
      </c>
      <c r="F75" s="44" t="str">
        <f>IF(ISERROR(_xll.qlSwapRateHelperSpread($D75)),IF(ISERROR(_xll.qlFuturesRateHelperConvexityAdjustment($D75)),"--",_xll.qlFuturesRateHelperConvexityAdjustment($D75)),_xll.qlSwapRateHelperSpread($D75))</f>
        <v>--</v>
      </c>
      <c r="G75" s="43" t="e">
        <f>_xll.qlRateHelperEarliestDate($D75)</f>
        <v>#VALUE!</v>
      </c>
      <c r="H75" s="42" t="e">
        <f>_xll.qlRateHelperLatestDate($D75)</f>
        <v>#VALUE!</v>
      </c>
      <c r="I75" s="37" t="e">
        <v>#NUM!</v>
      </c>
    </row>
    <row r="76" spans="4:9" x14ac:dyDescent="0.2">
      <c r="D76" s="45" t="e">
        <v>#N/A</v>
      </c>
      <c r="E76" s="44" t="e">
        <f>_xll.qlRateHelperRate($D76)</f>
        <v>#VALUE!</v>
      </c>
      <c r="F76" s="44" t="str">
        <f>IF(ISERROR(_xll.qlSwapRateHelperSpread($D76)),IF(ISERROR(_xll.qlFuturesRateHelperConvexityAdjustment($D76)),"--",_xll.qlFuturesRateHelperConvexityAdjustment($D76)),_xll.qlSwapRateHelperSpread($D76))</f>
        <v>--</v>
      </c>
      <c r="G76" s="43" t="e">
        <f>_xll.qlRateHelperEarliestDate($D76)</f>
        <v>#VALUE!</v>
      </c>
      <c r="H76" s="42" t="e">
        <f>_xll.qlRateHelperLatestDate($D76)</f>
        <v>#VALUE!</v>
      </c>
      <c r="I76" s="37" t="e">
        <v>#NUM!</v>
      </c>
    </row>
    <row r="77" spans="4:9" x14ac:dyDescent="0.2">
      <c r="D77" s="45" t="e">
        <v>#N/A</v>
      </c>
      <c r="E77" s="44" t="e">
        <f>_xll.qlRateHelperRate($D77)</f>
        <v>#VALUE!</v>
      </c>
      <c r="F77" s="44" t="str">
        <f>IF(ISERROR(_xll.qlSwapRateHelperSpread($D77)),IF(ISERROR(_xll.qlFuturesRateHelperConvexityAdjustment($D77)),"--",_xll.qlFuturesRateHelperConvexityAdjustment($D77)),_xll.qlSwapRateHelperSpread($D77))</f>
        <v>--</v>
      </c>
      <c r="G77" s="43" t="e">
        <f>_xll.qlRateHelperEarliestDate($D77)</f>
        <v>#VALUE!</v>
      </c>
      <c r="H77" s="42" t="e">
        <f>_xll.qlRateHelperLatestDate($D77)</f>
        <v>#VALUE!</v>
      </c>
      <c r="I77" s="37" t="e">
        <v>#NUM!</v>
      </c>
    </row>
    <row r="78" spans="4:9" x14ac:dyDescent="0.2">
      <c r="D78" s="45" t="e">
        <v>#N/A</v>
      </c>
      <c r="E78" s="44" t="e">
        <f>_xll.qlRateHelperRate($D78)</f>
        <v>#VALUE!</v>
      </c>
      <c r="F78" s="44" t="str">
        <f>IF(ISERROR(_xll.qlSwapRateHelperSpread($D78)),IF(ISERROR(_xll.qlFuturesRateHelperConvexityAdjustment($D78)),"--",_xll.qlFuturesRateHelperConvexityAdjustment($D78)),_xll.qlSwapRateHelperSpread($D78))</f>
        <v>--</v>
      </c>
      <c r="G78" s="43" t="e">
        <f>_xll.qlRateHelperEarliestDate($D78)</f>
        <v>#VALUE!</v>
      </c>
      <c r="H78" s="42" t="e">
        <f>_xll.qlRateHelperLatestDate($D78)</f>
        <v>#VALUE!</v>
      </c>
      <c r="I78" s="37" t="e">
        <v>#NUM!</v>
      </c>
    </row>
    <row r="79" spans="4:9" x14ac:dyDescent="0.2">
      <c r="D79" s="45" t="e">
        <v>#N/A</v>
      </c>
      <c r="E79" s="44" t="e">
        <f>_xll.qlRateHelperRate($D79)</f>
        <v>#VALUE!</v>
      </c>
      <c r="F79" s="44" t="str">
        <f>IF(ISERROR(_xll.qlSwapRateHelperSpread($D79)),IF(ISERROR(_xll.qlFuturesRateHelperConvexityAdjustment($D79)),"--",_xll.qlFuturesRateHelperConvexityAdjustment($D79)),_xll.qlSwapRateHelperSpread($D79))</f>
        <v>--</v>
      </c>
      <c r="G79" s="43" t="e">
        <f>_xll.qlRateHelperEarliestDate($D79)</f>
        <v>#VALUE!</v>
      </c>
      <c r="H79" s="42" t="e">
        <f>_xll.qlRateHelperLatestDate($D79)</f>
        <v>#VALUE!</v>
      </c>
      <c r="I79" s="37" t="e">
        <v>#NUM!</v>
      </c>
    </row>
    <row r="80" spans="4:9" x14ac:dyDescent="0.2">
      <c r="D80" s="45" t="e">
        <v>#N/A</v>
      </c>
      <c r="E80" s="44" t="e">
        <f>_xll.qlRateHelperRate($D80)</f>
        <v>#VALUE!</v>
      </c>
      <c r="F80" s="44" t="str">
        <f>IF(ISERROR(_xll.qlSwapRateHelperSpread($D80)),IF(ISERROR(_xll.qlFuturesRateHelperConvexityAdjustment($D80)),"--",_xll.qlFuturesRateHelperConvexityAdjustment($D80)),_xll.qlSwapRateHelperSpread($D80))</f>
        <v>--</v>
      </c>
      <c r="G80" s="43" t="e">
        <f>_xll.qlRateHelperEarliestDate($D80)</f>
        <v>#VALUE!</v>
      </c>
      <c r="H80" s="42" t="e">
        <f>_xll.qlRateHelperLatestDate($D80)</f>
        <v>#VALUE!</v>
      </c>
      <c r="I80" s="37" t="e">
        <v>#NUM!</v>
      </c>
    </row>
    <row r="81" spans="4:9" x14ac:dyDescent="0.2">
      <c r="D81" s="45" t="e">
        <v>#N/A</v>
      </c>
      <c r="E81" s="44" t="e">
        <f>_xll.qlRateHelperRate($D81)</f>
        <v>#VALUE!</v>
      </c>
      <c r="F81" s="44" t="str">
        <f>IF(ISERROR(_xll.qlSwapRateHelperSpread($D81)),IF(ISERROR(_xll.qlFuturesRateHelperConvexityAdjustment($D81)),"--",_xll.qlFuturesRateHelperConvexityAdjustment($D81)),_xll.qlSwapRateHelperSpread($D81))</f>
        <v>--</v>
      </c>
      <c r="G81" s="43" t="e">
        <f>_xll.qlRateHelperEarliestDate($D81)</f>
        <v>#VALUE!</v>
      </c>
      <c r="H81" s="42" t="e">
        <f>_xll.qlRateHelperLatestDate($D81)</f>
        <v>#VALUE!</v>
      </c>
      <c r="I81" s="37" t="e">
        <v>#NUM!</v>
      </c>
    </row>
    <row r="82" spans="4:9" x14ac:dyDescent="0.2">
      <c r="D82" s="45" t="e">
        <v>#N/A</v>
      </c>
      <c r="E82" s="44" t="e">
        <f>_xll.qlRateHelperRate($D82)</f>
        <v>#VALUE!</v>
      </c>
      <c r="F82" s="44" t="str">
        <f>IF(ISERROR(_xll.qlSwapRateHelperSpread($D82)),IF(ISERROR(_xll.qlFuturesRateHelperConvexityAdjustment($D82)),"--",_xll.qlFuturesRateHelperConvexityAdjustment($D82)),_xll.qlSwapRateHelperSpread($D82))</f>
        <v>--</v>
      </c>
      <c r="G82" s="43" t="e">
        <f>_xll.qlRateHelperEarliestDate($D82)</f>
        <v>#VALUE!</v>
      </c>
      <c r="H82" s="42" t="e">
        <f>_xll.qlRateHelperLatestDate($D82)</f>
        <v>#VALUE!</v>
      </c>
      <c r="I82" s="37" t="e">
        <v>#NUM!</v>
      </c>
    </row>
    <row r="83" spans="4:9" x14ac:dyDescent="0.2">
      <c r="D83" s="45" t="e">
        <v>#N/A</v>
      </c>
      <c r="E83" s="44" t="e">
        <f>_xll.qlRateHelperRate($D83)</f>
        <v>#VALUE!</v>
      </c>
      <c r="F83" s="44" t="str">
        <f>IF(ISERROR(_xll.qlSwapRateHelperSpread($D83)),IF(ISERROR(_xll.qlFuturesRateHelperConvexityAdjustment($D83)),"--",_xll.qlFuturesRateHelperConvexityAdjustment($D83)),_xll.qlSwapRateHelperSpread($D83))</f>
        <v>--</v>
      </c>
      <c r="G83" s="43" t="e">
        <f>_xll.qlRateHelperEarliestDate($D83)</f>
        <v>#VALUE!</v>
      </c>
      <c r="H83" s="42" t="e">
        <f>_xll.qlRateHelperLatestDate($D83)</f>
        <v>#VALUE!</v>
      </c>
      <c r="I83" s="37" t="e">
        <v>#NUM!</v>
      </c>
    </row>
    <row r="84" spans="4:9" x14ac:dyDescent="0.2">
      <c r="D84" s="45" t="e">
        <v>#N/A</v>
      </c>
      <c r="E84" s="44" t="e">
        <f>_xll.qlRateHelperRate($D84)</f>
        <v>#VALUE!</v>
      </c>
      <c r="F84" s="44" t="str">
        <f>IF(ISERROR(_xll.qlSwapRateHelperSpread($D84)),IF(ISERROR(_xll.qlFuturesRateHelperConvexityAdjustment($D84)),"--",_xll.qlFuturesRateHelperConvexityAdjustment($D84)),_xll.qlSwapRateHelperSpread($D84))</f>
        <v>--</v>
      </c>
      <c r="G84" s="43" t="e">
        <f>_xll.qlRateHelperEarliestDate($D84)</f>
        <v>#VALUE!</v>
      </c>
      <c r="H84" s="42" t="e">
        <f>_xll.qlRateHelperLatestDate($D84)</f>
        <v>#VALUE!</v>
      </c>
      <c r="I84" s="37" t="e">
        <v>#NUM!</v>
      </c>
    </row>
    <row r="85" spans="4:9" x14ac:dyDescent="0.2">
      <c r="D85" s="45" t="e">
        <v>#N/A</v>
      </c>
      <c r="E85" s="44" t="e">
        <f>_xll.qlRateHelperRate($D85)</f>
        <v>#VALUE!</v>
      </c>
      <c r="F85" s="44" t="str">
        <f>IF(ISERROR(_xll.qlSwapRateHelperSpread($D85)),IF(ISERROR(_xll.qlFuturesRateHelperConvexityAdjustment($D85)),"--",_xll.qlFuturesRateHelperConvexityAdjustment($D85)),_xll.qlSwapRateHelperSpread($D85))</f>
        <v>--</v>
      </c>
      <c r="G85" s="43" t="e">
        <f>_xll.qlRateHelperEarliestDate($D85)</f>
        <v>#VALUE!</v>
      </c>
      <c r="H85" s="42" t="e">
        <f>_xll.qlRateHelperLatestDate($D85)</f>
        <v>#VALUE!</v>
      </c>
      <c r="I85" s="37" t="e">
        <v>#NUM!</v>
      </c>
    </row>
    <row r="86" spans="4:9" x14ac:dyDescent="0.2">
      <c r="D86" s="45" t="e">
        <v>#N/A</v>
      </c>
      <c r="E86" s="44" t="e">
        <f>_xll.qlRateHelperRate($D86)</f>
        <v>#VALUE!</v>
      </c>
      <c r="F86" s="44" t="str">
        <f>IF(ISERROR(_xll.qlSwapRateHelperSpread($D86)),IF(ISERROR(_xll.qlFuturesRateHelperConvexityAdjustment($D86)),"--",_xll.qlFuturesRateHelperConvexityAdjustment($D86)),_xll.qlSwapRateHelperSpread($D86))</f>
        <v>--</v>
      </c>
      <c r="G86" s="43" t="e">
        <f>_xll.qlRateHelperEarliestDate($D86)</f>
        <v>#VALUE!</v>
      </c>
      <c r="H86" s="42" t="e">
        <f>_xll.qlRateHelperLatestDate($D86)</f>
        <v>#VALUE!</v>
      </c>
      <c r="I86" s="37" t="e">
        <v>#NUM!</v>
      </c>
    </row>
    <row r="87" spans="4:9" x14ac:dyDescent="0.2">
      <c r="D87" s="45" t="e">
        <v>#N/A</v>
      </c>
      <c r="E87" s="44" t="e">
        <f>_xll.qlRateHelperRate($D87)</f>
        <v>#VALUE!</v>
      </c>
      <c r="F87" s="44" t="str">
        <f>IF(ISERROR(_xll.qlSwapRateHelperSpread($D87)),IF(ISERROR(_xll.qlFuturesRateHelperConvexityAdjustment($D87)),"--",_xll.qlFuturesRateHelperConvexityAdjustment($D87)),_xll.qlSwapRateHelperSpread($D87))</f>
        <v>--</v>
      </c>
      <c r="G87" s="43" t="e">
        <f>_xll.qlRateHelperEarliestDate($D87)</f>
        <v>#VALUE!</v>
      </c>
      <c r="H87" s="42" t="e">
        <f>_xll.qlRateHelperLatestDate($D87)</f>
        <v>#VALUE!</v>
      </c>
      <c r="I87" s="37" t="e">
        <v>#NUM!</v>
      </c>
    </row>
    <row r="88" spans="4:9" x14ac:dyDescent="0.2">
      <c r="D88" s="45" t="e">
        <v>#N/A</v>
      </c>
      <c r="E88" s="44" t="e">
        <f>_xll.qlRateHelperRate($D88)</f>
        <v>#VALUE!</v>
      </c>
      <c r="F88" s="44" t="str">
        <f>IF(ISERROR(_xll.qlSwapRateHelperSpread($D88)),IF(ISERROR(_xll.qlFuturesRateHelperConvexityAdjustment($D88)),"--",_xll.qlFuturesRateHelperConvexityAdjustment($D88)),_xll.qlSwapRateHelperSpread($D88))</f>
        <v>--</v>
      </c>
      <c r="G88" s="43" t="e">
        <f>_xll.qlRateHelperEarliestDate($D88)</f>
        <v>#VALUE!</v>
      </c>
      <c r="H88" s="42" t="e">
        <f>_xll.qlRateHelperLatestDate($D88)</f>
        <v>#VALUE!</v>
      </c>
      <c r="I88" s="37" t="e">
        <v>#NUM!</v>
      </c>
    </row>
    <row r="89" spans="4:9" x14ac:dyDescent="0.2">
      <c r="D89" s="45" t="e">
        <v>#N/A</v>
      </c>
      <c r="E89" s="44" t="e">
        <f>_xll.qlRateHelperRate($D89)</f>
        <v>#VALUE!</v>
      </c>
      <c r="F89" s="44" t="str">
        <f>IF(ISERROR(_xll.qlSwapRateHelperSpread($D89)),IF(ISERROR(_xll.qlFuturesRateHelperConvexityAdjustment($D89)),"--",_xll.qlFuturesRateHelperConvexityAdjustment($D89)),_xll.qlSwapRateHelperSpread($D89))</f>
        <v>--</v>
      </c>
      <c r="G89" s="43" t="e">
        <f>_xll.qlRateHelperEarliestDate($D89)</f>
        <v>#VALUE!</v>
      </c>
      <c r="H89" s="42" t="e">
        <f>_xll.qlRateHelperLatestDate($D89)</f>
        <v>#VALUE!</v>
      </c>
      <c r="I89" s="37" t="e">
        <v>#NUM!</v>
      </c>
    </row>
    <row r="90" spans="4:9" x14ac:dyDescent="0.2">
      <c r="D90" s="45" t="e">
        <v>#N/A</v>
      </c>
      <c r="E90" s="44" t="e">
        <f>_xll.qlRateHelperRate($D90)</f>
        <v>#VALUE!</v>
      </c>
      <c r="F90" s="44" t="str">
        <f>IF(ISERROR(_xll.qlSwapRateHelperSpread($D90)),IF(ISERROR(_xll.qlFuturesRateHelperConvexityAdjustment($D90)),"--",_xll.qlFuturesRateHelperConvexityAdjustment($D90)),_xll.qlSwapRateHelperSpread($D90))</f>
        <v>--</v>
      </c>
      <c r="G90" s="43" t="e">
        <f>_xll.qlRateHelperEarliestDate($D90)</f>
        <v>#VALUE!</v>
      </c>
      <c r="H90" s="42" t="e">
        <f>_xll.qlRateHelperLatestDate($D90)</f>
        <v>#VALUE!</v>
      </c>
      <c r="I90" s="37" t="e">
        <v>#NUM!</v>
      </c>
    </row>
    <row r="91" spans="4:9" x14ac:dyDescent="0.2">
      <c r="D91" s="45" t="e">
        <v>#N/A</v>
      </c>
      <c r="E91" s="44" t="e">
        <f>_xll.qlRateHelperRate($D91)</f>
        <v>#VALUE!</v>
      </c>
      <c r="F91" s="44" t="str">
        <f>IF(ISERROR(_xll.qlSwapRateHelperSpread($D91)),IF(ISERROR(_xll.qlFuturesRateHelperConvexityAdjustment($D91)),"--",_xll.qlFuturesRateHelperConvexityAdjustment($D91)),_xll.qlSwapRateHelperSpread($D91))</f>
        <v>--</v>
      </c>
      <c r="G91" s="43" t="e">
        <f>_xll.qlRateHelperEarliestDate($D91)</f>
        <v>#VALUE!</v>
      </c>
      <c r="H91" s="42" t="e">
        <f>_xll.qlRateHelperLatestDate($D91)</f>
        <v>#VALUE!</v>
      </c>
      <c r="I91" s="37" t="e">
        <v>#NUM!</v>
      </c>
    </row>
    <row r="92" spans="4:9" x14ac:dyDescent="0.2">
      <c r="D92" s="45" t="e">
        <v>#N/A</v>
      </c>
      <c r="E92" s="44" t="e">
        <f>_xll.qlRateHelperRate($D92)</f>
        <v>#VALUE!</v>
      </c>
      <c r="F92" s="44" t="str">
        <f>IF(ISERROR(_xll.qlSwapRateHelperSpread($D92)),IF(ISERROR(_xll.qlFuturesRateHelperConvexityAdjustment($D92)),"--",_xll.qlFuturesRateHelperConvexityAdjustment($D92)),_xll.qlSwapRateHelperSpread($D92))</f>
        <v>--</v>
      </c>
      <c r="G92" s="43" t="e">
        <f>_xll.qlRateHelperEarliestDate($D92)</f>
        <v>#VALUE!</v>
      </c>
      <c r="H92" s="42" t="e">
        <f>_xll.qlRateHelperLatestDate($D92)</f>
        <v>#VALUE!</v>
      </c>
      <c r="I92" s="37" t="e">
        <v>#NUM!</v>
      </c>
    </row>
    <row r="93" spans="4:9" x14ac:dyDescent="0.2">
      <c r="D93" s="45" t="e">
        <v>#N/A</v>
      </c>
      <c r="E93" s="44" t="e">
        <f>_xll.qlRateHelperRate($D93)</f>
        <v>#VALUE!</v>
      </c>
      <c r="F93" s="44" t="str">
        <f>IF(ISERROR(_xll.qlSwapRateHelperSpread($D93)),IF(ISERROR(_xll.qlFuturesRateHelperConvexityAdjustment($D93)),"--",_xll.qlFuturesRateHelperConvexityAdjustment($D93)),_xll.qlSwapRateHelperSpread($D93))</f>
        <v>--</v>
      </c>
      <c r="G93" s="43" t="e">
        <f>_xll.qlRateHelperEarliestDate($D93)</f>
        <v>#VALUE!</v>
      </c>
      <c r="H93" s="42" t="e">
        <f>_xll.qlRateHelperLatestDate($D93)</f>
        <v>#VALUE!</v>
      </c>
      <c r="I93" s="37" t="e">
        <v>#NUM!</v>
      </c>
    </row>
    <row r="94" spans="4:9" x14ac:dyDescent="0.2">
      <c r="D94" s="45" t="e">
        <v>#N/A</v>
      </c>
      <c r="E94" s="44" t="e">
        <f>_xll.qlRateHelperRate($D94)</f>
        <v>#VALUE!</v>
      </c>
      <c r="F94" s="44" t="str">
        <f>IF(ISERROR(_xll.qlSwapRateHelperSpread($D94)),IF(ISERROR(_xll.qlFuturesRateHelperConvexityAdjustment($D94)),"--",_xll.qlFuturesRateHelperConvexityAdjustment($D94)),_xll.qlSwapRateHelperSpread($D94))</f>
        <v>--</v>
      </c>
      <c r="G94" s="43" t="e">
        <f>_xll.qlRateHelperEarliestDate($D94)</f>
        <v>#VALUE!</v>
      </c>
      <c r="H94" s="42" t="e">
        <f>_xll.qlRateHelperLatestDate($D94)</f>
        <v>#VALUE!</v>
      </c>
      <c r="I94" s="37" t="e">
        <v>#NUM!</v>
      </c>
    </row>
    <row r="95" spans="4:9" x14ac:dyDescent="0.2">
      <c r="D95" s="45" t="e">
        <v>#N/A</v>
      </c>
      <c r="E95" s="44" t="e">
        <f>_xll.qlRateHelperRate($D95)</f>
        <v>#VALUE!</v>
      </c>
      <c r="F95" s="44" t="str">
        <f>IF(ISERROR(_xll.qlSwapRateHelperSpread($D95)),IF(ISERROR(_xll.qlFuturesRateHelperConvexityAdjustment($D95)),"--",_xll.qlFuturesRateHelperConvexityAdjustment($D95)),_xll.qlSwapRateHelperSpread($D95))</f>
        <v>--</v>
      </c>
      <c r="G95" s="43" t="e">
        <f>_xll.qlRateHelperEarliestDate($D95)</f>
        <v>#VALUE!</v>
      </c>
      <c r="H95" s="42" t="e">
        <f>_xll.qlRateHelperLatestDate($D95)</f>
        <v>#VALUE!</v>
      </c>
      <c r="I95" s="37" t="e">
        <v>#NUM!</v>
      </c>
    </row>
    <row r="96" spans="4:9" x14ac:dyDescent="0.2">
      <c r="D96" s="45" t="e">
        <v>#N/A</v>
      </c>
      <c r="E96" s="44" t="e">
        <f>_xll.qlRateHelperRate($D96)</f>
        <v>#VALUE!</v>
      </c>
      <c r="F96" s="44" t="str">
        <f>IF(ISERROR(_xll.qlSwapRateHelperSpread($D96)),IF(ISERROR(_xll.qlFuturesRateHelperConvexityAdjustment($D96)),"--",_xll.qlFuturesRateHelperConvexityAdjustment($D96)),_xll.qlSwapRateHelperSpread($D96))</f>
        <v>--</v>
      </c>
      <c r="G96" s="43" t="e">
        <f>_xll.qlRateHelperEarliestDate($D96)</f>
        <v>#VALUE!</v>
      </c>
      <c r="H96" s="42" t="e">
        <f>_xll.qlRateHelperLatestDate($D96)</f>
        <v>#VALUE!</v>
      </c>
      <c r="I96" s="37" t="e">
        <v>#NUM!</v>
      </c>
    </row>
    <row r="97" spans="4:9" x14ac:dyDescent="0.2">
      <c r="D97" s="45" t="e">
        <v>#N/A</v>
      </c>
      <c r="E97" s="44" t="e">
        <f>_xll.qlRateHelperRate($D97)</f>
        <v>#VALUE!</v>
      </c>
      <c r="F97" s="44" t="str">
        <f>IF(ISERROR(_xll.qlSwapRateHelperSpread($D97)),IF(ISERROR(_xll.qlFuturesRateHelperConvexityAdjustment($D97)),"--",_xll.qlFuturesRateHelperConvexityAdjustment($D97)),_xll.qlSwapRateHelperSpread($D97))</f>
        <v>--</v>
      </c>
      <c r="G97" s="43" t="e">
        <f>_xll.qlRateHelperEarliestDate($D97)</f>
        <v>#VALUE!</v>
      </c>
      <c r="H97" s="42" t="e">
        <f>_xll.qlRateHelperLatestDate($D97)</f>
        <v>#VALUE!</v>
      </c>
      <c r="I97" s="37" t="e">
        <v>#NUM!</v>
      </c>
    </row>
    <row r="98" spans="4:9" x14ac:dyDescent="0.2">
      <c r="D98" s="45" t="e">
        <v>#N/A</v>
      </c>
      <c r="E98" s="44" t="e">
        <f>_xll.qlRateHelperRate($D98)</f>
        <v>#VALUE!</v>
      </c>
      <c r="F98" s="44" t="str">
        <f>IF(ISERROR(_xll.qlSwapRateHelperSpread($D98)),IF(ISERROR(_xll.qlFuturesRateHelperConvexityAdjustment($D98)),"--",_xll.qlFuturesRateHelperConvexityAdjustment($D98)),_xll.qlSwapRateHelperSpread($D98))</f>
        <v>--</v>
      </c>
      <c r="G98" s="43" t="e">
        <f>_xll.qlRateHelperEarliestDate($D98)</f>
        <v>#VALUE!</v>
      </c>
      <c r="H98" s="42" t="e">
        <f>_xll.qlRateHelperLatestDate($D98)</f>
        <v>#VALUE!</v>
      </c>
      <c r="I98" s="37" t="e">
        <v>#NUM!</v>
      </c>
    </row>
    <row r="99" spans="4:9" x14ac:dyDescent="0.2">
      <c r="D99" s="45" t="e">
        <v>#N/A</v>
      </c>
      <c r="E99" s="44" t="e">
        <f>_xll.qlRateHelperRate($D99)</f>
        <v>#VALUE!</v>
      </c>
      <c r="F99" s="44" t="str">
        <f>IF(ISERROR(_xll.qlSwapRateHelperSpread($D99)),IF(ISERROR(_xll.qlFuturesRateHelperConvexityAdjustment($D99)),"--",_xll.qlFuturesRateHelperConvexityAdjustment($D99)),_xll.qlSwapRateHelperSpread($D99))</f>
        <v>--</v>
      </c>
      <c r="G99" s="43" t="e">
        <f>_xll.qlRateHelperEarliestDate($D99)</f>
        <v>#VALUE!</v>
      </c>
      <c r="H99" s="42" t="e">
        <f>_xll.qlRateHelperLatestDate($D99)</f>
        <v>#VALUE!</v>
      </c>
      <c r="I99" s="37" t="e">
        <v>#NUM!</v>
      </c>
    </row>
    <row r="100" spans="4:9" x14ac:dyDescent="0.2">
      <c r="D100" s="45" t="e">
        <v>#N/A</v>
      </c>
      <c r="E100" s="44" t="e">
        <f>_xll.qlRateHelperRate($D100)</f>
        <v>#VALUE!</v>
      </c>
      <c r="F100" s="44" t="str">
        <f>IF(ISERROR(_xll.qlSwapRateHelperSpread($D100)),IF(ISERROR(_xll.qlFuturesRateHelperConvexityAdjustment($D100)),"--",_xll.qlFuturesRateHelperConvexityAdjustment($D100)),_xll.qlSwapRateHelperSpread($D100))</f>
        <v>--</v>
      </c>
      <c r="G100" s="43" t="e">
        <f>_xll.qlRateHelperEarliestDate($D100)</f>
        <v>#VALUE!</v>
      </c>
      <c r="H100" s="42" t="e">
        <f>_xll.qlRateHelperLatestDate($D100)</f>
        <v>#VALUE!</v>
      </c>
      <c r="I100" s="37" t="e">
        <v>#NUM!</v>
      </c>
    </row>
    <row r="101" spans="4:9" x14ac:dyDescent="0.2">
      <c r="D101" s="45" t="e">
        <v>#N/A</v>
      </c>
      <c r="E101" s="44" t="e">
        <f>_xll.qlRateHelperRate($D101)</f>
        <v>#VALUE!</v>
      </c>
      <c r="F101" s="44" t="str">
        <f>IF(ISERROR(_xll.qlSwapRateHelperSpread($D101)),IF(ISERROR(_xll.qlFuturesRateHelperConvexityAdjustment($D101)),"--",_xll.qlFuturesRateHelperConvexityAdjustment($D101)),_xll.qlSwapRateHelperSpread($D101))</f>
        <v>--</v>
      </c>
      <c r="G101" s="43" t="e">
        <f>_xll.qlRateHelperEarliestDate($D101)</f>
        <v>#VALUE!</v>
      </c>
      <c r="H101" s="42" t="e">
        <f>_xll.qlRateHelperLatestDate($D101)</f>
        <v>#VALUE!</v>
      </c>
      <c r="I101" s="37" t="e">
        <v>#NUM!</v>
      </c>
    </row>
    <row r="102" spans="4:9" x14ac:dyDescent="0.2">
      <c r="D102" s="45" t="e">
        <v>#N/A</v>
      </c>
      <c r="E102" s="44" t="e">
        <f>_xll.qlRateHelperRate($D102)</f>
        <v>#VALUE!</v>
      </c>
      <c r="F102" s="44" t="str">
        <f>IF(ISERROR(_xll.qlSwapRateHelperSpread($D102)),IF(ISERROR(_xll.qlFuturesRateHelperConvexityAdjustment($D102)),"--",_xll.qlFuturesRateHelperConvexityAdjustment($D102)),_xll.qlSwapRateHelperSpread($D102))</f>
        <v>--</v>
      </c>
      <c r="G102" s="43" t="e">
        <f>_xll.qlRateHelperEarliestDate($D102)</f>
        <v>#VALUE!</v>
      </c>
      <c r="H102" s="42" t="e">
        <f>_xll.qlRateHelperLatestDate($D102)</f>
        <v>#VALUE!</v>
      </c>
      <c r="I102" s="37" t="e">
        <v>#NUM!</v>
      </c>
    </row>
    <row r="103" spans="4:9" x14ac:dyDescent="0.2">
      <c r="D103" s="45" t="e">
        <v>#N/A</v>
      </c>
      <c r="E103" s="44" t="e">
        <f>_xll.qlRateHelperRate($D103)</f>
        <v>#VALUE!</v>
      </c>
      <c r="F103" s="44" t="str">
        <f>IF(ISERROR(_xll.qlSwapRateHelperSpread($D103)),IF(ISERROR(_xll.qlFuturesRateHelperConvexityAdjustment($D103)),"--",_xll.qlFuturesRateHelperConvexityAdjustment($D103)),_xll.qlSwapRateHelperSpread($D103))</f>
        <v>--</v>
      </c>
      <c r="G103" s="43" t="e">
        <f>_xll.qlRateHelperEarliestDate($D103)</f>
        <v>#VALUE!</v>
      </c>
      <c r="H103" s="42" t="e">
        <f>_xll.qlRateHelperLatestDate($D103)</f>
        <v>#VALUE!</v>
      </c>
      <c r="I103" s="37" t="e">
        <v>#NUM!</v>
      </c>
    </row>
    <row r="104" spans="4:9" x14ac:dyDescent="0.2">
      <c r="D104" s="45" t="e">
        <v>#N/A</v>
      </c>
      <c r="E104" s="44" t="e">
        <f>_xll.qlRateHelperRate($D104)</f>
        <v>#VALUE!</v>
      </c>
      <c r="F104" s="44" t="str">
        <f>IF(ISERROR(_xll.qlSwapRateHelperSpread($D104)),IF(ISERROR(_xll.qlFuturesRateHelperConvexityAdjustment($D104)),"--",_xll.qlFuturesRateHelperConvexityAdjustment($D104)),_xll.qlSwapRateHelperSpread($D104))</f>
        <v>--</v>
      </c>
      <c r="G104" s="43" t="e">
        <f>_xll.qlRateHelperEarliestDate($D104)</f>
        <v>#VALUE!</v>
      </c>
      <c r="H104" s="42" t="e">
        <f>_xll.qlRateHelperLatestDate($D104)</f>
        <v>#VALUE!</v>
      </c>
      <c r="I104" s="37" t="e">
        <v>#NUM!</v>
      </c>
    </row>
    <row r="105" spans="4:9" x14ac:dyDescent="0.2">
      <c r="D105" s="45" t="e">
        <v>#N/A</v>
      </c>
      <c r="E105" s="44" t="e">
        <f>_xll.qlRateHelperRate($D105)</f>
        <v>#VALUE!</v>
      </c>
      <c r="F105" s="44" t="str">
        <f>IF(ISERROR(_xll.qlSwapRateHelperSpread($D105)),IF(ISERROR(_xll.qlFuturesRateHelperConvexityAdjustment($D105)),"--",_xll.qlFuturesRateHelperConvexityAdjustment($D105)),_xll.qlSwapRateHelperSpread($D105))</f>
        <v>--</v>
      </c>
      <c r="G105" s="43" t="e">
        <f>_xll.qlRateHelperEarliestDate($D105)</f>
        <v>#VALUE!</v>
      </c>
      <c r="H105" s="42" t="e">
        <f>_xll.qlRateHelperLatestDate($D105)</f>
        <v>#VALUE!</v>
      </c>
      <c r="I105" s="37" t="e">
        <v>#NUM!</v>
      </c>
    </row>
    <row r="106" spans="4:9" x14ac:dyDescent="0.2">
      <c r="D106" s="45" t="e">
        <v>#N/A</v>
      </c>
      <c r="E106" s="44" t="e">
        <f>_xll.qlRateHelperRate($D106)</f>
        <v>#VALUE!</v>
      </c>
      <c r="F106" s="44" t="str">
        <f>IF(ISERROR(_xll.qlSwapRateHelperSpread($D106)),IF(ISERROR(_xll.qlFuturesRateHelperConvexityAdjustment($D106)),"--",_xll.qlFuturesRateHelperConvexityAdjustment($D106)),_xll.qlSwapRateHelperSpread($D106))</f>
        <v>--</v>
      </c>
      <c r="G106" s="43" t="e">
        <f>_xll.qlRateHelperEarliestDate($D106)</f>
        <v>#VALUE!</v>
      </c>
      <c r="H106" s="42" t="e">
        <f>_xll.qlRateHelperLatestDate($D106)</f>
        <v>#VALUE!</v>
      </c>
      <c r="I106" s="37" t="e">
        <v>#NUM!</v>
      </c>
    </row>
    <row r="107" spans="4:9" x14ac:dyDescent="0.2">
      <c r="D107" s="45" t="e">
        <v>#N/A</v>
      </c>
      <c r="E107" s="44" t="e">
        <f>_xll.qlRateHelperRate($D107)</f>
        <v>#VALUE!</v>
      </c>
      <c r="F107" s="44" t="str">
        <f>IF(ISERROR(_xll.qlSwapRateHelperSpread($D107)),IF(ISERROR(_xll.qlFuturesRateHelperConvexityAdjustment($D107)),"--",_xll.qlFuturesRateHelperConvexityAdjustment($D107)),_xll.qlSwapRateHelperSpread($D107))</f>
        <v>--</v>
      </c>
      <c r="G107" s="43" t="e">
        <f>_xll.qlRateHelperEarliestDate($D107)</f>
        <v>#VALUE!</v>
      </c>
      <c r="H107" s="42" t="e">
        <f>_xll.qlRateHelperLatestDate($D107)</f>
        <v>#VALUE!</v>
      </c>
      <c r="I107" s="37" t="e">
        <v>#NUM!</v>
      </c>
    </row>
    <row r="108" spans="4:9" x14ac:dyDescent="0.2">
      <c r="D108" s="45" t="e">
        <v>#N/A</v>
      </c>
      <c r="E108" s="44" t="e">
        <f>_xll.qlRateHelperRate($D108)</f>
        <v>#VALUE!</v>
      </c>
      <c r="F108" s="44" t="str">
        <f>IF(ISERROR(_xll.qlSwapRateHelperSpread($D108)),IF(ISERROR(_xll.qlFuturesRateHelperConvexityAdjustment($D108)),"--",_xll.qlFuturesRateHelperConvexityAdjustment($D108)),_xll.qlSwapRateHelperSpread($D108))</f>
        <v>--</v>
      </c>
      <c r="G108" s="43" t="e">
        <f>_xll.qlRateHelperEarliestDate($D108)</f>
        <v>#VALUE!</v>
      </c>
      <c r="H108" s="42" t="e">
        <f>_xll.qlRateHelperLatestDate($D108)</f>
        <v>#VALUE!</v>
      </c>
      <c r="I108" s="37" t="e">
        <v>#NUM!</v>
      </c>
    </row>
    <row r="109" spans="4:9" x14ac:dyDescent="0.2">
      <c r="D109" s="45" t="e">
        <v>#N/A</v>
      </c>
      <c r="E109" s="44" t="e">
        <f>_xll.qlRateHelperRate($D109)</f>
        <v>#VALUE!</v>
      </c>
      <c r="F109" s="44" t="str">
        <f>IF(ISERROR(_xll.qlSwapRateHelperSpread($D109)),IF(ISERROR(_xll.qlFuturesRateHelperConvexityAdjustment($D109)),"--",_xll.qlFuturesRateHelperConvexityAdjustment($D109)),_xll.qlSwapRateHelperSpread($D109))</f>
        <v>--</v>
      </c>
      <c r="G109" s="43" t="e">
        <f>_xll.qlRateHelperEarliestDate($D109)</f>
        <v>#VALUE!</v>
      </c>
      <c r="H109" s="42" t="e">
        <f>_xll.qlRateHelperLatestDate($D109)</f>
        <v>#VALUE!</v>
      </c>
      <c r="I109" s="37" t="e">
        <v>#NUM!</v>
      </c>
    </row>
    <row r="110" spans="4:9" x14ac:dyDescent="0.2">
      <c r="D110" s="45" t="e">
        <v>#N/A</v>
      </c>
      <c r="E110" s="44" t="e">
        <f>_xll.qlRateHelperRate($D110)</f>
        <v>#VALUE!</v>
      </c>
      <c r="F110" s="44" t="str">
        <f>IF(ISERROR(_xll.qlSwapRateHelperSpread($D110)),IF(ISERROR(_xll.qlFuturesRateHelperConvexityAdjustment($D110)),"--",_xll.qlFuturesRateHelperConvexityAdjustment($D110)),_xll.qlSwapRateHelperSpread($D110))</f>
        <v>--</v>
      </c>
      <c r="G110" s="43" t="e">
        <f>_xll.qlRateHelperEarliestDate($D110)</f>
        <v>#VALUE!</v>
      </c>
      <c r="H110" s="42" t="e">
        <f>_xll.qlRateHelperLatestDate($D110)</f>
        <v>#VALUE!</v>
      </c>
      <c r="I110" s="37" t="e">
        <v>#NUM!</v>
      </c>
    </row>
    <row r="111" spans="4:9" x14ac:dyDescent="0.2">
      <c r="D111" s="45" t="e">
        <v>#N/A</v>
      </c>
      <c r="E111" s="44" t="e">
        <f>_xll.qlRateHelperRate($D111)</f>
        <v>#VALUE!</v>
      </c>
      <c r="F111" s="44" t="str">
        <f>IF(ISERROR(_xll.qlSwapRateHelperSpread($D111)),IF(ISERROR(_xll.qlFuturesRateHelperConvexityAdjustment($D111)),"--",_xll.qlFuturesRateHelperConvexityAdjustment($D111)),_xll.qlSwapRateHelperSpread($D111))</f>
        <v>--</v>
      </c>
      <c r="G111" s="43" t="e">
        <f>_xll.qlRateHelperEarliestDate($D111)</f>
        <v>#VALUE!</v>
      </c>
      <c r="H111" s="42" t="e">
        <f>_xll.qlRateHelperLatestDate($D111)</f>
        <v>#VALUE!</v>
      </c>
      <c r="I111" s="37" t="e">
        <v>#NUM!</v>
      </c>
    </row>
    <row r="112" spans="4:9" x14ac:dyDescent="0.2">
      <c r="D112" s="45" t="e">
        <v>#N/A</v>
      </c>
      <c r="E112" s="44" t="e">
        <f>_xll.qlRateHelperRate($D112)</f>
        <v>#VALUE!</v>
      </c>
      <c r="F112" s="44" t="str">
        <f>IF(ISERROR(_xll.qlSwapRateHelperSpread($D112)),IF(ISERROR(_xll.qlFuturesRateHelperConvexityAdjustment($D112)),"--",_xll.qlFuturesRateHelperConvexityAdjustment($D112)),_xll.qlSwapRateHelperSpread($D112))</f>
        <v>--</v>
      </c>
      <c r="G112" s="43" t="e">
        <f>_xll.qlRateHelperEarliestDate($D112)</f>
        <v>#VALUE!</v>
      </c>
      <c r="H112" s="42" t="e">
        <f>_xll.qlRateHelperLatestDate($D112)</f>
        <v>#VALUE!</v>
      </c>
      <c r="I112" s="37" t="e">
        <v>#NUM!</v>
      </c>
    </row>
    <row r="113" spans="4:9" x14ac:dyDescent="0.2">
      <c r="D113" s="45" t="e">
        <v>#N/A</v>
      </c>
      <c r="E113" s="44" t="e">
        <f>_xll.qlRateHelperRate($D113)</f>
        <v>#VALUE!</v>
      </c>
      <c r="F113" s="44" t="str">
        <f>IF(ISERROR(_xll.qlSwapRateHelperSpread($D113)),IF(ISERROR(_xll.qlFuturesRateHelperConvexityAdjustment($D113)),"--",_xll.qlFuturesRateHelperConvexityAdjustment($D113)),_xll.qlSwapRateHelperSpread($D113))</f>
        <v>--</v>
      </c>
      <c r="G113" s="43" t="e">
        <f>_xll.qlRateHelperEarliestDate($D113)</f>
        <v>#VALUE!</v>
      </c>
      <c r="H113" s="42" t="e">
        <f>_xll.qlRateHelperLatestDate($D113)</f>
        <v>#VALUE!</v>
      </c>
      <c r="I113" s="37" t="e">
        <v>#NUM!</v>
      </c>
    </row>
    <row r="114" spans="4:9" x14ac:dyDescent="0.2">
      <c r="D114" s="45" t="e">
        <v>#N/A</v>
      </c>
      <c r="E114" s="44" t="e">
        <f>_xll.qlRateHelperRate($D114)</f>
        <v>#VALUE!</v>
      </c>
      <c r="F114" s="44" t="str">
        <f>IF(ISERROR(_xll.qlSwapRateHelperSpread($D114)),IF(ISERROR(_xll.qlFuturesRateHelperConvexityAdjustment($D114)),"--",_xll.qlFuturesRateHelperConvexityAdjustment($D114)),_xll.qlSwapRateHelperSpread($D114))</f>
        <v>--</v>
      </c>
      <c r="G114" s="43" t="e">
        <f>_xll.qlRateHelperEarliestDate($D114)</f>
        <v>#VALUE!</v>
      </c>
      <c r="H114" s="42" t="e">
        <f>_xll.qlRateHelperLatestDate($D114)</f>
        <v>#VALUE!</v>
      </c>
      <c r="I114" s="37" t="e">
        <v>#NUM!</v>
      </c>
    </row>
    <row r="115" spans="4:9" x14ac:dyDescent="0.2">
      <c r="D115" s="45" t="e">
        <v>#N/A</v>
      </c>
      <c r="E115" s="44" t="e">
        <f>_xll.qlRateHelperRate($D115)</f>
        <v>#VALUE!</v>
      </c>
      <c r="F115" s="44" t="str">
        <f>IF(ISERROR(_xll.qlSwapRateHelperSpread($D115)),IF(ISERROR(_xll.qlFuturesRateHelperConvexityAdjustment($D115)),"--",_xll.qlFuturesRateHelperConvexityAdjustment($D115)),_xll.qlSwapRateHelperSpread($D115))</f>
        <v>--</v>
      </c>
      <c r="G115" s="43" t="e">
        <f>_xll.qlRateHelperEarliestDate($D115)</f>
        <v>#VALUE!</v>
      </c>
      <c r="H115" s="42" t="e">
        <f>_xll.qlRateHelperLatestDate($D115)</f>
        <v>#VALUE!</v>
      </c>
      <c r="I115" s="37" t="e">
        <v>#NUM!</v>
      </c>
    </row>
    <row r="116" spans="4:9" x14ac:dyDescent="0.2">
      <c r="D116" s="45" t="e">
        <v>#N/A</v>
      </c>
      <c r="E116" s="44" t="e">
        <f>_xll.qlRateHelperRate($D116)</f>
        <v>#VALUE!</v>
      </c>
      <c r="F116" s="44" t="str">
        <f>IF(ISERROR(_xll.qlSwapRateHelperSpread($D116)),IF(ISERROR(_xll.qlFuturesRateHelperConvexityAdjustment($D116)),"--",_xll.qlFuturesRateHelperConvexityAdjustment($D116)),_xll.qlSwapRateHelperSpread($D116))</f>
        <v>--</v>
      </c>
      <c r="G116" s="43" t="e">
        <f>_xll.qlRateHelperEarliestDate($D116)</f>
        <v>#VALUE!</v>
      </c>
      <c r="H116" s="42" t="e">
        <f>_xll.qlRateHelperLatestDate($D116)</f>
        <v>#VALUE!</v>
      </c>
      <c r="I116" s="37" t="e">
        <v>#NUM!</v>
      </c>
    </row>
    <row r="117" spans="4:9" x14ac:dyDescent="0.2">
      <c r="D117" s="45" t="e">
        <v>#N/A</v>
      </c>
      <c r="E117" s="44" t="e">
        <f>_xll.qlRateHelperRate($D117)</f>
        <v>#VALUE!</v>
      </c>
      <c r="F117" s="44" t="str">
        <f>IF(ISERROR(_xll.qlSwapRateHelperSpread($D117)),IF(ISERROR(_xll.qlFuturesRateHelperConvexityAdjustment($D117)),"--",_xll.qlFuturesRateHelperConvexityAdjustment($D117)),_xll.qlSwapRateHelperSpread($D117))</f>
        <v>--</v>
      </c>
      <c r="G117" s="43" t="e">
        <f>_xll.qlRateHelperEarliestDate($D117)</f>
        <v>#VALUE!</v>
      </c>
      <c r="H117" s="42" t="e">
        <f>_xll.qlRateHelperLatestDate($D117)</f>
        <v>#VALUE!</v>
      </c>
      <c r="I117" s="37" t="e">
        <v>#NUM!</v>
      </c>
    </row>
    <row r="118" spans="4:9" x14ac:dyDescent="0.2">
      <c r="D118" s="45" t="e">
        <v>#N/A</v>
      </c>
      <c r="E118" s="44" t="e">
        <f>_xll.qlRateHelperRate($D118)</f>
        <v>#VALUE!</v>
      </c>
      <c r="F118" s="44" t="str">
        <f>IF(ISERROR(_xll.qlSwapRateHelperSpread($D118)),IF(ISERROR(_xll.qlFuturesRateHelperConvexityAdjustment($D118)),"--",_xll.qlFuturesRateHelperConvexityAdjustment($D118)),_xll.qlSwapRateHelperSpread($D118))</f>
        <v>--</v>
      </c>
      <c r="G118" s="43" t="e">
        <f>_xll.qlRateHelperEarliestDate($D118)</f>
        <v>#VALUE!</v>
      </c>
      <c r="H118" s="42" t="e">
        <f>_xll.qlRateHelperLatestDate($D118)</f>
        <v>#VALUE!</v>
      </c>
      <c r="I118" s="37" t="e">
        <v>#NUM!</v>
      </c>
    </row>
    <row r="119" spans="4:9" x14ac:dyDescent="0.2">
      <c r="D119" s="45" t="e">
        <v>#N/A</v>
      </c>
      <c r="E119" s="44" t="e">
        <f>_xll.qlRateHelperRate($D119)</f>
        <v>#VALUE!</v>
      </c>
      <c r="F119" s="44" t="str">
        <f>IF(ISERROR(_xll.qlSwapRateHelperSpread($D119)),IF(ISERROR(_xll.qlFuturesRateHelperConvexityAdjustment($D119)),"--",_xll.qlFuturesRateHelperConvexityAdjustment($D119)),_xll.qlSwapRateHelperSpread($D119))</f>
        <v>--</v>
      </c>
      <c r="G119" s="43" t="e">
        <f>_xll.qlRateHelperEarliestDate($D119)</f>
        <v>#VALUE!</v>
      </c>
      <c r="H119" s="42" t="e">
        <f>_xll.qlRateHelperLatestDate($D119)</f>
        <v>#VALUE!</v>
      </c>
      <c r="I119" s="37" t="e">
        <v>#NUM!</v>
      </c>
    </row>
    <row r="120" spans="4:9" x14ac:dyDescent="0.2">
      <c r="D120" s="45" t="e">
        <v>#N/A</v>
      </c>
      <c r="E120" s="44" t="e">
        <f>_xll.qlRateHelperRate($D120)</f>
        <v>#VALUE!</v>
      </c>
      <c r="F120" s="44" t="str">
        <f>IF(ISERROR(_xll.qlSwapRateHelperSpread($D120)),IF(ISERROR(_xll.qlFuturesRateHelperConvexityAdjustment($D120)),"--",_xll.qlFuturesRateHelperConvexityAdjustment($D120)),_xll.qlSwapRateHelperSpread($D120))</f>
        <v>--</v>
      </c>
      <c r="G120" s="43" t="e">
        <f>_xll.qlRateHelperEarliestDate($D120)</f>
        <v>#VALUE!</v>
      </c>
      <c r="H120" s="42" t="e">
        <f>_xll.qlRateHelperLatestDate($D120)</f>
        <v>#VALUE!</v>
      </c>
      <c r="I120" s="37" t="e">
        <v>#NUM!</v>
      </c>
    </row>
    <row r="121" spans="4:9" x14ac:dyDescent="0.2">
      <c r="D121" s="45" t="e">
        <v>#N/A</v>
      </c>
      <c r="E121" s="44" t="e">
        <f>_xll.qlRateHelperRate($D121)</f>
        <v>#VALUE!</v>
      </c>
      <c r="F121" s="44" t="str">
        <f>IF(ISERROR(_xll.qlSwapRateHelperSpread($D121)),IF(ISERROR(_xll.qlFuturesRateHelperConvexityAdjustment($D121)),"--",_xll.qlFuturesRateHelperConvexityAdjustment($D121)),_xll.qlSwapRateHelperSpread($D121))</f>
        <v>--</v>
      </c>
      <c r="G121" s="43" t="e">
        <f>_xll.qlRateHelperEarliestDate($D121)</f>
        <v>#VALUE!</v>
      </c>
      <c r="H121" s="42" t="e">
        <f>_xll.qlRateHelperLatestDate($D121)</f>
        <v>#VALUE!</v>
      </c>
      <c r="I121" s="37" t="e">
        <v>#NUM!</v>
      </c>
    </row>
    <row r="122" spans="4:9" x14ac:dyDescent="0.2">
      <c r="D122" s="45" t="e">
        <v>#N/A</v>
      </c>
      <c r="E122" s="44" t="e">
        <f>_xll.qlRateHelperRate($D122)</f>
        <v>#VALUE!</v>
      </c>
      <c r="F122" s="44" t="str">
        <f>IF(ISERROR(_xll.qlSwapRateHelperSpread($D122)),IF(ISERROR(_xll.qlFuturesRateHelperConvexityAdjustment($D122)),"--",_xll.qlFuturesRateHelperConvexityAdjustment($D122)),_xll.qlSwapRateHelperSpread($D122))</f>
        <v>--</v>
      </c>
      <c r="G122" s="43" t="e">
        <f>_xll.qlRateHelperEarliestDate($D122)</f>
        <v>#VALUE!</v>
      </c>
      <c r="H122" s="42" t="e">
        <f>_xll.qlRateHelperLatestDate($D122)</f>
        <v>#VALUE!</v>
      </c>
      <c r="I122" s="37" t="e">
        <v>#NUM!</v>
      </c>
    </row>
    <row r="123" spans="4:9" x14ac:dyDescent="0.2">
      <c r="D123" s="45" t="e">
        <v>#N/A</v>
      </c>
      <c r="E123" s="44" t="e">
        <f>_xll.qlRateHelperRate($D123)</f>
        <v>#VALUE!</v>
      </c>
      <c r="F123" s="44" t="str">
        <f>IF(ISERROR(_xll.qlSwapRateHelperSpread($D123)),IF(ISERROR(_xll.qlFuturesRateHelperConvexityAdjustment($D123)),"--",_xll.qlFuturesRateHelperConvexityAdjustment($D123)),_xll.qlSwapRateHelperSpread($D123))</f>
        <v>--</v>
      </c>
      <c r="G123" s="43" t="e">
        <f>_xll.qlRateHelperEarliestDate($D123)</f>
        <v>#VALUE!</v>
      </c>
      <c r="H123" s="42" t="e">
        <f>_xll.qlRateHelperLatestDate($D123)</f>
        <v>#VALUE!</v>
      </c>
      <c r="I123" s="37" t="e">
        <v>#NUM!</v>
      </c>
    </row>
    <row r="124" spans="4:9" x14ac:dyDescent="0.2">
      <c r="D124" s="45" t="e">
        <v>#N/A</v>
      </c>
      <c r="E124" s="44" t="e">
        <f>_xll.qlRateHelperRate($D124)</f>
        <v>#VALUE!</v>
      </c>
      <c r="F124" s="44" t="str">
        <f>IF(ISERROR(_xll.qlSwapRateHelperSpread($D124)),IF(ISERROR(_xll.qlFuturesRateHelperConvexityAdjustment($D124)),"--",_xll.qlFuturesRateHelperConvexityAdjustment($D124)),_xll.qlSwapRateHelperSpread($D124))</f>
        <v>--</v>
      </c>
      <c r="G124" s="43" t="e">
        <f>_xll.qlRateHelperEarliestDate($D124)</f>
        <v>#VALUE!</v>
      </c>
      <c r="H124" s="42" t="e">
        <f>_xll.qlRateHelperLatestDate($D124)</f>
        <v>#VALUE!</v>
      </c>
      <c r="I124" s="37" t="e">
        <v>#NUM!</v>
      </c>
    </row>
    <row r="125" spans="4:9" x14ac:dyDescent="0.2">
      <c r="D125" s="45" t="e">
        <v>#N/A</v>
      </c>
      <c r="E125" s="44" t="e">
        <f>_xll.qlRateHelperRate($D125)</f>
        <v>#VALUE!</v>
      </c>
      <c r="F125" s="44" t="str">
        <f>IF(ISERROR(_xll.qlSwapRateHelperSpread($D125)),IF(ISERROR(_xll.qlFuturesRateHelperConvexityAdjustment($D125)),"--",_xll.qlFuturesRateHelperConvexityAdjustment($D125)),_xll.qlSwapRateHelperSpread($D125))</f>
        <v>--</v>
      </c>
      <c r="G125" s="43" t="e">
        <f>_xll.qlRateHelperEarliestDate($D125)</f>
        <v>#VALUE!</v>
      </c>
      <c r="H125" s="42" t="e">
        <f>_xll.qlRateHelperLatestDate($D125)</f>
        <v>#VALUE!</v>
      </c>
      <c r="I125" s="37" t="e">
        <v>#NUM!</v>
      </c>
    </row>
    <row r="126" spans="4:9" ht="12" thickBot="1" x14ac:dyDescent="0.25">
      <c r="D126" s="41" t="e">
        <v>#N/A</v>
      </c>
      <c r="E126" s="40" t="e">
        <f>_xll.qlRateHelperRate($D126)</f>
        <v>#VALUE!</v>
      </c>
      <c r="F126" s="40" t="str">
        <f>IF(ISERROR(_xll.qlSwapRateHelperSpread($D126)),IF(ISERROR(_xll.qlFuturesRateHelperConvexityAdjustment($D126)),"--",_xll.qlFuturesRateHelperConvexityAdjustment($D126)),_xll.qlSwapRateHelperSpread($D126))</f>
        <v>--</v>
      </c>
      <c r="G126" s="39" t="e">
        <f>_xll.qlRateHelperEarliestDate($D126)</f>
        <v>#VALUE!</v>
      </c>
      <c r="H126" s="38" t="e">
        <f>_xll.qlRateHelperLatestDate($D126)</f>
        <v>#VALUE!</v>
      </c>
      <c r="I126" s="37" t="e">
        <v>#NUM!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1.25" x14ac:dyDescent="0.2"/>
  <cols>
    <col min="1" max="1" width="3" style="108" customWidth="1"/>
    <col min="2" max="2" width="3.42578125" style="108" bestFit="1" customWidth="1"/>
    <col min="3" max="3" width="9.5703125" style="108" bestFit="1" customWidth="1"/>
    <col min="4" max="4" width="20.42578125" style="108" bestFit="1" customWidth="1"/>
    <col min="5" max="5" width="21.85546875" style="108" bestFit="1" customWidth="1"/>
    <col min="6" max="6" width="19.7109375" style="108" bestFit="1" customWidth="1"/>
    <col min="7" max="7" width="23.5703125" style="108" customWidth="1"/>
    <col min="8" max="8" width="4.7109375" style="108" customWidth="1"/>
    <col min="9" max="16384" width="9.140625" style="108"/>
  </cols>
  <sheetData>
    <row r="1" spans="1:8" x14ac:dyDescent="0.2">
      <c r="A1" s="128" t="s">
        <v>193</v>
      </c>
      <c r="B1" s="127"/>
      <c r="C1" s="127"/>
      <c r="D1" s="12" t="s">
        <v>147</v>
      </c>
      <c r="E1" s="126" t="str">
        <f>Currency&amp;"_YC"&amp;$D$1&amp;"RH"</f>
        <v>USD_YC1MRH</v>
      </c>
      <c r="H1" s="112"/>
    </row>
    <row r="2" spans="1:8" ht="23.25" customHeight="1" x14ac:dyDescent="0.2">
      <c r="A2" s="119"/>
      <c r="B2" s="125"/>
      <c r="C2" s="125" t="s">
        <v>153</v>
      </c>
      <c r="D2" s="125" t="s">
        <v>152</v>
      </c>
      <c r="E2" s="124" t="str">
        <f>$E$1&amp;"_Deposits.xml"</f>
        <v>USD_YC1MRH_Deposits.xml</v>
      </c>
      <c r="F2" s="123" t="e">
        <f ca="1">IF(Serialize,_xll.ohObjectSave(F3:F7,SerializationPath&amp;E2,FileOverwrite,Serialize),"---")</f>
        <v>#VALUE!</v>
      </c>
      <c r="G2" s="122" t="str">
        <f ca="1">_xll.ohRangeRetrieveError(F2)</f>
        <v/>
      </c>
      <c r="H2" s="112"/>
    </row>
    <row r="3" spans="1:8" x14ac:dyDescent="0.2">
      <c r="A3" s="119"/>
      <c r="B3" s="121" t="s">
        <v>151</v>
      </c>
      <c r="C3" s="117"/>
      <c r="D3" s="116" t="str">
        <f>Currency&amp;B3&amp;"D_SYNTH"&amp;$D$1&amp;QuoteSuffix</f>
        <v>USDSND_SYNTH1M_Quote</v>
      </c>
      <c r="E3" s="115" t="str">
        <f>$E$1&amp;"_"&amp;$B3&amp;"D"</f>
        <v>USD_YC1MRH_SND</v>
      </c>
      <c r="F3" s="120" t="str">
        <f>_xll.qlDepositRateHelper2(E3,D3,"1d",2,"target","following",FALSE,"act/360",Permanent,Trigger,ObjectOverwrite)</f>
        <v>USD_YC1MRH_SND#0010</v>
      </c>
      <c r="G3" s="113" t="str">
        <f>_xll.ohRangeRetrieveError(F3)</f>
        <v/>
      </c>
      <c r="H3" s="112"/>
    </row>
    <row r="4" spans="1:8" x14ac:dyDescent="0.2">
      <c r="A4" s="119"/>
      <c r="B4" s="118" t="s">
        <v>150</v>
      </c>
      <c r="C4" s="117" t="str">
        <f>PROPER(Currency)&amp;FamilyName&amp;$B4</f>
        <v>UsdLiborSW</v>
      </c>
      <c r="D4" s="116" t="str">
        <f>Currency&amp;B4&amp;"D_SYNTH"&amp;$D$1&amp;QuoteSuffix</f>
        <v>USDSWD_SYNTH1M_Quote</v>
      </c>
      <c r="E4" s="115" t="str">
        <f>$E$1&amp;"_"&amp;$B4&amp;"D"</f>
        <v>USD_YC1MRH_SWD</v>
      </c>
      <c r="F4" s="114" t="str">
        <f>_xll.qlDepositRateHelper(E4,D4,C4,Permanent,Trigger,ObjectOverwrite)</f>
        <v>USD_YC1MRH_SWD#0010</v>
      </c>
      <c r="G4" s="113" t="str">
        <f>_xll.ohRangeRetrieveError(F4)</f>
        <v/>
      </c>
      <c r="H4" s="112"/>
    </row>
    <row r="5" spans="1:8" x14ac:dyDescent="0.2">
      <c r="A5" s="119"/>
      <c r="B5" s="118" t="s">
        <v>149</v>
      </c>
      <c r="C5" s="117" t="str">
        <f>PROPER(Currency)&amp;FamilyName&amp;$B5</f>
        <v>UsdLibor2W</v>
      </c>
      <c r="D5" s="116" t="str">
        <f>Currency&amp;B5&amp;"D_SYNTH"&amp;$D$1&amp;QuoteSuffix</f>
        <v>USD2WD_SYNTH1M_Quote</v>
      </c>
      <c r="E5" s="115" t="str">
        <f>$E$1&amp;"_"&amp;$B5&amp;"D"</f>
        <v>USD_YC1MRH_2WD</v>
      </c>
      <c r="F5" s="114" t="str">
        <f>_xll.qlDepositRateHelper(E5,D5,C5,Permanent,Trigger,ObjectOverwrite)</f>
        <v>USD_YC1MRH_2WD#0010</v>
      </c>
      <c r="G5" s="113" t="str">
        <f>_xll.ohRangeRetrieveError(F5)</f>
        <v/>
      </c>
      <c r="H5" s="112"/>
    </row>
    <row r="6" spans="1:8" x14ac:dyDescent="0.2">
      <c r="A6" s="119"/>
      <c r="B6" s="118" t="s">
        <v>148</v>
      </c>
      <c r="C6" s="117" t="str">
        <f>PROPER(Currency)&amp;FamilyName&amp;$B6</f>
        <v>UsdLibor3W</v>
      </c>
      <c r="D6" s="116" t="str">
        <f>Currency&amp;B6&amp;"D_SYNTH"&amp;$D$1&amp;QuoteSuffix</f>
        <v>USD3WD_SYNTH1M_Quote</v>
      </c>
      <c r="E6" s="115" t="str">
        <f>$E$1&amp;"_"&amp;$B6&amp;"D"</f>
        <v>USD_YC1MRH_3WD</v>
      </c>
      <c r="F6" s="114" t="str">
        <f>_xll.qlDepositRateHelper(E6,D6,C6,Permanent,Trigger,ObjectOverwrite)</f>
        <v>USD_YC1MRH_3WD#0010</v>
      </c>
      <c r="G6" s="113" t="str">
        <f>_xll.ohRangeRetrieveError(F6)</f>
        <v/>
      </c>
      <c r="H6" s="112"/>
    </row>
    <row r="7" spans="1:8" x14ac:dyDescent="0.2">
      <c r="A7" s="119"/>
      <c r="B7" s="118" t="s">
        <v>147</v>
      </c>
      <c r="C7" s="117" t="str">
        <f>PROPER(Currency)&amp;FamilyName&amp;$B7</f>
        <v>UsdLibor1M</v>
      </c>
      <c r="D7" s="116" t="str">
        <f>Currency&amp;B7&amp;"D_SYNTH"&amp;$D$1&amp;QuoteSuffix</f>
        <v>USD1MD_SYNTH1M_Quote</v>
      </c>
      <c r="E7" s="115" t="str">
        <f>$E$1&amp;"_"&amp;$B7&amp;"D"</f>
        <v>USD_YC1MRH_1MD</v>
      </c>
      <c r="F7" s="114" t="str">
        <f>_xll.qlDepositRateHelper(E7,D7,C7,Permanent,Trigger,ObjectOverwrite)</f>
        <v>USD_YC1MRH_1MD#0010</v>
      </c>
      <c r="G7" s="113" t="str">
        <f>_xll.ohRangeRetrieveError(F7)</f>
        <v/>
      </c>
      <c r="H7" s="112"/>
    </row>
    <row r="8" spans="1:8" ht="12" thickBot="1" x14ac:dyDescent="0.25">
      <c r="A8" s="111"/>
      <c r="B8" s="110"/>
      <c r="C8" s="110"/>
      <c r="D8" s="110"/>
      <c r="E8" s="110"/>
      <c r="F8" s="110"/>
      <c r="G8" s="110"/>
      <c r="H8" s="109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/>
  </sheetViews>
  <sheetFormatPr defaultRowHeight="11.25" x14ac:dyDescent="0.2"/>
  <cols>
    <col min="1" max="1" width="1.7109375" style="108" customWidth="1"/>
    <col min="2" max="2" width="4.7109375" style="108" bestFit="1" customWidth="1"/>
    <col min="3" max="3" width="6.5703125" style="108" bestFit="1" customWidth="1"/>
    <col min="4" max="4" width="2.7109375" style="108" bestFit="1" customWidth="1"/>
    <col min="5" max="5" width="3.85546875" style="108" bestFit="1" customWidth="1"/>
    <col min="6" max="6" width="5.85546875" style="108" bestFit="1" customWidth="1"/>
    <col min="7" max="7" width="13.85546875" style="108" bestFit="1" customWidth="1"/>
    <col min="8" max="8" width="10" style="108" bestFit="1" customWidth="1"/>
    <col min="9" max="9" width="7.140625" style="108" bestFit="1" customWidth="1"/>
    <col min="10" max="10" width="13.5703125" style="108" bestFit="1" customWidth="1"/>
    <col min="11" max="11" width="21.140625" style="108" bestFit="1" customWidth="1"/>
    <col min="12" max="12" width="25.7109375" style="151" bestFit="1" customWidth="1"/>
    <col min="13" max="13" width="21" style="108" customWidth="1"/>
    <col min="14" max="14" width="3.7109375" style="108" customWidth="1"/>
    <col min="15" max="16384" width="9.140625" style="108"/>
  </cols>
  <sheetData>
    <row r="1" spans="1:14" x14ac:dyDescent="0.2">
      <c r="A1" s="183" t="s">
        <v>194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  <c r="L1" s="170"/>
      <c r="M1" s="170"/>
      <c r="N1" s="169"/>
    </row>
    <row r="2" spans="1:14" x14ac:dyDescent="0.2">
      <c r="A2" s="119"/>
      <c r="B2" s="127"/>
      <c r="C2" s="127"/>
      <c r="D2" s="127"/>
      <c r="E2" s="127"/>
      <c r="F2" s="127"/>
      <c r="G2" s="127"/>
      <c r="H2" s="127"/>
      <c r="I2" s="127"/>
      <c r="J2" s="12" t="s">
        <v>147</v>
      </c>
      <c r="K2" s="12" t="str">
        <f>Currency&amp;"_YC"&amp;$J$2&amp;"RH"</f>
        <v>USD_YC1MRH</v>
      </c>
      <c r="L2" s="12" t="str">
        <f>Discounting</f>
        <v>UsdYC</v>
      </c>
      <c r="M2" s="127"/>
      <c r="N2" s="154"/>
    </row>
    <row r="3" spans="1:14" ht="36" customHeight="1" x14ac:dyDescent="0.2">
      <c r="A3" s="119"/>
      <c r="B3" s="125" t="s">
        <v>182</v>
      </c>
      <c r="C3" s="125" t="s">
        <v>181</v>
      </c>
      <c r="D3" s="125"/>
      <c r="E3" s="125"/>
      <c r="F3" s="125" t="s">
        <v>180</v>
      </c>
      <c r="G3" s="125" t="s">
        <v>179</v>
      </c>
      <c r="H3" s="125" t="s">
        <v>178</v>
      </c>
      <c r="I3" s="125" t="s">
        <v>177</v>
      </c>
      <c r="J3" s="125" t="s">
        <v>152</v>
      </c>
      <c r="K3" s="168" t="str">
        <f>K2&amp;"_Swaps.xml"</f>
        <v>USD_YC1MRH_Swaps.xml</v>
      </c>
      <c r="L3" s="167" t="e">
        <f ca="1">IF(Serialize,_xll.ohObjectSave(L4:L16,SerializationPath&amp;K3,FileOverwrite,Serialize),"---")</f>
        <v>#VALUE!</v>
      </c>
      <c r="M3" s="122" t="str">
        <f ca="1">_xll.ohRangeRetrieveError(L3)</f>
        <v/>
      </c>
      <c r="N3" s="154"/>
    </row>
    <row r="4" spans="1:14" x14ac:dyDescent="0.2">
      <c r="A4" s="128"/>
      <c r="B4" s="127"/>
      <c r="C4" s="127"/>
      <c r="D4" s="127"/>
      <c r="E4" s="127"/>
      <c r="F4" s="127"/>
      <c r="G4" s="127"/>
      <c r="H4" s="127"/>
      <c r="I4" s="127"/>
      <c r="J4" s="127"/>
      <c r="K4" s="166" t="str">
        <f>$K$2&amp;"_x"&amp;$E6&amp;"_"&amp;FamilyName&amp;$J$2</f>
        <v>USD_YC1MRH_xX1S_Libor1M</v>
      </c>
      <c r="L4" s="165" t="str">
        <f>IF(UPPER(FamilyName)="IBOR",_xll.qlEuribor($K4,$J$2,,Permanent,Trigger,ObjectOverwrite),IF(UPPER(FamilyName)="LIBOR",_xll.qlLibor($K4,Currency,$J$2,,Permanent,Trigger,ObjectOverwrite),"--"))</f>
        <v>USD_YC1MRH_xX1S_Libor1M#0007</v>
      </c>
      <c r="M4" s="164" t="str">
        <f>_xll.ohRangeRetrieveError(L4)</f>
        <v/>
      </c>
      <c r="N4" s="154"/>
    </row>
    <row r="5" spans="1:14" x14ac:dyDescent="0.2">
      <c r="A5" s="128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54"/>
    </row>
    <row r="6" spans="1:14" x14ac:dyDescent="0.2">
      <c r="A6" s="119"/>
      <c r="B6" s="163" t="s">
        <v>166</v>
      </c>
      <c r="C6" s="163" t="s">
        <v>176</v>
      </c>
      <c r="D6" s="163">
        <v>2</v>
      </c>
      <c r="E6" s="163" t="s">
        <v>41</v>
      </c>
      <c r="F6" s="162" t="s">
        <v>164</v>
      </c>
      <c r="G6" s="162" t="s">
        <v>163</v>
      </c>
      <c r="H6" s="162" t="str">
        <f>MoneyMarketDayCounter</f>
        <v>Actual/360</v>
      </c>
      <c r="I6" s="160">
        <v>0</v>
      </c>
      <c r="J6" s="159" t="str">
        <f>Currency&amp;$D6&amp;$E6&amp;QuoteSuffix</f>
        <v>USD2X1S_Quote</v>
      </c>
      <c r="K6" s="159" t="str">
        <f>$K$2&amp;"_"&amp;$D6&amp;$E6</f>
        <v>USD_YC1MRH_2X1S</v>
      </c>
      <c r="L6" s="157" t="str">
        <f>_xll.qlSwapRateHelper2(K6,$J6,$C6,Calendar,$F6,$G6,$H6,$L$4,$I6,B6,DiscountingCurve,Permanent,,ObjectOverwrite)</f>
        <v>USD_YC1MRH_2X1S#0007</v>
      </c>
      <c r="M6" s="122" t="str">
        <f>_xll.ohRangeRetrieveError(L6)</f>
        <v/>
      </c>
      <c r="N6" s="154"/>
    </row>
    <row r="7" spans="1:14" x14ac:dyDescent="0.2">
      <c r="A7" s="119"/>
      <c r="B7" s="163" t="s">
        <v>166</v>
      </c>
      <c r="C7" s="163" t="s">
        <v>175</v>
      </c>
      <c r="D7" s="163">
        <v>3</v>
      </c>
      <c r="E7" s="163" t="s">
        <v>41</v>
      </c>
      <c r="F7" s="162" t="s">
        <v>164</v>
      </c>
      <c r="G7" s="162" t="s">
        <v>163</v>
      </c>
      <c r="H7" s="161" t="str">
        <f>MoneyMarketDayCounter</f>
        <v>Actual/360</v>
      </c>
      <c r="I7" s="160">
        <v>0</v>
      </c>
      <c r="J7" s="159" t="str">
        <f>Currency&amp;$D7&amp;$E7&amp;QuoteSuffix</f>
        <v>USD3X1S_Quote</v>
      </c>
      <c r="K7" s="158" t="str">
        <f>$K$2&amp;"_"&amp;$D7&amp;$E7</f>
        <v>USD_YC1MRH_3X1S</v>
      </c>
      <c r="L7" s="157" t="str">
        <f>_xll.qlSwapRateHelper2(K7,$J7,$C7,Calendar,$F7,$G7,$H7,$L$4,$I7,B7,DiscountingCurve,Permanent,,ObjectOverwrite)</f>
        <v>USD_YC1MRH_3X1S#0007</v>
      </c>
      <c r="M7" s="122" t="str">
        <f>_xll.ohRangeRetrieveError(L7)</f>
        <v/>
      </c>
      <c r="N7" s="154"/>
    </row>
    <row r="8" spans="1:14" x14ac:dyDescent="0.2">
      <c r="A8" s="119"/>
      <c r="B8" s="163" t="s">
        <v>166</v>
      </c>
      <c r="C8" s="163" t="s">
        <v>174</v>
      </c>
      <c r="D8" s="163">
        <v>4</v>
      </c>
      <c r="E8" s="163" t="s">
        <v>41</v>
      </c>
      <c r="F8" s="162" t="s">
        <v>164</v>
      </c>
      <c r="G8" s="162" t="s">
        <v>163</v>
      </c>
      <c r="H8" s="161" t="str">
        <f>MoneyMarketDayCounter</f>
        <v>Actual/360</v>
      </c>
      <c r="I8" s="160">
        <v>0</v>
      </c>
      <c r="J8" s="159" t="str">
        <f>Currency&amp;$D8&amp;$E8&amp;QuoteSuffix</f>
        <v>USD4X1S_Quote</v>
      </c>
      <c r="K8" s="158" t="str">
        <f>$K$2&amp;"_"&amp;$D8&amp;$E8</f>
        <v>USD_YC1MRH_4X1S</v>
      </c>
      <c r="L8" s="157" t="str">
        <f>_xll.qlSwapRateHelper2(K8,$J8,$C8,Calendar,$F8,$G8,$H8,$L$4,$I8,B8,DiscountingCurve,Permanent,,ObjectOverwrite)</f>
        <v>USD_YC1MRH_4X1S#0007</v>
      </c>
      <c r="M8" s="122" t="str">
        <f>_xll.ohRangeRetrieveError(L8)</f>
        <v/>
      </c>
      <c r="N8" s="154"/>
    </row>
    <row r="9" spans="1:14" x14ac:dyDescent="0.2">
      <c r="A9" s="119"/>
      <c r="B9" s="163" t="s">
        <v>166</v>
      </c>
      <c r="C9" s="163" t="s">
        <v>173</v>
      </c>
      <c r="D9" s="163">
        <v>5</v>
      </c>
      <c r="E9" s="163" t="s">
        <v>41</v>
      </c>
      <c r="F9" s="162" t="s">
        <v>164</v>
      </c>
      <c r="G9" s="162" t="s">
        <v>163</v>
      </c>
      <c r="H9" s="161" t="str">
        <f>MoneyMarketDayCounter</f>
        <v>Actual/360</v>
      </c>
      <c r="I9" s="160">
        <v>0</v>
      </c>
      <c r="J9" s="159" t="str">
        <f>Currency&amp;$D9&amp;$E9&amp;QuoteSuffix</f>
        <v>USD5X1S_Quote</v>
      </c>
      <c r="K9" s="158" t="str">
        <f>$K$2&amp;"_"&amp;$D9&amp;$E9</f>
        <v>USD_YC1MRH_5X1S</v>
      </c>
      <c r="L9" s="157" t="str">
        <f>_xll.qlSwapRateHelper2(K9,$J9,$C9,Calendar,$F9,$G9,$H9,$L$4,$I9,B9,DiscountingCurve,Permanent,,ObjectOverwrite)</f>
        <v>USD_YC1MRH_5X1S#0007</v>
      </c>
      <c r="M9" s="122" t="str">
        <f>_xll.ohRangeRetrieveError(L9)</f>
        <v/>
      </c>
      <c r="N9" s="154"/>
    </row>
    <row r="10" spans="1:14" x14ac:dyDescent="0.2">
      <c r="A10" s="119"/>
      <c r="B10" s="163" t="s">
        <v>166</v>
      </c>
      <c r="C10" s="163" t="s">
        <v>172</v>
      </c>
      <c r="D10" s="163">
        <v>6</v>
      </c>
      <c r="E10" s="163" t="s">
        <v>41</v>
      </c>
      <c r="F10" s="162" t="s">
        <v>164</v>
      </c>
      <c r="G10" s="162" t="s">
        <v>163</v>
      </c>
      <c r="H10" s="161" t="str">
        <f>MoneyMarketDayCounter</f>
        <v>Actual/360</v>
      </c>
      <c r="I10" s="160">
        <v>0</v>
      </c>
      <c r="J10" s="159" t="str">
        <f>Currency&amp;$D10&amp;$E10&amp;QuoteSuffix</f>
        <v>USD6X1S_Quote</v>
      </c>
      <c r="K10" s="158" t="str">
        <f>$K$2&amp;"_"&amp;$D10&amp;$E10</f>
        <v>USD_YC1MRH_6X1S</v>
      </c>
      <c r="L10" s="157" t="str">
        <f>_xll.qlSwapRateHelper2(K10,$J10,$C10,Calendar,$F10,$G10,$H10,$L$4,$I10,B10,DiscountingCurve,Permanent,,ObjectOverwrite)</f>
        <v>USD_YC1MRH_6X1S#0007</v>
      </c>
      <c r="M10" s="122" t="str">
        <f>_xll.ohRangeRetrieveError(L10)</f>
        <v/>
      </c>
      <c r="N10" s="154"/>
    </row>
    <row r="11" spans="1:14" x14ac:dyDescent="0.2">
      <c r="A11" s="119"/>
      <c r="B11" s="163" t="s">
        <v>166</v>
      </c>
      <c r="C11" s="163" t="s">
        <v>171</v>
      </c>
      <c r="D11" s="163">
        <v>7</v>
      </c>
      <c r="E11" s="163" t="s">
        <v>41</v>
      </c>
      <c r="F11" s="162" t="s">
        <v>164</v>
      </c>
      <c r="G11" s="162" t="s">
        <v>163</v>
      </c>
      <c r="H11" s="161" t="str">
        <f>MoneyMarketDayCounter</f>
        <v>Actual/360</v>
      </c>
      <c r="I11" s="160">
        <v>0</v>
      </c>
      <c r="J11" s="159" t="str">
        <f>Currency&amp;$D11&amp;$E11&amp;QuoteSuffix</f>
        <v>USD7X1S_Quote</v>
      </c>
      <c r="K11" s="158" t="str">
        <f>$K$2&amp;"_"&amp;$D11&amp;$E11</f>
        <v>USD_YC1MRH_7X1S</v>
      </c>
      <c r="L11" s="157" t="str">
        <f>_xll.qlSwapRateHelper2(K11,$J11,$C11,Calendar,$F11,$G11,$H11,$L$4,$I11,B11,DiscountingCurve,Permanent,,ObjectOverwrite)</f>
        <v>USD_YC1MRH_7X1S#0007</v>
      </c>
      <c r="M11" s="122" t="str">
        <f>_xll.ohRangeRetrieveError(L11)</f>
        <v/>
      </c>
      <c r="N11" s="154"/>
    </row>
    <row r="12" spans="1:14" x14ac:dyDescent="0.2">
      <c r="A12" s="119"/>
      <c r="B12" s="163" t="s">
        <v>166</v>
      </c>
      <c r="C12" s="163" t="s">
        <v>170</v>
      </c>
      <c r="D12" s="163">
        <v>8</v>
      </c>
      <c r="E12" s="163" t="s">
        <v>41</v>
      </c>
      <c r="F12" s="162" t="s">
        <v>164</v>
      </c>
      <c r="G12" s="162" t="s">
        <v>163</v>
      </c>
      <c r="H12" s="161" t="str">
        <f>MoneyMarketDayCounter</f>
        <v>Actual/360</v>
      </c>
      <c r="I12" s="160">
        <v>0</v>
      </c>
      <c r="J12" s="159" t="str">
        <f>Currency&amp;$D12&amp;$E12&amp;QuoteSuffix</f>
        <v>USD8X1S_Quote</v>
      </c>
      <c r="K12" s="158" t="str">
        <f>$K$2&amp;"_"&amp;$D12&amp;$E12</f>
        <v>USD_YC1MRH_8X1S</v>
      </c>
      <c r="L12" s="157" t="str">
        <f>_xll.qlSwapRateHelper2(K12,$J12,$C12,Calendar,$F12,$G12,$H12,$L$4,$I12,B12,DiscountingCurve,Permanent,,ObjectOverwrite)</f>
        <v>USD_YC1MRH_8X1S#0007</v>
      </c>
      <c r="M12" s="122" t="str">
        <f>_xll.ohRangeRetrieveError(L12)</f>
        <v/>
      </c>
      <c r="N12" s="154"/>
    </row>
    <row r="13" spans="1:14" x14ac:dyDescent="0.2">
      <c r="A13" s="119"/>
      <c r="B13" s="163" t="s">
        <v>166</v>
      </c>
      <c r="C13" s="163" t="s">
        <v>169</v>
      </c>
      <c r="D13" s="163">
        <v>9</v>
      </c>
      <c r="E13" s="163" t="s">
        <v>41</v>
      </c>
      <c r="F13" s="162" t="s">
        <v>164</v>
      </c>
      <c r="G13" s="162" t="s">
        <v>163</v>
      </c>
      <c r="H13" s="161" t="str">
        <f>MoneyMarketDayCounter</f>
        <v>Actual/360</v>
      </c>
      <c r="I13" s="160">
        <v>0</v>
      </c>
      <c r="J13" s="159" t="str">
        <f>Currency&amp;$D13&amp;$E13&amp;QuoteSuffix</f>
        <v>USD9X1S_Quote</v>
      </c>
      <c r="K13" s="158" t="str">
        <f>$K$2&amp;"_"&amp;$D13&amp;$E13</f>
        <v>USD_YC1MRH_9X1S</v>
      </c>
      <c r="L13" s="157" t="str">
        <f>_xll.qlSwapRateHelper2(K13,$J13,$C13,Calendar,$F13,$G13,$H13,$L$4,$I13,B13,DiscountingCurve,Permanent,,ObjectOverwrite)</f>
        <v>USD_YC1MRH_9X1S#0007</v>
      </c>
      <c r="M13" s="122" t="str">
        <f>_xll.ohRangeRetrieveError(L13)</f>
        <v/>
      </c>
      <c r="N13" s="154"/>
    </row>
    <row r="14" spans="1:14" x14ac:dyDescent="0.2">
      <c r="A14" s="119"/>
      <c r="B14" s="163" t="s">
        <v>166</v>
      </c>
      <c r="C14" s="163" t="s">
        <v>168</v>
      </c>
      <c r="D14" s="163">
        <v>10</v>
      </c>
      <c r="E14" s="163" t="s">
        <v>41</v>
      </c>
      <c r="F14" s="162" t="s">
        <v>164</v>
      </c>
      <c r="G14" s="162" t="s">
        <v>163</v>
      </c>
      <c r="H14" s="161" t="str">
        <f>MoneyMarketDayCounter</f>
        <v>Actual/360</v>
      </c>
      <c r="I14" s="160">
        <v>0</v>
      </c>
      <c r="J14" s="159" t="str">
        <f>Currency&amp;$D14&amp;$E14&amp;QuoteSuffix</f>
        <v>USD10X1S_Quote</v>
      </c>
      <c r="K14" s="158" t="str">
        <f>$K$2&amp;"_"&amp;$D14&amp;$E14</f>
        <v>USD_YC1MRH_10X1S</v>
      </c>
      <c r="L14" s="157" t="str">
        <f>_xll.qlSwapRateHelper2(K14,$J14,$C14,Calendar,$F14,$G14,$H14,$L$4,$I14,B14,DiscountingCurve,Permanent,,ObjectOverwrite)</f>
        <v>USD_YC1MRH_10X1S#0007</v>
      </c>
      <c r="M14" s="122" t="str">
        <f>_xll.ohRangeRetrieveError(L14)</f>
        <v/>
      </c>
      <c r="N14" s="154"/>
    </row>
    <row r="15" spans="1:14" x14ac:dyDescent="0.2">
      <c r="A15" s="119"/>
      <c r="B15" s="163" t="s">
        <v>166</v>
      </c>
      <c r="C15" s="163" t="s">
        <v>167</v>
      </c>
      <c r="D15" s="163">
        <v>11</v>
      </c>
      <c r="E15" s="163" t="s">
        <v>41</v>
      </c>
      <c r="F15" s="162" t="s">
        <v>164</v>
      </c>
      <c r="G15" s="162" t="s">
        <v>163</v>
      </c>
      <c r="H15" s="161" t="str">
        <f>MoneyMarketDayCounter</f>
        <v>Actual/360</v>
      </c>
      <c r="I15" s="160">
        <v>0</v>
      </c>
      <c r="J15" s="159" t="str">
        <f>Currency&amp;$D15&amp;$E15&amp;QuoteSuffix</f>
        <v>USD11X1S_Quote</v>
      </c>
      <c r="K15" s="158" t="str">
        <f>$K$2&amp;"_"&amp;$D15&amp;$E15</f>
        <v>USD_YC1MRH_11X1S</v>
      </c>
      <c r="L15" s="157" t="str">
        <f>_xll.qlSwapRateHelper2(K15,$J15,$C15,Calendar,$F15,$G15,$H15,$L$4,$I15,B15,DiscountingCurve,Permanent,,ObjectOverwrite)</f>
        <v>USD_YC1MRH_11X1S#0007</v>
      </c>
      <c r="M15" s="122" t="str">
        <f>_xll.ohRangeRetrieveError(L15)</f>
        <v/>
      </c>
      <c r="N15" s="154"/>
    </row>
    <row r="16" spans="1:14" x14ac:dyDescent="0.2">
      <c r="A16" s="119"/>
      <c r="B16" s="163" t="s">
        <v>166</v>
      </c>
      <c r="C16" s="163" t="s">
        <v>165</v>
      </c>
      <c r="D16" s="163">
        <v>12</v>
      </c>
      <c r="E16" s="163" t="s">
        <v>41</v>
      </c>
      <c r="F16" s="162" t="s">
        <v>164</v>
      </c>
      <c r="G16" s="162" t="s">
        <v>163</v>
      </c>
      <c r="H16" s="161" t="str">
        <f>MoneyMarketDayCounter</f>
        <v>Actual/360</v>
      </c>
      <c r="I16" s="160">
        <v>0</v>
      </c>
      <c r="J16" s="159" t="str">
        <f>Currency&amp;$D16&amp;$E16&amp;QuoteSuffix</f>
        <v>USD12X1S_Quote</v>
      </c>
      <c r="K16" s="158" t="str">
        <f>$K$2&amp;"_"&amp;$D16&amp;$E16</f>
        <v>USD_YC1MRH_12X1S</v>
      </c>
      <c r="L16" s="157" t="str">
        <f>_xll.qlSwapRateHelper2(K16,$J16,$C16,Calendar,$F16,$G16,$H16,$L$4,$I16,B16,DiscountingCurve,Permanent,,ObjectOverwrite)</f>
        <v>USD_YC1MRH_12X1S#0007</v>
      </c>
      <c r="M16" s="122" t="str">
        <f>_xll.ohRangeRetrieveError(L16)</f>
        <v/>
      </c>
      <c r="N16" s="154"/>
    </row>
    <row r="17" spans="1:14" x14ac:dyDescent="0.2">
      <c r="A17" s="119"/>
      <c r="B17" s="15"/>
      <c r="C17" s="15"/>
      <c r="D17" s="15"/>
      <c r="E17" s="15"/>
      <c r="F17" s="12"/>
      <c r="G17" s="12"/>
      <c r="H17" s="12"/>
      <c r="I17" s="156"/>
      <c r="J17" s="155"/>
      <c r="K17" s="155"/>
      <c r="L17" s="155"/>
      <c r="M17" s="155"/>
      <c r="N17" s="154"/>
    </row>
    <row r="18" spans="1:14" ht="12" thickBot="1" x14ac:dyDescent="0.25">
      <c r="A18" s="111"/>
      <c r="B18" s="110"/>
      <c r="C18" s="110"/>
      <c r="D18" s="110"/>
      <c r="E18" s="110"/>
      <c r="F18" s="110"/>
      <c r="G18" s="110"/>
      <c r="H18" s="110"/>
      <c r="I18" s="110"/>
      <c r="J18" s="110"/>
      <c r="K18" s="110"/>
      <c r="L18" s="153"/>
      <c r="M18" s="153"/>
      <c r="N18" s="152"/>
    </row>
  </sheetData>
  <dataValidations count="2">
    <dataValidation type="list" allowBlank="1" showInputMessage="1" showErrorMessage="1" sqref="G6:G17">
      <formula1>"Following,Modified Following,Preceding,Modified Preceding,Month End Reference,Unadjusted Month End,Unadjusted"</formula1>
    </dataValidation>
    <dataValidation type="list" allowBlank="1" showInputMessage="1" showErrorMessage="1" sqref="F6:F17">
      <formula1>"Once,Annual,Semiannual,EveryFourthMonth,Quarterly,Bimonthly,Monthly"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workbookViewId="0"/>
  </sheetViews>
  <sheetFormatPr defaultRowHeight="11.25" x14ac:dyDescent="0.2"/>
  <cols>
    <col min="1" max="1" width="1.7109375" style="108" customWidth="1"/>
    <col min="2" max="2" width="4.7109375" style="108" bestFit="1" customWidth="1"/>
    <col min="3" max="3" width="3.85546875" style="108" bestFit="1" customWidth="1"/>
    <col min="4" max="4" width="3.140625" style="108" bestFit="1" customWidth="1"/>
    <col min="5" max="5" width="2.7109375" style="108" bestFit="1" customWidth="1"/>
    <col min="6" max="6" width="5.85546875" style="108" bestFit="1" customWidth="1"/>
    <col min="7" max="7" width="13.85546875" style="108" bestFit="1" customWidth="1"/>
    <col min="8" max="8" width="15.28515625" style="108" bestFit="1" customWidth="1"/>
    <col min="9" max="9" width="15.42578125" style="108" bestFit="1" customWidth="1"/>
    <col min="10" max="10" width="20.28515625" style="108" bestFit="1" customWidth="1"/>
    <col min="11" max="11" width="27.5703125" style="108" bestFit="1" customWidth="1"/>
    <col min="12" max="12" width="30.42578125" style="151" bestFit="1" customWidth="1"/>
    <col min="13" max="13" width="16.5703125" style="108" customWidth="1"/>
    <col min="14" max="14" width="3.85546875" style="108" customWidth="1"/>
    <col min="15" max="15" width="2.5703125" style="108" customWidth="1"/>
    <col min="16" max="16" width="4" style="108" bestFit="1" customWidth="1"/>
    <col min="17" max="17" width="3.28515625" style="108" bestFit="1" customWidth="1"/>
    <col min="18" max="18" width="2.7109375" style="108" bestFit="1" customWidth="1"/>
    <col min="19" max="16384" width="9.140625" style="108"/>
  </cols>
  <sheetData>
    <row r="1" spans="1:18" x14ac:dyDescent="0.2">
      <c r="A1" s="183" t="s">
        <v>195</v>
      </c>
      <c r="B1" s="170"/>
      <c r="C1" s="170"/>
      <c r="D1" s="170"/>
      <c r="E1" s="170"/>
      <c r="F1" s="170"/>
      <c r="G1" s="170"/>
      <c r="H1" s="170"/>
      <c r="I1" s="170"/>
      <c r="J1" s="170"/>
      <c r="K1" s="171"/>
      <c r="L1" s="170"/>
      <c r="M1" s="170"/>
      <c r="N1" s="169"/>
    </row>
    <row r="2" spans="1:18" x14ac:dyDescent="0.2">
      <c r="A2" s="119"/>
      <c r="B2" s="127"/>
      <c r="C2" s="127"/>
      <c r="D2" s="127"/>
      <c r="E2" s="127"/>
      <c r="F2" s="127"/>
      <c r="G2" s="127"/>
      <c r="H2" s="127"/>
      <c r="I2" s="12" t="s">
        <v>192</v>
      </c>
      <c r="J2" s="12" t="s">
        <v>147</v>
      </c>
      <c r="K2" s="12" t="str">
        <f>Currency&amp;"_YC"&amp;$J$2&amp;"RH"</f>
        <v>USD_YC1MRH</v>
      </c>
      <c r="L2" s="12" t="str">
        <f>Discounting</f>
        <v>UsdYC</v>
      </c>
      <c r="M2" s="127"/>
      <c r="N2" s="154"/>
    </row>
    <row r="3" spans="1:18" ht="22.5" x14ac:dyDescent="0.2">
      <c r="A3" s="119"/>
      <c r="B3" s="125" t="s">
        <v>182</v>
      </c>
      <c r="C3" s="125"/>
      <c r="D3" s="125"/>
      <c r="E3" s="125"/>
      <c r="F3" s="125" t="s">
        <v>180</v>
      </c>
      <c r="G3" s="125" t="s">
        <v>179</v>
      </c>
      <c r="H3" s="125" t="s">
        <v>178</v>
      </c>
      <c r="I3" s="125" t="s">
        <v>177</v>
      </c>
      <c r="J3" s="125" t="s">
        <v>152</v>
      </c>
      <c r="K3" s="168" t="str">
        <f>K2&amp;"_SwapsFromBasis.xml"</f>
        <v>USD_YC1MRH_SwapsFromBasis.xml</v>
      </c>
      <c r="L3" s="167" t="e">
        <f ca="1">IF(Serialize,_xll.ohObjectSave(L4:L42,SerializationPath&amp;K3,FileOverwrite,Serialize),"---")</f>
        <v>#VALUE!</v>
      </c>
      <c r="M3" s="172" t="str">
        <f ca="1">_xll.ohRangeRetrieveError(L3)</f>
        <v/>
      </c>
      <c r="N3" s="154"/>
    </row>
    <row r="4" spans="1:18" x14ac:dyDescent="0.2">
      <c r="A4" s="128"/>
      <c r="B4" s="127"/>
      <c r="C4" s="127"/>
      <c r="D4" s="127"/>
      <c r="E4" s="127"/>
      <c r="F4" s="127"/>
      <c r="G4" s="127"/>
      <c r="H4" s="127"/>
      <c r="I4" s="127"/>
      <c r="J4" s="127"/>
      <c r="K4" s="166" t="str">
        <f>$K$2&amp;"_"&amp;$D6&amp;$E6&amp;"BASIS_"&amp;FamilyName&amp;$J$2</f>
        <v>USD_YC1MRH_AM1LBASIS_Libor1M</v>
      </c>
      <c r="L4" s="165" t="str">
        <f>IF(UPPER(FamilyName)="IBOR",_xll.qlEuribor($K4,$J$2,,Permanent,Trigger,ObjectOverwrite),IF(UPPER(FamilyName)="LIBOR",_xll.qlLibor($K4,Currency,$J$2,,Permanent,Trigger,ObjectOverwrite),"--"))</f>
        <v>USD_YC1MRH_AM1LBASIS_Libor1M#0004</v>
      </c>
      <c r="M4" s="164" t="str">
        <f>_xll.ohRangeRetrieveError(L4)</f>
        <v/>
      </c>
      <c r="N4" s="154"/>
    </row>
    <row r="5" spans="1:18" x14ac:dyDescent="0.2">
      <c r="A5" s="128"/>
      <c r="B5" s="127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54"/>
    </row>
    <row r="6" spans="1:18" x14ac:dyDescent="0.2">
      <c r="A6" s="119"/>
      <c r="B6" s="182" t="s">
        <v>166</v>
      </c>
      <c r="C6" s="163" t="s">
        <v>36</v>
      </c>
      <c r="D6" s="182" t="str">
        <f>VLOOKUP(Currency,Swap1MConventions,2)</f>
        <v>AM</v>
      </c>
      <c r="E6" s="182" t="str">
        <f>VLOOKUP(Currency,Swap1MConventions,3)</f>
        <v>1L</v>
      </c>
      <c r="F6" s="162" t="str">
        <f>IF(UPPER(LEFT($D6))="A","Annual",IF(UPPER(LEFT($D6))="S","Semiannual","--"))</f>
        <v>Annual</v>
      </c>
      <c r="G6" s="162" t="s">
        <v>163</v>
      </c>
      <c r="H6" s="162" t="str">
        <f>IF(UPPER(RIGHT($D6))="B",BondBasisDayCounter,IF(UPPER(RIGHT($D6))="M",MoneyMarketDayCounter,"--"))</f>
        <v>Actual/360</v>
      </c>
      <c r="I6" s="160" t="str">
        <f>Currency&amp;$I$2&amp;$E6&amp;$C6&amp;QuoteSuffix</f>
        <v>USD3L1L1Y_Quote</v>
      </c>
      <c r="J6" s="159" t="str">
        <f>Currency&amp;$D6&amp;$I$2&amp;$C6&amp;"_Quote"</f>
        <v>USDAM3L1Y_Quote</v>
      </c>
      <c r="K6" s="159" t="str">
        <f>$K$2&amp;"_"&amp;$D6&amp;$E6&amp;"BASIS"&amp;$C6</f>
        <v>USD_YC1MRH_AM1LBASIS1Y</v>
      </c>
      <c r="L6" s="157" t="str">
        <f>_xll.qlSwapRateHelper2(K6,$J6,$C6,Calendar,$F6,$G6,$H6,$L$4,$I6,B6,DiscountingCurve,Permanent,,ObjectOverwrite)</f>
        <v>USD_YC1MRH_AM1LBASIS1Y#0004</v>
      </c>
      <c r="M6" s="172" t="str">
        <f>_xll.ohRangeRetrieveError(L6)</f>
        <v/>
      </c>
      <c r="N6" s="154"/>
    </row>
    <row r="7" spans="1:18" x14ac:dyDescent="0.2">
      <c r="A7" s="119"/>
      <c r="B7" s="163" t="str">
        <f>B6</f>
        <v>0D</v>
      </c>
      <c r="C7" s="163" t="s">
        <v>35</v>
      </c>
      <c r="D7" s="163" t="str">
        <f>D6</f>
        <v>AM</v>
      </c>
      <c r="E7" s="163" t="str">
        <f>E6</f>
        <v>1L</v>
      </c>
      <c r="F7" s="161" t="str">
        <f>IF(UPPER(LEFT($D7))="A","Annual",IF(UPPER(LEFT($D7))="S","Semiannual","--"))</f>
        <v>Annual</v>
      </c>
      <c r="G7" s="161" t="s">
        <v>163</v>
      </c>
      <c r="H7" s="161" t="str">
        <f>IF(UPPER(RIGHT($D7))="B",BondBasisDayCounter,IF(UPPER(RIGHT($D7))="M",MoneyMarketDayCounter,"--"))</f>
        <v>Actual/360</v>
      </c>
      <c r="I7" s="160" t="str">
        <f>Currency&amp;$I$2&amp;$E7&amp;$C7&amp;QuoteSuffix</f>
        <v>USD3L1L15M_Quote</v>
      </c>
      <c r="J7" s="159" t="str">
        <f>Currency&amp;$D7&amp;$I$2&amp;$C7&amp;"_Quote"</f>
        <v>USDAM3L15M_Quote</v>
      </c>
      <c r="K7" s="159" t="str">
        <f>$K$2&amp;"_"&amp;$D7&amp;$E7&amp;"BASIS"&amp;$C7</f>
        <v>USD_YC1MRH_AM1LBASIS15M</v>
      </c>
      <c r="L7" s="157" t="str">
        <f>_xll.qlSwapRateHelper2(K7,$J7,$C7,Calendar,$F7,$G7,$H7,$L$4,$I7,B7,DiscountingCurve,Permanent,,ObjectOverwrite)</f>
        <v>USD_YC1MRH_AM1LBASIS15M#0004</v>
      </c>
      <c r="M7" s="172" t="str">
        <f>_xll.ohRangeRetrieveError(L7)</f>
        <v/>
      </c>
      <c r="N7" s="154"/>
    </row>
    <row r="8" spans="1:18" x14ac:dyDescent="0.2">
      <c r="A8" s="119"/>
      <c r="B8" s="163" t="str">
        <f>B7</f>
        <v>0D</v>
      </c>
      <c r="C8" s="163" t="s">
        <v>34</v>
      </c>
      <c r="D8" s="163" t="str">
        <f>D7</f>
        <v>AM</v>
      </c>
      <c r="E8" s="163" t="str">
        <f>E7</f>
        <v>1L</v>
      </c>
      <c r="F8" s="161" t="str">
        <f>IF(UPPER(LEFT($D8))="A","Annual",IF(UPPER(LEFT($D8))="S","Semiannual","--"))</f>
        <v>Annual</v>
      </c>
      <c r="G8" s="161" t="s">
        <v>163</v>
      </c>
      <c r="H8" s="161" t="str">
        <f>IF(UPPER(RIGHT($D8))="B",BondBasisDayCounter,IF(UPPER(RIGHT($D8))="M",MoneyMarketDayCounter,"--"))</f>
        <v>Actual/360</v>
      </c>
      <c r="I8" s="160" t="str">
        <f>Currency&amp;$I$2&amp;$E8&amp;$C8&amp;QuoteSuffix</f>
        <v>USD3L1L18M_Quote</v>
      </c>
      <c r="J8" s="159" t="str">
        <f>Currency&amp;$D8&amp;$I$2&amp;$C8&amp;"_Quote"</f>
        <v>USDAM3L18M_Quote</v>
      </c>
      <c r="K8" s="159" t="str">
        <f>$K$2&amp;"_"&amp;$D8&amp;$E8&amp;"BASIS"&amp;$C8</f>
        <v>USD_YC1MRH_AM1LBASIS18M</v>
      </c>
      <c r="L8" s="157" t="str">
        <f>_xll.qlSwapRateHelper2(K8,$J8,$C8,Calendar,$F8,$G8,$H8,$L$4,$I8,B8,DiscountingCurve,Permanent,,ObjectOverwrite)</f>
        <v>USD_YC1MRH_AM1LBASIS18M#0004</v>
      </c>
      <c r="M8" s="172" t="str">
        <f>_xll.ohRangeRetrieveError(L8)</f>
        <v/>
      </c>
      <c r="N8" s="154"/>
    </row>
    <row r="9" spans="1:18" ht="12" thickBot="1" x14ac:dyDescent="0.25">
      <c r="A9" s="119"/>
      <c r="B9" s="163" t="str">
        <f>B8</f>
        <v>0D</v>
      </c>
      <c r="C9" s="163" t="s">
        <v>33</v>
      </c>
      <c r="D9" s="163" t="str">
        <f>D8</f>
        <v>AM</v>
      </c>
      <c r="E9" s="163" t="str">
        <f>E8</f>
        <v>1L</v>
      </c>
      <c r="F9" s="161" t="str">
        <f>IF(UPPER(LEFT($D9))="A","Annual",IF(UPPER(LEFT($D9))="S","Semiannual","--"))</f>
        <v>Annual</v>
      </c>
      <c r="G9" s="161" t="s">
        <v>163</v>
      </c>
      <c r="H9" s="161" t="str">
        <f>IF(UPPER(RIGHT($D9))="B",BondBasisDayCounter,IF(UPPER(RIGHT($D9))="M",MoneyMarketDayCounter,"--"))</f>
        <v>Actual/360</v>
      </c>
      <c r="I9" s="160" t="str">
        <f>Currency&amp;$I$2&amp;$E9&amp;$C9&amp;QuoteSuffix</f>
        <v>USD3L1L21M_Quote</v>
      </c>
      <c r="J9" s="159" t="str">
        <f>Currency&amp;$D9&amp;$I$2&amp;$C9&amp;"_Quote"</f>
        <v>USDAM3L21M_Quote</v>
      </c>
      <c r="K9" s="159" t="str">
        <f>$K$2&amp;"_"&amp;$D9&amp;$E9&amp;"BASIS"&amp;$C9</f>
        <v>USD_YC1MRH_AM1LBASIS21M</v>
      </c>
      <c r="L9" s="157" t="str">
        <f>_xll.qlSwapRateHelper2(K9,$J9,$C9,Calendar,$F9,$G9,$H9,$L$4,$I9,B9,DiscountingCurve,Permanent,,ObjectOverwrite)</f>
        <v>USD_YC1MRH_AM1LBASIS21M#0004</v>
      </c>
      <c r="M9" s="172" t="str">
        <f>_xll.ohRangeRetrieveError(L9)</f>
        <v/>
      </c>
      <c r="N9" s="154"/>
    </row>
    <row r="10" spans="1:18" x14ac:dyDescent="0.2">
      <c r="A10" s="119"/>
      <c r="B10" s="163" t="str">
        <f>B9</f>
        <v>0D</v>
      </c>
      <c r="C10" s="163" t="s">
        <v>32</v>
      </c>
      <c r="D10" s="163" t="str">
        <f>D9</f>
        <v>AM</v>
      </c>
      <c r="E10" s="163" t="str">
        <f>E9</f>
        <v>1L</v>
      </c>
      <c r="F10" s="161" t="str">
        <f>IF(UPPER(LEFT($D10))="A","Annual",IF(UPPER(LEFT($D10))="S","Semiannual","--"))</f>
        <v>Annual</v>
      </c>
      <c r="G10" s="161" t="s">
        <v>163</v>
      </c>
      <c r="H10" s="161" t="str">
        <f>IF(UPPER(RIGHT($D10))="B",BondBasisDayCounter,IF(UPPER(RIGHT($D10))="M",MoneyMarketDayCounter,"--"))</f>
        <v>Actual/360</v>
      </c>
      <c r="I10" s="160" t="str">
        <f>Currency&amp;$I$2&amp;$E10&amp;$C10&amp;QuoteSuffix</f>
        <v>USD3L1L2Y_Quote</v>
      </c>
      <c r="J10" s="159" t="str">
        <f>Currency&amp;$D10&amp;$I$2&amp;$C10&amp;"_Quote"</f>
        <v>USDAM3L2Y_Quote</v>
      </c>
      <c r="K10" s="159" t="str">
        <f>$K$2&amp;"_"&amp;$D10&amp;$E10&amp;"BASIS"&amp;$C10</f>
        <v>USD_YC1MRH_AM1LBASIS2Y</v>
      </c>
      <c r="L10" s="157" t="str">
        <f>_xll.qlSwapRateHelper2(K10,$J10,$C10,Calendar,$F10,$G10,$H10,$L$4,$I10,B10,DiscountingCurve,Permanent,,ObjectOverwrite)</f>
        <v>USD_YC1MRH_AM1LBASIS2Y#0004</v>
      </c>
      <c r="M10" s="172" t="str">
        <f>_xll.ohRangeRetrieveError(L10)</f>
        <v/>
      </c>
      <c r="N10" s="154"/>
      <c r="P10" s="181" t="s">
        <v>114</v>
      </c>
      <c r="Q10" s="180" t="s">
        <v>111</v>
      </c>
      <c r="R10" s="179" t="s">
        <v>190</v>
      </c>
    </row>
    <row r="11" spans="1:18" x14ac:dyDescent="0.2">
      <c r="A11" s="119"/>
      <c r="B11" s="163" t="str">
        <f>B10</f>
        <v>0D</v>
      </c>
      <c r="C11" s="163" t="s">
        <v>31</v>
      </c>
      <c r="D11" s="163" t="str">
        <f>D10</f>
        <v>AM</v>
      </c>
      <c r="E11" s="163" t="str">
        <f>E10</f>
        <v>1L</v>
      </c>
      <c r="F11" s="161" t="str">
        <f>IF(UPPER(LEFT($D11))="A","Annual",IF(UPPER(LEFT($D11))="S","Semiannual","--"))</f>
        <v>Annual</v>
      </c>
      <c r="G11" s="161" t="s">
        <v>163</v>
      </c>
      <c r="H11" s="161" t="str">
        <f>IF(UPPER(RIGHT($D11))="B",BondBasisDayCounter,IF(UPPER(RIGHT($D11))="M",MoneyMarketDayCounter,"--"))</f>
        <v>Actual/360</v>
      </c>
      <c r="I11" s="160" t="str">
        <f>Currency&amp;$I$2&amp;$E11&amp;$C11&amp;QuoteSuffix</f>
        <v>USD3L1L3Y_Quote</v>
      </c>
      <c r="J11" s="159" t="str">
        <f>Currency&amp;$D11&amp;$I$2&amp;$C11&amp;"_Quote"</f>
        <v>USDAM3L3Y_Quote</v>
      </c>
      <c r="K11" s="159" t="str">
        <f>$K$2&amp;"_"&amp;$D11&amp;$E11&amp;"BASIS"&amp;$C11</f>
        <v>USD_YC1MRH_AM1LBASIS3Y</v>
      </c>
      <c r="L11" s="157" t="str">
        <f>_xll.qlSwapRateHelper2(K11,$J11,$C11,Calendar,$F11,$G11,$H11,$L$4,$I11,B11,DiscountingCurve,Permanent,,ObjectOverwrite)</f>
        <v>USD_YC1MRH_AM1LBASIS3Y#0004</v>
      </c>
      <c r="M11" s="172" t="str">
        <f>_xll.ohRangeRetrieveError(L11)</f>
        <v/>
      </c>
      <c r="N11" s="154"/>
      <c r="P11" s="178" t="s">
        <v>112</v>
      </c>
      <c r="Q11" s="173" t="s">
        <v>111</v>
      </c>
      <c r="R11" s="177" t="s">
        <v>191</v>
      </c>
    </row>
    <row r="12" spans="1:18" x14ac:dyDescent="0.2">
      <c r="A12" s="119"/>
      <c r="B12" s="163" t="str">
        <f>B11</f>
        <v>0D</v>
      </c>
      <c r="C12" s="163" t="s">
        <v>30</v>
      </c>
      <c r="D12" s="163" t="str">
        <f>D11</f>
        <v>AM</v>
      </c>
      <c r="E12" s="163" t="str">
        <f>E11</f>
        <v>1L</v>
      </c>
      <c r="F12" s="161" t="str">
        <f>IF(UPPER(LEFT($D12))="A","Annual",IF(UPPER(LEFT($D12))="S","Semiannual","--"))</f>
        <v>Annual</v>
      </c>
      <c r="G12" s="161" t="s">
        <v>163</v>
      </c>
      <c r="H12" s="161" t="str">
        <f>IF(UPPER(RIGHT($D12))="B",BondBasisDayCounter,IF(UPPER(RIGHT($D12))="M",MoneyMarketDayCounter,"--"))</f>
        <v>Actual/360</v>
      </c>
      <c r="I12" s="160" t="str">
        <f>Currency&amp;$I$2&amp;$E12&amp;$C12&amp;QuoteSuffix</f>
        <v>USD3L1L4Y_Quote</v>
      </c>
      <c r="J12" s="159" t="str">
        <f>Currency&amp;$D12&amp;$I$2&amp;$C12&amp;"_Quote"</f>
        <v>USDAM3L4Y_Quote</v>
      </c>
      <c r="K12" s="159" t="str">
        <f>$K$2&amp;"_"&amp;$D12&amp;$E12&amp;"BASIS"&amp;$C12</f>
        <v>USD_YC1MRH_AM1LBASIS4Y</v>
      </c>
      <c r="L12" s="157" t="str">
        <f>_xll.qlSwapRateHelper2(K12,$J12,$C12,Calendar,$F12,$G12,$H12,$L$4,$I12,B12,DiscountingCurve,Permanent,,ObjectOverwrite)</f>
        <v>USD_YC1MRH_AM1LBASIS4Y#0004</v>
      </c>
      <c r="M12" s="172" t="str">
        <f>_xll.ohRangeRetrieveError(L12)</f>
        <v/>
      </c>
      <c r="N12" s="154"/>
      <c r="P12" s="178" t="s">
        <v>109</v>
      </c>
      <c r="Q12" s="173" t="s">
        <v>103</v>
      </c>
      <c r="R12" s="177" t="s">
        <v>190</v>
      </c>
    </row>
    <row r="13" spans="1:18" x14ac:dyDescent="0.2">
      <c r="A13" s="119"/>
      <c r="B13" s="163" t="str">
        <f>B12</f>
        <v>0D</v>
      </c>
      <c r="C13" s="163" t="s">
        <v>29</v>
      </c>
      <c r="D13" s="163" t="str">
        <f>D12</f>
        <v>AM</v>
      </c>
      <c r="E13" s="163" t="str">
        <f>E12</f>
        <v>1L</v>
      </c>
      <c r="F13" s="161" t="str">
        <f>IF(UPPER(LEFT($D13))="A","Annual",IF(UPPER(LEFT($D13))="S","Semiannual","--"))</f>
        <v>Annual</v>
      </c>
      <c r="G13" s="161" t="s">
        <v>163</v>
      </c>
      <c r="H13" s="161" t="str">
        <f>IF(UPPER(RIGHT($D13))="B",BondBasisDayCounter,IF(UPPER(RIGHT($D13))="M",MoneyMarketDayCounter,"--"))</f>
        <v>Actual/360</v>
      </c>
      <c r="I13" s="160" t="str">
        <f>Currency&amp;$I$2&amp;$E13&amp;$C13&amp;QuoteSuffix</f>
        <v>USD3L1L5Y_Quote</v>
      </c>
      <c r="J13" s="159" t="str">
        <f>Currency&amp;$D13&amp;$I$2&amp;$C13&amp;"_Quote"</f>
        <v>USDAM3L5Y_Quote</v>
      </c>
      <c r="K13" s="159" t="str">
        <f>$K$2&amp;"_"&amp;$D13&amp;$E13&amp;"BASIS"&amp;$C13</f>
        <v>USD_YC1MRH_AM1LBASIS5Y</v>
      </c>
      <c r="L13" s="157" t="str">
        <f>_xll.qlSwapRateHelper2(K13,$J13,$C13,Calendar,$F13,$G13,$H13,$L$4,$I13,B13,DiscountingCurve,Permanent,,ObjectOverwrite)</f>
        <v>USD_YC1MRH_AM1LBASIS5Y#0004</v>
      </c>
      <c r="M13" s="172" t="str">
        <f>_xll.ohRangeRetrieveError(L13)</f>
        <v/>
      </c>
      <c r="N13" s="154"/>
      <c r="P13" s="178" t="s">
        <v>106</v>
      </c>
      <c r="Q13" s="173" t="s">
        <v>108</v>
      </c>
      <c r="R13" s="177" t="s">
        <v>190</v>
      </c>
    </row>
    <row r="14" spans="1:18" ht="12" thickBot="1" x14ac:dyDescent="0.25">
      <c r="A14" s="119"/>
      <c r="B14" s="163" t="str">
        <f>B13</f>
        <v>0D</v>
      </c>
      <c r="C14" s="163" t="s">
        <v>28</v>
      </c>
      <c r="D14" s="163" t="str">
        <f>D13</f>
        <v>AM</v>
      </c>
      <c r="E14" s="163" t="str">
        <f>E13</f>
        <v>1L</v>
      </c>
      <c r="F14" s="161" t="str">
        <f>IF(UPPER(LEFT($D14))="A","Annual",IF(UPPER(LEFT($D14))="S","Semiannual","--"))</f>
        <v>Annual</v>
      </c>
      <c r="G14" s="161" t="s">
        <v>163</v>
      </c>
      <c r="H14" s="161" t="str">
        <f>IF(UPPER(RIGHT($D14))="B",BondBasisDayCounter,IF(UPPER(RIGHT($D14))="M",MoneyMarketDayCounter,"--"))</f>
        <v>Actual/360</v>
      </c>
      <c r="I14" s="160" t="str">
        <f>Currency&amp;$I$2&amp;$E14&amp;$C14&amp;QuoteSuffix</f>
        <v>USD3L1L6Y_Quote</v>
      </c>
      <c r="J14" s="159" t="str">
        <f>Currency&amp;$D14&amp;$I$2&amp;$C14&amp;"_Quote"</f>
        <v>USDAM3L6Y_Quote</v>
      </c>
      <c r="K14" s="159" t="str">
        <f>$K$2&amp;"_"&amp;$D14&amp;$E14&amp;"BASIS"&amp;$C14</f>
        <v>USD_YC1MRH_AM1LBASIS6Y</v>
      </c>
      <c r="L14" s="157" t="str">
        <f>_xll.qlSwapRateHelper2(K14,$J14,$C14,Calendar,$F14,$G14,$H14,$L$4,$I14,B14,DiscountingCurve,Permanent,,ObjectOverwrite)</f>
        <v>USD_YC1MRH_AM1LBASIS6Y#0004</v>
      </c>
      <c r="M14" s="172" t="str">
        <f>_xll.ohRangeRetrieveError(L14)</f>
        <v/>
      </c>
      <c r="N14" s="154"/>
      <c r="P14" s="176" t="s">
        <v>104</v>
      </c>
      <c r="Q14" s="175" t="s">
        <v>103</v>
      </c>
      <c r="R14" s="174" t="s">
        <v>190</v>
      </c>
    </row>
    <row r="15" spans="1:18" x14ac:dyDescent="0.2">
      <c r="A15" s="119"/>
      <c r="B15" s="163" t="str">
        <f>B14</f>
        <v>0D</v>
      </c>
      <c r="C15" s="163" t="s">
        <v>27</v>
      </c>
      <c r="D15" s="163" t="str">
        <f>D14</f>
        <v>AM</v>
      </c>
      <c r="E15" s="163" t="str">
        <f>E14</f>
        <v>1L</v>
      </c>
      <c r="F15" s="161" t="str">
        <f>IF(UPPER(LEFT($D15))="A","Annual",IF(UPPER(LEFT($D15))="S","Semiannual","--"))</f>
        <v>Annual</v>
      </c>
      <c r="G15" s="161" t="s">
        <v>163</v>
      </c>
      <c r="H15" s="161" t="str">
        <f>IF(UPPER(RIGHT($D15))="B",BondBasisDayCounter,IF(UPPER(RIGHT($D15))="M",MoneyMarketDayCounter,"--"))</f>
        <v>Actual/360</v>
      </c>
      <c r="I15" s="160" t="str">
        <f>Currency&amp;$I$2&amp;$E15&amp;$C15&amp;QuoteSuffix</f>
        <v>USD3L1L7Y_Quote</v>
      </c>
      <c r="J15" s="159" t="str">
        <f>Currency&amp;$D15&amp;$I$2&amp;$C15&amp;"_Quote"</f>
        <v>USDAM3L7Y_Quote</v>
      </c>
      <c r="K15" s="159" t="str">
        <f>$K$2&amp;"_"&amp;$D15&amp;$E15&amp;"BASIS"&amp;$C15</f>
        <v>USD_YC1MRH_AM1LBASIS7Y</v>
      </c>
      <c r="L15" s="157" t="str">
        <f>_xll.qlSwapRateHelper2(K15,$J15,$C15,Calendar,$F15,$G15,$H15,$L$4,$I15,B15,DiscountingCurve,Permanent,,ObjectOverwrite)</f>
        <v>USD_YC1MRH_AM1LBASIS7Y#0004</v>
      </c>
      <c r="M15" s="172" t="str">
        <f>_xll.ohRangeRetrieveError(L15)</f>
        <v/>
      </c>
      <c r="N15" s="154"/>
      <c r="P15" s="173"/>
      <c r="Q15" s="173"/>
      <c r="R15" s="173"/>
    </row>
    <row r="16" spans="1:18" x14ac:dyDescent="0.2">
      <c r="A16" s="119"/>
      <c r="B16" s="163" t="str">
        <f>B15</f>
        <v>0D</v>
      </c>
      <c r="C16" s="163" t="s">
        <v>26</v>
      </c>
      <c r="D16" s="163" t="str">
        <f>D15</f>
        <v>AM</v>
      </c>
      <c r="E16" s="163" t="str">
        <f>E15</f>
        <v>1L</v>
      </c>
      <c r="F16" s="161" t="str">
        <f>IF(UPPER(LEFT($D16))="A","Annual",IF(UPPER(LEFT($D16))="S","Semiannual","--"))</f>
        <v>Annual</v>
      </c>
      <c r="G16" s="161" t="s">
        <v>163</v>
      </c>
      <c r="H16" s="161" t="str">
        <f>IF(UPPER(RIGHT($D16))="B",BondBasisDayCounter,IF(UPPER(RIGHT($D16))="M",MoneyMarketDayCounter,"--"))</f>
        <v>Actual/360</v>
      </c>
      <c r="I16" s="160" t="str">
        <f>Currency&amp;$I$2&amp;$E16&amp;$C16&amp;QuoteSuffix</f>
        <v>USD3L1L8Y_Quote</v>
      </c>
      <c r="J16" s="159" t="str">
        <f>Currency&amp;$D16&amp;$I$2&amp;$C16&amp;"_Quote"</f>
        <v>USDAM3L8Y_Quote</v>
      </c>
      <c r="K16" s="159" t="str">
        <f>$K$2&amp;"_"&amp;$D16&amp;$E16&amp;"BASIS"&amp;$C16</f>
        <v>USD_YC1MRH_AM1LBASIS8Y</v>
      </c>
      <c r="L16" s="157" t="str">
        <f>_xll.qlSwapRateHelper2(K16,$J16,$C16,Calendar,$F16,$G16,$H16,$L$4,$I16,B16,DiscountingCurve,Permanent,,ObjectOverwrite)</f>
        <v>USD_YC1MRH_AM1LBASIS8Y#0004</v>
      </c>
      <c r="M16" s="172" t="str">
        <f>_xll.ohRangeRetrieveError(L16)</f>
        <v/>
      </c>
      <c r="N16" s="154"/>
    </row>
    <row r="17" spans="1:14" x14ac:dyDescent="0.2">
      <c r="A17" s="119"/>
      <c r="B17" s="163" t="str">
        <f>B16</f>
        <v>0D</v>
      </c>
      <c r="C17" s="163" t="s">
        <v>25</v>
      </c>
      <c r="D17" s="163" t="str">
        <f>D16</f>
        <v>AM</v>
      </c>
      <c r="E17" s="163" t="str">
        <f>E16</f>
        <v>1L</v>
      </c>
      <c r="F17" s="161" t="str">
        <f>IF(UPPER(LEFT($D17))="A","Annual",IF(UPPER(LEFT($D17))="S","Semiannual","--"))</f>
        <v>Annual</v>
      </c>
      <c r="G17" s="161" t="s">
        <v>163</v>
      </c>
      <c r="H17" s="161" t="str">
        <f>IF(UPPER(RIGHT($D17))="B",BondBasisDayCounter,IF(UPPER(RIGHT($D17))="M",MoneyMarketDayCounter,"--"))</f>
        <v>Actual/360</v>
      </c>
      <c r="I17" s="160" t="str">
        <f>Currency&amp;$I$2&amp;$E17&amp;$C17&amp;QuoteSuffix</f>
        <v>USD3L1L9Y_Quote</v>
      </c>
      <c r="J17" s="159" t="str">
        <f>Currency&amp;$D17&amp;$I$2&amp;$C17&amp;"_Quote"</f>
        <v>USDAM3L9Y_Quote</v>
      </c>
      <c r="K17" s="159" t="str">
        <f>$K$2&amp;"_"&amp;$D17&amp;$E17&amp;"BASIS"&amp;$C17</f>
        <v>USD_YC1MRH_AM1LBASIS9Y</v>
      </c>
      <c r="L17" s="157" t="str">
        <f>_xll.qlSwapRateHelper2(K17,$J17,$C17,Calendar,$F17,$G17,$H17,$L$4,$I17,B17,DiscountingCurve,Permanent,,ObjectOverwrite)</f>
        <v>USD_YC1MRH_AM1LBASIS9Y#0004</v>
      </c>
      <c r="M17" s="172" t="str">
        <f>_xll.ohRangeRetrieveError(L17)</f>
        <v/>
      </c>
      <c r="N17" s="154"/>
    </row>
    <row r="18" spans="1:14" x14ac:dyDescent="0.2">
      <c r="A18" s="119"/>
      <c r="B18" s="163" t="str">
        <f>B17</f>
        <v>0D</v>
      </c>
      <c r="C18" s="163" t="s">
        <v>24</v>
      </c>
      <c r="D18" s="163" t="str">
        <f>D17</f>
        <v>AM</v>
      </c>
      <c r="E18" s="163" t="str">
        <f>E17</f>
        <v>1L</v>
      </c>
      <c r="F18" s="161" t="str">
        <f>IF(UPPER(LEFT($D18))="A","Annual",IF(UPPER(LEFT($D18))="S","Semiannual","--"))</f>
        <v>Annual</v>
      </c>
      <c r="G18" s="161" t="s">
        <v>163</v>
      </c>
      <c r="H18" s="161" t="str">
        <f>IF(UPPER(RIGHT($D18))="B",BondBasisDayCounter,IF(UPPER(RIGHT($D18))="M",MoneyMarketDayCounter,"--"))</f>
        <v>Actual/360</v>
      </c>
      <c r="I18" s="160" t="str">
        <f>Currency&amp;$I$2&amp;$E18&amp;$C18&amp;QuoteSuffix</f>
        <v>USD3L1L10Y_Quote</v>
      </c>
      <c r="J18" s="159" t="str">
        <f>Currency&amp;$D18&amp;$I$2&amp;$C18&amp;"_Quote"</f>
        <v>USDAM3L10Y_Quote</v>
      </c>
      <c r="K18" s="159" t="str">
        <f>$K$2&amp;"_"&amp;$D18&amp;$E18&amp;"BASIS"&amp;$C18</f>
        <v>USD_YC1MRH_AM1LBASIS10Y</v>
      </c>
      <c r="L18" s="157" t="str">
        <f>_xll.qlSwapRateHelper2(K18,$J18,$C18,Calendar,$F18,$G18,$H18,$L$4,$I18,B18,DiscountingCurve,Permanent,,ObjectOverwrite)</f>
        <v>USD_YC1MRH_AM1LBASIS10Y#0004</v>
      </c>
      <c r="M18" s="172" t="str">
        <f>_xll.ohRangeRetrieveError(L18)</f>
        <v/>
      </c>
      <c r="N18" s="154"/>
    </row>
    <row r="19" spans="1:14" x14ac:dyDescent="0.2">
      <c r="A19" s="119"/>
      <c r="B19" s="163" t="str">
        <f>B18</f>
        <v>0D</v>
      </c>
      <c r="C19" s="163" t="s">
        <v>23</v>
      </c>
      <c r="D19" s="163" t="str">
        <f>D18</f>
        <v>AM</v>
      </c>
      <c r="E19" s="163" t="str">
        <f>E18</f>
        <v>1L</v>
      </c>
      <c r="F19" s="161" t="str">
        <f>IF(UPPER(LEFT($D19))="A","Annual",IF(UPPER(LEFT($D19))="S","Semiannual","--"))</f>
        <v>Annual</v>
      </c>
      <c r="G19" s="161" t="s">
        <v>163</v>
      </c>
      <c r="H19" s="161" t="str">
        <f>IF(UPPER(RIGHT($D19))="B",BondBasisDayCounter,IF(UPPER(RIGHT($D19))="M",MoneyMarketDayCounter,"--"))</f>
        <v>Actual/360</v>
      </c>
      <c r="I19" s="160" t="str">
        <f>Currency&amp;$I$2&amp;$E19&amp;$C19&amp;QuoteSuffix</f>
        <v>USD3L1L11Y_Quote</v>
      </c>
      <c r="J19" s="159" t="str">
        <f>Currency&amp;$D19&amp;$I$2&amp;$C19&amp;"_Quote"</f>
        <v>USDAM3L11Y_Quote</v>
      </c>
      <c r="K19" s="159" t="str">
        <f>$K$2&amp;"_"&amp;$D19&amp;$E19&amp;"BASIS"&amp;$C19</f>
        <v>USD_YC1MRH_AM1LBASIS11Y</v>
      </c>
      <c r="L19" s="157" t="str">
        <f>_xll.qlSwapRateHelper2(K19,$J19,$C19,Calendar,$F19,$G19,$H19,$L$4,$I19,B19,DiscountingCurve,Permanent,,ObjectOverwrite)</f>
        <v>USD_YC1MRH_AM1LBASIS11Y#0004</v>
      </c>
      <c r="M19" s="172" t="str">
        <f>_xll.ohRangeRetrieveError(L19)</f>
        <v/>
      </c>
      <c r="N19" s="154"/>
    </row>
    <row r="20" spans="1:14" x14ac:dyDescent="0.2">
      <c r="A20" s="119"/>
      <c r="B20" s="163" t="str">
        <f>B19</f>
        <v>0D</v>
      </c>
      <c r="C20" s="163" t="s">
        <v>22</v>
      </c>
      <c r="D20" s="163" t="str">
        <f>D19</f>
        <v>AM</v>
      </c>
      <c r="E20" s="163" t="str">
        <f>E19</f>
        <v>1L</v>
      </c>
      <c r="F20" s="161" t="str">
        <f>IF(UPPER(LEFT($D20))="A","Annual",IF(UPPER(LEFT($D20))="S","Semiannual","--"))</f>
        <v>Annual</v>
      </c>
      <c r="G20" s="161" t="s">
        <v>163</v>
      </c>
      <c r="H20" s="161" t="str">
        <f>IF(UPPER(RIGHT($D20))="B",BondBasisDayCounter,IF(UPPER(RIGHT($D20))="M",MoneyMarketDayCounter,"--"))</f>
        <v>Actual/360</v>
      </c>
      <c r="I20" s="160" t="str">
        <f>Currency&amp;$I$2&amp;$E20&amp;$C20&amp;QuoteSuffix</f>
        <v>USD3L1L12Y_Quote</v>
      </c>
      <c r="J20" s="159" t="str">
        <f>Currency&amp;$D20&amp;$I$2&amp;$C20&amp;"_Quote"</f>
        <v>USDAM3L12Y_Quote</v>
      </c>
      <c r="K20" s="159" t="str">
        <f>$K$2&amp;"_"&amp;$D20&amp;$E20&amp;"BASIS"&amp;$C20</f>
        <v>USD_YC1MRH_AM1LBASIS12Y</v>
      </c>
      <c r="L20" s="157" t="str">
        <f>_xll.qlSwapRateHelper2(K20,$J20,$C20,Calendar,$F20,$G20,$H20,$L$4,$I20,B20,DiscountingCurve,Permanent,,ObjectOverwrite)</f>
        <v>USD_YC1MRH_AM1LBASIS12Y#0004</v>
      </c>
      <c r="M20" s="172" t="str">
        <f>_xll.ohRangeRetrieveError(L20)</f>
        <v/>
      </c>
      <c r="N20" s="154"/>
    </row>
    <row r="21" spans="1:14" x14ac:dyDescent="0.2">
      <c r="A21" s="119"/>
      <c r="B21" s="163" t="str">
        <f>B20</f>
        <v>0D</v>
      </c>
      <c r="C21" s="163" t="s">
        <v>21</v>
      </c>
      <c r="D21" s="163" t="str">
        <f>D20</f>
        <v>AM</v>
      </c>
      <c r="E21" s="163" t="str">
        <f>E20</f>
        <v>1L</v>
      </c>
      <c r="F21" s="161" t="str">
        <f>IF(UPPER(LEFT($D21))="A","Annual",IF(UPPER(LEFT($D21))="S","Semiannual","--"))</f>
        <v>Annual</v>
      </c>
      <c r="G21" s="161" t="s">
        <v>163</v>
      </c>
      <c r="H21" s="161" t="str">
        <f>IF(UPPER(RIGHT($D21))="B",BondBasisDayCounter,IF(UPPER(RIGHT($D21))="M",MoneyMarketDayCounter,"--"))</f>
        <v>Actual/360</v>
      </c>
      <c r="I21" s="160" t="str">
        <f>Currency&amp;$I$2&amp;$E21&amp;$C21&amp;QuoteSuffix</f>
        <v>USD3L1L13Y_Quote</v>
      </c>
      <c r="J21" s="159" t="str">
        <f>Currency&amp;$D21&amp;$I$2&amp;$C21&amp;"_Quote"</f>
        <v>USDAM3L13Y_Quote</v>
      </c>
      <c r="K21" s="159" t="str">
        <f>$K$2&amp;"_"&amp;$D21&amp;$E21&amp;"BASIS"&amp;$C21</f>
        <v>USD_YC1MRH_AM1LBASIS13Y</v>
      </c>
      <c r="L21" s="157" t="str">
        <f>_xll.qlSwapRateHelper2(K21,$J21,$C21,Calendar,$F21,$G21,$H21,$L$4,$I21,B21,DiscountingCurve,Permanent,,ObjectOverwrite)</f>
        <v>USD_YC1MRH_AM1LBASIS13Y#0004</v>
      </c>
      <c r="M21" s="172" t="str">
        <f>_xll.ohRangeRetrieveError(L21)</f>
        <v/>
      </c>
      <c r="N21" s="154"/>
    </row>
    <row r="22" spans="1:14" x14ac:dyDescent="0.2">
      <c r="A22" s="119"/>
      <c r="B22" s="163" t="str">
        <f>B21</f>
        <v>0D</v>
      </c>
      <c r="C22" s="163" t="s">
        <v>20</v>
      </c>
      <c r="D22" s="163" t="str">
        <f>D21</f>
        <v>AM</v>
      </c>
      <c r="E22" s="163" t="str">
        <f>E21</f>
        <v>1L</v>
      </c>
      <c r="F22" s="161" t="str">
        <f>IF(UPPER(LEFT($D22))="A","Annual",IF(UPPER(LEFT($D22))="S","Semiannual","--"))</f>
        <v>Annual</v>
      </c>
      <c r="G22" s="161" t="s">
        <v>163</v>
      </c>
      <c r="H22" s="161" t="str">
        <f>IF(UPPER(RIGHT($D22))="B",BondBasisDayCounter,IF(UPPER(RIGHT($D22))="M",MoneyMarketDayCounter,"--"))</f>
        <v>Actual/360</v>
      </c>
      <c r="I22" s="160" t="str">
        <f>Currency&amp;$I$2&amp;$E22&amp;$C22&amp;QuoteSuffix</f>
        <v>USD3L1L14Y_Quote</v>
      </c>
      <c r="J22" s="159" t="str">
        <f>Currency&amp;$D22&amp;$I$2&amp;$C22&amp;"_Quote"</f>
        <v>USDAM3L14Y_Quote</v>
      </c>
      <c r="K22" s="159" t="str">
        <f>$K$2&amp;"_"&amp;$D22&amp;$E22&amp;"BASIS"&amp;$C22</f>
        <v>USD_YC1MRH_AM1LBASIS14Y</v>
      </c>
      <c r="L22" s="157" t="str">
        <f>_xll.qlSwapRateHelper2(K22,$J22,$C22,Calendar,$F22,$G22,$H22,$L$4,$I22,B22,DiscountingCurve,Permanent,,ObjectOverwrite)</f>
        <v>USD_YC1MRH_AM1LBASIS14Y#0004</v>
      </c>
      <c r="M22" s="172" t="str">
        <f>_xll.ohRangeRetrieveError(L22)</f>
        <v/>
      </c>
      <c r="N22" s="154"/>
    </row>
    <row r="23" spans="1:14" x14ac:dyDescent="0.2">
      <c r="A23" s="119"/>
      <c r="B23" s="163" t="str">
        <f>B22</f>
        <v>0D</v>
      </c>
      <c r="C23" s="163" t="s">
        <v>19</v>
      </c>
      <c r="D23" s="163" t="str">
        <f>D22</f>
        <v>AM</v>
      </c>
      <c r="E23" s="163" t="str">
        <f>E22</f>
        <v>1L</v>
      </c>
      <c r="F23" s="161" t="str">
        <f>IF(UPPER(LEFT($D23))="A","Annual",IF(UPPER(LEFT($D23))="S","Semiannual","--"))</f>
        <v>Annual</v>
      </c>
      <c r="G23" s="161" t="s">
        <v>163</v>
      </c>
      <c r="H23" s="161" t="str">
        <f>IF(UPPER(RIGHT($D23))="B",BondBasisDayCounter,IF(UPPER(RIGHT($D23))="M",MoneyMarketDayCounter,"--"))</f>
        <v>Actual/360</v>
      </c>
      <c r="I23" s="160" t="str">
        <f>Currency&amp;$I$2&amp;$E23&amp;$C23&amp;QuoteSuffix</f>
        <v>USD3L1L15Y_Quote</v>
      </c>
      <c r="J23" s="159" t="str">
        <f>Currency&amp;$D23&amp;$I$2&amp;$C23&amp;"_Quote"</f>
        <v>USDAM3L15Y_Quote</v>
      </c>
      <c r="K23" s="159" t="str">
        <f>$K$2&amp;"_"&amp;$D23&amp;$E23&amp;"BASIS"&amp;$C23</f>
        <v>USD_YC1MRH_AM1LBASIS15Y</v>
      </c>
      <c r="L23" s="157" t="str">
        <f>_xll.qlSwapRateHelper2(K23,$J23,$C23,Calendar,$F23,$G23,$H23,$L$4,$I23,B23,DiscountingCurve,Permanent,,ObjectOverwrite)</f>
        <v>USD_YC1MRH_AM1LBASIS15Y#0004</v>
      </c>
      <c r="M23" s="172" t="str">
        <f>_xll.ohRangeRetrieveError(L23)</f>
        <v/>
      </c>
      <c r="N23" s="154"/>
    </row>
    <row r="24" spans="1:14" x14ac:dyDescent="0.2">
      <c r="A24" s="119"/>
      <c r="B24" s="163" t="str">
        <f>B23</f>
        <v>0D</v>
      </c>
      <c r="C24" s="163" t="s">
        <v>18</v>
      </c>
      <c r="D24" s="163" t="str">
        <f>D23</f>
        <v>AM</v>
      </c>
      <c r="E24" s="163" t="str">
        <f>E23</f>
        <v>1L</v>
      </c>
      <c r="F24" s="161" t="str">
        <f>IF(UPPER(LEFT($D24))="A","Annual",IF(UPPER(LEFT($D24))="S","Semiannual","--"))</f>
        <v>Annual</v>
      </c>
      <c r="G24" s="161" t="s">
        <v>163</v>
      </c>
      <c r="H24" s="161" t="str">
        <f>IF(UPPER(RIGHT($D24))="B",BondBasisDayCounter,IF(UPPER(RIGHT($D24))="M",MoneyMarketDayCounter,"--"))</f>
        <v>Actual/360</v>
      </c>
      <c r="I24" s="160" t="str">
        <f>Currency&amp;$I$2&amp;$E24&amp;$C24&amp;QuoteSuffix</f>
        <v>USD3L1L16Y_Quote</v>
      </c>
      <c r="J24" s="159" t="str">
        <f>Currency&amp;$D24&amp;$I$2&amp;$C24&amp;"_Quote"</f>
        <v>USDAM3L16Y_Quote</v>
      </c>
      <c r="K24" s="159" t="str">
        <f>$K$2&amp;"_"&amp;$D24&amp;$E24&amp;"BASIS"&amp;$C24</f>
        <v>USD_YC1MRH_AM1LBASIS16Y</v>
      </c>
      <c r="L24" s="157" t="str">
        <f>_xll.qlSwapRateHelper2(K24,$J24,$C24,Calendar,$F24,$G24,$H24,$L$4,$I24,B24,DiscountingCurve,Permanent,,ObjectOverwrite)</f>
        <v>USD_YC1MRH_AM1LBASIS16Y#0004</v>
      </c>
      <c r="M24" s="172" t="str">
        <f>_xll.ohRangeRetrieveError(L24)</f>
        <v/>
      </c>
      <c r="N24" s="154"/>
    </row>
    <row r="25" spans="1:14" x14ac:dyDescent="0.2">
      <c r="A25" s="119"/>
      <c r="B25" s="163" t="str">
        <f>B24</f>
        <v>0D</v>
      </c>
      <c r="C25" s="163" t="s">
        <v>17</v>
      </c>
      <c r="D25" s="163" t="str">
        <f>D24</f>
        <v>AM</v>
      </c>
      <c r="E25" s="163" t="str">
        <f>E24</f>
        <v>1L</v>
      </c>
      <c r="F25" s="161" t="str">
        <f>IF(UPPER(LEFT($D25))="A","Annual",IF(UPPER(LEFT($D25))="S","Semiannual","--"))</f>
        <v>Annual</v>
      </c>
      <c r="G25" s="161" t="s">
        <v>163</v>
      </c>
      <c r="H25" s="161" t="str">
        <f>IF(UPPER(RIGHT($D25))="B",BondBasisDayCounter,IF(UPPER(RIGHT($D25))="M",MoneyMarketDayCounter,"--"))</f>
        <v>Actual/360</v>
      </c>
      <c r="I25" s="160" t="str">
        <f>Currency&amp;$I$2&amp;$E25&amp;$C25&amp;QuoteSuffix</f>
        <v>USD3L1L17Y_Quote</v>
      </c>
      <c r="J25" s="159" t="str">
        <f>Currency&amp;$D25&amp;$I$2&amp;$C25&amp;"_Quote"</f>
        <v>USDAM3L17Y_Quote</v>
      </c>
      <c r="K25" s="159" t="str">
        <f>$K$2&amp;"_"&amp;$D25&amp;$E25&amp;"BASIS"&amp;$C25</f>
        <v>USD_YC1MRH_AM1LBASIS17Y</v>
      </c>
      <c r="L25" s="157" t="str">
        <f>_xll.qlSwapRateHelper2(K25,$J25,$C25,Calendar,$F25,$G25,$H25,$L$4,$I25,B25,DiscountingCurve,Permanent,,ObjectOverwrite)</f>
        <v>USD_YC1MRH_AM1LBASIS17Y#0004</v>
      </c>
      <c r="M25" s="172" t="str">
        <f>_xll.ohRangeRetrieveError(L25)</f>
        <v/>
      </c>
      <c r="N25" s="154"/>
    </row>
    <row r="26" spans="1:14" x14ac:dyDescent="0.2">
      <c r="A26" s="119"/>
      <c r="B26" s="163" t="str">
        <f>B25</f>
        <v>0D</v>
      </c>
      <c r="C26" s="163" t="s">
        <v>16</v>
      </c>
      <c r="D26" s="163" t="str">
        <f>D25</f>
        <v>AM</v>
      </c>
      <c r="E26" s="163" t="str">
        <f>E25</f>
        <v>1L</v>
      </c>
      <c r="F26" s="161" t="str">
        <f>IF(UPPER(LEFT($D26))="A","Annual",IF(UPPER(LEFT($D26))="S","Semiannual","--"))</f>
        <v>Annual</v>
      </c>
      <c r="G26" s="161" t="s">
        <v>163</v>
      </c>
      <c r="H26" s="161" t="str">
        <f>IF(UPPER(RIGHT($D26))="B",BondBasisDayCounter,IF(UPPER(RIGHT($D26))="M",MoneyMarketDayCounter,"--"))</f>
        <v>Actual/360</v>
      </c>
      <c r="I26" s="160" t="str">
        <f>Currency&amp;$I$2&amp;$E26&amp;$C26&amp;QuoteSuffix</f>
        <v>USD3L1L18Y_Quote</v>
      </c>
      <c r="J26" s="159" t="str">
        <f>Currency&amp;$D26&amp;$I$2&amp;$C26&amp;"_Quote"</f>
        <v>USDAM3L18Y_Quote</v>
      </c>
      <c r="K26" s="159" t="str">
        <f>$K$2&amp;"_"&amp;$D26&amp;$E26&amp;"BASIS"&amp;$C26</f>
        <v>USD_YC1MRH_AM1LBASIS18Y</v>
      </c>
      <c r="L26" s="157" t="str">
        <f>_xll.qlSwapRateHelper2(K26,$J26,$C26,Calendar,$F26,$G26,$H26,$L$4,$I26,B26,DiscountingCurve,Permanent,,ObjectOverwrite)</f>
        <v>USD_YC1MRH_AM1LBASIS18Y#0004</v>
      </c>
      <c r="M26" s="172" t="str">
        <f>_xll.ohRangeRetrieveError(L26)</f>
        <v/>
      </c>
      <c r="N26" s="154"/>
    </row>
    <row r="27" spans="1:14" x14ac:dyDescent="0.2">
      <c r="A27" s="119"/>
      <c r="B27" s="163" t="str">
        <f>B26</f>
        <v>0D</v>
      </c>
      <c r="C27" s="163" t="s">
        <v>15</v>
      </c>
      <c r="D27" s="163" t="str">
        <f>D26</f>
        <v>AM</v>
      </c>
      <c r="E27" s="163" t="str">
        <f>E26</f>
        <v>1L</v>
      </c>
      <c r="F27" s="161" t="str">
        <f>IF(UPPER(LEFT($D27))="A","Annual",IF(UPPER(LEFT($D27))="S","Semiannual","--"))</f>
        <v>Annual</v>
      </c>
      <c r="G27" s="161" t="s">
        <v>163</v>
      </c>
      <c r="H27" s="161" t="str">
        <f>IF(UPPER(RIGHT($D27))="B",BondBasisDayCounter,IF(UPPER(RIGHT($D27))="M",MoneyMarketDayCounter,"--"))</f>
        <v>Actual/360</v>
      </c>
      <c r="I27" s="160" t="str">
        <f>Currency&amp;$I$2&amp;$E27&amp;$C27&amp;QuoteSuffix</f>
        <v>USD3L1L19Y_Quote</v>
      </c>
      <c r="J27" s="159" t="str">
        <f>Currency&amp;$D27&amp;$I$2&amp;$C27&amp;"_Quote"</f>
        <v>USDAM3L19Y_Quote</v>
      </c>
      <c r="K27" s="159" t="str">
        <f>$K$2&amp;"_"&amp;$D27&amp;$E27&amp;"BASIS"&amp;$C27</f>
        <v>USD_YC1MRH_AM1LBASIS19Y</v>
      </c>
      <c r="L27" s="157" t="str">
        <f>_xll.qlSwapRateHelper2(K27,$J27,$C27,Calendar,$F27,$G27,$H27,$L$4,$I27,B27,DiscountingCurve,Permanent,,ObjectOverwrite)</f>
        <v>USD_YC1MRH_AM1LBASIS19Y#0004</v>
      </c>
      <c r="M27" s="172" t="str">
        <f>_xll.ohRangeRetrieveError(L27)</f>
        <v/>
      </c>
      <c r="N27" s="154"/>
    </row>
    <row r="28" spans="1:14" x14ac:dyDescent="0.2">
      <c r="A28" s="119"/>
      <c r="B28" s="163" t="str">
        <f>B27</f>
        <v>0D</v>
      </c>
      <c r="C28" s="163" t="s">
        <v>14</v>
      </c>
      <c r="D28" s="163" t="str">
        <f>D27</f>
        <v>AM</v>
      </c>
      <c r="E28" s="163" t="str">
        <f>E27</f>
        <v>1L</v>
      </c>
      <c r="F28" s="161" t="str">
        <f>IF(UPPER(LEFT($D28))="A","Annual",IF(UPPER(LEFT($D28))="S","Semiannual","--"))</f>
        <v>Annual</v>
      </c>
      <c r="G28" s="161" t="s">
        <v>163</v>
      </c>
      <c r="H28" s="161" t="str">
        <f>IF(UPPER(RIGHT($D28))="B",BondBasisDayCounter,IF(UPPER(RIGHT($D28))="M",MoneyMarketDayCounter,"--"))</f>
        <v>Actual/360</v>
      </c>
      <c r="I28" s="160" t="str">
        <f>Currency&amp;$I$2&amp;$E28&amp;$C28&amp;QuoteSuffix</f>
        <v>USD3L1L20Y_Quote</v>
      </c>
      <c r="J28" s="159" t="str">
        <f>Currency&amp;$D28&amp;$I$2&amp;$C28&amp;"_Quote"</f>
        <v>USDAM3L20Y_Quote</v>
      </c>
      <c r="K28" s="159" t="str">
        <f>$K$2&amp;"_"&amp;$D28&amp;$E28&amp;"BASIS"&amp;$C28</f>
        <v>USD_YC1MRH_AM1LBASIS20Y</v>
      </c>
      <c r="L28" s="157" t="str">
        <f>_xll.qlSwapRateHelper2(K28,$J28,$C28,Calendar,$F28,$G28,$H28,$L$4,$I28,B28,DiscountingCurve,Permanent,,ObjectOverwrite)</f>
        <v>USD_YC1MRH_AM1LBASIS20Y#0004</v>
      </c>
      <c r="M28" s="172" t="str">
        <f>_xll.ohRangeRetrieveError(L28)</f>
        <v/>
      </c>
      <c r="N28" s="154"/>
    </row>
    <row r="29" spans="1:14" x14ac:dyDescent="0.2">
      <c r="A29" s="119"/>
      <c r="B29" s="163" t="str">
        <f>B28</f>
        <v>0D</v>
      </c>
      <c r="C29" s="163" t="s">
        <v>13</v>
      </c>
      <c r="D29" s="163" t="str">
        <f>D28</f>
        <v>AM</v>
      </c>
      <c r="E29" s="163" t="str">
        <f>E28</f>
        <v>1L</v>
      </c>
      <c r="F29" s="161" t="str">
        <f>IF(UPPER(LEFT($D29))="A","Annual",IF(UPPER(LEFT($D29))="S","Semiannual","--"))</f>
        <v>Annual</v>
      </c>
      <c r="G29" s="161" t="s">
        <v>163</v>
      </c>
      <c r="H29" s="161" t="str">
        <f>IF(UPPER(RIGHT($D29))="B",BondBasisDayCounter,IF(UPPER(RIGHT($D29))="M",MoneyMarketDayCounter,"--"))</f>
        <v>Actual/360</v>
      </c>
      <c r="I29" s="160" t="str">
        <f>Currency&amp;$I$2&amp;$E29&amp;$C29&amp;QuoteSuffix</f>
        <v>USD3L1L21Y_Quote</v>
      </c>
      <c r="J29" s="159" t="str">
        <f>Currency&amp;$D29&amp;$I$2&amp;$C29&amp;"_Quote"</f>
        <v>USDAM3L21Y_Quote</v>
      </c>
      <c r="K29" s="159" t="str">
        <f>$K$2&amp;"_"&amp;$D29&amp;$E29&amp;"BASIS"&amp;$C29</f>
        <v>USD_YC1MRH_AM1LBASIS21Y</v>
      </c>
      <c r="L29" s="157" t="str">
        <f>_xll.qlSwapRateHelper2(K29,$J29,$C29,Calendar,$F29,$G29,$H29,$L$4,$I29,B29,DiscountingCurve,Permanent,,ObjectOverwrite)</f>
        <v>USD_YC1MRH_AM1LBASIS21Y#0004</v>
      </c>
      <c r="M29" s="172" t="str">
        <f>_xll.ohRangeRetrieveError(L29)</f>
        <v/>
      </c>
      <c r="N29" s="154"/>
    </row>
    <row r="30" spans="1:14" x14ac:dyDescent="0.2">
      <c r="A30" s="119"/>
      <c r="B30" s="163" t="str">
        <f>B29</f>
        <v>0D</v>
      </c>
      <c r="C30" s="163" t="s">
        <v>12</v>
      </c>
      <c r="D30" s="163" t="str">
        <f>D29</f>
        <v>AM</v>
      </c>
      <c r="E30" s="163" t="str">
        <f>E29</f>
        <v>1L</v>
      </c>
      <c r="F30" s="161" t="str">
        <f>IF(UPPER(LEFT($D30))="A","Annual",IF(UPPER(LEFT($D30))="S","Semiannual","--"))</f>
        <v>Annual</v>
      </c>
      <c r="G30" s="161" t="s">
        <v>163</v>
      </c>
      <c r="H30" s="161" t="str">
        <f>IF(UPPER(RIGHT($D30))="B",BondBasisDayCounter,IF(UPPER(RIGHT($D30))="M",MoneyMarketDayCounter,"--"))</f>
        <v>Actual/360</v>
      </c>
      <c r="I30" s="160" t="str">
        <f>Currency&amp;$I$2&amp;$E30&amp;$C30&amp;QuoteSuffix</f>
        <v>USD3L1L22Y_Quote</v>
      </c>
      <c r="J30" s="159" t="str">
        <f>Currency&amp;$D30&amp;$I$2&amp;$C30&amp;"_Quote"</f>
        <v>USDAM3L22Y_Quote</v>
      </c>
      <c r="K30" s="159" t="str">
        <f>$K$2&amp;"_"&amp;$D30&amp;$E30&amp;"BASIS"&amp;$C30</f>
        <v>USD_YC1MRH_AM1LBASIS22Y</v>
      </c>
      <c r="L30" s="157" t="str">
        <f>_xll.qlSwapRateHelper2(K30,$J30,$C30,Calendar,$F30,$G30,$H30,$L$4,$I30,B30,DiscountingCurve,Permanent,,ObjectOverwrite)</f>
        <v>USD_YC1MRH_AM1LBASIS22Y#0004</v>
      </c>
      <c r="M30" s="172" t="str">
        <f>_xll.ohRangeRetrieveError(L30)</f>
        <v/>
      </c>
      <c r="N30" s="154"/>
    </row>
    <row r="31" spans="1:14" x14ac:dyDescent="0.2">
      <c r="A31" s="119"/>
      <c r="B31" s="163" t="str">
        <f>B30</f>
        <v>0D</v>
      </c>
      <c r="C31" s="163" t="s">
        <v>11</v>
      </c>
      <c r="D31" s="163" t="str">
        <f>D30</f>
        <v>AM</v>
      </c>
      <c r="E31" s="163" t="str">
        <f>E30</f>
        <v>1L</v>
      </c>
      <c r="F31" s="161" t="str">
        <f>IF(UPPER(LEFT($D31))="A","Annual",IF(UPPER(LEFT($D31))="S","Semiannual","--"))</f>
        <v>Annual</v>
      </c>
      <c r="G31" s="161" t="s">
        <v>163</v>
      </c>
      <c r="H31" s="161" t="str">
        <f>IF(UPPER(RIGHT($D31))="B",BondBasisDayCounter,IF(UPPER(RIGHT($D31))="M",MoneyMarketDayCounter,"--"))</f>
        <v>Actual/360</v>
      </c>
      <c r="I31" s="160" t="str">
        <f>Currency&amp;$I$2&amp;$E31&amp;$C31&amp;QuoteSuffix</f>
        <v>USD3L1L23Y_Quote</v>
      </c>
      <c r="J31" s="159" t="str">
        <f>Currency&amp;$D31&amp;$I$2&amp;$C31&amp;"_Quote"</f>
        <v>USDAM3L23Y_Quote</v>
      </c>
      <c r="K31" s="159" t="str">
        <f>$K$2&amp;"_"&amp;$D31&amp;$E31&amp;"BASIS"&amp;$C31</f>
        <v>USD_YC1MRH_AM1LBASIS23Y</v>
      </c>
      <c r="L31" s="157" t="str">
        <f>_xll.qlSwapRateHelper2(K31,$J31,$C31,Calendar,$F31,$G31,$H31,$L$4,$I31,B31,DiscountingCurve,Permanent,,ObjectOverwrite)</f>
        <v>USD_YC1MRH_AM1LBASIS23Y#0004</v>
      </c>
      <c r="M31" s="172" t="str">
        <f>_xll.ohRangeRetrieveError(L31)</f>
        <v/>
      </c>
      <c r="N31" s="154"/>
    </row>
    <row r="32" spans="1:14" x14ac:dyDescent="0.2">
      <c r="A32" s="119"/>
      <c r="B32" s="163" t="str">
        <f>B31</f>
        <v>0D</v>
      </c>
      <c r="C32" s="163" t="s">
        <v>10</v>
      </c>
      <c r="D32" s="163" t="str">
        <f>D31</f>
        <v>AM</v>
      </c>
      <c r="E32" s="163" t="str">
        <f>E31</f>
        <v>1L</v>
      </c>
      <c r="F32" s="161" t="str">
        <f>IF(UPPER(LEFT($D32))="A","Annual",IF(UPPER(LEFT($D32))="S","Semiannual","--"))</f>
        <v>Annual</v>
      </c>
      <c r="G32" s="161" t="s">
        <v>163</v>
      </c>
      <c r="H32" s="161" t="str">
        <f>IF(UPPER(RIGHT($D32))="B",BondBasisDayCounter,IF(UPPER(RIGHT($D32))="M",MoneyMarketDayCounter,"--"))</f>
        <v>Actual/360</v>
      </c>
      <c r="I32" s="160" t="str">
        <f>Currency&amp;$I$2&amp;$E32&amp;$C32&amp;QuoteSuffix</f>
        <v>USD3L1L24Y_Quote</v>
      </c>
      <c r="J32" s="159" t="str">
        <f>Currency&amp;$D32&amp;$I$2&amp;$C32&amp;"_Quote"</f>
        <v>USDAM3L24Y_Quote</v>
      </c>
      <c r="K32" s="159" t="str">
        <f>$K$2&amp;"_"&amp;$D32&amp;$E32&amp;"BASIS"&amp;$C32</f>
        <v>USD_YC1MRH_AM1LBASIS24Y</v>
      </c>
      <c r="L32" s="157" t="str">
        <f>_xll.qlSwapRateHelper2(K32,$J32,$C32,Calendar,$F32,$G32,$H32,$L$4,$I32,B32,DiscountingCurve,Permanent,,ObjectOverwrite)</f>
        <v>USD_YC1MRH_AM1LBASIS24Y#0004</v>
      </c>
      <c r="M32" s="172" t="str">
        <f>_xll.ohRangeRetrieveError(L32)</f>
        <v/>
      </c>
      <c r="N32" s="154"/>
    </row>
    <row r="33" spans="1:14" x14ac:dyDescent="0.2">
      <c r="A33" s="119"/>
      <c r="B33" s="163" t="str">
        <f>B32</f>
        <v>0D</v>
      </c>
      <c r="C33" s="163" t="s">
        <v>9</v>
      </c>
      <c r="D33" s="163" t="str">
        <f>D32</f>
        <v>AM</v>
      </c>
      <c r="E33" s="163" t="str">
        <f>E32</f>
        <v>1L</v>
      </c>
      <c r="F33" s="161" t="str">
        <f>IF(UPPER(LEFT($D33))="A","Annual",IF(UPPER(LEFT($D33))="S","Semiannual","--"))</f>
        <v>Annual</v>
      </c>
      <c r="G33" s="161" t="s">
        <v>163</v>
      </c>
      <c r="H33" s="161" t="str">
        <f>IF(UPPER(RIGHT($D33))="B",BondBasisDayCounter,IF(UPPER(RIGHT($D33))="M",MoneyMarketDayCounter,"--"))</f>
        <v>Actual/360</v>
      </c>
      <c r="I33" s="160" t="str">
        <f>Currency&amp;$I$2&amp;$E33&amp;$C33&amp;QuoteSuffix</f>
        <v>USD3L1L25Y_Quote</v>
      </c>
      <c r="J33" s="159" t="str">
        <f>Currency&amp;$D33&amp;$I$2&amp;$C33&amp;"_Quote"</f>
        <v>USDAM3L25Y_Quote</v>
      </c>
      <c r="K33" s="159" t="str">
        <f>$K$2&amp;"_"&amp;$D33&amp;$E33&amp;"BASIS"&amp;$C33</f>
        <v>USD_YC1MRH_AM1LBASIS25Y</v>
      </c>
      <c r="L33" s="157" t="str">
        <f>_xll.qlSwapRateHelper2(K33,$J33,$C33,Calendar,$F33,$G33,$H33,$L$4,$I33,B33,DiscountingCurve,Permanent,,ObjectOverwrite)</f>
        <v>USD_YC1MRH_AM1LBASIS25Y#0004</v>
      </c>
      <c r="M33" s="172" t="str">
        <f>_xll.ohRangeRetrieveError(L33)</f>
        <v/>
      </c>
      <c r="N33" s="154"/>
    </row>
    <row r="34" spans="1:14" x14ac:dyDescent="0.2">
      <c r="A34" s="119"/>
      <c r="B34" s="163" t="str">
        <f>B33</f>
        <v>0D</v>
      </c>
      <c r="C34" s="163" t="s">
        <v>8</v>
      </c>
      <c r="D34" s="163" t="str">
        <f>D33</f>
        <v>AM</v>
      </c>
      <c r="E34" s="163" t="str">
        <f>E33</f>
        <v>1L</v>
      </c>
      <c r="F34" s="161" t="str">
        <f>IF(UPPER(LEFT($D34))="A","Annual",IF(UPPER(LEFT($D34))="S","Semiannual","--"))</f>
        <v>Annual</v>
      </c>
      <c r="G34" s="161" t="s">
        <v>163</v>
      </c>
      <c r="H34" s="161" t="str">
        <f>IF(UPPER(RIGHT($D34))="B",BondBasisDayCounter,IF(UPPER(RIGHT($D34))="M",MoneyMarketDayCounter,"--"))</f>
        <v>Actual/360</v>
      </c>
      <c r="I34" s="160" t="str">
        <f>Currency&amp;$I$2&amp;$E34&amp;$C34&amp;QuoteSuffix</f>
        <v>USD3L1L26Y_Quote</v>
      </c>
      <c r="J34" s="159" t="str">
        <f>Currency&amp;$D34&amp;$I$2&amp;$C34&amp;"_Quote"</f>
        <v>USDAM3L26Y_Quote</v>
      </c>
      <c r="K34" s="159" t="str">
        <f>$K$2&amp;"_"&amp;$D34&amp;$E34&amp;"BASIS"&amp;$C34</f>
        <v>USD_YC1MRH_AM1LBASIS26Y</v>
      </c>
      <c r="L34" s="157" t="str">
        <f>_xll.qlSwapRateHelper2(K34,$J34,$C34,Calendar,$F34,$G34,$H34,$L$4,$I34,B34,DiscountingCurve,Permanent,,ObjectOverwrite)</f>
        <v>USD_YC1MRH_AM1LBASIS26Y#0004</v>
      </c>
      <c r="M34" s="172" t="str">
        <f>_xll.ohRangeRetrieveError(L34)</f>
        <v/>
      </c>
      <c r="N34" s="154"/>
    </row>
    <row r="35" spans="1:14" x14ac:dyDescent="0.2">
      <c r="A35" s="119"/>
      <c r="B35" s="163" t="str">
        <f>B34</f>
        <v>0D</v>
      </c>
      <c r="C35" s="163" t="s">
        <v>7</v>
      </c>
      <c r="D35" s="163" t="str">
        <f>D34</f>
        <v>AM</v>
      </c>
      <c r="E35" s="163" t="str">
        <f>E34</f>
        <v>1L</v>
      </c>
      <c r="F35" s="161" t="str">
        <f>IF(UPPER(LEFT($D35))="A","Annual",IF(UPPER(LEFT($D35))="S","Semiannual","--"))</f>
        <v>Annual</v>
      </c>
      <c r="G35" s="161" t="s">
        <v>163</v>
      </c>
      <c r="H35" s="161" t="str">
        <f>IF(UPPER(RIGHT($D35))="B",BondBasisDayCounter,IF(UPPER(RIGHT($D35))="M",MoneyMarketDayCounter,"--"))</f>
        <v>Actual/360</v>
      </c>
      <c r="I35" s="160" t="str">
        <f>Currency&amp;$I$2&amp;$E35&amp;$C35&amp;QuoteSuffix</f>
        <v>USD3L1L27Y_Quote</v>
      </c>
      <c r="J35" s="159" t="str">
        <f>Currency&amp;$D35&amp;$I$2&amp;$C35&amp;"_Quote"</f>
        <v>USDAM3L27Y_Quote</v>
      </c>
      <c r="K35" s="159" t="str">
        <f>$K$2&amp;"_"&amp;$D35&amp;$E35&amp;"BASIS"&amp;$C35</f>
        <v>USD_YC1MRH_AM1LBASIS27Y</v>
      </c>
      <c r="L35" s="157" t="str">
        <f>_xll.qlSwapRateHelper2(K35,$J35,$C35,Calendar,$F35,$G35,$H35,$L$4,$I35,B35,DiscountingCurve,Permanent,,ObjectOverwrite)</f>
        <v>USD_YC1MRH_AM1LBASIS27Y#0004</v>
      </c>
      <c r="M35" s="172" t="str">
        <f>_xll.ohRangeRetrieveError(L35)</f>
        <v/>
      </c>
      <c r="N35" s="154"/>
    </row>
    <row r="36" spans="1:14" x14ac:dyDescent="0.2">
      <c r="A36" s="119"/>
      <c r="B36" s="163" t="str">
        <f>B35</f>
        <v>0D</v>
      </c>
      <c r="C36" s="163" t="s">
        <v>6</v>
      </c>
      <c r="D36" s="163" t="str">
        <f>D35</f>
        <v>AM</v>
      </c>
      <c r="E36" s="163" t="str">
        <f>E35</f>
        <v>1L</v>
      </c>
      <c r="F36" s="161" t="str">
        <f>IF(UPPER(LEFT($D36))="A","Annual",IF(UPPER(LEFT($D36))="S","Semiannual","--"))</f>
        <v>Annual</v>
      </c>
      <c r="G36" s="161" t="s">
        <v>163</v>
      </c>
      <c r="H36" s="161" t="str">
        <f>IF(UPPER(RIGHT($D36))="B",BondBasisDayCounter,IF(UPPER(RIGHT($D36))="M",MoneyMarketDayCounter,"--"))</f>
        <v>Actual/360</v>
      </c>
      <c r="I36" s="160" t="str">
        <f>Currency&amp;$I$2&amp;$E36&amp;$C36&amp;QuoteSuffix</f>
        <v>USD3L1L28Y_Quote</v>
      </c>
      <c r="J36" s="159" t="str">
        <f>Currency&amp;$D36&amp;$I$2&amp;$C36&amp;"_Quote"</f>
        <v>USDAM3L28Y_Quote</v>
      </c>
      <c r="K36" s="159" t="str">
        <f>$K$2&amp;"_"&amp;$D36&amp;$E36&amp;"BASIS"&amp;$C36</f>
        <v>USD_YC1MRH_AM1LBASIS28Y</v>
      </c>
      <c r="L36" s="157" t="str">
        <f>_xll.qlSwapRateHelper2(K36,$J36,$C36,Calendar,$F36,$G36,$H36,$L$4,$I36,B36,DiscountingCurve,Permanent,,ObjectOverwrite)</f>
        <v>USD_YC1MRH_AM1LBASIS28Y#0004</v>
      </c>
      <c r="M36" s="172" t="str">
        <f>_xll.ohRangeRetrieveError(L36)</f>
        <v/>
      </c>
      <c r="N36" s="154"/>
    </row>
    <row r="37" spans="1:14" x14ac:dyDescent="0.2">
      <c r="A37" s="119"/>
      <c r="B37" s="163" t="str">
        <f>B36</f>
        <v>0D</v>
      </c>
      <c r="C37" s="163" t="s">
        <v>5</v>
      </c>
      <c r="D37" s="163" t="str">
        <f>D36</f>
        <v>AM</v>
      </c>
      <c r="E37" s="163" t="str">
        <f>E36</f>
        <v>1L</v>
      </c>
      <c r="F37" s="161" t="str">
        <f>IF(UPPER(LEFT($D37))="A","Annual",IF(UPPER(LEFT($D37))="S","Semiannual","--"))</f>
        <v>Annual</v>
      </c>
      <c r="G37" s="161" t="s">
        <v>163</v>
      </c>
      <c r="H37" s="161" t="str">
        <f>IF(UPPER(RIGHT($D37))="B",BondBasisDayCounter,IF(UPPER(RIGHT($D37))="M",MoneyMarketDayCounter,"--"))</f>
        <v>Actual/360</v>
      </c>
      <c r="I37" s="160" t="str">
        <f>Currency&amp;$I$2&amp;$E37&amp;$C37&amp;QuoteSuffix</f>
        <v>USD3L1L29Y_Quote</v>
      </c>
      <c r="J37" s="159" t="str">
        <f>Currency&amp;$D37&amp;$I$2&amp;$C37&amp;"_Quote"</f>
        <v>USDAM3L29Y_Quote</v>
      </c>
      <c r="K37" s="159" t="str">
        <f>$K$2&amp;"_"&amp;$D37&amp;$E37&amp;"BASIS"&amp;$C37</f>
        <v>USD_YC1MRH_AM1LBASIS29Y</v>
      </c>
      <c r="L37" s="157" t="str">
        <f>_xll.qlSwapRateHelper2(K37,$J37,$C37,Calendar,$F37,$G37,$H37,$L$4,$I37,B37,DiscountingCurve,Permanent,,ObjectOverwrite)</f>
        <v>USD_YC1MRH_AM1LBASIS29Y#0004</v>
      </c>
      <c r="M37" s="172" t="str">
        <f>_xll.ohRangeRetrieveError(L37)</f>
        <v/>
      </c>
      <c r="N37" s="154"/>
    </row>
    <row r="38" spans="1:14" x14ac:dyDescent="0.2">
      <c r="A38" s="119"/>
      <c r="B38" s="163" t="str">
        <f>B37</f>
        <v>0D</v>
      </c>
      <c r="C38" s="163" t="s">
        <v>4</v>
      </c>
      <c r="D38" s="163" t="str">
        <f>D37</f>
        <v>AM</v>
      </c>
      <c r="E38" s="163" t="str">
        <f>E37</f>
        <v>1L</v>
      </c>
      <c r="F38" s="161" t="str">
        <f>IF(UPPER(LEFT($D38))="A","Annual",IF(UPPER(LEFT($D38))="S","Semiannual","--"))</f>
        <v>Annual</v>
      </c>
      <c r="G38" s="161" t="s">
        <v>163</v>
      </c>
      <c r="H38" s="161" t="str">
        <f>IF(UPPER(RIGHT($D38))="B",BondBasisDayCounter,IF(UPPER(RIGHT($D38))="M",MoneyMarketDayCounter,"--"))</f>
        <v>Actual/360</v>
      </c>
      <c r="I38" s="160" t="str">
        <f>Currency&amp;$I$2&amp;$E38&amp;$C38&amp;QuoteSuffix</f>
        <v>USD3L1L30Y_Quote</v>
      </c>
      <c r="J38" s="159" t="str">
        <f>Currency&amp;$D38&amp;$I$2&amp;$C38&amp;"_Quote"</f>
        <v>USDAM3L30Y_Quote</v>
      </c>
      <c r="K38" s="159" t="str">
        <f>$K$2&amp;"_"&amp;$D38&amp;$E38&amp;"BASIS"&amp;$C38</f>
        <v>USD_YC1MRH_AM1LBASIS30Y</v>
      </c>
      <c r="L38" s="157" t="str">
        <f>_xll.qlSwapRateHelper2(K38,$J38,$C38,Calendar,$F38,$G38,$H38,$L$4,$I38,B38,DiscountingCurve,Permanent,,ObjectOverwrite)</f>
        <v>USD_YC1MRH_AM1LBASIS30Y#0004</v>
      </c>
      <c r="M38" s="172" t="str">
        <f>_xll.ohRangeRetrieveError(L38)</f>
        <v/>
      </c>
      <c r="N38" s="154"/>
    </row>
    <row r="39" spans="1:14" x14ac:dyDescent="0.2">
      <c r="A39" s="119"/>
      <c r="B39" s="163" t="str">
        <f>B38</f>
        <v>0D</v>
      </c>
      <c r="C39" s="163" t="s">
        <v>3</v>
      </c>
      <c r="D39" s="163" t="str">
        <f>D38</f>
        <v>AM</v>
      </c>
      <c r="E39" s="163" t="str">
        <f>E38</f>
        <v>1L</v>
      </c>
      <c r="F39" s="161" t="str">
        <f>IF(UPPER(LEFT($D39))="A","Annual",IF(UPPER(LEFT($D39))="S","Semiannual","--"))</f>
        <v>Annual</v>
      </c>
      <c r="G39" s="161" t="s">
        <v>163</v>
      </c>
      <c r="H39" s="161" t="str">
        <f>IF(UPPER(RIGHT($D39))="B",BondBasisDayCounter,IF(UPPER(RIGHT($D39))="M",MoneyMarketDayCounter,"--"))</f>
        <v>Actual/360</v>
      </c>
      <c r="I39" s="160" t="str">
        <f>Currency&amp;$I$2&amp;$E39&amp;$C39&amp;QuoteSuffix</f>
        <v>USD3L1L35Y_Quote</v>
      </c>
      <c r="J39" s="159" t="str">
        <f>Currency&amp;$D39&amp;$I$2&amp;$C39&amp;"_Quote"</f>
        <v>USDAM3L35Y_Quote</v>
      </c>
      <c r="K39" s="159" t="str">
        <f>$K$2&amp;"_"&amp;$D39&amp;$E39&amp;"BASIS"&amp;$C39</f>
        <v>USD_YC1MRH_AM1LBASIS35Y</v>
      </c>
      <c r="L39" s="157" t="str">
        <f>_xll.qlSwapRateHelper2(K39,$J39,$C39,Calendar,$F39,$G39,$H39,$L$4,$I39,B39,DiscountingCurve,Permanent,,ObjectOverwrite)</f>
        <v>USD_YC1MRH_AM1LBASIS35Y#0004</v>
      </c>
      <c r="M39" s="172" t="str">
        <f>_xll.ohRangeRetrieveError(L39)</f>
        <v/>
      </c>
      <c r="N39" s="154"/>
    </row>
    <row r="40" spans="1:14" x14ac:dyDescent="0.2">
      <c r="A40" s="119"/>
      <c r="B40" s="163" t="str">
        <f>B39</f>
        <v>0D</v>
      </c>
      <c r="C40" s="163" t="s">
        <v>2</v>
      </c>
      <c r="D40" s="163" t="str">
        <f>D39</f>
        <v>AM</v>
      </c>
      <c r="E40" s="163" t="str">
        <f>E39</f>
        <v>1L</v>
      </c>
      <c r="F40" s="161" t="str">
        <f>IF(UPPER(LEFT($D40))="A","Annual",IF(UPPER(LEFT($D40))="S","Semiannual","--"))</f>
        <v>Annual</v>
      </c>
      <c r="G40" s="161" t="s">
        <v>163</v>
      </c>
      <c r="H40" s="161" t="str">
        <f>IF(UPPER(RIGHT($D40))="B",BondBasisDayCounter,IF(UPPER(RIGHT($D40))="M",MoneyMarketDayCounter,"--"))</f>
        <v>Actual/360</v>
      </c>
      <c r="I40" s="160" t="str">
        <f>Currency&amp;$I$2&amp;$E40&amp;$C40&amp;QuoteSuffix</f>
        <v>USD3L1L40Y_Quote</v>
      </c>
      <c r="J40" s="159" t="str">
        <f>Currency&amp;$D40&amp;$I$2&amp;$C40&amp;"_Quote"</f>
        <v>USDAM3L40Y_Quote</v>
      </c>
      <c r="K40" s="159" t="str">
        <f>$K$2&amp;"_"&amp;$D40&amp;$E40&amp;"BASIS"&amp;$C40</f>
        <v>USD_YC1MRH_AM1LBASIS40Y</v>
      </c>
      <c r="L40" s="157" t="str">
        <f>_xll.qlSwapRateHelper2(K40,$J40,$C40,Calendar,$F40,$G40,$H40,$L$4,$I40,B40,DiscountingCurve,Permanent,,ObjectOverwrite)</f>
        <v>USD_YC1MRH_AM1LBASIS40Y#0004</v>
      </c>
      <c r="M40" s="172" t="str">
        <f>_xll.ohRangeRetrieveError(L40)</f>
        <v/>
      </c>
      <c r="N40" s="154"/>
    </row>
    <row r="41" spans="1:14" x14ac:dyDescent="0.2">
      <c r="A41" s="119"/>
      <c r="B41" s="163" t="str">
        <f>B40</f>
        <v>0D</v>
      </c>
      <c r="C41" s="163" t="s">
        <v>1</v>
      </c>
      <c r="D41" s="163" t="str">
        <f>D40</f>
        <v>AM</v>
      </c>
      <c r="E41" s="163" t="str">
        <f>E40</f>
        <v>1L</v>
      </c>
      <c r="F41" s="161" t="str">
        <f>IF(UPPER(LEFT($D41))="A","Annual",IF(UPPER(LEFT($D41))="S","Semiannual","--"))</f>
        <v>Annual</v>
      </c>
      <c r="G41" s="161" t="s">
        <v>163</v>
      </c>
      <c r="H41" s="161" t="str">
        <f>IF(UPPER(RIGHT($D41))="B",BondBasisDayCounter,IF(UPPER(RIGHT($D41))="M",MoneyMarketDayCounter,"--"))</f>
        <v>Actual/360</v>
      </c>
      <c r="I41" s="160" t="str">
        <f>Currency&amp;$I$2&amp;$E41&amp;$C41&amp;QuoteSuffix</f>
        <v>USD3L1L50Y_Quote</v>
      </c>
      <c r="J41" s="159" t="str">
        <f>Currency&amp;$D41&amp;$I$2&amp;$C41&amp;"_Quote"</f>
        <v>USDAM3L50Y_Quote</v>
      </c>
      <c r="K41" s="159" t="str">
        <f>$K$2&amp;"_"&amp;$D41&amp;$E41&amp;"BASIS"&amp;$C41</f>
        <v>USD_YC1MRH_AM1LBASIS50Y</v>
      </c>
      <c r="L41" s="157" t="str">
        <f>_xll.qlSwapRateHelper2(K41,$J41,$C41,Calendar,$F41,$G41,$H41,$L$4,$I41,B41,DiscountingCurve,Permanent,,ObjectOverwrite)</f>
        <v>USD_YC1MRH_AM1LBASIS50Y#0004</v>
      </c>
      <c r="M41" s="172" t="str">
        <f>_xll.ohRangeRetrieveError(L41)</f>
        <v/>
      </c>
      <c r="N41" s="154"/>
    </row>
    <row r="42" spans="1:14" x14ac:dyDescent="0.2">
      <c r="A42" s="119"/>
      <c r="B42" s="163" t="str">
        <f>B41</f>
        <v>0D</v>
      </c>
      <c r="C42" s="163" t="s">
        <v>0</v>
      </c>
      <c r="D42" s="163" t="str">
        <f>D41</f>
        <v>AM</v>
      </c>
      <c r="E42" s="163" t="str">
        <f>E41</f>
        <v>1L</v>
      </c>
      <c r="F42" s="161" t="str">
        <f>IF(UPPER(LEFT($D42))="A","Annual",IF(UPPER(LEFT($D42))="S","Semiannual","--"))</f>
        <v>Annual</v>
      </c>
      <c r="G42" s="161" t="s">
        <v>163</v>
      </c>
      <c r="H42" s="161" t="str">
        <f>IF(UPPER(RIGHT($D42))="B",BondBasisDayCounter,IF(UPPER(RIGHT($D42))="M",MoneyMarketDayCounter,"--"))</f>
        <v>Actual/360</v>
      </c>
      <c r="I42" s="160" t="str">
        <f>Currency&amp;$I$2&amp;$E42&amp;$C42&amp;QuoteSuffix</f>
        <v>USD3L1L60Y_Quote</v>
      </c>
      <c r="J42" s="159" t="str">
        <f>Currency&amp;$D42&amp;$I$2&amp;$C42&amp;"_Quote"</f>
        <v>USDAM3L60Y_Quote</v>
      </c>
      <c r="K42" s="159" t="str">
        <f>$K$2&amp;"_"&amp;$D42&amp;$E42&amp;"BASIS"&amp;$C42</f>
        <v>USD_YC1MRH_AM1LBASIS60Y</v>
      </c>
      <c r="L42" s="157" t="str">
        <f>_xll.qlSwapRateHelper2(K42,$J42,$C42,Calendar,$F42,$G42,$H42,$L$4,$I42,B42,DiscountingCurve,Permanent,,ObjectOverwrite)</f>
        <v>USD_YC1MRH_AM1LBASIS60Y#0004</v>
      </c>
      <c r="M42" s="172" t="str">
        <f>_xll.ohRangeRetrieveError(L42)</f>
        <v/>
      </c>
      <c r="N42" s="154"/>
    </row>
    <row r="43" spans="1:14" ht="12" thickBot="1" x14ac:dyDescent="0.25">
      <c r="A43" s="111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53"/>
      <c r="M43" s="153"/>
      <c r="N43" s="152"/>
    </row>
  </sheetData>
  <dataValidations count="1">
    <dataValidation type="list" allowBlank="1" showInputMessage="1" showErrorMessage="1" sqref="G6:G4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66</vt:i4>
      </vt:variant>
    </vt:vector>
  </HeadingPairs>
  <TitlesOfParts>
    <vt:vector size="72" baseType="lpstr">
      <vt:lpstr>General Settings</vt:lpstr>
      <vt:lpstr>RateHelpers</vt:lpstr>
      <vt:lpstr>Selected</vt:lpstr>
      <vt:lpstr>1M_Deposits</vt:lpstr>
      <vt:lpstr>1M_Swaps</vt:lpstr>
      <vt:lpstr>1M_SwapsFromBasis</vt:lpstr>
      <vt:lpstr>Accuracy</vt:lpstr>
      <vt:lpstr>'1M_Swaps'!BondBasisDayCounter</vt:lpstr>
      <vt:lpstr>'1M_SwapsFromBasis'!BondBasisDayCounter</vt:lpstr>
      <vt:lpstr>'1M_Swaps'!Calendar</vt:lpstr>
      <vt:lpstr>'1M_SwapsFromBasis'!Calendar</vt:lpstr>
      <vt:lpstr>Calendar</vt:lpstr>
      <vt:lpstr>'1M_Deposits'!Currency</vt:lpstr>
      <vt:lpstr>'1M_Swaps'!Currency</vt:lpstr>
      <vt:lpstr>'1M_SwapsFromBasis'!Currency</vt:lpstr>
      <vt:lpstr>Currency</vt:lpstr>
      <vt:lpstr>DayCounter</vt:lpstr>
      <vt:lpstr>DepoInclusionCriteria</vt:lpstr>
      <vt:lpstr>'1M_SwapsFromBasis'!Discounting</vt:lpstr>
      <vt:lpstr>Discounting</vt:lpstr>
      <vt:lpstr>'1M_SwapsFromBasis'!Discounting2</vt:lpstr>
      <vt:lpstr>Discounting2</vt:lpstr>
      <vt:lpstr>'1M_Swaps'!DiscountingCurve</vt:lpstr>
      <vt:lpstr>'1M_SwapsFromBasis'!DiscountingCurve</vt:lpstr>
      <vt:lpstr>'1M_Swaps'!FamilyName</vt:lpstr>
      <vt:lpstr>'1M_SwapsFromBasis'!FamilyName</vt:lpstr>
      <vt:lpstr>FamilyName</vt:lpstr>
      <vt:lpstr>'1M_Swaps'!FileOverwrite</vt:lpstr>
      <vt:lpstr>'1M_SwapsFromBasis'!FileOverwrite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'1M_Swaps'!MoneyMarketDayCounter</vt:lpstr>
      <vt:lpstr>'1M_SwapsFromBasis'!MoneyMarketDayCounter</vt:lpstr>
      <vt:lpstr>Months</vt:lpstr>
      <vt:lpstr>NDays</vt:lpstr>
      <vt:lpstr>nIMMFutures</vt:lpstr>
      <vt:lpstr>nSerialFutures</vt:lpstr>
      <vt:lpstr>'1M_Deposits'!ObjectOverwrite</vt:lpstr>
      <vt:lpstr>'1M_Swaps'!ObjectOverwrite</vt:lpstr>
      <vt:lpstr>'1M_SwapsFromBasis'!ObjectOverwrite</vt:lpstr>
      <vt:lpstr>ObjectOverwrite</vt:lpstr>
      <vt:lpstr>'1M_Deposits'!Permanent</vt:lpstr>
      <vt:lpstr>'1M_Swaps'!Permanent</vt:lpstr>
      <vt:lpstr>'1M_SwapsFromBasis'!Permanent</vt:lpstr>
      <vt:lpstr>Permanent</vt:lpstr>
      <vt:lpstr>'1M_Swaps'!QuoteSuffix</vt:lpstr>
      <vt:lpstr>'1M_SwapsFromBasis'!QuoteSuffix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'1M_Swaps'!SerializationPath</vt:lpstr>
      <vt:lpstr>'1M_SwapsFromBasis'!SerializationPath</vt:lpstr>
      <vt:lpstr>SerializationPath</vt:lpstr>
      <vt:lpstr>'1M_Swaps'!Serialize</vt:lpstr>
      <vt:lpstr>'1M_SwapsFromBasis'!Serialize</vt:lpstr>
      <vt:lpstr>Serialize</vt:lpstr>
      <vt:lpstr>Swap1MConventions</vt:lpstr>
      <vt:lpstr>SwapFixedFreq</vt:lpstr>
      <vt:lpstr>TraitsID</vt:lpstr>
      <vt:lpstr>'1M_Deposits'!Trigger</vt:lpstr>
      <vt:lpstr>'1M_Swaps'!Trigger</vt:lpstr>
      <vt:lpstr>'1M_SwapsFromBasis'!Trigger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2014-01-14T15:19:46Z</dcterms:created>
  <dcterms:modified xsi:type="dcterms:W3CDTF">2014-01-14T15:30:07Z</dcterms:modified>
</cp:coreProperties>
</file>