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D21" i="51" l="1"/>
  <c r="D22" i="51"/>
  <c r="D23" i="51"/>
  <c r="D24" i="51"/>
  <c r="D25" i="51"/>
  <c r="D26" i="51"/>
  <c r="D27" i="51"/>
  <c r="R287" i="42"/>
  <c r="S287" i="42"/>
  <c r="T287" i="42"/>
  <c r="R288" i="42"/>
  <c r="R289" i="42" s="1"/>
  <c r="S288" i="42"/>
  <c r="T288" i="42"/>
  <c r="R278" i="42"/>
  <c r="S278" i="42"/>
  <c r="T278" i="42"/>
  <c r="R279" i="42"/>
  <c r="R280" i="42" s="1"/>
  <c r="R281" i="42"/>
  <c r="R282" i="42" s="1"/>
  <c r="R283" i="42"/>
  <c r="R284" i="42" s="1"/>
  <c r="R285" i="42"/>
  <c r="R286" i="42" s="1"/>
  <c r="S279" i="42"/>
  <c r="S281" i="42"/>
  <c r="S283" i="42"/>
  <c r="S285" i="42"/>
  <c r="T279" i="42"/>
  <c r="T281" i="42"/>
  <c r="T283" i="42"/>
  <c r="T285" i="42"/>
  <c r="R261" i="42"/>
  <c r="S261" i="42"/>
  <c r="T261" i="42"/>
  <c r="R262" i="42"/>
  <c r="R263" i="42" s="1"/>
  <c r="R264" i="42"/>
  <c r="R265" i="42" s="1"/>
  <c r="R266" i="42"/>
  <c r="R267" i="42" s="1"/>
  <c r="R268" i="42"/>
  <c r="R269" i="42" s="1"/>
  <c r="R270" i="42"/>
  <c r="R271" i="42" s="1"/>
  <c r="R272" i="42"/>
  <c r="R273" i="42" s="1"/>
  <c r="R274" i="42"/>
  <c r="R275" i="42" s="1"/>
  <c r="R276" i="42"/>
  <c r="R277" i="42" s="1"/>
  <c r="S262" i="42"/>
  <c r="S266" i="42"/>
  <c r="S268" i="42"/>
  <c r="S270" i="42"/>
  <c r="S272" i="42"/>
  <c r="S274" i="42"/>
  <c r="S276" i="42"/>
  <c r="T262" i="42"/>
  <c r="T266" i="42"/>
  <c r="T270" i="42"/>
  <c r="T274" i="42"/>
  <c r="S264" i="42"/>
  <c r="T264" i="42"/>
  <c r="T268" i="42"/>
  <c r="T272" i="42"/>
  <c r="T276" i="42"/>
  <c r="R263" i="51"/>
  <c r="S263" i="51"/>
  <c r="T263" i="51"/>
  <c r="E24" i="51"/>
  <c r="E21" i="51"/>
  <c r="F24" i="51"/>
  <c r="F21" i="51"/>
  <c r="G24" i="51"/>
  <c r="E26" i="51"/>
  <c r="G21" i="51"/>
  <c r="E23" i="51"/>
  <c r="F23" i="51"/>
  <c r="G23" i="51"/>
  <c r="E25" i="51"/>
  <c r="F25" i="51"/>
  <c r="F26" i="51"/>
  <c r="E22" i="51"/>
  <c r="G25" i="51"/>
  <c r="E27" i="51"/>
  <c r="G26" i="51"/>
  <c r="F22" i="51"/>
  <c r="G22" i="51"/>
  <c r="F27" i="51"/>
  <c r="G27" i="51"/>
  <c r="R264" i="51"/>
  <c r="S264" i="51"/>
  <c r="R265" i="51"/>
  <c r="T264" i="51"/>
  <c r="S265" i="51"/>
  <c r="T265" i="51" s="1"/>
  <c r="R266" i="51"/>
  <c r="S266" i="51"/>
  <c r="R267" i="51"/>
  <c r="T266" i="51"/>
  <c r="S267" i="51"/>
  <c r="T267" i="51" s="1"/>
  <c r="S263" i="42"/>
  <c r="T263" i="42" s="1"/>
  <c r="S265" i="42"/>
  <c r="T265" i="42" s="1"/>
  <c r="S267" i="42"/>
  <c r="T267" i="42" s="1"/>
  <c r="S269" i="42"/>
  <c r="T269" i="42" s="1"/>
  <c r="S271" i="42"/>
  <c r="T271" i="42" s="1"/>
  <c r="S273" i="42"/>
  <c r="T273" i="42" s="1"/>
  <c r="S275" i="42"/>
  <c r="T275" i="42" s="1"/>
  <c r="S277" i="42"/>
  <c r="T277" i="42" s="1"/>
  <c r="S280" i="42"/>
  <c r="T280" i="42" s="1"/>
  <c r="S282" i="42"/>
  <c r="T282" i="42" s="1"/>
  <c r="S284" i="42"/>
  <c r="T284" i="42" s="1"/>
  <c r="S286" i="42"/>
  <c r="T286" i="42" s="1"/>
  <c r="S289" i="42"/>
  <c r="T289" i="42" s="1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9" i="45"/>
  <c r="L8" i="45"/>
  <c r="L7" i="45"/>
  <c r="L6" i="45"/>
  <c r="L5" i="45"/>
  <c r="L4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D10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8" i="33"/>
  <c r="D5" i="33"/>
  <c r="D33" i="33"/>
  <c r="D23" i="33"/>
  <c r="D17" i="33"/>
  <c r="D11" i="33"/>
  <c r="D8" i="33"/>
  <c r="D13" i="33"/>
  <c r="D27" i="33"/>
  <c r="D9" i="33"/>
  <c r="D21" i="33"/>
  <c r="D16" i="33"/>
  <c r="D20" i="33"/>
  <c r="D29" i="33"/>
  <c r="D32" i="33"/>
  <c r="D25" i="33"/>
  <c r="D14" i="33"/>
  <c r="D10" i="33"/>
  <c r="D3" i="33"/>
  <c r="D6" i="33"/>
  <c r="D28" i="33"/>
  <c r="D31" i="33"/>
  <c r="B1" i="29"/>
  <c r="D36" i="33"/>
  <c r="D37" i="33"/>
  <c r="D29" i="29"/>
  <c r="D30" i="33"/>
  <c r="D7" i="33"/>
  <c r="D26" i="33"/>
  <c r="D12" i="33"/>
  <c r="D22" i="33"/>
  <c r="D19" i="33"/>
  <c r="D40" i="33"/>
  <c r="D35" i="33"/>
  <c r="D38" i="33"/>
  <c r="D24" i="33"/>
  <c r="D4" i="33"/>
  <c r="D15" i="33"/>
  <c r="D34" i="33"/>
  <c r="D39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L3" i="45"/>
  <c r="K34" i="53"/>
  <c r="K25" i="54"/>
  <c r="K15" i="53"/>
  <c r="K9" i="53"/>
  <c r="K6" i="54"/>
  <c r="K17" i="54"/>
  <c r="K23" i="53"/>
  <c r="K21" i="53"/>
  <c r="K12" i="54"/>
  <c r="K21" i="54"/>
  <c r="K6" i="53"/>
  <c r="K13" i="53"/>
  <c r="K25" i="53"/>
  <c r="K7" i="54"/>
  <c r="K16" i="54"/>
  <c r="K5" i="54"/>
  <c r="K16" i="53"/>
  <c r="K14" i="53"/>
  <c r="K27" i="53"/>
  <c r="K18" i="53"/>
  <c r="K22" i="53"/>
  <c r="K26" i="54"/>
  <c r="K3" i="54"/>
  <c r="K11" i="54"/>
  <c r="K20" i="53"/>
  <c r="K23" i="54"/>
  <c r="D9" i="29"/>
  <c r="D7" i="39"/>
  <c r="E27" i="52"/>
  <c r="D7" i="43"/>
  <c r="K10" i="53"/>
  <c r="K31" i="54"/>
  <c r="K34" i="54"/>
  <c r="K8" i="54"/>
  <c r="D6" i="48"/>
  <c r="E18" i="48"/>
  <c r="E17" i="48"/>
  <c r="E23" i="52"/>
  <c r="K33" i="53"/>
  <c r="K35" i="53"/>
  <c r="K36" i="53"/>
  <c r="K17" i="53"/>
  <c r="K12" i="53"/>
  <c r="K18" i="54"/>
  <c r="E26" i="52"/>
  <c r="E22" i="52"/>
  <c r="D6" i="39"/>
  <c r="K10" i="54"/>
  <c r="K19" i="53"/>
  <c r="K32" i="53"/>
  <c r="T4" i="45"/>
  <c r="K4" i="53"/>
  <c r="K24" i="53"/>
  <c r="E20" i="39"/>
  <c r="E19" i="39"/>
  <c r="E18" i="43"/>
  <c r="K7" i="53"/>
  <c r="K24" i="54"/>
  <c r="K30" i="53"/>
  <c r="K27" i="54"/>
  <c r="K20" i="54"/>
  <c r="E15" i="39"/>
  <c r="D6" i="52"/>
  <c r="K6" i="52" s="1"/>
  <c r="K3" i="53"/>
  <c r="K5" i="53"/>
  <c r="T8" i="45"/>
  <c r="E17" i="43"/>
  <c r="E19" i="43"/>
  <c r="E16" i="43"/>
  <c r="K14" i="54"/>
  <c r="K31" i="53"/>
  <c r="K26" i="53"/>
  <c r="K29" i="54"/>
  <c r="K29" i="53"/>
  <c r="E24" i="39"/>
  <c r="D6" i="43"/>
  <c r="K33" i="54"/>
  <c r="K4" i="54"/>
  <c r="K8" i="53"/>
  <c r="K13" i="54"/>
  <c r="K15" i="54"/>
  <c r="P4" i="45"/>
  <c r="E16" i="39"/>
  <c r="E24" i="52"/>
  <c r="D7" i="48"/>
  <c r="K9" i="54"/>
  <c r="K28" i="53"/>
  <c r="K32" i="54"/>
  <c r="K11" i="53"/>
  <c r="K28" i="54"/>
  <c r="D5" i="39"/>
  <c r="D5" i="43"/>
  <c r="E18" i="39"/>
  <c r="K30" i="54"/>
  <c r="K19" i="54"/>
  <c r="P9" i="45"/>
  <c r="E17" i="52"/>
  <c r="E19" i="52"/>
  <c r="E15" i="48"/>
  <c r="U8" i="45"/>
  <c r="K35" i="54"/>
  <c r="E16" i="48"/>
  <c r="E30" i="52"/>
  <c r="E22" i="39"/>
  <c r="K22" i="54"/>
  <c r="K36" i="54"/>
  <c r="E15" i="43"/>
  <c r="D5" i="52"/>
  <c r="E16" i="52"/>
  <c r="E29" i="52"/>
  <c r="E25" i="52"/>
  <c r="D5" i="48"/>
  <c r="E17" i="39"/>
  <c r="E28" i="52"/>
  <c r="E23" i="39"/>
  <c r="E20" i="43"/>
  <c r="E19" i="48"/>
  <c r="E21" i="43"/>
  <c r="E20" i="52"/>
  <c r="E21" i="39"/>
  <c r="E21" i="52"/>
  <c r="C7" i="42"/>
  <c r="E15" i="52"/>
  <c r="E18" i="52"/>
  <c r="D7" i="52"/>
  <c r="U9" i="45"/>
  <c r="T9" i="45"/>
  <c r="T6" i="45"/>
  <c r="U6" i="45"/>
  <c r="P7" i="45"/>
  <c r="M7" i="45"/>
  <c r="P5" i="45"/>
  <c r="T5" i="45"/>
  <c r="M5" i="45"/>
  <c r="K5" i="52"/>
  <c r="K7" i="52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E7" i="52"/>
  <c r="M8" i="45"/>
  <c r="E5" i="52"/>
  <c r="U4" i="45"/>
  <c r="U7" i="45"/>
  <c r="L7" i="52"/>
  <c r="P6" i="45"/>
  <c r="U5" i="45"/>
  <c r="K5" i="43"/>
  <c r="L5" i="52"/>
  <c r="E5" i="43"/>
  <c r="E6" i="52"/>
  <c r="G5" i="48"/>
  <c r="O5" i="52" l="1"/>
  <c r="N5" i="52"/>
  <c r="M5" i="52"/>
  <c r="O7" i="52"/>
  <c r="N7" i="52"/>
  <c r="M7" i="52"/>
  <c r="C21" i="40"/>
  <c r="D21" i="40" s="1"/>
  <c r="D2" i="33"/>
  <c r="L26" i="53"/>
  <c r="L11" i="53"/>
  <c r="L29" i="54"/>
  <c r="L8" i="53"/>
  <c r="L31" i="53"/>
  <c r="L4" i="54"/>
  <c r="L32" i="53"/>
  <c r="L10" i="53"/>
  <c r="J17" i="52"/>
  <c r="K4" i="43"/>
  <c r="J27" i="52"/>
  <c r="L6" i="52"/>
  <c r="J26" i="52"/>
  <c r="L34" i="53"/>
  <c r="L20" i="54"/>
  <c r="L22" i="53"/>
  <c r="K7" i="43"/>
  <c r="G7" i="48"/>
  <c r="L36" i="53"/>
  <c r="L24" i="54"/>
  <c r="J24" i="52"/>
  <c r="L31" i="54"/>
  <c r="J29" i="52"/>
  <c r="AF4" i="52"/>
  <c r="H5" i="52"/>
  <c r="L19" i="54"/>
  <c r="J20" i="52"/>
  <c r="L4" i="53"/>
  <c r="L23" i="53"/>
  <c r="L28" i="53"/>
  <c r="K6" i="43"/>
  <c r="J16" i="52"/>
  <c r="L23" i="54"/>
  <c r="H5" i="43"/>
  <c r="L30" i="54"/>
  <c r="J15" i="52"/>
  <c r="E4" i="52"/>
  <c r="L24" i="53"/>
  <c r="L16" i="53"/>
  <c r="L5" i="53"/>
  <c r="L33" i="54"/>
  <c r="L15" i="54"/>
  <c r="L14" i="53"/>
  <c r="L10" i="54"/>
  <c r="L3" i="53"/>
  <c r="L35" i="53"/>
  <c r="L9" i="54"/>
  <c r="J23" i="52"/>
  <c r="L15" i="53"/>
  <c r="L14" i="54"/>
  <c r="L9" i="53"/>
  <c r="L5" i="54"/>
  <c r="J30" i="52"/>
  <c r="J28" i="52"/>
  <c r="AG3" i="52"/>
  <c r="L3" i="54"/>
  <c r="J18" i="52"/>
  <c r="L21" i="53"/>
  <c r="M6" i="45"/>
  <c r="L22" i="54"/>
  <c r="L11" i="54"/>
  <c r="L36" i="54"/>
  <c r="L5" i="43"/>
  <c r="L30" i="53"/>
  <c r="L17" i="53"/>
  <c r="L7" i="54"/>
  <c r="L28" i="54"/>
  <c r="H6" i="52"/>
  <c r="L27" i="53"/>
  <c r="G6" i="48"/>
  <c r="L12" i="54"/>
  <c r="L12" i="53"/>
  <c r="H7" i="52"/>
  <c r="J22" i="52"/>
  <c r="J25" i="52"/>
  <c r="L20" i="53"/>
  <c r="L16" i="54"/>
  <c r="L29" i="53"/>
  <c r="L26" i="54"/>
  <c r="K4" i="52"/>
  <c r="J21" i="52"/>
  <c r="L19" i="53"/>
  <c r="L32" i="54"/>
  <c r="T7" i="45"/>
  <c r="L21" i="54"/>
  <c r="L18" i="54"/>
  <c r="L6" i="54"/>
  <c r="L13" i="53"/>
  <c r="L7" i="53"/>
  <c r="E6" i="48"/>
  <c r="E5" i="48"/>
  <c r="L25" i="53"/>
  <c r="L33" i="53"/>
  <c r="L25" i="54"/>
  <c r="L8" i="54"/>
  <c r="L18" i="53"/>
  <c r="L27" i="54"/>
  <c r="L17" i="54"/>
  <c r="M9" i="45"/>
  <c r="L13" i="54"/>
  <c r="L6" i="53"/>
  <c r="J19" i="52"/>
  <c r="L34" i="54"/>
  <c r="L35" i="54"/>
  <c r="P8" i="45"/>
  <c r="M4" i="45"/>
  <c r="M5" i="43" l="1"/>
  <c r="N6" i="52"/>
  <c r="M6" i="52"/>
  <c r="O6" i="52"/>
  <c r="D7" i="42"/>
  <c r="J24" i="39"/>
  <c r="J17" i="43"/>
  <c r="J16" i="43"/>
  <c r="E6" i="43"/>
  <c r="E4" i="39"/>
  <c r="J19" i="43"/>
  <c r="U3" i="45"/>
  <c r="E4" i="48"/>
  <c r="H4" i="52"/>
  <c r="J22" i="39"/>
  <c r="AB4" i="48"/>
  <c r="J18" i="39"/>
  <c r="J16" i="39"/>
  <c r="J20" i="39"/>
  <c r="F19" i="48"/>
  <c r="J21" i="39"/>
  <c r="AF4" i="39"/>
  <c r="K7" i="39"/>
  <c r="F15" i="48"/>
  <c r="AC3" i="48"/>
  <c r="AG3" i="43"/>
  <c r="G4" i="48"/>
  <c r="H6" i="48"/>
  <c r="E7" i="39"/>
  <c r="E6" i="39"/>
  <c r="J18" i="43"/>
  <c r="J15" i="43"/>
  <c r="K6" i="39"/>
  <c r="F17" i="48"/>
  <c r="E7" i="48"/>
  <c r="J20" i="43"/>
  <c r="H5" i="48"/>
  <c r="AG4" i="52"/>
  <c r="E4" i="43"/>
  <c r="AF5" i="52"/>
  <c r="F16" i="48"/>
  <c r="K4" i="39"/>
  <c r="L4" i="52"/>
  <c r="J17" i="39"/>
  <c r="AG3" i="39"/>
  <c r="P3" i="45"/>
  <c r="AF4" i="43"/>
  <c r="J23" i="39"/>
  <c r="J15" i="39"/>
  <c r="M13" i="45" a="1"/>
  <c r="J21" i="43"/>
  <c r="E5" i="39"/>
  <c r="T3" i="45"/>
  <c r="M3" i="45"/>
  <c r="F18" i="48"/>
  <c r="J19" i="39"/>
  <c r="K5" i="39"/>
  <c r="E7" i="43"/>
  <c r="AF6" i="52"/>
  <c r="AG6" i="52"/>
  <c r="AF7" i="52"/>
  <c r="AF8" i="52"/>
  <c r="AG7" i="52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AG5" i="52"/>
  <c r="AG8" i="52"/>
  <c r="H4" i="43"/>
  <c r="AG4" i="39"/>
  <c r="H7" i="43"/>
  <c r="L4" i="43"/>
  <c r="L5" i="39"/>
  <c r="AF9" i="52"/>
  <c r="L6" i="39"/>
  <c r="AB5" i="48"/>
  <c r="L7" i="39"/>
  <c r="AG9" i="52"/>
  <c r="AC4" i="48"/>
  <c r="H7" i="39"/>
  <c r="L4" i="39"/>
  <c r="H5" i="39"/>
  <c r="H4" i="48"/>
  <c r="L6" i="43"/>
  <c r="H6" i="39"/>
  <c r="AG4" i="43"/>
  <c r="H6" i="43"/>
  <c r="H7" i="48"/>
  <c r="H4" i="39"/>
  <c r="L7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0" i="33"/>
  <c r="E3" i="33"/>
  <c r="E23" i="33"/>
  <c r="S13" i="45" a="1"/>
  <c r="E29" i="33"/>
  <c r="E26" i="33"/>
  <c r="E4" i="33"/>
  <c r="T13" i="45" a="1"/>
  <c r="E7" i="33"/>
  <c r="E33" i="33"/>
  <c r="E32" i="33"/>
  <c r="E16" i="33"/>
  <c r="AB6" i="48"/>
  <c r="E6" i="33"/>
  <c r="E5" i="33"/>
  <c r="AC5" i="48"/>
  <c r="E15" i="33"/>
  <c r="E25" i="33"/>
  <c r="E22" i="33"/>
  <c r="E28" i="33"/>
  <c r="E19" i="33"/>
  <c r="E39" i="33"/>
  <c r="P13" i="45" a="1"/>
  <c r="E36" i="33"/>
  <c r="E27" i="33"/>
  <c r="E35" i="33"/>
  <c r="E34" i="33"/>
  <c r="E17" i="33"/>
  <c r="E20" i="33"/>
  <c r="AF10" i="52"/>
  <c r="E18" i="33"/>
  <c r="AF5" i="43"/>
  <c r="E31" i="33"/>
  <c r="E21" i="33"/>
  <c r="E24" i="33"/>
  <c r="AF5" i="39"/>
  <c r="E37" i="33"/>
  <c r="E38" i="33"/>
  <c r="E40" i="33"/>
  <c r="AF11" i="52"/>
  <c r="AG11" i="52"/>
  <c r="AF12" i="52"/>
  <c r="AG12" i="52"/>
  <c r="AF13" i="52"/>
  <c r="AG13" i="52"/>
  <c r="AF14" i="52"/>
  <c r="AF15" i="52"/>
  <c r="AG14" i="52"/>
  <c r="AF16" i="52"/>
  <c r="AG15" i="52"/>
  <c r="AG16" i="52"/>
  <c r="AF17" i="52"/>
  <c r="AG17" i="52"/>
  <c r="AF18" i="52"/>
  <c r="AF19" i="52"/>
  <c r="AG18" i="52"/>
  <c r="AG19" i="52"/>
  <c r="AF20" i="52"/>
  <c r="AF21" i="52"/>
  <c r="AG20" i="52"/>
  <c r="AF22" i="52"/>
  <c r="AG21" i="52"/>
  <c r="AF23" i="52"/>
  <c r="AG22" i="52"/>
  <c r="AG23" i="52"/>
  <c r="AF24" i="52"/>
  <c r="AG24" i="52"/>
  <c r="AF25" i="52"/>
  <c r="AG25" i="52"/>
  <c r="AF26" i="52"/>
  <c r="AF27" i="52"/>
  <c r="AG26" i="52"/>
  <c r="AG27" i="52"/>
  <c r="AF28" i="52"/>
  <c r="AG28" i="52"/>
  <c r="AF29" i="52"/>
  <c r="AG29" i="52"/>
  <c r="AF30" i="52"/>
  <c r="AG30" i="52"/>
  <c r="AF31" i="52"/>
  <c r="AF32" i="52"/>
  <c r="AG31" i="52"/>
  <c r="AF33" i="52"/>
  <c r="AG32" i="52"/>
  <c r="AF34" i="52"/>
  <c r="AG33" i="52"/>
  <c r="AF35" i="52"/>
  <c r="AG34" i="52"/>
  <c r="AG35" i="52"/>
  <c r="AF36" i="52"/>
  <c r="AF37" i="52"/>
  <c r="AG36" i="52"/>
  <c r="AG37" i="52"/>
  <c r="AF38" i="52"/>
  <c r="AG38" i="52"/>
  <c r="AF39" i="52"/>
  <c r="AG39" i="52"/>
  <c r="AF40" i="52"/>
  <c r="AF41" i="52"/>
  <c r="AG40" i="52"/>
  <c r="AF42" i="52"/>
  <c r="AG41" i="52"/>
  <c r="AF43" i="52"/>
  <c r="AG42" i="52"/>
  <c r="AG43" i="52"/>
  <c r="AF44" i="52"/>
  <c r="AG44" i="52"/>
  <c r="AF45" i="52"/>
  <c r="AG45" i="52"/>
  <c r="AF46" i="52"/>
  <c r="AG46" i="52"/>
  <c r="AF47" i="52"/>
  <c r="AG47" i="52"/>
  <c r="AF48" i="52"/>
  <c r="AG48" i="52"/>
  <c r="AF49" i="52"/>
  <c r="AG49" i="52"/>
  <c r="AF50" i="52"/>
  <c r="AG50" i="52"/>
  <c r="AF51" i="52"/>
  <c r="AF52" i="52"/>
  <c r="AG51" i="52"/>
  <c r="AG52" i="52"/>
  <c r="AF53" i="52"/>
  <c r="AF54" i="52"/>
  <c r="AG53" i="52"/>
  <c r="AF55" i="52"/>
  <c r="AG54" i="52"/>
  <c r="AG55" i="52"/>
  <c r="AF56" i="52"/>
  <c r="AF57" i="52"/>
  <c r="AG56" i="52"/>
  <c r="AG57" i="52"/>
  <c r="AF58" i="52"/>
  <c r="AG58" i="52"/>
  <c r="AF59" i="52"/>
  <c r="AF60" i="52"/>
  <c r="AG59" i="52"/>
  <c r="AF61" i="52"/>
  <c r="AG60" i="52"/>
  <c r="AG61" i="52"/>
  <c r="AF62" i="52"/>
  <c r="AG62" i="52"/>
  <c r="AF63" i="52"/>
  <c r="AG63" i="52"/>
  <c r="AF64" i="52"/>
  <c r="AF65" i="52"/>
  <c r="AG64" i="52"/>
  <c r="AG65" i="52"/>
  <c r="AF66" i="52"/>
  <c r="AG66" i="52"/>
  <c r="AF67" i="52"/>
  <c r="AG67" i="52"/>
  <c r="AF68" i="52"/>
  <c r="AG68" i="52"/>
  <c r="AF69" i="52"/>
  <c r="AF70" i="52"/>
  <c r="AG69" i="52"/>
  <c r="AF71" i="52"/>
  <c r="AG70" i="52"/>
  <c r="AG71" i="52"/>
  <c r="AF72" i="52"/>
  <c r="AG72" i="52"/>
  <c r="AF73" i="52"/>
  <c r="AG73" i="52"/>
  <c r="AF74" i="52"/>
  <c r="AG74" i="52"/>
  <c r="AF75" i="52"/>
  <c r="AG75" i="52"/>
  <c r="AF76" i="52"/>
  <c r="AG76" i="52"/>
  <c r="AF77" i="52"/>
  <c r="AG77" i="52"/>
  <c r="AF78" i="52"/>
  <c r="AG78" i="52"/>
  <c r="AF79" i="52"/>
  <c r="AG79" i="52"/>
  <c r="AF80" i="52"/>
  <c r="AG80" i="52"/>
  <c r="AF81" i="52"/>
  <c r="AG81" i="52"/>
  <c r="AF82" i="52"/>
  <c r="AG82" i="52"/>
  <c r="AF83" i="52"/>
  <c r="AG83" i="52"/>
  <c r="AF84" i="52"/>
  <c r="AF85" i="52"/>
  <c r="AG84" i="52"/>
  <c r="AG85" i="52"/>
  <c r="AF86" i="52"/>
  <c r="AG86" i="52"/>
  <c r="AF87" i="52"/>
  <c r="AF88" i="52"/>
  <c r="AG87" i="52"/>
  <c r="AF89" i="52"/>
  <c r="AG88" i="52"/>
  <c r="AG89" i="52"/>
  <c r="AF90" i="52"/>
  <c r="AF91" i="52"/>
  <c r="AG90" i="52"/>
  <c r="AG91" i="52"/>
  <c r="AF92" i="52"/>
  <c r="AF93" i="52"/>
  <c r="AG92" i="52"/>
  <c r="AF94" i="52"/>
  <c r="AG93" i="52"/>
  <c r="AF95" i="52"/>
  <c r="AG94" i="52"/>
  <c r="AF96" i="52"/>
  <c r="AG95" i="52"/>
  <c r="AG96" i="52"/>
  <c r="AF97" i="52"/>
  <c r="AG97" i="52"/>
  <c r="AF98" i="52"/>
  <c r="AF99" i="52"/>
  <c r="AG98" i="52"/>
  <c r="AG99" i="52"/>
  <c r="AF100" i="52"/>
  <c r="AF101" i="52"/>
  <c r="AG100" i="52"/>
  <c r="AG101" i="52"/>
  <c r="AF102" i="52"/>
  <c r="AF103" i="52"/>
  <c r="AG102" i="52"/>
  <c r="AG103" i="52"/>
  <c r="AF104" i="52"/>
  <c r="AG104" i="52"/>
  <c r="AF105" i="52"/>
  <c r="AF106" i="52"/>
  <c r="AG105" i="52"/>
  <c r="AF107" i="52"/>
  <c r="AG106" i="52"/>
  <c r="AF108" i="52"/>
  <c r="AG107" i="52"/>
  <c r="AF109" i="52"/>
  <c r="AG108" i="52"/>
  <c r="AG109" i="52"/>
  <c r="AF110" i="52"/>
  <c r="AG110" i="52"/>
  <c r="AF111" i="52"/>
  <c r="AF112" i="52"/>
  <c r="AG111" i="52"/>
  <c r="AF113" i="52"/>
  <c r="AG112" i="52"/>
  <c r="AF114" i="52"/>
  <c r="AG113" i="52"/>
  <c r="AG114" i="52"/>
  <c r="AF115" i="52"/>
  <c r="AF116" i="52"/>
  <c r="AG115" i="52"/>
  <c r="AG116" i="52"/>
  <c r="AF117" i="52"/>
  <c r="AG117" i="52"/>
  <c r="AF118" i="52"/>
  <c r="AF119" i="52"/>
  <c r="AG118" i="52"/>
  <c r="AF120" i="52"/>
  <c r="AG119" i="52"/>
  <c r="AF121" i="52"/>
  <c r="AG120" i="52"/>
  <c r="AF122" i="52"/>
  <c r="AG121" i="52"/>
  <c r="AG122" i="52"/>
  <c r="AF123" i="52"/>
  <c r="AF124" i="52"/>
  <c r="AG123" i="52"/>
  <c r="AF125" i="52"/>
  <c r="AG124" i="52"/>
  <c r="AF126" i="52"/>
  <c r="AG125" i="52"/>
  <c r="AG126" i="52"/>
  <c r="AF127" i="52"/>
  <c r="AG127" i="52"/>
  <c r="AF128" i="52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128" i="52"/>
  <c r="AB7" i="48"/>
  <c r="AG10" i="52"/>
  <c r="AC6" i="48"/>
  <c r="AF129" i="52"/>
  <c r="AF130" i="52" s="1"/>
  <c r="AG130" i="52"/>
  <c r="AF131" i="52"/>
  <c r="AC7" i="48"/>
  <c r="AF6" i="43"/>
  <c r="AG129" i="52"/>
  <c r="AB8" i="48"/>
  <c r="AF6" i="39"/>
  <c r="AG5" i="39"/>
  <c r="AG5" i="43"/>
  <c r="AF132" i="52"/>
  <c r="AG131" i="52"/>
  <c r="AF133" i="52"/>
  <c r="AG132" i="52"/>
  <c r="AF134" i="52"/>
  <c r="AG133" i="52"/>
  <c r="AG134" i="52"/>
  <c r="AF135" i="52"/>
  <c r="AF136" i="52"/>
  <c r="AG135" i="52"/>
  <c r="AF137" i="52"/>
  <c r="AG136" i="52"/>
  <c r="AF138" i="52"/>
  <c r="AG137" i="52"/>
  <c r="AG138" i="52"/>
  <c r="AF139" i="52"/>
  <c r="AG139" i="52"/>
  <c r="AF140" i="52"/>
  <c r="AG140" i="52"/>
  <c r="AF141" i="52"/>
  <c r="AG141" i="52"/>
  <c r="AF142" i="52"/>
  <c r="AG142" i="52"/>
  <c r="AF143" i="52"/>
  <c r="AG143" i="52"/>
  <c r="AF144" i="52"/>
  <c r="AF145" i="52"/>
  <c r="AG144" i="52"/>
  <c r="AG145" i="52"/>
  <c r="AF146" i="52"/>
  <c r="AF147" i="52"/>
  <c r="AG146" i="52"/>
  <c r="AG147" i="52"/>
  <c r="AF148" i="52"/>
  <c r="AG148" i="52"/>
  <c r="AF149" i="52"/>
  <c r="AF150" i="52"/>
  <c r="AG149" i="52"/>
  <c r="AF151" i="52"/>
  <c r="AG150" i="52"/>
  <c r="AG151" i="52"/>
  <c r="AF152" i="52"/>
  <c r="AF153" i="52"/>
  <c r="AG152" i="52"/>
  <c r="AG153" i="52"/>
  <c r="AF154" i="52"/>
  <c r="AF155" i="52"/>
  <c r="AG154" i="52"/>
  <c r="AF156" i="52"/>
  <c r="AG155" i="52"/>
  <c r="AG156" i="52"/>
  <c r="AF157" i="52"/>
  <c r="AG157" i="52"/>
  <c r="AF158" i="52"/>
  <c r="AF159" i="52"/>
  <c r="AG158" i="52"/>
  <c r="AG159" i="52"/>
  <c r="AF160" i="52"/>
  <c r="AG160" i="52"/>
  <c r="AF161" i="52"/>
  <c r="AG161" i="52"/>
  <c r="AF162" i="52"/>
  <c r="AF163" i="52"/>
  <c r="AG162" i="52"/>
  <c r="AG163" i="52"/>
  <c r="AF164" i="52"/>
  <c r="AG164" i="52"/>
  <c r="AF165" i="52"/>
  <c r="AF166" i="52"/>
  <c r="AG165" i="52"/>
  <c r="AG166" i="52"/>
  <c r="AF167" i="52"/>
  <c r="AF168" i="52"/>
  <c r="AG167" i="52"/>
  <c r="AG168" i="52"/>
  <c r="AF169" i="52"/>
  <c r="AG169" i="52"/>
  <c r="AF170" i="52"/>
  <c r="AF171" i="52"/>
  <c r="AG170" i="52"/>
  <c r="AG171" i="52"/>
  <c r="AF172" i="52"/>
  <c r="AG172" i="52"/>
  <c r="AF173" i="52"/>
  <c r="AF174" i="52"/>
  <c r="AG173" i="52"/>
  <c r="AF175" i="52"/>
  <c r="AG174" i="52"/>
  <c r="AF176" i="52"/>
  <c r="AG175" i="52"/>
  <c r="AF177" i="52"/>
  <c r="AG176" i="52"/>
  <c r="AG177" i="52"/>
  <c r="AF178" i="52"/>
  <c r="AG178" i="52"/>
  <c r="AF179" i="52"/>
  <c r="AG179" i="52"/>
  <c r="AF180" i="52"/>
  <c r="AG180" i="52"/>
  <c r="AF181" i="52"/>
  <c r="AF182" i="52"/>
  <c r="AG181" i="52"/>
  <c r="AG182" i="52"/>
  <c r="AF183" i="52"/>
  <c r="AF184" i="52"/>
  <c r="AG183" i="52"/>
  <c r="AF185" i="52"/>
  <c r="AG184" i="52"/>
  <c r="AG185" i="52"/>
  <c r="AF186" i="52"/>
  <c r="AF187" i="52"/>
  <c r="AG186" i="52"/>
  <c r="AG187" i="52"/>
  <c r="AF188" i="52"/>
  <c r="AG188" i="52"/>
  <c r="AF189" i="52"/>
  <c r="AG189" i="52"/>
  <c r="AF190" i="52"/>
  <c r="AG190" i="52"/>
  <c r="AF191" i="52"/>
  <c r="AF192" i="52"/>
  <c r="AG191" i="52"/>
  <c r="AG192" i="52"/>
  <c r="AF193" i="52"/>
  <c r="AG193" i="52"/>
  <c r="AF194" i="52"/>
  <c r="AF195" i="52"/>
  <c r="AG194" i="52"/>
  <c r="AG195" i="52"/>
  <c r="AF196" i="52"/>
  <c r="AF197" i="52"/>
  <c r="AG196" i="52"/>
  <c r="AG197" i="52"/>
  <c r="AF198" i="52"/>
  <c r="AF199" i="52"/>
  <c r="AG198" i="52"/>
  <c r="AG199" i="52"/>
  <c r="AF200" i="52"/>
  <c r="AF201" i="52"/>
  <c r="AG200" i="52"/>
  <c r="AF202" i="52"/>
  <c r="AG201" i="52"/>
  <c r="AG202" i="52"/>
  <c r="AF203" i="52"/>
  <c r="AG203" i="52"/>
  <c r="AF204" i="52"/>
  <c r="AG204" i="52"/>
  <c r="AF205" i="52"/>
  <c r="AG205" i="52"/>
  <c r="AF206" i="52"/>
  <c r="AG206" i="52"/>
  <c r="AF207" i="52"/>
  <c r="AF208" i="52"/>
  <c r="AG207" i="52"/>
  <c r="AG208" i="52"/>
  <c r="AF209" i="52"/>
  <c r="AF210" i="52"/>
  <c r="AG209" i="52"/>
  <c r="AG210" i="52"/>
  <c r="AF211" i="52"/>
  <c r="AG211" i="52"/>
  <c r="AF212" i="52"/>
  <c r="AG212" i="52"/>
  <c r="AF213" i="52"/>
  <c r="AF214" i="52"/>
  <c r="AG213" i="52"/>
  <c r="AG214" i="52"/>
  <c r="AF215" i="52"/>
  <c r="AF216" i="52"/>
  <c r="AG215" i="52"/>
  <c r="AG216" i="52"/>
  <c r="AF217" i="52"/>
  <c r="AF218" i="52"/>
  <c r="AG217" i="52"/>
  <c r="AG218" i="52"/>
  <c r="AF219" i="52"/>
  <c r="AG219" i="52"/>
  <c r="AF220" i="52"/>
  <c r="AF221" i="52"/>
  <c r="AG220" i="52"/>
  <c r="AG221" i="52"/>
  <c r="AF222" i="52"/>
  <c r="AG222" i="52"/>
  <c r="AF223" i="52"/>
  <c r="AF224" i="52"/>
  <c r="AG223" i="52"/>
  <c r="AG224" i="52"/>
  <c r="AF225" i="52"/>
  <c r="AG225" i="52"/>
  <c r="AF226" i="52"/>
  <c r="AG226" i="52"/>
  <c r="AF227" i="52"/>
  <c r="AG227" i="52"/>
  <c r="AF228" i="52"/>
  <c r="AG228" i="52"/>
  <c r="AF229" i="52"/>
  <c r="AG229" i="52"/>
  <c r="AF230" i="52"/>
  <c r="AG230" i="52"/>
  <c r="AF231" i="52"/>
  <c r="AG231" i="52"/>
  <c r="AF232" i="52"/>
  <c r="AG232" i="52"/>
  <c r="AF233" i="52"/>
  <c r="AG233" i="52"/>
  <c r="AF234" i="52"/>
  <c r="AG234" i="52"/>
  <c r="AF235" i="52"/>
  <c r="AG235" i="52"/>
  <c r="AF236" i="52"/>
  <c r="AF237" i="52"/>
  <c r="AG236" i="52"/>
  <c r="AF238" i="52"/>
  <c r="AG237" i="52"/>
  <c r="AG238" i="52"/>
  <c r="AF239" i="52"/>
  <c r="AG239" i="52"/>
  <c r="AF240" i="52"/>
  <c r="AG240" i="52"/>
  <c r="AF241" i="52"/>
  <c r="AF242" i="52"/>
  <c r="AG241" i="52"/>
  <c r="AF243" i="52"/>
  <c r="AG242" i="52"/>
  <c r="AG243" i="52"/>
  <c r="AF244" i="52"/>
  <c r="AF245" i="52"/>
  <c r="AG244" i="52"/>
  <c r="AF246" i="52"/>
  <c r="AG245" i="52"/>
  <c r="AG246" i="52"/>
  <c r="AF247" i="52"/>
  <c r="AG247" i="52"/>
  <c r="AF248" i="52"/>
  <c r="AF249" i="52"/>
  <c r="AG248" i="52"/>
  <c r="AF250" i="52"/>
  <c r="AG249" i="52"/>
  <c r="AG250" i="52"/>
  <c r="AF251" i="52"/>
  <c r="AF252" i="52"/>
  <c r="AG251" i="52"/>
  <c r="AF253" i="52"/>
  <c r="AG253" i="52" s="1"/>
  <c r="AG252" i="52"/>
  <c r="N41" i="33" l="1"/>
  <c r="AF7" i="39"/>
  <c r="AG7" i="39" s="1"/>
  <c r="AC8" i="48"/>
  <c r="AG6" i="39"/>
  <c r="AF8" i="39"/>
  <c r="D36" i="29"/>
  <c r="AF7" i="43"/>
  <c r="AF9" i="39"/>
  <c r="C39" i="29"/>
  <c r="D39" i="29" s="1"/>
  <c r="D37" i="29"/>
  <c r="AG9" i="39"/>
  <c r="AG6" i="43"/>
  <c r="AB9" i="48"/>
  <c r="AG8" i="39"/>
  <c r="D30" i="29"/>
  <c r="R26" i="45" s="1"/>
  <c r="S26" i="45" s="1"/>
  <c r="AF8" i="43"/>
  <c r="AG7" i="43"/>
  <c r="AC9" i="48"/>
  <c r="AF9" i="43"/>
  <c r="AG8" i="43"/>
  <c r="AG9" i="43"/>
  <c r="AF10" i="43"/>
  <c r="AF11" i="43"/>
  <c r="AG10" i="43"/>
  <c r="AF12" i="43"/>
  <c r="AG11" i="43"/>
  <c r="AG12" i="43"/>
  <c r="AF13" i="43"/>
  <c r="AG13" i="43"/>
  <c r="AF14" i="43"/>
  <c r="AG14" i="43"/>
  <c r="AF15" i="43"/>
  <c r="AG15" i="43"/>
  <c r="AF16" i="43"/>
  <c r="AF17" i="43"/>
  <c r="AG16" i="43"/>
  <c r="AG17" i="43"/>
  <c r="AF18" i="43"/>
  <c r="AF19" i="43"/>
  <c r="AG18" i="43"/>
  <c r="AF20" i="43"/>
  <c r="AG19" i="43"/>
  <c r="AF21" i="43"/>
  <c r="AG20" i="43"/>
  <c r="AF22" i="43"/>
  <c r="AG21" i="43"/>
  <c r="AG22" i="43"/>
  <c r="AF23" i="43"/>
  <c r="AG23" i="43"/>
  <c r="AF24" i="43"/>
  <c r="AG24" i="43"/>
  <c r="AF25" i="43"/>
  <c r="AG25" i="43"/>
  <c r="AF26" i="43"/>
  <c r="AF27" i="43"/>
  <c r="AG26" i="43"/>
  <c r="AG27" i="43"/>
  <c r="AF28" i="43"/>
  <c r="AG28" i="43"/>
  <c r="AF29" i="43"/>
  <c r="AF30" i="43"/>
  <c r="AG29" i="43"/>
  <c r="AF31" i="43"/>
  <c r="AG30" i="43"/>
  <c r="AF32" i="43"/>
  <c r="AG31" i="43"/>
  <c r="AF33" i="43"/>
  <c r="AG32" i="43"/>
  <c r="AG33" i="43"/>
  <c r="AF34" i="43"/>
  <c r="AG34" i="43"/>
  <c r="AF35" i="43"/>
  <c r="AF36" i="43"/>
  <c r="AG35" i="43"/>
  <c r="AF37" i="43"/>
  <c r="AG36" i="43"/>
  <c r="AG37" i="43"/>
  <c r="AF38" i="43"/>
  <c r="AG38" i="43"/>
  <c r="AF39" i="43"/>
  <c r="AF40" i="43"/>
  <c r="AG39" i="43"/>
  <c r="AF41" i="43"/>
  <c r="AG40" i="43"/>
  <c r="AF42" i="43"/>
  <c r="AG41" i="43"/>
  <c r="AG42" i="43"/>
  <c r="AF43" i="43"/>
  <c r="AG43" i="43"/>
  <c r="AF44" i="43"/>
  <c r="AF45" i="43"/>
  <c r="AG44" i="43"/>
  <c r="AG45" i="43"/>
  <c r="AF46" i="43"/>
  <c r="AG46" i="43"/>
  <c r="AF47" i="43"/>
  <c r="AG47" i="43"/>
  <c r="AF48" i="43"/>
  <c r="AG48" i="43"/>
  <c r="AF49" i="43"/>
  <c r="AG49" i="43"/>
  <c r="AF50" i="43"/>
  <c r="AF51" i="43"/>
  <c r="AG50" i="43"/>
  <c r="AG51" i="43"/>
  <c r="AF52" i="43"/>
  <c r="AF53" i="43"/>
  <c r="AG52" i="43"/>
  <c r="AF54" i="43"/>
  <c r="AG53" i="43"/>
  <c r="AF55" i="43"/>
  <c r="AG54" i="43"/>
  <c r="AG55" i="43"/>
  <c r="AF56" i="43"/>
  <c r="AF57" i="43"/>
  <c r="AG56" i="43"/>
  <c r="AG57" i="43"/>
  <c r="AF58" i="43"/>
  <c r="AG58" i="43"/>
  <c r="AF59" i="43"/>
  <c r="AF60" i="43"/>
  <c r="AG59" i="43"/>
  <c r="AF61" i="43"/>
  <c r="AG60" i="43"/>
  <c r="AF62" i="43"/>
  <c r="AG61" i="43"/>
  <c r="AF63" i="43"/>
  <c r="AG62" i="43"/>
  <c r="AG63" i="43"/>
  <c r="AF64" i="43"/>
  <c r="AF65" i="43"/>
  <c r="AG65" i="43" s="1"/>
  <c r="AG64" i="43"/>
  <c r="Q27" i="45" l="1"/>
  <c r="AB10" i="48"/>
  <c r="AF10" i="39"/>
  <c r="C40" i="29"/>
  <c r="D40" i="29" s="1"/>
  <c r="R27" i="45"/>
  <c r="S27" i="45"/>
  <c r="AB11" i="48"/>
  <c r="AF11" i="39"/>
  <c r="AG10" i="39"/>
  <c r="AB12" i="48"/>
  <c r="AC11" i="48"/>
  <c r="AG11" i="39"/>
  <c r="AF12" i="39"/>
  <c r="AC12" i="48"/>
  <c r="AB13" i="48"/>
  <c r="AG12" i="39"/>
  <c r="AF13" i="39"/>
  <c r="AB14" i="48"/>
  <c r="AC13" i="48"/>
  <c r="AG13" i="39"/>
  <c r="AF14" i="39"/>
  <c r="AC14" i="48"/>
  <c r="AB15" i="48"/>
  <c r="AG14" i="39"/>
  <c r="AF15" i="39"/>
  <c r="AB16" i="48"/>
  <c r="AC15" i="48"/>
  <c r="AF16" i="39"/>
  <c r="AG15" i="39"/>
  <c r="AC16" i="48"/>
  <c r="AB17" i="48"/>
  <c r="AF17" i="39"/>
  <c r="AG16" i="39"/>
  <c r="AC17" i="48"/>
  <c r="AB18" i="48"/>
  <c r="AF18" i="39"/>
  <c r="AG17" i="39"/>
  <c r="AC18" i="48"/>
  <c r="AB19" i="48"/>
  <c r="AG18" i="39"/>
  <c r="AF19" i="39"/>
  <c r="AC19" i="48"/>
  <c r="AB20" i="48"/>
  <c r="AG19" i="39"/>
  <c r="AF20" i="39"/>
  <c r="AB21" i="48"/>
  <c r="AC20" i="48"/>
  <c r="AG20" i="39"/>
  <c r="AF21" i="39"/>
  <c r="AC21" i="48"/>
  <c r="AB22" i="48"/>
  <c r="AF22" i="39"/>
  <c r="AG21" i="39"/>
  <c r="AB23" i="48"/>
  <c r="AC22" i="48"/>
  <c r="AG22" i="39"/>
  <c r="AF23" i="39"/>
  <c r="AC23" i="48"/>
  <c r="AB24" i="48"/>
  <c r="AG23" i="39"/>
  <c r="AF24" i="39"/>
  <c r="AC24" i="48"/>
  <c r="AB25" i="48"/>
  <c r="AG24" i="39"/>
  <c r="AF25" i="39"/>
  <c r="AB26" i="48"/>
  <c r="AC26" i="48" s="1"/>
  <c r="AC25" i="48"/>
  <c r="AG25" i="39"/>
  <c r="AF26" i="39"/>
  <c r="AG26" i="39"/>
  <c r="AF27" i="39"/>
  <c r="AG27" i="39"/>
  <c r="AF28" i="39"/>
  <c r="AF29" i="39"/>
  <c r="AG28" i="39"/>
  <c r="AG29" i="39"/>
  <c r="AF30" i="39"/>
  <c r="AG30" i="39"/>
  <c r="AF31" i="39"/>
  <c r="AG31" i="39"/>
  <c r="AF32" i="39"/>
  <c r="AF33" i="39"/>
  <c r="AG32" i="39"/>
  <c r="AF34" i="39"/>
  <c r="AG33" i="39"/>
  <c r="AF35" i="39"/>
  <c r="AG34" i="39"/>
  <c r="AG35" i="39"/>
  <c r="AF36" i="39"/>
  <c r="AG36" i="39"/>
  <c r="AF37" i="39"/>
  <c r="AF38" i="39"/>
  <c r="AG37" i="39"/>
  <c r="AF39" i="39"/>
  <c r="AG38" i="39"/>
  <c r="AF40" i="39"/>
  <c r="AG39" i="39"/>
  <c r="AG40" i="39"/>
  <c r="AF41" i="39"/>
  <c r="AG41" i="39"/>
  <c r="AF42" i="39"/>
  <c r="AF43" i="39"/>
  <c r="AG42" i="39"/>
  <c r="AG43" i="39"/>
  <c r="AF44" i="39"/>
  <c r="AG44" i="39"/>
  <c r="AF45" i="39"/>
  <c r="AG45" i="39"/>
  <c r="AF46" i="39"/>
  <c r="AF47" i="39"/>
  <c r="AG46" i="39"/>
  <c r="AG47" i="39"/>
  <c r="AF48" i="39"/>
  <c r="AG48" i="39"/>
  <c r="AF49" i="39"/>
  <c r="AF50" i="39"/>
  <c r="AG49" i="39"/>
  <c r="AF51" i="39"/>
  <c r="AG50" i="39"/>
  <c r="AG51" i="39"/>
  <c r="AF52" i="39"/>
  <c r="AG52" i="39"/>
  <c r="AF53" i="39"/>
  <c r="AF54" i="39"/>
  <c r="AG53" i="39"/>
  <c r="AG54" i="39"/>
  <c r="AF55" i="39"/>
  <c r="AF56" i="39"/>
  <c r="AG55" i="39"/>
  <c r="AF57" i="39"/>
  <c r="AG56" i="39"/>
  <c r="AF58" i="39"/>
  <c r="AG57" i="39"/>
  <c r="AF59" i="39"/>
  <c r="AG58" i="39"/>
  <c r="AF60" i="39"/>
  <c r="AG59" i="39"/>
  <c r="AF61" i="39"/>
  <c r="AG60" i="39"/>
  <c r="AG61" i="39"/>
  <c r="AF62" i="39"/>
  <c r="AF63" i="39"/>
  <c r="AG62" i="39"/>
  <c r="AG63" i="39"/>
  <c r="AF64" i="39"/>
  <c r="AG64" i="39"/>
  <c r="AF65" i="39"/>
  <c r="AG65" i="39"/>
  <c r="AF66" i="39"/>
  <c r="AG66" i="39"/>
  <c r="AF67" i="39"/>
  <c r="AF68" i="39"/>
  <c r="AG67" i="39"/>
  <c r="AG68" i="39"/>
  <c r="AF69" i="39"/>
  <c r="AG69" i="39"/>
  <c r="AF70" i="39"/>
  <c r="AG70" i="39"/>
  <c r="AF71" i="39"/>
  <c r="AF72" i="39"/>
  <c r="AG71" i="39"/>
  <c r="AG72" i="39"/>
  <c r="AF73" i="39"/>
  <c r="AF74" i="39"/>
  <c r="AG73" i="39"/>
  <c r="AF75" i="39"/>
  <c r="AG74" i="39"/>
  <c r="AF76" i="39"/>
  <c r="AG75" i="39"/>
  <c r="AF77" i="39"/>
  <c r="AG76" i="39"/>
  <c r="AG77" i="39"/>
  <c r="AF78" i="39"/>
  <c r="AG78" i="39"/>
  <c r="AF79" i="39"/>
  <c r="AF80" i="39"/>
  <c r="AG79" i="39"/>
  <c r="AF81" i="39"/>
  <c r="AG80" i="39"/>
  <c r="AG81" i="39"/>
  <c r="AF82" i="39"/>
  <c r="AF83" i="39"/>
  <c r="AG82" i="39"/>
  <c r="AF84" i="39"/>
  <c r="AG83" i="39"/>
  <c r="AF85" i="39"/>
  <c r="AG84" i="39"/>
  <c r="AF86" i="39"/>
  <c r="AG85" i="39"/>
  <c r="AF87" i="39"/>
  <c r="AG86" i="39"/>
  <c r="AF88" i="39"/>
  <c r="AG87" i="39"/>
  <c r="AG88" i="39"/>
  <c r="AF89" i="39"/>
  <c r="AG89" i="39"/>
  <c r="AF90" i="39"/>
  <c r="AG90" i="39"/>
  <c r="AF91" i="39"/>
  <c r="AG91" i="39"/>
  <c r="AF92" i="39"/>
  <c r="AG92" i="39"/>
  <c r="AF93" i="39"/>
  <c r="AF94" i="39"/>
  <c r="AG93" i="39"/>
  <c r="AF95" i="39"/>
  <c r="AG94" i="39"/>
  <c r="AF96" i="39"/>
  <c r="AG95" i="39"/>
  <c r="AF97" i="39"/>
  <c r="AG96" i="39"/>
  <c r="AG97" i="39"/>
  <c r="AF98" i="39"/>
  <c r="AG98" i="39"/>
  <c r="AF99" i="39"/>
  <c r="AF100" i="39"/>
  <c r="AG99" i="39"/>
  <c r="AG100" i="39"/>
  <c r="AF101" i="39"/>
  <c r="AF102" i="39"/>
  <c r="AG101" i="39"/>
  <c r="AF103" i="39"/>
  <c r="AG102" i="39"/>
  <c r="AF104" i="39"/>
  <c r="AG103" i="39"/>
  <c r="AG104" i="39"/>
  <c r="AF105" i="39"/>
  <c r="AF106" i="39"/>
  <c r="AG105" i="39"/>
  <c r="AG106" i="39"/>
  <c r="AF107" i="39"/>
  <c r="AG107" i="39"/>
  <c r="AF108" i="39"/>
  <c r="AF109" i="39"/>
  <c r="AG108" i="39"/>
  <c r="AG109" i="39"/>
  <c r="AF110" i="39"/>
  <c r="AG110" i="39"/>
  <c r="AF111" i="39"/>
  <c r="AG111" i="39"/>
  <c r="AF112" i="39"/>
  <c r="AF113" i="39"/>
  <c r="AG112" i="39"/>
  <c r="AG113" i="39"/>
  <c r="AF114" i="39"/>
  <c r="AG114" i="39"/>
  <c r="AF115" i="39"/>
  <c r="AF116" i="39"/>
  <c r="AG115" i="39"/>
  <c r="AF117" i="39"/>
  <c r="AG116" i="39"/>
  <c r="AG117" i="39"/>
  <c r="AF118" i="39"/>
  <c r="AG118" i="39"/>
  <c r="AF119" i="39"/>
  <c r="AF120" i="39"/>
  <c r="AG119" i="39"/>
  <c r="AG120" i="39"/>
  <c r="AF121" i="39"/>
  <c r="AF122" i="39"/>
  <c r="AG121" i="39"/>
  <c r="AG122" i="39"/>
  <c r="AF123" i="39"/>
  <c r="AF124" i="39"/>
  <c r="AG123" i="39"/>
  <c r="AG124" i="39"/>
  <c r="AF125" i="39"/>
  <c r="AG125" i="39"/>
  <c r="AF126" i="39"/>
  <c r="AG126" i="39"/>
  <c r="AF127" i="39"/>
  <c r="AF128" i="39"/>
  <c r="AG127" i="39"/>
  <c r="AF129" i="39"/>
  <c r="AG128" i="39"/>
  <c r="AF130" i="39"/>
  <c r="AG129" i="39"/>
  <c r="AF131" i="39"/>
  <c r="AG130" i="39"/>
  <c r="AF132" i="39"/>
  <c r="AG132" i="39" s="1"/>
  <c r="AG131" i="39"/>
  <c r="Q28" i="45" l="1"/>
  <c r="AC10" i="48"/>
  <c r="R28" i="45"/>
  <c r="S28" i="45"/>
  <c r="Q29" i="45" l="1"/>
  <c r="R29" i="45"/>
  <c r="S29" i="45"/>
  <c r="E18" i="40"/>
  <c r="E13" i="40"/>
  <c r="F3" i="51"/>
  <c r="E17" i="51"/>
  <c r="E6" i="42"/>
  <c r="E11" i="40"/>
  <c r="F3" i="40"/>
  <c r="E9" i="40"/>
  <c r="E4" i="51"/>
  <c r="E7" i="42"/>
  <c r="E6" i="40"/>
  <c r="E5" i="40"/>
  <c r="E15" i="51"/>
  <c r="E19" i="40"/>
  <c r="E6" i="51"/>
  <c r="F3" i="42"/>
  <c r="F18" i="40"/>
  <c r="G3" i="51"/>
  <c r="F6" i="42"/>
  <c r="E17" i="40"/>
  <c r="E5" i="51"/>
  <c r="E19" i="51"/>
  <c r="G3" i="40"/>
  <c r="F7" i="42"/>
  <c r="E10" i="40"/>
  <c r="E8" i="51"/>
  <c r="F8" i="51" s="1"/>
  <c r="C8" i="42"/>
  <c r="G6" i="42"/>
  <c r="E4" i="40"/>
  <c r="E18" i="51"/>
  <c r="F18" i="51" s="1"/>
  <c r="E16" i="51"/>
  <c r="F16" i="51" s="1"/>
  <c r="F19" i="40"/>
  <c r="G19" i="40" s="1"/>
  <c r="F6" i="51"/>
  <c r="G6" i="51" s="1"/>
  <c r="E15" i="40"/>
  <c r="E14" i="51"/>
  <c r="F17" i="40"/>
  <c r="F5" i="51"/>
  <c r="G5" i="51" s="1"/>
  <c r="G18" i="40"/>
  <c r="E20" i="51"/>
  <c r="F20" i="51" s="1"/>
  <c r="E8" i="40"/>
  <c r="E12" i="51"/>
  <c r="F12" i="51" s="1"/>
  <c r="E4" i="42"/>
  <c r="E16" i="40"/>
  <c r="E14" i="40"/>
  <c r="E7" i="51"/>
  <c r="F13" i="40"/>
  <c r="F17" i="51"/>
  <c r="G17" i="51" s="1"/>
  <c r="G17" i="40"/>
  <c r="G8" i="51"/>
  <c r="G16" i="51"/>
  <c r="E12" i="40"/>
  <c r="E11" i="51"/>
  <c r="F11" i="40"/>
  <c r="G11" i="40" s="1"/>
  <c r="F9" i="40"/>
  <c r="F4" i="51"/>
  <c r="G4" i="51" s="1"/>
  <c r="G18" i="51"/>
  <c r="E21" i="40"/>
  <c r="E13" i="51"/>
  <c r="F6" i="40"/>
  <c r="G6" i="40" s="1"/>
  <c r="F5" i="40"/>
  <c r="G5" i="40" s="1"/>
  <c r="F15" i="51"/>
  <c r="G15" i="51" s="1"/>
  <c r="E20" i="40"/>
  <c r="E10" i="51"/>
  <c r="F16" i="40"/>
  <c r="G16" i="40" s="1"/>
  <c r="F14" i="40"/>
  <c r="G14" i="40" s="1"/>
  <c r="F4" i="42"/>
  <c r="G4" i="42" s="1"/>
  <c r="G13" i="40"/>
  <c r="G7" i="42"/>
  <c r="E7" i="40"/>
  <c r="E5" i="42"/>
  <c r="F12" i="40"/>
  <c r="G12" i="40" s="1"/>
  <c r="G3" i="42"/>
  <c r="G12" i="51"/>
  <c r="F7" i="51"/>
  <c r="G7" i="51" s="1"/>
  <c r="G20" i="51"/>
  <c r="E9" i="51"/>
  <c r="F19" i="51"/>
  <c r="G19" i="51" s="1"/>
  <c r="G9" i="40"/>
  <c r="E8" i="42"/>
  <c r="F10" i="40"/>
  <c r="G10" i="40" s="1"/>
  <c r="F4" i="40"/>
  <c r="G4" i="40" s="1"/>
  <c r="F15" i="40"/>
  <c r="G15" i="40" s="1"/>
  <c r="F14" i="51"/>
  <c r="G14" i="51" s="1"/>
  <c r="F8" i="40"/>
  <c r="G8" i="40"/>
  <c r="F11" i="51"/>
  <c r="G11" i="51"/>
  <c r="F21" i="40"/>
  <c r="G21" i="40" s="1"/>
  <c r="F13" i="51"/>
  <c r="G13" i="51" s="1"/>
  <c r="F20" i="40"/>
  <c r="G20" i="40" s="1"/>
  <c r="F10" i="51"/>
  <c r="G10" i="51" s="1"/>
  <c r="F7" i="40"/>
  <c r="G7" i="40"/>
  <c r="F5" i="42"/>
  <c r="G5" i="42" s="1"/>
  <c r="F9" i="51"/>
  <c r="G9" i="51" s="1"/>
  <c r="C9" i="42"/>
  <c r="E9" i="42" s="1"/>
  <c r="F8" i="42"/>
  <c r="G8" i="42" s="1"/>
  <c r="C10" i="42"/>
  <c r="E10" i="42" s="1"/>
  <c r="F9" i="42"/>
  <c r="G9" i="42"/>
  <c r="C11" i="42"/>
  <c r="E11" i="42" s="1"/>
  <c r="F10" i="42"/>
  <c r="G10" i="42" s="1"/>
  <c r="C12" i="42"/>
  <c r="E12" i="42" s="1"/>
  <c r="F11" i="42"/>
  <c r="G11" i="42"/>
  <c r="C13" i="42"/>
  <c r="E13" i="42" s="1"/>
  <c r="F12" i="42"/>
  <c r="G12" i="42" s="1"/>
  <c r="C14" i="42"/>
  <c r="E14" i="42" s="1"/>
  <c r="F13" i="42"/>
  <c r="G13" i="42" s="1"/>
  <c r="C15" i="42"/>
  <c r="E15" i="42" s="1"/>
  <c r="F14" i="42"/>
  <c r="G14" i="42" s="1"/>
  <c r="F15" i="42"/>
  <c r="G15" i="42" s="1"/>
  <c r="D15" i="42" l="1"/>
  <c r="D14" i="42"/>
  <c r="D13" i="42"/>
  <c r="D12" i="42"/>
  <c r="D11" i="42"/>
  <c r="D10" i="42"/>
  <c r="D9" i="42"/>
  <c r="D8" i="42"/>
  <c r="R3" i="42"/>
  <c r="R3" i="51"/>
  <c r="R3" i="40"/>
  <c r="S3" i="40"/>
  <c r="T3" i="40"/>
  <c r="R4" i="40"/>
  <c r="S4" i="40"/>
  <c r="T4" i="40"/>
  <c r="R5" i="40"/>
  <c r="S5" i="40"/>
  <c r="T5" i="40"/>
  <c r="R4" i="42"/>
  <c r="S3" i="42"/>
  <c r="S3" i="51"/>
  <c r="R4" i="51"/>
  <c r="T3" i="42"/>
  <c r="T3" i="51"/>
  <c r="S4" i="51"/>
  <c r="T4" i="51" s="1"/>
  <c r="R5" i="51"/>
  <c r="R6" i="40"/>
  <c r="R5" i="42"/>
  <c r="S4" i="42"/>
  <c r="T4" i="42" s="1"/>
  <c r="S5" i="51"/>
  <c r="T5" i="51"/>
  <c r="R6" i="51"/>
  <c r="R7" i="40"/>
  <c r="S6" i="40"/>
  <c r="T6" i="40" s="1"/>
  <c r="R6" i="42"/>
  <c r="S5" i="42"/>
  <c r="T5" i="42" s="1"/>
  <c r="S6" i="51"/>
  <c r="T6" i="51" s="1"/>
  <c r="R7" i="51"/>
  <c r="S7" i="40"/>
  <c r="T7" i="40" s="1"/>
  <c r="R8" i="40"/>
  <c r="S6" i="42"/>
  <c r="T6" i="42"/>
  <c r="R7" i="42"/>
  <c r="S7" i="51"/>
  <c r="T7" i="51" s="1"/>
  <c r="R8" i="51"/>
  <c r="R9" i="40"/>
  <c r="S8" i="40"/>
  <c r="T8" i="40"/>
  <c r="S7" i="42"/>
  <c r="R8" i="42"/>
  <c r="T7" i="42"/>
  <c r="S8" i="51"/>
  <c r="T8" i="51" s="1"/>
  <c r="R9" i="51"/>
  <c r="R10" i="40"/>
  <c r="S9" i="40"/>
  <c r="T9" i="40"/>
  <c r="S8" i="42"/>
  <c r="R9" i="42"/>
  <c r="T8" i="42"/>
  <c r="R10" i="51"/>
  <c r="S9" i="51"/>
  <c r="T9" i="51" s="1"/>
  <c r="R11" i="40"/>
  <c r="S10" i="40"/>
  <c r="T10" i="40" s="1"/>
  <c r="R10" i="42"/>
  <c r="S9" i="42"/>
  <c r="T9" i="42" s="1"/>
  <c r="S10" i="51"/>
  <c r="T10" i="51"/>
  <c r="R11" i="51"/>
  <c r="R12" i="40"/>
  <c r="S11" i="40"/>
  <c r="T11" i="40" s="1"/>
  <c r="R11" i="42"/>
  <c r="S10" i="42"/>
  <c r="T10" i="42" s="1"/>
  <c r="R12" i="51"/>
  <c r="S11" i="51"/>
  <c r="T11" i="51"/>
  <c r="R13" i="40"/>
  <c r="S12" i="40"/>
  <c r="T12" i="40" s="1"/>
  <c r="R12" i="42"/>
  <c r="S11" i="42"/>
  <c r="T11" i="42" s="1"/>
  <c r="R13" i="51"/>
  <c r="S12" i="51"/>
  <c r="T12" i="51"/>
  <c r="S13" i="40"/>
  <c r="T13" i="40"/>
  <c r="R14" i="40"/>
  <c r="R13" i="42"/>
  <c r="S12" i="42"/>
  <c r="T12" i="42" s="1"/>
  <c r="R14" i="51"/>
  <c r="S13" i="51"/>
  <c r="T13" i="51" s="1"/>
  <c r="R15" i="40"/>
  <c r="S14" i="40"/>
  <c r="T14" i="40" s="1"/>
  <c r="R14" i="42"/>
  <c r="S13" i="42"/>
  <c r="T13" i="42"/>
  <c r="S14" i="51"/>
  <c r="T14" i="51"/>
  <c r="R15" i="51"/>
  <c r="R16" i="40"/>
  <c r="S15" i="40"/>
  <c r="T15" i="40"/>
  <c r="S14" i="42"/>
  <c r="T14" i="42"/>
  <c r="R15" i="42"/>
  <c r="S15" i="51"/>
  <c r="T15" i="51" s="1"/>
  <c r="R16" i="51"/>
  <c r="R17" i="40"/>
  <c r="S16" i="40"/>
  <c r="T16" i="40"/>
  <c r="S15" i="42"/>
  <c r="R16" i="42"/>
  <c r="T15" i="42"/>
  <c r="R17" i="51"/>
  <c r="S16" i="51"/>
  <c r="T16" i="51" s="1"/>
  <c r="S17" i="40"/>
  <c r="R18" i="40"/>
  <c r="T17" i="40"/>
  <c r="S16" i="42"/>
  <c r="T16" i="42"/>
  <c r="R17" i="42"/>
  <c r="S17" i="51"/>
  <c r="R18" i="51"/>
  <c r="T17" i="51"/>
  <c r="S18" i="40"/>
  <c r="R19" i="40"/>
  <c r="T18" i="40"/>
  <c r="S17" i="42"/>
  <c r="T17" i="42" s="1"/>
  <c r="R18" i="42"/>
  <c r="R19" i="51"/>
  <c r="S18" i="51"/>
  <c r="T18" i="51"/>
  <c r="S19" i="40"/>
  <c r="T19" i="40"/>
  <c r="R20" i="40"/>
  <c r="R19" i="42"/>
  <c r="S18" i="42"/>
  <c r="T18" i="42" s="1"/>
  <c r="R20" i="51"/>
  <c r="S19" i="51"/>
  <c r="T19" i="51" s="1"/>
  <c r="S20" i="40"/>
  <c r="T20" i="40" s="1"/>
  <c r="R21" i="40"/>
  <c r="S19" i="42"/>
  <c r="T19" i="42" s="1"/>
  <c r="R20" i="42"/>
  <c r="S20" i="51"/>
  <c r="R21" i="51"/>
  <c r="T20" i="51"/>
  <c r="R22" i="40"/>
  <c r="S21" i="40"/>
  <c r="T21" i="40" s="1"/>
  <c r="R21" i="42"/>
  <c r="S20" i="42"/>
  <c r="T20" i="42" s="1"/>
  <c r="R22" i="51"/>
  <c r="S21" i="51"/>
  <c r="T21" i="51"/>
  <c r="R23" i="40"/>
  <c r="S22" i="40"/>
  <c r="T22" i="40"/>
  <c r="R22" i="42"/>
  <c r="S21" i="42"/>
  <c r="T21" i="42"/>
  <c r="S22" i="51"/>
  <c r="T22" i="51"/>
  <c r="R23" i="51"/>
  <c r="R24" i="40"/>
  <c r="S23" i="40"/>
  <c r="T23" i="40" s="1"/>
  <c r="S22" i="42"/>
  <c r="R23" i="42"/>
  <c r="T22" i="42"/>
  <c r="R24" i="51"/>
  <c r="S23" i="51"/>
  <c r="T23" i="51" s="1"/>
  <c r="S24" i="40"/>
  <c r="T24" i="40" s="1"/>
  <c r="R25" i="40"/>
  <c r="R24" i="42"/>
  <c r="S23" i="42"/>
  <c r="T23" i="42" s="1"/>
  <c r="R25" i="51"/>
  <c r="S24" i="51"/>
  <c r="T24" i="51" s="1"/>
  <c r="S25" i="40"/>
  <c r="R26" i="40"/>
  <c r="T25" i="40"/>
  <c r="R25" i="42"/>
  <c r="S24" i="42"/>
  <c r="T24" i="42" s="1"/>
  <c r="S25" i="51"/>
  <c r="R26" i="51"/>
  <c r="T25" i="51"/>
  <c r="S26" i="40"/>
  <c r="R27" i="40"/>
  <c r="T26" i="40"/>
  <c r="R26" i="42"/>
  <c r="S25" i="42"/>
  <c r="T25" i="42" s="1"/>
  <c r="R27" i="51"/>
  <c r="S26" i="51"/>
  <c r="T26" i="51" s="1"/>
  <c r="S27" i="40"/>
  <c r="T27" i="40"/>
  <c r="R28" i="40"/>
  <c r="S26" i="42"/>
  <c r="T26" i="42" s="1"/>
  <c r="R27" i="42"/>
  <c r="S27" i="51"/>
  <c r="T27" i="51" s="1"/>
  <c r="R28" i="51"/>
  <c r="R29" i="40"/>
  <c r="S28" i="40"/>
  <c r="T28" i="40" s="1"/>
  <c r="R28" i="42"/>
  <c r="S27" i="42"/>
  <c r="T27" i="42" s="1"/>
  <c r="S28" i="51"/>
  <c r="R29" i="51"/>
  <c r="T28" i="51"/>
  <c r="S29" i="40"/>
  <c r="T29" i="40"/>
  <c r="R30" i="40"/>
  <c r="R29" i="42"/>
  <c r="S28" i="42"/>
  <c r="T28" i="42" s="1"/>
  <c r="R30" i="51"/>
  <c r="S29" i="51"/>
  <c r="T29" i="51"/>
  <c r="S30" i="40"/>
  <c r="T30" i="40"/>
  <c r="R31" i="40"/>
  <c r="R30" i="42"/>
  <c r="S29" i="42"/>
  <c r="T29" i="42" s="1"/>
  <c r="S30" i="51"/>
  <c r="T30" i="51" s="1"/>
  <c r="R31" i="51"/>
  <c r="R32" i="40"/>
  <c r="S31" i="40"/>
  <c r="T31" i="40" s="1"/>
  <c r="R31" i="42"/>
  <c r="S30" i="42"/>
  <c r="T30" i="42" s="1"/>
  <c r="S31" i="51"/>
  <c r="T31" i="51" s="1"/>
  <c r="R32" i="51"/>
  <c r="S32" i="40"/>
  <c r="R33" i="40"/>
  <c r="T32" i="40"/>
  <c r="S31" i="42"/>
  <c r="R32" i="42"/>
  <c r="T31" i="42"/>
  <c r="S32" i="51"/>
  <c r="T32" i="51" s="1"/>
  <c r="R33" i="51"/>
  <c r="R34" i="40"/>
  <c r="S33" i="40"/>
  <c r="T33" i="40"/>
  <c r="R33" i="42"/>
  <c r="S32" i="42"/>
  <c r="T32" i="42" s="1"/>
  <c r="S33" i="51"/>
  <c r="T33" i="51" s="1"/>
  <c r="R34" i="51"/>
  <c r="S34" i="40"/>
  <c r="T34" i="40" s="1"/>
  <c r="R35" i="40"/>
  <c r="R34" i="42"/>
  <c r="S33" i="42"/>
  <c r="T33" i="42" s="1"/>
  <c r="S34" i="51"/>
  <c r="T34" i="51" s="1"/>
  <c r="R35" i="51"/>
  <c r="R36" i="40"/>
  <c r="S35" i="40"/>
  <c r="T35" i="40" s="1"/>
  <c r="R35" i="42"/>
  <c r="S34" i="42"/>
  <c r="T34" i="42" s="1"/>
  <c r="R36" i="51"/>
  <c r="S35" i="51"/>
  <c r="T35" i="51"/>
  <c r="R37" i="40"/>
  <c r="S36" i="40"/>
  <c r="T36" i="40" s="1"/>
  <c r="S35" i="42"/>
  <c r="T35" i="42"/>
  <c r="R36" i="42"/>
  <c r="R37" i="51"/>
  <c r="S36" i="51"/>
  <c r="T36" i="51" s="1"/>
  <c r="S37" i="40"/>
  <c r="T37" i="40" s="1"/>
  <c r="R38" i="40"/>
  <c r="S36" i="42"/>
  <c r="T36" i="42" s="1"/>
  <c r="R37" i="42"/>
  <c r="R38" i="51"/>
  <c r="S37" i="51"/>
  <c r="T37" i="51" s="1"/>
  <c r="R39" i="40"/>
  <c r="S38" i="40"/>
  <c r="T38" i="40" s="1"/>
  <c r="R38" i="42"/>
  <c r="S37" i="42"/>
  <c r="T37" i="42"/>
  <c r="R39" i="51"/>
  <c r="S38" i="51"/>
  <c r="T38" i="51" s="1"/>
  <c r="R40" i="40"/>
  <c r="S39" i="40"/>
  <c r="T39" i="40"/>
  <c r="R39" i="42"/>
  <c r="S38" i="42"/>
  <c r="T38" i="42"/>
  <c r="S39" i="51"/>
  <c r="T39" i="51" s="1"/>
  <c r="R40" i="51"/>
  <c r="R41" i="40"/>
  <c r="S40" i="40"/>
  <c r="T40" i="40" s="1"/>
  <c r="S39" i="42"/>
  <c r="R40" i="42"/>
  <c r="T39" i="42"/>
  <c r="S40" i="51"/>
  <c r="T40" i="51" s="1"/>
  <c r="R41" i="51"/>
  <c r="S41" i="40"/>
  <c r="R42" i="40"/>
  <c r="T41" i="40"/>
  <c r="S40" i="42"/>
  <c r="R41" i="42"/>
  <c r="T40" i="42"/>
  <c r="S41" i="51"/>
  <c r="T41" i="51"/>
  <c r="R42" i="51"/>
  <c r="S42" i="40"/>
  <c r="R43" i="40"/>
  <c r="T42" i="40"/>
  <c r="R42" i="42"/>
  <c r="S41" i="42"/>
  <c r="T41" i="42" s="1"/>
  <c r="S42" i="51"/>
  <c r="T42" i="51"/>
  <c r="R43" i="51"/>
  <c r="S43" i="40"/>
  <c r="T43" i="40"/>
  <c r="R44" i="40"/>
  <c r="S42" i="42"/>
  <c r="T42" i="42" s="1"/>
  <c r="R43" i="42"/>
  <c r="R44" i="51"/>
  <c r="S43" i="51"/>
  <c r="T43" i="51" s="1"/>
  <c r="R45" i="40"/>
  <c r="S44" i="40"/>
  <c r="T44" i="40" s="1"/>
  <c r="S43" i="42"/>
  <c r="T43" i="42" s="1"/>
  <c r="R44" i="42"/>
  <c r="R45" i="51"/>
  <c r="S44" i="51"/>
  <c r="T44" i="51"/>
  <c r="R46" i="40"/>
  <c r="S45" i="40"/>
  <c r="T45" i="40" s="1"/>
  <c r="R45" i="42"/>
  <c r="S44" i="42"/>
  <c r="T44" i="42" s="1"/>
  <c r="R46" i="51"/>
  <c r="S45" i="51"/>
  <c r="T45" i="51"/>
  <c r="R47" i="40"/>
  <c r="S46" i="40"/>
  <c r="T46" i="40"/>
  <c r="S45" i="42"/>
  <c r="R46" i="42"/>
  <c r="T45" i="42"/>
  <c r="R47" i="51"/>
  <c r="S46" i="51"/>
  <c r="T46" i="51" s="1"/>
  <c r="R48" i="40"/>
  <c r="S47" i="40"/>
  <c r="T47" i="40" s="1"/>
  <c r="S46" i="42"/>
  <c r="T46" i="42" s="1"/>
  <c r="R47" i="42"/>
  <c r="R48" i="51"/>
  <c r="S47" i="51"/>
  <c r="T47" i="51" s="1"/>
  <c r="S48" i="40"/>
  <c r="T48" i="40" s="1"/>
  <c r="R49" i="40"/>
  <c r="R48" i="42"/>
  <c r="S47" i="42"/>
  <c r="T47" i="42"/>
  <c r="S48" i="51"/>
  <c r="T48" i="51"/>
  <c r="R49" i="51"/>
  <c r="R50" i="40"/>
  <c r="S49" i="40"/>
  <c r="T49" i="40"/>
  <c r="R49" i="42"/>
  <c r="S48" i="42"/>
  <c r="T48" i="42"/>
  <c r="R50" i="51"/>
  <c r="S49" i="51"/>
  <c r="T49" i="51" s="1"/>
  <c r="R51" i="40"/>
  <c r="S50" i="40"/>
  <c r="T50" i="40" s="1"/>
  <c r="S49" i="42"/>
  <c r="T49" i="42" s="1"/>
  <c r="R50" i="42"/>
  <c r="S50" i="51"/>
  <c r="T50" i="51" s="1"/>
  <c r="R51" i="51"/>
  <c r="R52" i="40"/>
  <c r="S51" i="40"/>
  <c r="T51" i="40" s="1"/>
  <c r="R51" i="42"/>
  <c r="S50" i="42"/>
  <c r="T50" i="42" s="1"/>
  <c r="S51" i="51"/>
  <c r="T51" i="51" s="1"/>
  <c r="R52" i="51"/>
  <c r="R53" i="40"/>
  <c r="S52" i="40"/>
  <c r="T52" i="40" s="1"/>
  <c r="S51" i="42"/>
  <c r="T51" i="42"/>
  <c r="R52" i="42"/>
  <c r="S52" i="51"/>
  <c r="R53" i="51"/>
  <c r="T52" i="51"/>
  <c r="R54" i="40"/>
  <c r="S53" i="40"/>
  <c r="T53" i="40" s="1"/>
  <c r="R53" i="42"/>
  <c r="S52" i="42"/>
  <c r="T52" i="42" s="1"/>
  <c r="S53" i="51"/>
  <c r="R54" i="51"/>
  <c r="T53" i="51"/>
  <c r="R55" i="40"/>
  <c r="S54" i="40"/>
  <c r="T54" i="40" s="1"/>
  <c r="S53" i="42"/>
  <c r="T53" i="42" s="1"/>
  <c r="R54" i="42"/>
  <c r="R55" i="51"/>
  <c r="S54" i="51"/>
  <c r="T54" i="51" s="1"/>
  <c r="R56" i="40"/>
  <c r="S55" i="40"/>
  <c r="T55" i="40" s="1"/>
  <c r="R55" i="42"/>
  <c r="S54" i="42"/>
  <c r="T54" i="42"/>
  <c r="S55" i="51"/>
  <c r="T55" i="51" s="1"/>
  <c r="R56" i="51"/>
  <c r="S56" i="40"/>
  <c r="T56" i="40" s="1"/>
  <c r="R57" i="40"/>
  <c r="R56" i="42"/>
  <c r="S55" i="42"/>
  <c r="T55" i="42"/>
  <c r="R57" i="51"/>
  <c r="S56" i="51"/>
  <c r="T56" i="51" s="1"/>
  <c r="R58" i="40"/>
  <c r="S57" i="40"/>
  <c r="T57" i="40" s="1"/>
  <c r="R57" i="42"/>
  <c r="S56" i="42"/>
  <c r="T56" i="42" s="1"/>
  <c r="S57" i="51"/>
  <c r="T57" i="51"/>
  <c r="R58" i="51"/>
  <c r="S58" i="40"/>
  <c r="T58" i="40" s="1"/>
  <c r="R59" i="40"/>
  <c r="R58" i="42"/>
  <c r="S57" i="42"/>
  <c r="T57" i="42" s="1"/>
  <c r="R59" i="51"/>
  <c r="S58" i="51"/>
  <c r="T58" i="51"/>
  <c r="R60" i="40"/>
  <c r="S59" i="40"/>
  <c r="T59" i="40" s="1"/>
  <c r="R59" i="42"/>
  <c r="S58" i="42"/>
  <c r="T58" i="42" s="1"/>
  <c r="R60" i="51"/>
  <c r="S59" i="51"/>
  <c r="T59" i="51"/>
  <c r="S60" i="40"/>
  <c r="T60" i="40" s="1"/>
  <c r="R61" i="40"/>
  <c r="R60" i="42"/>
  <c r="S59" i="42"/>
  <c r="T59" i="42" s="1"/>
  <c r="S60" i="51"/>
  <c r="R61" i="51"/>
  <c r="T60" i="51"/>
  <c r="S61" i="40"/>
  <c r="T61" i="40" s="1"/>
  <c r="R62" i="40"/>
  <c r="S60" i="42"/>
  <c r="R61" i="42"/>
  <c r="T60" i="42"/>
  <c r="S61" i="51"/>
  <c r="R62" i="51"/>
  <c r="T61" i="51"/>
  <c r="R63" i="40"/>
  <c r="S62" i="40"/>
  <c r="T62" i="40" s="1"/>
  <c r="R62" i="42"/>
  <c r="S61" i="42"/>
  <c r="T61" i="42"/>
  <c r="R63" i="51"/>
  <c r="S62" i="51"/>
  <c r="T62" i="51" s="1"/>
  <c r="S63" i="40"/>
  <c r="R64" i="40"/>
  <c r="T63" i="40"/>
  <c r="R63" i="42"/>
  <c r="S62" i="42"/>
  <c r="T62" i="42" s="1"/>
  <c r="S63" i="51"/>
  <c r="T63" i="51" s="1"/>
  <c r="R64" i="51"/>
  <c r="R65" i="40"/>
  <c r="S64" i="40"/>
  <c r="T64" i="40" s="1"/>
  <c r="R64" i="42"/>
  <c r="S63" i="42"/>
  <c r="T63" i="42" s="1"/>
  <c r="R65" i="51"/>
  <c r="S64" i="51"/>
  <c r="T64" i="51" s="1"/>
  <c r="R66" i="40"/>
  <c r="S65" i="40"/>
  <c r="T65" i="40"/>
  <c r="R65" i="42"/>
  <c r="S64" i="42"/>
  <c r="T64" i="42" s="1"/>
  <c r="R66" i="51"/>
  <c r="S65" i="51"/>
  <c r="T65" i="51"/>
  <c r="S66" i="40"/>
  <c r="R67" i="40"/>
  <c r="T66" i="40"/>
  <c r="R66" i="42"/>
  <c r="S65" i="42"/>
  <c r="T65" i="42" s="1"/>
  <c r="R67" i="51"/>
  <c r="S66" i="51"/>
  <c r="T66" i="51" s="1"/>
  <c r="S67" i="40"/>
  <c r="T67" i="40"/>
  <c r="R68" i="40"/>
  <c r="S66" i="42"/>
  <c r="T66" i="42" s="1"/>
  <c r="R67" i="42"/>
  <c r="S67" i="51"/>
  <c r="T67" i="51" s="1"/>
  <c r="R68" i="51"/>
  <c r="S68" i="40"/>
  <c r="T68" i="40" s="1"/>
  <c r="R69" i="40"/>
  <c r="R68" i="42"/>
  <c r="S67" i="42"/>
  <c r="T67" i="42" s="1"/>
  <c r="R69" i="51"/>
  <c r="S68" i="51"/>
  <c r="T68" i="51" s="1"/>
  <c r="R70" i="40"/>
  <c r="S69" i="40"/>
  <c r="T69" i="40" s="1"/>
  <c r="R69" i="42"/>
  <c r="S68" i="42"/>
  <c r="T68" i="42"/>
  <c r="R70" i="51"/>
  <c r="S69" i="51"/>
  <c r="T69" i="51" s="1"/>
  <c r="R71" i="40"/>
  <c r="S70" i="40"/>
  <c r="T70" i="40"/>
  <c r="S69" i="42"/>
  <c r="R70" i="42"/>
  <c r="T69" i="42"/>
  <c r="S70" i="51"/>
  <c r="T70" i="51"/>
  <c r="R71" i="51"/>
  <c r="S71" i="40"/>
  <c r="T71" i="40"/>
  <c r="R72" i="40"/>
  <c r="R71" i="42"/>
  <c r="S70" i="42"/>
  <c r="T70" i="42" s="1"/>
  <c r="R72" i="51"/>
  <c r="S71" i="51"/>
  <c r="T71" i="51" s="1"/>
  <c r="S72" i="40"/>
  <c r="T72" i="40"/>
  <c r="R73" i="40"/>
  <c r="R72" i="42"/>
  <c r="S71" i="42"/>
  <c r="T71" i="42"/>
  <c r="S72" i="51"/>
  <c r="T72" i="51" s="1"/>
  <c r="R73" i="51"/>
  <c r="S73" i="40"/>
  <c r="T73" i="40" s="1"/>
  <c r="R74" i="40"/>
  <c r="R73" i="42"/>
  <c r="S72" i="42"/>
  <c r="T72" i="42" s="1"/>
  <c r="R74" i="51"/>
  <c r="S73" i="51"/>
  <c r="T73" i="51"/>
  <c r="S74" i="40"/>
  <c r="T74" i="40"/>
  <c r="R75" i="40"/>
  <c r="R74" i="42"/>
  <c r="S73" i="42"/>
  <c r="T73" i="42" s="1"/>
  <c r="S74" i="51"/>
  <c r="T74" i="51" s="1"/>
  <c r="R75" i="51"/>
  <c r="S75" i="40"/>
  <c r="T75" i="40" s="1"/>
  <c r="R76" i="40"/>
  <c r="R75" i="42"/>
  <c r="S74" i="42"/>
  <c r="T74" i="42" s="1"/>
  <c r="S75" i="51"/>
  <c r="T75" i="51" s="1"/>
  <c r="R76" i="51"/>
  <c r="R77" i="40"/>
  <c r="S76" i="40"/>
  <c r="T76" i="40" s="1"/>
  <c r="R76" i="42"/>
  <c r="S75" i="42"/>
  <c r="T75" i="42" s="1"/>
  <c r="R77" i="51"/>
  <c r="S76" i="51"/>
  <c r="T76" i="51" s="1"/>
  <c r="R78" i="40"/>
  <c r="S77" i="40"/>
  <c r="T77" i="40" s="1"/>
  <c r="S76" i="42"/>
  <c r="T76" i="42" s="1"/>
  <c r="R77" i="42"/>
  <c r="R78" i="51"/>
  <c r="S77" i="51"/>
  <c r="T77" i="51" s="1"/>
  <c r="S78" i="40"/>
  <c r="T78" i="40"/>
  <c r="R79" i="40"/>
  <c r="R78" i="42"/>
  <c r="S77" i="42"/>
  <c r="T77" i="42"/>
  <c r="R79" i="51"/>
  <c r="S78" i="51"/>
  <c r="T78" i="51" s="1"/>
  <c r="S79" i="40"/>
  <c r="T79" i="40" s="1"/>
  <c r="R80" i="40"/>
  <c r="S78" i="42"/>
  <c r="T78" i="42" s="1"/>
  <c r="R79" i="42"/>
  <c r="R80" i="51"/>
  <c r="S79" i="51"/>
  <c r="T79" i="51" s="1"/>
  <c r="S80" i="40"/>
  <c r="R81" i="40"/>
  <c r="T80" i="40"/>
  <c r="S79" i="42"/>
  <c r="R80" i="42"/>
  <c r="T79" i="42"/>
  <c r="R81" i="51"/>
  <c r="S80" i="51"/>
  <c r="T80" i="51"/>
  <c r="S81" i="40"/>
  <c r="R82" i="40"/>
  <c r="T81" i="40"/>
  <c r="R81" i="42"/>
  <c r="S80" i="42"/>
  <c r="T80" i="42"/>
  <c r="R82" i="51"/>
  <c r="S81" i="51"/>
  <c r="T81" i="51"/>
  <c r="S82" i="40"/>
  <c r="R83" i="40"/>
  <c r="T82" i="40"/>
  <c r="R82" i="42"/>
  <c r="S81" i="42"/>
  <c r="T81" i="42" s="1"/>
  <c r="S82" i="51"/>
  <c r="T82" i="51"/>
  <c r="R83" i="51"/>
  <c r="S83" i="40"/>
  <c r="T83" i="40" s="1"/>
  <c r="R84" i="40"/>
  <c r="S82" i="42"/>
  <c r="T82" i="42"/>
  <c r="R83" i="42"/>
  <c r="S83" i="51"/>
  <c r="T83" i="51" s="1"/>
  <c r="R84" i="51"/>
  <c r="S84" i="40"/>
  <c r="T84" i="40" s="1"/>
  <c r="R85" i="40"/>
  <c r="S83" i="42"/>
  <c r="T83" i="42" s="1"/>
  <c r="R84" i="42"/>
  <c r="R85" i="51"/>
  <c r="S84" i="51"/>
  <c r="T84" i="51"/>
  <c r="R86" i="40"/>
  <c r="S85" i="40"/>
  <c r="T85" i="40" s="1"/>
  <c r="S84" i="42"/>
  <c r="R85" i="42"/>
  <c r="T84" i="42"/>
  <c r="R86" i="51"/>
  <c r="S85" i="51"/>
  <c r="T85" i="51" s="1"/>
  <c r="R87" i="40"/>
  <c r="S86" i="40"/>
  <c r="T86" i="40" s="1"/>
  <c r="S85" i="42"/>
  <c r="T85" i="42" s="1"/>
  <c r="R86" i="42"/>
  <c r="S86" i="51"/>
  <c r="T86" i="51" s="1"/>
  <c r="R87" i="51"/>
  <c r="S87" i="40"/>
  <c r="R88" i="40"/>
  <c r="T87" i="40"/>
  <c r="S86" i="42"/>
  <c r="T86" i="42" s="1"/>
  <c r="R87" i="42"/>
  <c r="R88" i="51"/>
  <c r="S87" i="51"/>
  <c r="T87" i="51" s="1"/>
  <c r="R89" i="40"/>
  <c r="S88" i="40"/>
  <c r="T88" i="40"/>
  <c r="S87" i="42"/>
  <c r="R88" i="42"/>
  <c r="T87" i="42"/>
  <c r="R89" i="51"/>
  <c r="S88" i="51"/>
  <c r="T88" i="51" s="1"/>
  <c r="R90" i="40"/>
  <c r="S89" i="40"/>
  <c r="T89" i="40"/>
  <c r="S88" i="42"/>
  <c r="T88" i="42"/>
  <c r="R89" i="42"/>
  <c r="S89" i="51"/>
  <c r="T89" i="51"/>
  <c r="R90" i="51"/>
  <c r="S90" i="40"/>
  <c r="T90" i="40"/>
  <c r="R91" i="40"/>
  <c r="S89" i="42"/>
  <c r="T89" i="42" s="1"/>
  <c r="R90" i="42"/>
  <c r="R91" i="51"/>
  <c r="S90" i="51"/>
  <c r="T90" i="51"/>
  <c r="R92" i="40"/>
  <c r="S91" i="40"/>
  <c r="T91" i="40" s="1"/>
  <c r="S90" i="42"/>
  <c r="T90" i="42" s="1"/>
  <c r="R91" i="42"/>
  <c r="R92" i="51"/>
  <c r="S91" i="51"/>
  <c r="T91" i="51" s="1"/>
  <c r="R93" i="40"/>
  <c r="S92" i="40"/>
  <c r="T92" i="40" s="1"/>
  <c r="S91" i="42"/>
  <c r="T91" i="42" s="1"/>
  <c r="R92" i="42"/>
  <c r="R93" i="51"/>
  <c r="S92" i="51"/>
  <c r="T92" i="51"/>
  <c r="S93" i="40"/>
  <c r="R94" i="40"/>
  <c r="T93" i="40"/>
  <c r="S92" i="42"/>
  <c r="T92" i="42" s="1"/>
  <c r="R93" i="42"/>
  <c r="R94" i="51"/>
  <c r="S93" i="51"/>
  <c r="T93" i="51"/>
  <c r="S94" i="40"/>
  <c r="R95" i="40"/>
  <c r="T94" i="40"/>
  <c r="R94" i="42"/>
  <c r="S93" i="42"/>
  <c r="T93" i="42" s="1"/>
  <c r="R95" i="51"/>
  <c r="S94" i="51"/>
  <c r="T94" i="51" s="1"/>
  <c r="S95" i="40"/>
  <c r="R96" i="40"/>
  <c r="T95" i="40"/>
  <c r="R95" i="42"/>
  <c r="S94" i="42"/>
  <c r="T94" i="42" s="1"/>
  <c r="S95" i="51"/>
  <c r="T95" i="51"/>
  <c r="R96" i="51"/>
  <c r="R97" i="40"/>
  <c r="S96" i="40"/>
  <c r="T96" i="40"/>
  <c r="R96" i="42"/>
  <c r="S95" i="42"/>
  <c r="T95" i="42"/>
  <c r="R97" i="51"/>
  <c r="S96" i="51"/>
  <c r="T96" i="51" s="1"/>
  <c r="S97" i="40"/>
  <c r="R98" i="40"/>
  <c r="T97" i="40"/>
  <c r="S96" i="42"/>
  <c r="R97" i="42"/>
  <c r="T96" i="42"/>
  <c r="R98" i="51"/>
  <c r="S97" i="51"/>
  <c r="T97" i="51"/>
  <c r="R99" i="40"/>
  <c r="S98" i="40"/>
  <c r="T98" i="40"/>
  <c r="R98" i="42"/>
  <c r="S97" i="42"/>
  <c r="T97" i="42" s="1"/>
  <c r="S98" i="51"/>
  <c r="T98" i="51" s="1"/>
  <c r="R99" i="51"/>
  <c r="R100" i="40"/>
  <c r="S99" i="40"/>
  <c r="T99" i="40" s="1"/>
  <c r="S98" i="42"/>
  <c r="T98" i="42" s="1"/>
  <c r="R99" i="42"/>
  <c r="R100" i="51"/>
  <c r="S99" i="51"/>
  <c r="T99" i="51"/>
  <c r="S100" i="40"/>
  <c r="T100" i="40" s="1"/>
  <c r="R101" i="40"/>
  <c r="S99" i="42"/>
  <c r="T99" i="42" s="1"/>
  <c r="R100" i="42"/>
  <c r="R101" i="51"/>
  <c r="S100" i="51"/>
  <c r="T100" i="51"/>
  <c r="R102" i="40"/>
  <c r="S101" i="40"/>
  <c r="T101" i="40" s="1"/>
  <c r="S100" i="42"/>
  <c r="T100" i="42"/>
  <c r="R101" i="42"/>
  <c r="R102" i="51"/>
  <c r="S101" i="51"/>
  <c r="T101" i="51" s="1"/>
  <c r="S102" i="40"/>
  <c r="T102" i="40"/>
  <c r="R103" i="40"/>
  <c r="R102" i="42"/>
  <c r="S101" i="42"/>
  <c r="T101" i="42" s="1"/>
  <c r="S102" i="51"/>
  <c r="T102" i="51"/>
  <c r="R103" i="51"/>
  <c r="R104" i="40"/>
  <c r="S103" i="40"/>
  <c r="T103" i="40" s="1"/>
  <c r="R103" i="42"/>
  <c r="S102" i="42"/>
  <c r="T102" i="42" s="1"/>
  <c r="S103" i="51"/>
  <c r="T103" i="51"/>
  <c r="R104" i="51"/>
  <c r="R105" i="40"/>
  <c r="S104" i="40"/>
  <c r="T104" i="40" s="1"/>
  <c r="R104" i="42"/>
  <c r="S103" i="42"/>
  <c r="T103" i="42" s="1"/>
  <c r="S104" i="51"/>
  <c r="T104" i="51" s="1"/>
  <c r="R105" i="51"/>
  <c r="S105" i="40"/>
  <c r="T105" i="40" s="1"/>
  <c r="R106" i="40"/>
  <c r="R105" i="42"/>
  <c r="S104" i="42"/>
  <c r="T104" i="42" s="1"/>
  <c r="R106" i="51"/>
  <c r="S105" i="51"/>
  <c r="T105" i="51"/>
  <c r="R107" i="40"/>
  <c r="S106" i="40"/>
  <c r="T106" i="40" s="1"/>
  <c r="S105" i="42"/>
  <c r="T105" i="42"/>
  <c r="R106" i="42"/>
  <c r="S106" i="51"/>
  <c r="T106" i="51" s="1"/>
  <c r="R107" i="51"/>
  <c r="S107" i="40"/>
  <c r="T107" i="40"/>
  <c r="R108" i="40"/>
  <c r="S106" i="42"/>
  <c r="T106" i="42"/>
  <c r="R107" i="42"/>
  <c r="S107" i="51"/>
  <c r="T107" i="51" s="1"/>
  <c r="R108" i="51"/>
  <c r="S108" i="40"/>
  <c r="T108" i="40"/>
  <c r="R109" i="40"/>
  <c r="R108" i="42"/>
  <c r="S107" i="42"/>
  <c r="T107" i="42" s="1"/>
  <c r="R109" i="51"/>
  <c r="S108" i="51"/>
  <c r="T108" i="51" s="1"/>
  <c r="S109" i="40"/>
  <c r="T109" i="40" s="1"/>
  <c r="R110" i="40"/>
  <c r="S108" i="42"/>
  <c r="T108" i="42" s="1"/>
  <c r="R109" i="42"/>
  <c r="S109" i="51"/>
  <c r="T109" i="51" s="1"/>
  <c r="R110" i="51"/>
  <c r="S110" i="40"/>
  <c r="T110" i="40"/>
  <c r="R111" i="40"/>
  <c r="S109" i="42"/>
  <c r="R110" i="42"/>
  <c r="T109" i="42"/>
  <c r="S110" i="51"/>
  <c r="T110" i="51" s="1"/>
  <c r="R111" i="51"/>
  <c r="S111" i="40"/>
  <c r="T111" i="40" s="1"/>
  <c r="R112" i="40"/>
  <c r="R111" i="42"/>
  <c r="S110" i="42"/>
  <c r="T110" i="42"/>
  <c r="R112" i="51"/>
  <c r="S111" i="51"/>
  <c r="T111" i="51" s="1"/>
  <c r="R113" i="40"/>
  <c r="S112" i="40"/>
  <c r="T112" i="40"/>
  <c r="S111" i="42"/>
  <c r="R112" i="42"/>
  <c r="T111" i="42"/>
  <c r="S112" i="51"/>
  <c r="R113" i="51"/>
  <c r="T112" i="51"/>
  <c r="S113" i="40"/>
  <c r="R114" i="40"/>
  <c r="T113" i="40"/>
  <c r="R113" i="42"/>
  <c r="S112" i="42"/>
  <c r="T112" i="42" s="1"/>
  <c r="R114" i="51"/>
  <c r="S113" i="51"/>
  <c r="T113" i="51"/>
  <c r="R115" i="40"/>
  <c r="S114" i="40"/>
  <c r="T114" i="40"/>
  <c r="R114" i="42"/>
  <c r="S113" i="42"/>
  <c r="T113" i="42" s="1"/>
  <c r="R115" i="51"/>
  <c r="S114" i="51"/>
  <c r="T114" i="51" s="1"/>
  <c r="R116" i="40"/>
  <c r="S115" i="40"/>
  <c r="T115" i="40" s="1"/>
  <c r="S114" i="42"/>
  <c r="T114" i="42" s="1"/>
  <c r="R115" i="42"/>
  <c r="R116" i="51"/>
  <c r="S115" i="51"/>
  <c r="T115" i="51" s="1"/>
  <c r="R117" i="40"/>
  <c r="S116" i="40"/>
  <c r="T116" i="40" s="1"/>
  <c r="R116" i="42"/>
  <c r="S115" i="42"/>
  <c r="T115" i="42" s="1"/>
  <c r="S116" i="51"/>
  <c r="T116" i="51"/>
  <c r="R117" i="51"/>
  <c r="R118" i="40"/>
  <c r="S117" i="40"/>
  <c r="T117" i="40"/>
  <c r="R117" i="42"/>
  <c r="S116" i="42"/>
  <c r="T116" i="42" s="1"/>
  <c r="R118" i="51"/>
  <c r="S117" i="51"/>
  <c r="T117" i="51" s="1"/>
  <c r="S118" i="40"/>
  <c r="T118" i="40" s="1"/>
  <c r="R119" i="40"/>
  <c r="S117" i="42"/>
  <c r="T117" i="42"/>
  <c r="R118" i="42"/>
  <c r="S118" i="51"/>
  <c r="T118" i="51"/>
  <c r="R119" i="51"/>
  <c r="S119" i="40"/>
  <c r="T119" i="40" s="1"/>
  <c r="R120" i="40"/>
  <c r="R119" i="42"/>
  <c r="S118" i="42"/>
  <c r="T118" i="42"/>
  <c r="S119" i="51"/>
  <c r="R120" i="51"/>
  <c r="T119" i="51"/>
  <c r="S120" i="40"/>
  <c r="T120" i="40" s="1"/>
  <c r="R121" i="40"/>
  <c r="S119" i="42"/>
  <c r="R120" i="42"/>
  <c r="T119" i="42"/>
  <c r="R121" i="51"/>
  <c r="S120" i="51"/>
  <c r="T120" i="51" s="1"/>
  <c r="R122" i="40"/>
  <c r="S121" i="40"/>
  <c r="T121" i="40" s="1"/>
  <c r="S120" i="42"/>
  <c r="R121" i="42"/>
  <c r="T120" i="42"/>
  <c r="S121" i="51"/>
  <c r="R122" i="51"/>
  <c r="T121" i="51"/>
  <c r="R123" i="40"/>
  <c r="S122" i="40"/>
  <c r="T122" i="40" s="1"/>
  <c r="S121" i="42"/>
  <c r="T121" i="42"/>
  <c r="R122" i="42"/>
  <c r="S122" i="51"/>
  <c r="R123" i="51"/>
  <c r="T122" i="51"/>
  <c r="R124" i="40"/>
  <c r="S123" i="40"/>
  <c r="T123" i="40" s="1"/>
  <c r="S122" i="42"/>
  <c r="T122" i="42" s="1"/>
  <c r="R123" i="42"/>
  <c r="S123" i="51"/>
  <c r="T123" i="51"/>
  <c r="R124" i="51"/>
  <c r="S124" i="40"/>
  <c r="T124" i="40" s="1"/>
  <c r="R125" i="40"/>
  <c r="S123" i="42"/>
  <c r="T123" i="42"/>
  <c r="R124" i="42"/>
  <c r="S124" i="51"/>
  <c r="R125" i="51"/>
  <c r="T124" i="51"/>
  <c r="S125" i="40"/>
  <c r="T125" i="40" s="1"/>
  <c r="R126" i="40"/>
  <c r="S124" i="42"/>
  <c r="T124" i="42" s="1"/>
  <c r="R125" i="42"/>
  <c r="R126" i="51"/>
  <c r="S125" i="51"/>
  <c r="T125" i="51" s="1"/>
  <c r="R127" i="40"/>
  <c r="S126" i="40"/>
  <c r="T126" i="40" s="1"/>
  <c r="R126" i="42"/>
  <c r="S125" i="42"/>
  <c r="T125" i="42" s="1"/>
  <c r="R127" i="51"/>
  <c r="S126" i="51"/>
  <c r="T126" i="51" s="1"/>
  <c r="R128" i="40"/>
  <c r="S127" i="40"/>
  <c r="T127" i="40" s="1"/>
  <c r="S126" i="42"/>
  <c r="R127" i="42"/>
  <c r="T126" i="42"/>
  <c r="S127" i="51"/>
  <c r="T127" i="51" s="1"/>
  <c r="R128" i="51"/>
  <c r="R129" i="40"/>
  <c r="S128" i="40"/>
  <c r="T128" i="40" s="1"/>
  <c r="S127" i="42"/>
  <c r="R128" i="42"/>
  <c r="T127" i="42"/>
  <c r="S128" i="51"/>
  <c r="T128" i="51"/>
  <c r="R129" i="51"/>
  <c r="R130" i="40"/>
  <c r="S129" i="40"/>
  <c r="T129" i="40" s="1"/>
  <c r="S128" i="42"/>
  <c r="T128" i="42"/>
  <c r="R129" i="42"/>
  <c r="S129" i="51"/>
  <c r="R130" i="51"/>
  <c r="T129" i="51"/>
  <c r="S130" i="40"/>
  <c r="T130" i="40" s="1"/>
  <c r="R131" i="40"/>
  <c r="R130" i="42"/>
  <c r="S129" i="42"/>
  <c r="T129" i="42" s="1"/>
  <c r="S130" i="51"/>
  <c r="T130" i="51" s="1"/>
  <c r="R131" i="51"/>
  <c r="R132" i="40"/>
  <c r="S131" i="40"/>
  <c r="T131" i="40" s="1"/>
  <c r="S130" i="42"/>
  <c r="T130" i="42" s="1"/>
  <c r="R131" i="42"/>
  <c r="R132" i="51"/>
  <c r="S131" i="51"/>
  <c r="T131" i="51" s="1"/>
  <c r="R133" i="40"/>
  <c r="S132" i="40"/>
  <c r="T132" i="40" s="1"/>
  <c r="R132" i="42"/>
  <c r="S131" i="42"/>
  <c r="T131" i="42" s="1"/>
  <c r="S132" i="51"/>
  <c r="T132" i="51" s="1"/>
  <c r="R133" i="51"/>
  <c r="R134" i="40"/>
  <c r="S133" i="40"/>
  <c r="T133" i="40" s="1"/>
  <c r="R133" i="42"/>
  <c r="S132" i="42"/>
  <c r="T132" i="42"/>
  <c r="R134" i="51"/>
  <c r="S133" i="51"/>
  <c r="T133" i="51" s="1"/>
  <c r="S134" i="40"/>
  <c r="T134" i="40"/>
  <c r="R135" i="40"/>
  <c r="S133" i="42"/>
  <c r="T133" i="42"/>
  <c r="R134" i="42"/>
  <c r="S134" i="51"/>
  <c r="T134" i="51"/>
  <c r="R135" i="51"/>
  <c r="R136" i="40"/>
  <c r="S135" i="40"/>
  <c r="T135" i="40" s="1"/>
  <c r="R135" i="42"/>
  <c r="S134" i="42"/>
  <c r="T134" i="42" s="1"/>
  <c r="R136" i="51"/>
  <c r="S135" i="51"/>
  <c r="T135" i="51" s="1"/>
  <c r="R137" i="40"/>
  <c r="S136" i="40"/>
  <c r="T136" i="40" s="1"/>
  <c r="S135" i="42"/>
  <c r="R136" i="42"/>
  <c r="T135" i="42"/>
  <c r="R137" i="51"/>
  <c r="S136" i="51"/>
  <c r="T136" i="51"/>
  <c r="R138" i="40"/>
  <c r="S137" i="40"/>
  <c r="T137" i="40"/>
  <c r="S136" i="42"/>
  <c r="T136" i="42" s="1"/>
  <c r="R137" i="42"/>
  <c r="R138" i="51"/>
  <c r="S137" i="51"/>
  <c r="T137" i="51" s="1"/>
  <c r="R139" i="40"/>
  <c r="S138" i="40"/>
  <c r="T138" i="40" s="1"/>
  <c r="R138" i="42"/>
  <c r="S137" i="42"/>
  <c r="T137" i="42" s="1"/>
  <c r="R139" i="51"/>
  <c r="S138" i="51"/>
  <c r="T138" i="51" s="1"/>
  <c r="S139" i="40"/>
  <c r="T139" i="40" s="1"/>
  <c r="R140" i="40"/>
  <c r="S138" i="42"/>
  <c r="T138" i="42" s="1"/>
  <c r="R139" i="42"/>
  <c r="R140" i="51"/>
  <c r="S139" i="51"/>
  <c r="T139" i="51"/>
  <c r="S140" i="40"/>
  <c r="T140" i="40"/>
  <c r="R141" i="40"/>
  <c r="S139" i="42"/>
  <c r="T139" i="42" s="1"/>
  <c r="R140" i="42"/>
  <c r="S140" i="51"/>
  <c r="R141" i="51"/>
  <c r="T140" i="51"/>
  <c r="S141" i="40"/>
  <c r="T141" i="40" s="1"/>
  <c r="R142" i="40"/>
  <c r="S140" i="42"/>
  <c r="T140" i="42" s="1"/>
  <c r="R141" i="42"/>
  <c r="R142" i="51"/>
  <c r="S141" i="51"/>
  <c r="T141" i="51"/>
  <c r="S142" i="40"/>
  <c r="T142" i="40"/>
  <c r="R143" i="40"/>
  <c r="R142" i="42"/>
  <c r="S141" i="42"/>
  <c r="T141" i="42" s="1"/>
  <c r="S142" i="51"/>
  <c r="T142" i="51"/>
  <c r="R143" i="51"/>
  <c r="R144" i="40"/>
  <c r="S143" i="40"/>
  <c r="T143" i="40" s="1"/>
  <c r="S142" i="42"/>
  <c r="T142" i="42" s="1"/>
  <c r="R143" i="42"/>
  <c r="S143" i="51"/>
  <c r="T143" i="51" s="1"/>
  <c r="R144" i="51"/>
  <c r="S144" i="40"/>
  <c r="T144" i="40" s="1"/>
  <c r="R145" i="40"/>
  <c r="R144" i="42"/>
  <c r="S143" i="42"/>
  <c r="T143" i="42" s="1"/>
  <c r="S144" i="51"/>
  <c r="T144" i="51"/>
  <c r="R145" i="51"/>
  <c r="R146" i="40"/>
  <c r="S145" i="40"/>
  <c r="T145" i="40"/>
  <c r="R145" i="42"/>
  <c r="S144" i="42"/>
  <c r="T144" i="42" s="1"/>
  <c r="S145" i="51"/>
  <c r="T145" i="51"/>
  <c r="R146" i="51"/>
  <c r="S146" i="40"/>
  <c r="T146" i="40" s="1"/>
  <c r="R147" i="40"/>
  <c r="S145" i="42"/>
  <c r="T145" i="42"/>
  <c r="R146" i="42"/>
  <c r="S146" i="51"/>
  <c r="T146" i="51" s="1"/>
  <c r="R147" i="51"/>
  <c r="S147" i="40"/>
  <c r="T147" i="40" s="1"/>
  <c r="R148" i="40"/>
  <c r="R147" i="42"/>
  <c r="S146" i="42"/>
  <c r="T146" i="42" s="1"/>
  <c r="R148" i="51"/>
  <c r="S147" i="51"/>
  <c r="T147" i="51" s="1"/>
  <c r="S148" i="40"/>
  <c r="T148" i="40"/>
  <c r="R149" i="40"/>
  <c r="S147" i="42"/>
  <c r="T147" i="42" s="1"/>
  <c r="R148" i="42"/>
  <c r="S148" i="51"/>
  <c r="R149" i="51"/>
  <c r="T148" i="51"/>
  <c r="S149" i="40"/>
  <c r="T149" i="40" s="1"/>
  <c r="R150" i="40"/>
  <c r="R149" i="42"/>
  <c r="S148" i="42"/>
  <c r="T148" i="42" s="1"/>
  <c r="S149" i="51"/>
  <c r="T149" i="51"/>
  <c r="R150" i="51"/>
  <c r="S150" i="40"/>
  <c r="R151" i="40"/>
  <c r="T150" i="40"/>
  <c r="R150" i="42"/>
  <c r="S149" i="42"/>
  <c r="T149" i="42" s="1"/>
  <c r="R151" i="51"/>
  <c r="S150" i="51"/>
  <c r="T150" i="51" s="1"/>
  <c r="R152" i="40"/>
  <c r="S151" i="40"/>
  <c r="T151" i="40"/>
  <c r="R151" i="42"/>
  <c r="S150" i="42"/>
  <c r="T150" i="42" s="1"/>
  <c r="R152" i="51"/>
  <c r="S151" i="51"/>
  <c r="T151" i="51" s="1"/>
  <c r="R153" i="40"/>
  <c r="S152" i="40"/>
  <c r="T152" i="40"/>
  <c r="R152" i="42"/>
  <c r="S151" i="42"/>
  <c r="T151" i="42"/>
  <c r="R153" i="51"/>
  <c r="S152" i="51"/>
  <c r="T152" i="51" s="1"/>
  <c r="S153" i="40"/>
  <c r="R154" i="40"/>
  <c r="T153" i="40"/>
  <c r="R153" i="42"/>
  <c r="S152" i="42"/>
  <c r="T152" i="42" s="1"/>
  <c r="S153" i="51"/>
  <c r="R154" i="51"/>
  <c r="T153" i="51"/>
  <c r="S154" i="40"/>
  <c r="R155" i="40"/>
  <c r="T154" i="40"/>
  <c r="S153" i="42"/>
  <c r="T153" i="42"/>
  <c r="R154" i="42"/>
  <c r="R155" i="51"/>
  <c r="S154" i="51"/>
  <c r="T154" i="51" s="1"/>
  <c r="R156" i="40"/>
  <c r="S155" i="40"/>
  <c r="T155" i="40" s="1"/>
  <c r="R155" i="42"/>
  <c r="S154" i="42"/>
  <c r="T154" i="42" s="1"/>
  <c r="R156" i="51"/>
  <c r="S155" i="51"/>
  <c r="T155" i="51"/>
  <c r="S156" i="40"/>
  <c r="T156" i="40" s="1"/>
  <c r="R157" i="40"/>
  <c r="S155" i="42"/>
  <c r="T155" i="42"/>
  <c r="R156" i="42"/>
  <c r="S156" i="51"/>
  <c r="R157" i="51"/>
  <c r="T156" i="51"/>
  <c r="R158" i="40"/>
  <c r="S157" i="40"/>
  <c r="T157" i="40" s="1"/>
  <c r="R157" i="42"/>
  <c r="S156" i="42"/>
  <c r="T156" i="42" s="1"/>
  <c r="R158" i="51"/>
  <c r="S157" i="51"/>
  <c r="T157" i="51"/>
  <c r="S158" i="40"/>
  <c r="T158" i="40"/>
  <c r="R159" i="40"/>
  <c r="S157" i="42"/>
  <c r="T157" i="42"/>
  <c r="R158" i="42"/>
  <c r="R159" i="51"/>
  <c r="S158" i="51"/>
  <c r="T158" i="51" s="1"/>
  <c r="R160" i="40"/>
  <c r="S159" i="40"/>
  <c r="T159" i="40" s="1"/>
  <c r="S158" i="42"/>
  <c r="T158" i="42" s="1"/>
  <c r="R159" i="42"/>
  <c r="S159" i="51"/>
  <c r="T159" i="51"/>
  <c r="R160" i="51"/>
  <c r="S160" i="40"/>
  <c r="T160" i="40"/>
  <c r="R161" i="40"/>
  <c r="R160" i="42"/>
  <c r="S159" i="42"/>
  <c r="T159" i="42"/>
  <c r="R161" i="51"/>
  <c r="S160" i="51"/>
  <c r="T160" i="51" s="1"/>
  <c r="S161" i="40"/>
  <c r="R162" i="40"/>
  <c r="T161" i="40"/>
  <c r="R161" i="42"/>
  <c r="S160" i="42"/>
  <c r="T160" i="42"/>
  <c r="R162" i="51"/>
  <c r="S161" i="51"/>
  <c r="T161" i="51"/>
  <c r="R163" i="40"/>
  <c r="S162" i="40"/>
  <c r="T162" i="40"/>
  <c r="S161" i="42"/>
  <c r="T161" i="42" s="1"/>
  <c r="R162" i="42"/>
  <c r="S162" i="51"/>
  <c r="T162" i="51" s="1"/>
  <c r="R163" i="51"/>
  <c r="S163" i="40"/>
  <c r="T163" i="40"/>
  <c r="R164" i="40"/>
  <c r="R163" i="42"/>
  <c r="S162" i="42"/>
  <c r="T162" i="42" s="1"/>
  <c r="R164" i="51"/>
  <c r="S163" i="51"/>
  <c r="T163" i="51"/>
  <c r="R165" i="40"/>
  <c r="S164" i="40"/>
  <c r="T164" i="40" s="1"/>
  <c r="R164" i="42"/>
  <c r="S163" i="42"/>
  <c r="T163" i="42" s="1"/>
  <c r="S164" i="51"/>
  <c r="R165" i="51"/>
  <c r="T164" i="51"/>
  <c r="R166" i="40"/>
  <c r="S165" i="40"/>
  <c r="T165" i="40" s="1"/>
  <c r="S164" i="42"/>
  <c r="T164" i="42" s="1"/>
  <c r="R165" i="42"/>
  <c r="R166" i="51"/>
  <c r="S165" i="51"/>
  <c r="T165" i="51"/>
  <c r="S166" i="40"/>
  <c r="T166" i="40"/>
  <c r="R167" i="40"/>
  <c r="R166" i="42"/>
  <c r="S165" i="42"/>
  <c r="T165" i="42"/>
  <c r="S166" i="51"/>
  <c r="T166" i="51"/>
  <c r="R167" i="51"/>
  <c r="S167" i="40"/>
  <c r="T167" i="40" s="1"/>
  <c r="R168" i="40"/>
  <c r="S166" i="42"/>
  <c r="T166" i="42" s="1"/>
  <c r="R167" i="42"/>
  <c r="R168" i="51"/>
  <c r="S167" i="51"/>
  <c r="T167" i="51" s="1"/>
  <c r="R169" i="40"/>
  <c r="S168" i="40"/>
  <c r="T168" i="40"/>
  <c r="S167" i="42"/>
  <c r="R168" i="42"/>
  <c r="T167" i="42"/>
  <c r="R169" i="51"/>
  <c r="S168" i="51"/>
  <c r="T168" i="51"/>
  <c r="S169" i="40"/>
  <c r="R170" i="40"/>
  <c r="T169" i="40"/>
  <c r="R169" i="42"/>
  <c r="S168" i="42"/>
  <c r="T168" i="42"/>
  <c r="S169" i="51"/>
  <c r="T169" i="51"/>
  <c r="R170" i="51"/>
  <c r="R171" i="40"/>
  <c r="S170" i="40"/>
  <c r="T170" i="40"/>
  <c r="R170" i="42"/>
  <c r="S169" i="42"/>
  <c r="T169" i="42" s="1"/>
  <c r="R171" i="51"/>
  <c r="S170" i="51"/>
  <c r="T170" i="51" s="1"/>
  <c r="R172" i="40"/>
  <c r="S171" i="40"/>
  <c r="T171" i="40" s="1"/>
  <c r="S170" i="42"/>
  <c r="T170" i="42"/>
  <c r="R171" i="42"/>
  <c r="S171" i="51"/>
  <c r="T171" i="51"/>
  <c r="R172" i="51"/>
  <c r="S172" i="40"/>
  <c r="T172" i="40"/>
  <c r="R173" i="40"/>
  <c r="R172" i="42"/>
  <c r="S171" i="42"/>
  <c r="T171" i="42" s="1"/>
  <c r="R173" i="51"/>
  <c r="S172" i="51"/>
  <c r="T172" i="51"/>
  <c r="S173" i="40"/>
  <c r="T173" i="40"/>
  <c r="R174" i="40"/>
  <c r="S172" i="42"/>
  <c r="R173" i="42"/>
  <c r="T172" i="42"/>
  <c r="R174" i="51"/>
  <c r="S173" i="51"/>
  <c r="T173" i="51"/>
  <c r="R175" i="40"/>
  <c r="S174" i="40"/>
  <c r="T174" i="40"/>
  <c r="S173" i="42"/>
  <c r="T173" i="42"/>
  <c r="R174" i="42"/>
  <c r="R175" i="51"/>
  <c r="S174" i="51"/>
  <c r="T174" i="51" s="1"/>
  <c r="R176" i="40"/>
  <c r="S175" i="40"/>
  <c r="T175" i="40" s="1"/>
  <c r="S174" i="42"/>
  <c r="T174" i="42" s="1"/>
  <c r="R175" i="42"/>
  <c r="R176" i="51"/>
  <c r="S175" i="51"/>
  <c r="T175" i="51" s="1"/>
  <c r="S176" i="40"/>
  <c r="R177" i="40"/>
  <c r="T176" i="40"/>
  <c r="S175" i="42"/>
  <c r="R176" i="42"/>
  <c r="T175" i="42"/>
  <c r="R177" i="51"/>
  <c r="S176" i="51"/>
  <c r="T176" i="51" s="1"/>
  <c r="R178" i="40"/>
  <c r="S177" i="40"/>
  <c r="T177" i="40"/>
  <c r="S176" i="42"/>
  <c r="T176" i="42"/>
  <c r="R177" i="42"/>
  <c r="R178" i="51"/>
  <c r="S177" i="51"/>
  <c r="T177" i="51" s="1"/>
  <c r="R179" i="40"/>
  <c r="S178" i="40"/>
  <c r="T178" i="40" s="1"/>
  <c r="R178" i="42"/>
  <c r="S177" i="42"/>
  <c r="T177" i="42" s="1"/>
  <c r="R179" i="51"/>
  <c r="S178" i="51"/>
  <c r="T178" i="51" s="1"/>
  <c r="S179" i="40"/>
  <c r="T179" i="40"/>
  <c r="R180" i="40"/>
  <c r="R179" i="42"/>
  <c r="S178" i="42"/>
  <c r="T178" i="42" s="1"/>
  <c r="R180" i="51"/>
  <c r="S179" i="51"/>
  <c r="T179" i="51" s="1"/>
  <c r="R181" i="40"/>
  <c r="S180" i="40"/>
  <c r="T180" i="40" s="1"/>
  <c r="S179" i="42"/>
  <c r="T179" i="42" s="1"/>
  <c r="R180" i="42"/>
  <c r="S180" i="51"/>
  <c r="T180" i="51"/>
  <c r="R181" i="51"/>
  <c r="R182" i="40"/>
  <c r="S181" i="40"/>
  <c r="T181" i="40"/>
  <c r="S180" i="42"/>
  <c r="R181" i="42"/>
  <c r="T180" i="42"/>
  <c r="R182" i="51"/>
  <c r="S181" i="51"/>
  <c r="T181" i="51" s="1"/>
  <c r="S182" i="40"/>
  <c r="R183" i="40"/>
  <c r="T182" i="40"/>
  <c r="S181" i="42"/>
  <c r="T181" i="42" s="1"/>
  <c r="R182" i="42"/>
  <c r="S182" i="51"/>
  <c r="T182" i="51"/>
  <c r="R183" i="51"/>
  <c r="R184" i="40"/>
  <c r="S183" i="40"/>
  <c r="T183" i="40"/>
  <c r="S182" i="42"/>
  <c r="T182" i="42"/>
  <c r="R183" i="42"/>
  <c r="R184" i="51"/>
  <c r="S183" i="51"/>
  <c r="T183" i="51" s="1"/>
  <c r="S184" i="40"/>
  <c r="R185" i="40"/>
  <c r="T184" i="40"/>
  <c r="S183" i="42"/>
  <c r="T183" i="42"/>
  <c r="R184" i="42"/>
  <c r="R185" i="51"/>
  <c r="S184" i="51"/>
  <c r="T184" i="51" s="1"/>
  <c r="R186" i="40"/>
  <c r="S185" i="40"/>
  <c r="T185" i="40" s="1"/>
  <c r="S184" i="42"/>
  <c r="T184" i="42"/>
  <c r="R185" i="42"/>
  <c r="R186" i="51"/>
  <c r="S185" i="51"/>
  <c r="T185" i="51"/>
  <c r="S186" i="40"/>
  <c r="T186" i="40" s="1"/>
  <c r="R187" i="40"/>
  <c r="S185" i="42"/>
  <c r="T185" i="42" s="1"/>
  <c r="R186" i="42"/>
  <c r="R187" i="51"/>
  <c r="S186" i="51"/>
  <c r="T186" i="51" s="1"/>
  <c r="S187" i="40"/>
  <c r="T187" i="40" s="1"/>
  <c r="R188" i="40"/>
  <c r="R187" i="42"/>
  <c r="S186" i="42"/>
  <c r="T186" i="42" s="1"/>
  <c r="S187" i="51"/>
  <c r="R188" i="51"/>
  <c r="T187" i="51"/>
  <c r="S188" i="40"/>
  <c r="T188" i="40" s="1"/>
  <c r="R189" i="40"/>
  <c r="R188" i="42"/>
  <c r="S187" i="42"/>
  <c r="T187" i="42" s="1"/>
  <c r="S188" i="51"/>
  <c r="R189" i="51"/>
  <c r="T188" i="51"/>
  <c r="S189" i="40"/>
  <c r="T189" i="40"/>
  <c r="R190" i="40"/>
  <c r="S188" i="42"/>
  <c r="T188" i="42"/>
  <c r="R189" i="42"/>
  <c r="S189" i="51"/>
  <c r="R190" i="51"/>
  <c r="T189" i="51"/>
  <c r="S190" i="40"/>
  <c r="R191" i="40"/>
  <c r="T190" i="40"/>
  <c r="S189" i="42"/>
  <c r="T189" i="42"/>
  <c r="R190" i="42"/>
  <c r="S190" i="51"/>
  <c r="T190" i="51"/>
  <c r="R191" i="51"/>
  <c r="S191" i="40"/>
  <c r="T191" i="40" s="1"/>
  <c r="R192" i="40"/>
  <c r="R191" i="42"/>
  <c r="S190" i="42"/>
  <c r="T190" i="42" s="1"/>
  <c r="R192" i="51"/>
  <c r="S191" i="51"/>
  <c r="T191" i="51" s="1"/>
  <c r="R193" i="40"/>
  <c r="S192" i="40"/>
  <c r="T192" i="40" s="1"/>
  <c r="S191" i="42"/>
  <c r="T191" i="42" s="1"/>
  <c r="R192" i="42"/>
  <c r="R193" i="51"/>
  <c r="S192" i="51"/>
  <c r="T192" i="51" s="1"/>
  <c r="S193" i="40"/>
  <c r="T193" i="40"/>
  <c r="R194" i="40"/>
  <c r="R193" i="42"/>
  <c r="S192" i="42"/>
  <c r="T192" i="42" s="1"/>
  <c r="S193" i="51"/>
  <c r="T193" i="51"/>
  <c r="R194" i="51"/>
  <c r="R195" i="40"/>
  <c r="S194" i="40"/>
  <c r="T194" i="40" s="1"/>
  <c r="R194" i="42"/>
  <c r="S193" i="42"/>
  <c r="T193" i="42" s="1"/>
  <c r="R195" i="51"/>
  <c r="S194" i="51"/>
  <c r="T194" i="51" s="1"/>
  <c r="R196" i="40"/>
  <c r="S195" i="40"/>
  <c r="T195" i="40" s="1"/>
  <c r="S194" i="42"/>
  <c r="T194" i="42" s="1"/>
  <c r="R195" i="42"/>
  <c r="R196" i="51"/>
  <c r="S195" i="51"/>
  <c r="T195" i="51" s="1"/>
  <c r="S196" i="40"/>
  <c r="T196" i="40"/>
  <c r="R197" i="40"/>
  <c r="R196" i="42"/>
  <c r="S195" i="42"/>
  <c r="T195" i="42" s="1"/>
  <c r="R197" i="51"/>
  <c r="S196" i="51"/>
  <c r="T196" i="51"/>
  <c r="S197" i="40"/>
  <c r="T197" i="40" s="1"/>
  <c r="R198" i="40"/>
  <c r="S196" i="42"/>
  <c r="R197" i="42"/>
  <c r="T196" i="42"/>
  <c r="R198" i="51"/>
  <c r="S197" i="51"/>
  <c r="T197" i="51" s="1"/>
  <c r="S198" i="40"/>
  <c r="T198" i="40" s="1"/>
  <c r="R199" i="40"/>
  <c r="S197" i="42"/>
  <c r="T197" i="42"/>
  <c r="R198" i="42"/>
  <c r="S198" i="51"/>
  <c r="T198" i="51"/>
  <c r="R199" i="51"/>
  <c r="R200" i="40"/>
  <c r="S199" i="40"/>
  <c r="T199" i="40"/>
  <c r="R199" i="42"/>
  <c r="S198" i="42"/>
  <c r="T198" i="42" s="1"/>
  <c r="R200" i="51"/>
  <c r="S199" i="51"/>
  <c r="T199" i="51"/>
  <c r="S200" i="40"/>
  <c r="R201" i="40"/>
  <c r="T200" i="40"/>
  <c r="S199" i="42"/>
  <c r="R200" i="42"/>
  <c r="T199" i="42"/>
  <c r="R201" i="51"/>
  <c r="S200" i="51"/>
  <c r="T200" i="51" s="1"/>
  <c r="R202" i="40"/>
  <c r="S201" i="40"/>
  <c r="T201" i="40"/>
  <c r="S200" i="42"/>
  <c r="T200" i="42" s="1"/>
  <c r="R201" i="42"/>
  <c r="R202" i="51"/>
  <c r="S201" i="51"/>
  <c r="T201" i="51"/>
  <c r="R203" i="40"/>
  <c r="S202" i="40"/>
  <c r="T202" i="40" s="1"/>
  <c r="R202" i="42"/>
  <c r="S201" i="42"/>
  <c r="T201" i="42" s="1"/>
  <c r="S202" i="51"/>
  <c r="T202" i="51" s="1"/>
  <c r="R203" i="51"/>
  <c r="S203" i="40"/>
  <c r="T203" i="40"/>
  <c r="R204" i="40"/>
  <c r="R203" i="42"/>
  <c r="S202" i="42"/>
  <c r="T202" i="42" s="1"/>
  <c r="S203" i="51"/>
  <c r="T203" i="51"/>
  <c r="R204" i="51"/>
  <c r="R205" i="40"/>
  <c r="S204" i="40"/>
  <c r="T204" i="40"/>
  <c r="S203" i="42"/>
  <c r="T203" i="42"/>
  <c r="R204" i="42"/>
  <c r="S204" i="51"/>
  <c r="R205" i="51"/>
  <c r="T204" i="51"/>
  <c r="S205" i="40"/>
  <c r="R206" i="40"/>
  <c r="T205" i="40"/>
  <c r="R205" i="42"/>
  <c r="S204" i="42"/>
  <c r="T204" i="42" s="1"/>
  <c r="R206" i="51"/>
  <c r="S205" i="51"/>
  <c r="T205" i="51"/>
  <c r="S206" i="40"/>
  <c r="R207" i="40"/>
  <c r="T206" i="40"/>
  <c r="S205" i="42"/>
  <c r="T205" i="42"/>
  <c r="R206" i="42"/>
  <c r="R207" i="51"/>
  <c r="S206" i="51"/>
  <c r="T206" i="51" s="1"/>
  <c r="S207" i="40"/>
  <c r="T207" i="40"/>
  <c r="R208" i="40"/>
  <c r="S206" i="42"/>
  <c r="T206" i="42"/>
  <c r="R207" i="42"/>
  <c r="S207" i="51"/>
  <c r="T207" i="51" s="1"/>
  <c r="R208" i="51"/>
  <c r="R209" i="40"/>
  <c r="S208" i="40"/>
  <c r="T208" i="40" s="1"/>
  <c r="S207" i="42"/>
  <c r="T207" i="42" s="1"/>
  <c r="R208" i="42"/>
  <c r="R209" i="51"/>
  <c r="S208" i="51"/>
  <c r="T208" i="51" s="1"/>
  <c r="S209" i="40"/>
  <c r="T209" i="40"/>
  <c r="R210" i="40"/>
  <c r="R209" i="42"/>
  <c r="S208" i="42"/>
  <c r="T208" i="42" s="1"/>
  <c r="R210" i="51"/>
  <c r="S209" i="51"/>
  <c r="T209" i="51"/>
  <c r="S210" i="40"/>
  <c r="T210" i="40" s="1"/>
  <c r="R211" i="40"/>
  <c r="R210" i="42"/>
  <c r="S209" i="42"/>
  <c r="T209" i="42" s="1"/>
  <c r="S210" i="51"/>
  <c r="T210" i="51" s="1"/>
  <c r="R211" i="51"/>
  <c r="S211" i="40"/>
  <c r="T211" i="40" s="1"/>
  <c r="R212" i="40"/>
  <c r="S210" i="42"/>
  <c r="T210" i="42"/>
  <c r="R211" i="42"/>
  <c r="S211" i="51"/>
  <c r="T211" i="51" s="1"/>
  <c r="R212" i="51"/>
  <c r="S212" i="40"/>
  <c r="T212" i="40"/>
  <c r="R213" i="40"/>
  <c r="R212" i="42"/>
  <c r="S211" i="42"/>
  <c r="T211" i="42"/>
  <c r="S212" i="51"/>
  <c r="R213" i="51"/>
  <c r="T212" i="51"/>
  <c r="R214" i="40"/>
  <c r="S213" i="40"/>
  <c r="T213" i="40" s="1"/>
  <c r="S212" i="42"/>
  <c r="T212" i="42" s="1"/>
  <c r="R213" i="42"/>
  <c r="R214" i="51"/>
  <c r="S213" i="51"/>
  <c r="T213" i="51"/>
  <c r="S214" i="40"/>
  <c r="R215" i="40"/>
  <c r="T214" i="40"/>
  <c r="S213" i="42"/>
  <c r="T213" i="42"/>
  <c r="R214" i="42"/>
  <c r="R215" i="51"/>
  <c r="S214" i="51"/>
  <c r="T214" i="51" s="1"/>
  <c r="R216" i="40"/>
  <c r="S215" i="40"/>
  <c r="T215" i="40" s="1"/>
  <c r="R215" i="42"/>
  <c r="S214" i="42"/>
  <c r="T214" i="42" s="1"/>
  <c r="R216" i="51"/>
  <c r="S215" i="51"/>
  <c r="T215" i="51"/>
  <c r="S216" i="40"/>
  <c r="T216" i="40"/>
  <c r="R217" i="40"/>
  <c r="R216" i="42"/>
  <c r="S215" i="42"/>
  <c r="T215" i="42" s="1"/>
  <c r="R217" i="51"/>
  <c r="S216" i="51"/>
  <c r="T216" i="51"/>
  <c r="S217" i="40"/>
  <c r="R218" i="40"/>
  <c r="T217" i="40"/>
  <c r="S216" i="42"/>
  <c r="T216" i="42"/>
  <c r="R217" i="42"/>
  <c r="S217" i="51"/>
  <c r="T217" i="51" s="1"/>
  <c r="R218" i="51"/>
  <c r="S218" i="40"/>
  <c r="T218" i="40" s="1"/>
  <c r="R219" i="40"/>
  <c r="S217" i="42"/>
  <c r="T217" i="42"/>
  <c r="R218" i="42"/>
  <c r="S218" i="51"/>
  <c r="T218" i="51" s="1"/>
  <c r="R219" i="51"/>
  <c r="R220" i="40"/>
  <c r="S219" i="40"/>
  <c r="T219" i="40" s="1"/>
  <c r="R219" i="42"/>
  <c r="S218" i="42"/>
  <c r="T218" i="42" s="1"/>
  <c r="S219" i="51"/>
  <c r="T219" i="51" s="1"/>
  <c r="R220" i="51"/>
  <c r="R221" i="40"/>
  <c r="S220" i="40"/>
  <c r="T220" i="40" s="1"/>
  <c r="R220" i="42"/>
  <c r="S219" i="42"/>
  <c r="T219" i="42"/>
  <c r="S220" i="51"/>
  <c r="R221" i="51"/>
  <c r="T220" i="51"/>
  <c r="S221" i="40"/>
  <c r="T221" i="40" s="1"/>
  <c r="R222" i="40"/>
  <c r="S220" i="42"/>
  <c r="T220" i="42" s="1"/>
  <c r="R221" i="42"/>
  <c r="S221" i="51"/>
  <c r="T221" i="51"/>
  <c r="R222" i="51"/>
  <c r="S222" i="40"/>
  <c r="T222" i="40"/>
  <c r="R223" i="40"/>
  <c r="S221" i="42"/>
  <c r="R222" i="42"/>
  <c r="T221" i="42"/>
  <c r="S222" i="51"/>
  <c r="T222" i="51"/>
  <c r="R223" i="51"/>
  <c r="S223" i="40"/>
  <c r="T223" i="40"/>
  <c r="R224" i="40"/>
  <c r="S222" i="42"/>
  <c r="R223" i="42"/>
  <c r="T222" i="42"/>
  <c r="S223" i="51"/>
  <c r="T223" i="51"/>
  <c r="R224" i="51"/>
  <c r="R225" i="40"/>
  <c r="S224" i="40"/>
  <c r="T224" i="40" s="1"/>
  <c r="S223" i="42"/>
  <c r="T223" i="42"/>
  <c r="R224" i="42"/>
  <c r="R225" i="51"/>
  <c r="S224" i="51"/>
  <c r="T224" i="51" s="1"/>
  <c r="R226" i="40"/>
  <c r="S225" i="40"/>
  <c r="T225" i="40"/>
  <c r="R225" i="42"/>
  <c r="S224" i="42"/>
  <c r="T224" i="42" s="1"/>
  <c r="S225" i="51"/>
  <c r="T225" i="51"/>
  <c r="R226" i="51"/>
  <c r="S226" i="40"/>
  <c r="T226" i="40"/>
  <c r="R227" i="40"/>
  <c r="S225" i="42"/>
  <c r="T225" i="42"/>
  <c r="R226" i="42"/>
  <c r="R227" i="51"/>
  <c r="S226" i="51"/>
  <c r="T226" i="51" s="1"/>
  <c r="R228" i="40"/>
  <c r="S227" i="40"/>
  <c r="T227" i="40" s="1"/>
  <c r="R227" i="42"/>
  <c r="S226" i="42"/>
  <c r="T226" i="42" s="1"/>
  <c r="S227" i="51"/>
  <c r="T227" i="51" s="1"/>
  <c r="R228" i="51"/>
  <c r="R229" i="40"/>
  <c r="S228" i="40"/>
  <c r="T228" i="40"/>
  <c r="R228" i="42"/>
  <c r="S227" i="42"/>
  <c r="T227" i="42" s="1"/>
  <c r="R229" i="51"/>
  <c r="S228" i="51"/>
  <c r="T228" i="51"/>
  <c r="S229" i="40"/>
  <c r="T229" i="40" s="1"/>
  <c r="R230" i="40"/>
  <c r="S228" i="42"/>
  <c r="T228" i="42" s="1"/>
  <c r="R229" i="42"/>
  <c r="S229" i="51"/>
  <c r="T229" i="51"/>
  <c r="R230" i="51"/>
  <c r="S230" i="40"/>
  <c r="T230" i="40" s="1"/>
  <c r="R231" i="40"/>
  <c r="S229" i="42"/>
  <c r="R230" i="42"/>
  <c r="T229" i="42"/>
  <c r="S230" i="51"/>
  <c r="T230" i="51" s="1"/>
  <c r="R231" i="51"/>
  <c r="S231" i="40"/>
  <c r="T231" i="40" s="1"/>
  <c r="R232" i="40"/>
  <c r="R231" i="42"/>
  <c r="S230" i="42"/>
  <c r="T230" i="42" s="1"/>
  <c r="R232" i="51"/>
  <c r="S231" i="51"/>
  <c r="T231" i="51" s="1"/>
  <c r="S232" i="40"/>
  <c r="T232" i="40" s="1"/>
  <c r="R233" i="40"/>
  <c r="R232" i="42"/>
  <c r="S231" i="42"/>
  <c r="T231" i="42"/>
  <c r="R233" i="51"/>
  <c r="S232" i="51"/>
  <c r="T232" i="51" s="1"/>
  <c r="R234" i="40"/>
  <c r="S233" i="40"/>
  <c r="T233" i="40"/>
  <c r="S232" i="42"/>
  <c r="R233" i="42"/>
  <c r="T232" i="42"/>
  <c r="S233" i="51"/>
  <c r="R234" i="51"/>
  <c r="T233" i="51"/>
  <c r="S234" i="40"/>
  <c r="T234" i="40" s="1"/>
  <c r="R235" i="40"/>
  <c r="S233" i="42"/>
  <c r="T233" i="42"/>
  <c r="R234" i="42"/>
  <c r="R235" i="51"/>
  <c r="S234" i="51"/>
  <c r="T234" i="51" s="1"/>
  <c r="R236" i="40"/>
  <c r="S235" i="40"/>
  <c r="T235" i="40" s="1"/>
  <c r="S234" i="42"/>
  <c r="R235" i="42"/>
  <c r="T234" i="42"/>
  <c r="S235" i="51"/>
  <c r="R236" i="51"/>
  <c r="T235" i="51"/>
  <c r="R237" i="40"/>
  <c r="S236" i="40"/>
  <c r="T236" i="40"/>
  <c r="R236" i="42"/>
  <c r="S235" i="42"/>
  <c r="T235" i="42"/>
  <c r="R237" i="51"/>
  <c r="S236" i="51"/>
  <c r="T236" i="51"/>
  <c r="S237" i="40"/>
  <c r="T237" i="40" s="1"/>
  <c r="R238" i="40"/>
  <c r="R237" i="42"/>
  <c r="S236" i="42"/>
  <c r="T236" i="42" s="1"/>
  <c r="S237" i="51"/>
  <c r="R238" i="51"/>
  <c r="T237" i="51"/>
  <c r="S238" i="40"/>
  <c r="T238" i="40" s="1"/>
  <c r="R239" i="40"/>
  <c r="S237" i="42"/>
  <c r="R238" i="42"/>
  <c r="T237" i="42"/>
  <c r="S238" i="51"/>
  <c r="T238" i="51"/>
  <c r="R239" i="51"/>
  <c r="R240" i="40"/>
  <c r="S239" i="40"/>
  <c r="T239" i="40" s="1"/>
  <c r="R239" i="42"/>
  <c r="S238" i="42"/>
  <c r="T238" i="42" s="1"/>
  <c r="R240" i="51"/>
  <c r="S239" i="51"/>
  <c r="T239" i="51" s="1"/>
  <c r="S240" i="40"/>
  <c r="T240" i="40" s="1"/>
  <c r="R241" i="40"/>
  <c r="R240" i="42"/>
  <c r="S239" i="42"/>
  <c r="T239" i="42"/>
  <c r="R241" i="51"/>
  <c r="S240" i="51"/>
  <c r="T240" i="51" s="1"/>
  <c r="S241" i="40"/>
  <c r="R242" i="40"/>
  <c r="T241" i="40"/>
  <c r="S240" i="42"/>
  <c r="T240" i="42"/>
  <c r="R241" i="42"/>
  <c r="R242" i="51"/>
  <c r="S241" i="51"/>
  <c r="T241" i="51" s="1"/>
  <c r="S242" i="40"/>
  <c r="T242" i="40" s="1"/>
  <c r="R243" i="40"/>
  <c r="S241" i="42"/>
  <c r="T241" i="42" s="1"/>
  <c r="R242" i="42"/>
  <c r="S242" i="51"/>
  <c r="T242" i="51"/>
  <c r="R243" i="51"/>
  <c r="R244" i="40"/>
  <c r="S243" i="40"/>
  <c r="T243" i="40" s="1"/>
  <c r="S242" i="42"/>
  <c r="T242" i="42"/>
  <c r="R243" i="42"/>
  <c r="S243" i="51"/>
  <c r="R244" i="51"/>
  <c r="T243" i="51"/>
  <c r="S244" i="40"/>
  <c r="T244" i="40" s="1"/>
  <c r="R245" i="40"/>
  <c r="R244" i="42"/>
  <c r="S243" i="42"/>
  <c r="T243" i="42"/>
  <c r="S244" i="51"/>
  <c r="R245" i="51"/>
  <c r="T244" i="51"/>
  <c r="S245" i="40"/>
  <c r="T245" i="40"/>
  <c r="R246" i="40"/>
  <c r="S244" i="42"/>
  <c r="R245" i="42"/>
  <c r="T244" i="42"/>
  <c r="R246" i="51"/>
  <c r="S245" i="51"/>
  <c r="T245" i="51" s="1"/>
  <c r="R247" i="40"/>
  <c r="S246" i="40"/>
  <c r="T246" i="40" s="1"/>
  <c r="R246" i="42"/>
  <c r="S245" i="42"/>
  <c r="T245" i="42" s="1"/>
  <c r="R247" i="51"/>
  <c r="S246" i="51"/>
  <c r="T246" i="51" s="1"/>
  <c r="S247" i="40"/>
  <c r="T247" i="40" s="1"/>
  <c r="R248" i="40"/>
  <c r="R247" i="42"/>
  <c r="S246" i="42"/>
  <c r="T246" i="42"/>
  <c r="R248" i="51"/>
  <c r="S247" i="51"/>
  <c r="T247" i="51" s="1"/>
  <c r="S248" i="40"/>
  <c r="T248" i="40"/>
  <c r="R249" i="40"/>
  <c r="S247" i="42"/>
  <c r="R248" i="42"/>
  <c r="T247" i="42"/>
  <c r="S248" i="51"/>
  <c r="R249" i="51"/>
  <c r="T248" i="51"/>
  <c r="S249" i="40"/>
  <c r="T249" i="40" s="1"/>
  <c r="R250" i="40"/>
  <c r="R249" i="42"/>
  <c r="S248" i="42"/>
  <c r="T248" i="42" s="1"/>
  <c r="R250" i="51"/>
  <c r="S249" i="51"/>
  <c r="T249" i="51" s="1"/>
  <c r="R251" i="40"/>
  <c r="S250" i="40"/>
  <c r="T250" i="40" s="1"/>
  <c r="S249" i="42"/>
  <c r="T249" i="42"/>
  <c r="R250" i="42"/>
  <c r="S250" i="51"/>
  <c r="T250" i="51"/>
  <c r="R251" i="51"/>
  <c r="R252" i="40"/>
  <c r="S251" i="40"/>
  <c r="T251" i="40"/>
  <c r="R251" i="42"/>
  <c r="S250" i="42"/>
  <c r="T250" i="42"/>
  <c r="R252" i="51"/>
  <c r="S251" i="51"/>
  <c r="T251" i="51" s="1"/>
  <c r="R253" i="40"/>
  <c r="S252" i="40"/>
  <c r="T252" i="40"/>
  <c r="R252" i="42"/>
  <c r="S251" i="42"/>
  <c r="T251" i="42" s="1"/>
  <c r="S252" i="51"/>
  <c r="T252" i="51"/>
  <c r="R253" i="51"/>
  <c r="S253" i="40"/>
  <c r="R254" i="40"/>
  <c r="T253" i="40"/>
  <c r="S252" i="42"/>
  <c r="T252" i="42"/>
  <c r="R253" i="42"/>
  <c r="S253" i="51"/>
  <c r="T253" i="51" s="1"/>
  <c r="R254" i="51"/>
  <c r="R255" i="40"/>
  <c r="S254" i="40"/>
  <c r="T254" i="40"/>
  <c r="R254" i="42"/>
  <c r="S253" i="42"/>
  <c r="T253" i="42" s="1"/>
  <c r="R255" i="51"/>
  <c r="S254" i="51"/>
  <c r="T254" i="51" s="1"/>
  <c r="S255" i="40"/>
  <c r="T255" i="40"/>
  <c r="R256" i="40"/>
  <c r="R255" i="42"/>
  <c r="S254" i="42"/>
  <c r="T254" i="42" s="1"/>
  <c r="S255" i="51"/>
  <c r="T255" i="51" s="1"/>
  <c r="R256" i="51"/>
  <c r="S256" i="40"/>
  <c r="T256" i="40"/>
  <c r="R257" i="40"/>
  <c r="S255" i="42"/>
  <c r="T255" i="42"/>
  <c r="R256" i="42"/>
  <c r="R257" i="51"/>
  <c r="S256" i="51"/>
  <c r="T256" i="51" s="1"/>
  <c r="S257" i="40"/>
  <c r="T257" i="40"/>
  <c r="R258" i="40"/>
  <c r="R257" i="42"/>
  <c r="S256" i="42"/>
  <c r="T256" i="42" s="1"/>
  <c r="S257" i="51"/>
  <c r="R258" i="51"/>
  <c r="T257" i="51"/>
  <c r="R259" i="40"/>
  <c r="S258" i="40"/>
  <c r="T258" i="40" s="1"/>
  <c r="R258" i="42"/>
  <c r="S257" i="42"/>
  <c r="T257" i="42" s="1"/>
  <c r="R259" i="51"/>
  <c r="S258" i="51"/>
  <c r="T258" i="51"/>
  <c r="S259" i="40"/>
  <c r="T259" i="40"/>
  <c r="R260" i="40"/>
  <c r="S258" i="42"/>
  <c r="R259" i="42"/>
  <c r="T258" i="42"/>
  <c r="S259" i="51"/>
  <c r="R260" i="51"/>
  <c r="T259" i="51"/>
  <c r="R261" i="40"/>
  <c r="S260" i="40"/>
  <c r="T260" i="40"/>
  <c r="S259" i="42"/>
  <c r="T259" i="42" s="1"/>
  <c r="R260" i="42"/>
  <c r="R261" i="51"/>
  <c r="S260" i="51"/>
  <c r="T260" i="51" s="1"/>
  <c r="R262" i="40"/>
  <c r="S261" i="40"/>
  <c r="T261" i="40"/>
  <c r="S260" i="42"/>
  <c r="T260" i="42"/>
  <c r="S261" i="51"/>
  <c r="T261" i="51"/>
  <c r="R262" i="51"/>
  <c r="S262" i="40"/>
  <c r="T262" i="40" s="1"/>
  <c r="S262" i="51"/>
  <c r="T262" i="51"/>
  <c r="I21" i="29" l="1"/>
  <c r="D3" i="39"/>
  <c r="D3" i="43"/>
  <c r="H3" i="42"/>
  <c r="H3" i="40"/>
  <c r="D3" i="48"/>
  <c r="H3" i="51"/>
  <c r="D3" i="52"/>
  <c r="E3" i="39"/>
  <c r="K3" i="39"/>
  <c r="E3" i="43"/>
  <c r="K3" i="43"/>
  <c r="G3" i="48"/>
  <c r="E3" i="48"/>
  <c r="H3" i="48" s="1"/>
  <c r="K3" i="52"/>
  <c r="E3" i="52"/>
  <c r="H3" i="39"/>
  <c r="L3" i="39"/>
  <c r="H3" i="43"/>
  <c r="L3" i="43"/>
  <c r="L3" i="52"/>
  <c r="H3" i="52"/>
  <c r="M3" i="52" l="1"/>
  <c r="O3" i="52"/>
  <c r="N3" i="52"/>
  <c r="N3" i="43"/>
  <c r="O3" i="43"/>
  <c r="M3" i="43"/>
  <c r="N3" i="39"/>
  <c r="M3" i="39"/>
  <c r="O3" i="39"/>
  <c r="K3" i="48"/>
  <c r="I3" i="48"/>
  <c r="J3" i="48"/>
  <c r="U3" i="52" a="1"/>
  <c r="U13" i="52" a="1"/>
  <c r="U9" i="52" a="1"/>
  <c r="S3" i="39" a="1"/>
  <c r="S3" i="52" a="1"/>
  <c r="O3" i="48" a="1"/>
  <c r="T9" i="52" a="1"/>
  <c r="T3" i="52" a="1"/>
  <c r="Q13" i="48" a="1"/>
  <c r="Q3" i="48" a="1"/>
  <c r="Q9" i="48" a="1"/>
  <c r="T3" i="43" a="1"/>
  <c r="T9" i="43" a="1"/>
  <c r="P9" i="48" a="1"/>
  <c r="P3" i="48" a="1"/>
  <c r="S3" i="43" a="1"/>
  <c r="U13" i="43" a="1"/>
  <c r="U3" i="43" a="1"/>
  <c r="U9" i="43" a="1"/>
  <c r="T3" i="39" a="1"/>
  <c r="T9" i="39" a="1"/>
  <c r="U13" i="39" a="1"/>
  <c r="U3" i="39" a="1"/>
  <c r="U9" i="39" a="1"/>
  <c r="U10" i="39" l="1"/>
  <c r="U9" i="39"/>
  <c r="U3" i="39"/>
  <c r="U4" i="39"/>
  <c r="U5" i="39"/>
  <c r="U13" i="39"/>
  <c r="AA13" i="39" s="1"/>
  <c r="T10" i="39"/>
  <c r="T9" i="39"/>
  <c r="AA9" i="39" s="1" a="1"/>
  <c r="T5" i="39"/>
  <c r="T3" i="39"/>
  <c r="T4" i="39"/>
  <c r="U10" i="43"/>
  <c r="U9" i="43"/>
  <c r="U5" i="43"/>
  <c r="U4" i="43"/>
  <c r="U3" i="43"/>
  <c r="U13" i="43"/>
  <c r="AA13" i="43" s="1"/>
  <c r="S4" i="43"/>
  <c r="S3" i="43"/>
  <c r="S5" i="43"/>
  <c r="P5" i="48"/>
  <c r="P4" i="48"/>
  <c r="P3" i="48"/>
  <c r="P10" i="48"/>
  <c r="P9" i="48"/>
  <c r="T10" i="43"/>
  <c r="T9" i="43"/>
  <c r="T4" i="43"/>
  <c r="T3" i="43"/>
  <c r="T5" i="43"/>
  <c r="Q10" i="48"/>
  <c r="Q9" i="48"/>
  <c r="Q4" i="48"/>
  <c r="Q3" i="48"/>
  <c r="Q5" i="48"/>
  <c r="Q13" i="48"/>
  <c r="W13" i="48" s="1"/>
  <c r="T3" i="52"/>
  <c r="T5" i="52"/>
  <c r="T4" i="52"/>
  <c r="T10" i="52"/>
  <c r="T9" i="52"/>
  <c r="O5" i="48"/>
  <c r="O4" i="48"/>
  <c r="O3" i="48"/>
  <c r="S3" i="52"/>
  <c r="S4" i="52"/>
  <c r="S5" i="52"/>
  <c r="S3" i="39"/>
  <c r="AA3" i="39" s="1" a="1"/>
  <c r="S4" i="39"/>
  <c r="S5" i="39"/>
  <c r="U10" i="52"/>
  <c r="U9" i="52"/>
  <c r="U13" i="52"/>
  <c r="AA13" i="52" s="1"/>
  <c r="U3" i="52"/>
  <c r="U5" i="52"/>
  <c r="U4" i="52"/>
  <c r="I20" i="29" l="1"/>
  <c r="AB5" i="39"/>
  <c r="AA3" i="39"/>
  <c r="AB3" i="39"/>
  <c r="AC3" i="39"/>
  <c r="AC5" i="39"/>
  <c r="AC4" i="39"/>
  <c r="AA4" i="39"/>
  <c r="AB4" i="39"/>
  <c r="AA5" i="39"/>
  <c r="AA10" i="39"/>
  <c r="AB10" i="39"/>
  <c r="AA9" i="39"/>
  <c r="AB9" i="39"/>
  <c r="AA3" i="52" a="1"/>
  <c r="W3" i="48" a="1"/>
  <c r="AA9" i="43" a="1"/>
  <c r="AA3" i="43" a="1"/>
  <c r="AA9" i="52" a="1"/>
  <c r="W9" i="48" a="1"/>
  <c r="J27" i="51"/>
  <c r="I27" i="51"/>
  <c r="I22" i="51"/>
  <c r="J22" i="51"/>
  <c r="J26" i="51"/>
  <c r="I23" i="51"/>
  <c r="I26" i="51"/>
  <c r="J24" i="51"/>
  <c r="H21" i="51"/>
  <c r="H27" i="51"/>
  <c r="J25" i="51"/>
  <c r="H23" i="51"/>
  <c r="J21" i="51"/>
  <c r="H26" i="51"/>
  <c r="I25" i="51"/>
  <c r="I21" i="51"/>
  <c r="I24" i="51"/>
  <c r="J23" i="51"/>
  <c r="H24" i="51"/>
  <c r="H22" i="51"/>
  <c r="H25" i="51"/>
  <c r="R5" i="45"/>
  <c r="R9" i="45"/>
  <c r="R6" i="45"/>
  <c r="R8" i="45"/>
  <c r="R4" i="45"/>
  <c r="R7" i="45"/>
  <c r="R13" i="45" s="1" a="1"/>
  <c r="G3" i="52"/>
  <c r="G3" i="43"/>
  <c r="G3" i="39"/>
  <c r="F3" i="52"/>
  <c r="F3" i="43"/>
  <c r="F3" i="39"/>
  <c r="F5" i="39"/>
  <c r="G7" i="52"/>
  <c r="K19" i="39"/>
  <c r="H5" i="42"/>
  <c r="L19" i="43"/>
  <c r="K23" i="39"/>
  <c r="H15" i="51"/>
  <c r="H16" i="51"/>
  <c r="K21" i="52"/>
  <c r="K25" i="52"/>
  <c r="H10" i="40"/>
  <c r="L15" i="52"/>
  <c r="L28" i="52"/>
  <c r="I15" i="40"/>
  <c r="J11" i="40"/>
  <c r="J7" i="51"/>
  <c r="H4" i="40"/>
  <c r="K20" i="39"/>
  <c r="G15" i="48"/>
  <c r="K17" i="43"/>
  <c r="H18" i="48"/>
  <c r="L21" i="43"/>
  <c r="T26" i="45"/>
  <c r="F4" i="52"/>
  <c r="L22" i="52"/>
  <c r="F5" i="43"/>
  <c r="L17" i="39"/>
  <c r="G4" i="43"/>
  <c r="L16" i="39"/>
  <c r="K29" i="52"/>
  <c r="K16" i="43"/>
  <c r="W26" i="45"/>
  <c r="H20" i="40"/>
  <c r="H14" i="51"/>
  <c r="H19" i="51"/>
  <c r="G5" i="52"/>
  <c r="I3" i="51"/>
  <c r="I20" i="40"/>
  <c r="I4" i="40"/>
  <c r="I5" i="51"/>
  <c r="I11" i="51"/>
  <c r="I19" i="51"/>
  <c r="J3" i="42"/>
  <c r="J18" i="40"/>
  <c r="J9" i="40"/>
  <c r="J12" i="51"/>
  <c r="J15" i="51"/>
  <c r="J4" i="42"/>
  <c r="I12" i="42"/>
  <c r="H12" i="42"/>
  <c r="H8" i="40"/>
  <c r="V26" i="45"/>
  <c r="J19" i="40"/>
  <c r="J8" i="42"/>
  <c r="J13" i="42"/>
  <c r="L22" i="39"/>
  <c r="J12" i="42"/>
  <c r="Q9" i="45"/>
  <c r="G16" i="48"/>
  <c r="I16" i="51"/>
  <c r="H11" i="42"/>
  <c r="K23" i="52"/>
  <c r="T29" i="45"/>
  <c r="J12" i="40"/>
  <c r="I7" i="40"/>
  <c r="I8" i="42"/>
  <c r="K15" i="39"/>
  <c r="L29" i="52"/>
  <c r="J6" i="40"/>
  <c r="I5" i="40"/>
  <c r="K28" i="52"/>
  <c r="L26" i="52"/>
  <c r="I8" i="51"/>
  <c r="J8" i="40"/>
  <c r="H17" i="48"/>
  <c r="K19" i="52"/>
  <c r="F6" i="43"/>
  <c r="H14" i="40"/>
  <c r="L18" i="43"/>
  <c r="V29" i="45"/>
  <c r="I18" i="51"/>
  <c r="J11" i="51"/>
  <c r="H7" i="42"/>
  <c r="H20" i="51"/>
  <c r="K26" i="52"/>
  <c r="L15" i="43"/>
  <c r="H7" i="40"/>
  <c r="I11" i="40"/>
  <c r="I9" i="51"/>
  <c r="J16" i="40"/>
  <c r="J13" i="51"/>
  <c r="J14" i="42"/>
  <c r="K17" i="52"/>
  <c r="H7" i="51"/>
  <c r="H17" i="40"/>
  <c r="W27" i="45"/>
  <c r="K18" i="52"/>
  <c r="W29" i="45"/>
  <c r="J3" i="51"/>
  <c r="J17" i="40"/>
  <c r="J10" i="51"/>
  <c r="I15" i="42"/>
  <c r="L27" i="52"/>
  <c r="K15" i="52"/>
  <c r="H17" i="51"/>
  <c r="Q5" i="45"/>
  <c r="H6" i="40"/>
  <c r="K30" i="52"/>
  <c r="L21" i="39"/>
  <c r="K15" i="43"/>
  <c r="G6" i="52"/>
  <c r="L15" i="39"/>
  <c r="H16" i="48"/>
  <c r="H6" i="51"/>
  <c r="F4" i="43"/>
  <c r="U12" i="45" a="1"/>
  <c r="F7" i="52"/>
  <c r="H19" i="48"/>
  <c r="H13" i="40"/>
  <c r="F6" i="39"/>
  <c r="Q3" i="45"/>
  <c r="L18" i="52"/>
  <c r="I3" i="40"/>
  <c r="I16" i="40"/>
  <c r="I19" i="40"/>
  <c r="I14" i="40"/>
  <c r="I20" i="51"/>
  <c r="I4" i="51"/>
  <c r="I6" i="42"/>
  <c r="J21" i="40"/>
  <c r="J4" i="40"/>
  <c r="J18" i="51"/>
  <c r="J14" i="51"/>
  <c r="J5" i="42"/>
  <c r="J10" i="42"/>
  <c r="J15" i="42"/>
  <c r="H9" i="42"/>
  <c r="H12" i="40"/>
  <c r="H11" i="40"/>
  <c r="I13" i="51"/>
  <c r="J5" i="40"/>
  <c r="K20" i="43"/>
  <c r="L16" i="52"/>
  <c r="G4" i="52"/>
  <c r="Q4" i="45"/>
  <c r="I3" i="42"/>
  <c r="I13" i="40"/>
  <c r="J14" i="40"/>
  <c r="H12" i="51"/>
  <c r="H21" i="40"/>
  <c r="K16" i="39"/>
  <c r="T28" i="45"/>
  <c r="K21" i="43"/>
  <c r="G7" i="43"/>
  <c r="J3" i="40"/>
  <c r="I14" i="51"/>
  <c r="J5" i="51"/>
  <c r="I9" i="42"/>
  <c r="W28" i="45"/>
  <c r="L23" i="39"/>
  <c r="H5" i="51"/>
  <c r="K27" i="52"/>
  <c r="L25" i="52"/>
  <c r="I8" i="40"/>
  <c r="I5" i="42"/>
  <c r="J8" i="51"/>
  <c r="J9" i="42"/>
  <c r="K16" i="52"/>
  <c r="K24" i="52"/>
  <c r="Q6" i="45"/>
  <c r="L30" i="52"/>
  <c r="H10" i="51"/>
  <c r="H18" i="40"/>
  <c r="F4" i="39"/>
  <c r="L17" i="52"/>
  <c r="L19" i="52"/>
  <c r="H13" i="51"/>
  <c r="F7" i="39"/>
  <c r="H9" i="40"/>
  <c r="F5" i="52"/>
  <c r="L20" i="43"/>
  <c r="G17" i="48"/>
  <c r="V27" i="45"/>
  <c r="Q8" i="45"/>
  <c r="I17" i="40"/>
  <c r="I12" i="40"/>
  <c r="I12" i="51"/>
  <c r="I15" i="51"/>
  <c r="I7" i="42"/>
  <c r="J20" i="40"/>
  <c r="J7" i="40"/>
  <c r="J9" i="51"/>
  <c r="J17" i="51"/>
  <c r="J6" i="42"/>
  <c r="I11" i="42"/>
  <c r="H15" i="42"/>
  <c r="K20" i="52"/>
  <c r="G4" i="39"/>
  <c r="H19" i="40"/>
  <c r="J6" i="51"/>
  <c r="V28" i="45"/>
  <c r="G6" i="43"/>
  <c r="L24" i="52"/>
  <c r="G6" i="39"/>
  <c r="I18" i="40"/>
  <c r="I10" i="51"/>
  <c r="J19" i="51"/>
  <c r="K18" i="39"/>
  <c r="K19" i="43"/>
  <c r="K22" i="39"/>
  <c r="G7" i="39"/>
  <c r="H15" i="40"/>
  <c r="F6" i="52"/>
  <c r="L18" i="39"/>
  <c r="I9" i="40"/>
  <c r="L19" i="39"/>
  <c r="L23" i="52"/>
  <c r="H11" i="51"/>
  <c r="G5" i="39"/>
  <c r="L16" i="43"/>
  <c r="H4" i="51"/>
  <c r="K18" i="43"/>
  <c r="H4" i="42"/>
  <c r="I6" i="40"/>
  <c r="I17" i="51"/>
  <c r="J10" i="40"/>
  <c r="J16" i="51"/>
  <c r="H10" i="42"/>
  <c r="K24" i="39"/>
  <c r="L20" i="52"/>
  <c r="G18" i="48"/>
  <c r="H8" i="51"/>
  <c r="H16" i="40"/>
  <c r="T27" i="45"/>
  <c r="K17" i="39"/>
  <c r="H18" i="51"/>
  <c r="H5" i="40"/>
  <c r="G5" i="43"/>
  <c r="K22" i="52"/>
  <c r="L20" i="39"/>
  <c r="H6" i="42"/>
  <c r="H9" i="51"/>
  <c r="G19" i="48"/>
  <c r="H15" i="48"/>
  <c r="F7" i="43"/>
  <c r="L17" i="43"/>
  <c r="K21" i="39"/>
  <c r="Q7" i="45"/>
  <c r="L24" i="39"/>
  <c r="L21" i="52"/>
  <c r="I21" i="40"/>
  <c r="I10" i="40"/>
  <c r="I6" i="51"/>
  <c r="I7" i="51"/>
  <c r="I4" i="42"/>
  <c r="J15" i="40"/>
  <c r="J13" i="40"/>
  <c r="J20" i="51"/>
  <c r="J4" i="51"/>
  <c r="J7" i="42"/>
  <c r="J11" i="42"/>
  <c r="I13" i="42"/>
  <c r="H14" i="42"/>
  <c r="H8" i="42"/>
  <c r="I10" i="42"/>
  <c r="I14" i="42"/>
  <c r="H13" i="42"/>
  <c r="M25" i="51" l="1"/>
  <c r="M22" i="51"/>
  <c r="M24" i="51"/>
  <c r="K24" i="51"/>
  <c r="L24" i="51" s="1"/>
  <c r="K21" i="51"/>
  <c r="L21" i="51" s="1"/>
  <c r="K25" i="51"/>
  <c r="P25" i="51" s="1"/>
  <c r="M26" i="51"/>
  <c r="M23" i="51"/>
  <c r="M27" i="51"/>
  <c r="M21" i="51"/>
  <c r="K26" i="51"/>
  <c r="L26" i="51" s="1"/>
  <c r="K23" i="51"/>
  <c r="P23" i="51" s="1"/>
  <c r="K22" i="51"/>
  <c r="P22" i="51" s="1"/>
  <c r="K27" i="51"/>
  <c r="L27" i="51" s="1"/>
  <c r="R18" i="45"/>
  <c r="R20" i="45"/>
  <c r="R17" i="45"/>
  <c r="R21" i="45"/>
  <c r="R14" i="45"/>
  <c r="R13" i="45"/>
  <c r="R15" i="45"/>
  <c r="R19" i="45"/>
  <c r="R16" i="45"/>
  <c r="K14" i="42"/>
  <c r="L14" i="42" s="1"/>
  <c r="K10" i="42"/>
  <c r="P10" i="42" s="1"/>
  <c r="K13" i="42"/>
  <c r="L13" i="42" s="1"/>
  <c r="K4" i="42"/>
  <c r="P4" i="42" s="1"/>
  <c r="K7" i="51"/>
  <c r="P7" i="51" s="1"/>
  <c r="K6" i="51"/>
  <c r="L6" i="51" s="1"/>
  <c r="K10" i="40"/>
  <c r="P10" i="40" s="1"/>
  <c r="K21" i="40"/>
  <c r="P21" i="40" s="1"/>
  <c r="M21" i="39"/>
  <c r="I7" i="43"/>
  <c r="I19" i="48"/>
  <c r="M9" i="51"/>
  <c r="M22" i="52"/>
  <c r="M5" i="40"/>
  <c r="M18" i="51"/>
  <c r="M17" i="39"/>
  <c r="M16" i="40"/>
  <c r="M8" i="51"/>
  <c r="I18" i="48"/>
  <c r="M24" i="39"/>
  <c r="K17" i="51"/>
  <c r="P17" i="51" s="1"/>
  <c r="K6" i="40"/>
  <c r="P6" i="40" s="1"/>
  <c r="M18" i="43"/>
  <c r="M4" i="51"/>
  <c r="M11" i="51"/>
  <c r="K9" i="40"/>
  <c r="P9" i="40" s="1"/>
  <c r="I6" i="52"/>
  <c r="M15" i="40"/>
  <c r="M22" i="39"/>
  <c r="M19" i="43"/>
  <c r="M18" i="39"/>
  <c r="K10" i="51"/>
  <c r="P10" i="51" s="1"/>
  <c r="K18" i="40"/>
  <c r="P18" i="40" s="1"/>
  <c r="U28" i="45"/>
  <c r="X28" i="45" s="1"/>
  <c r="M19" i="40"/>
  <c r="M20" i="52"/>
  <c r="K11" i="42"/>
  <c r="P11" i="42" s="1"/>
  <c r="K7" i="42"/>
  <c r="L7" i="42" s="1"/>
  <c r="K15" i="51"/>
  <c r="L15" i="51" s="1"/>
  <c r="K12" i="51"/>
  <c r="L12" i="51" s="1"/>
  <c r="K12" i="40"/>
  <c r="P12" i="40" s="1"/>
  <c r="K17" i="40"/>
  <c r="P17" i="40" s="1"/>
  <c r="U27" i="45"/>
  <c r="X27" i="45" s="1"/>
  <c r="I17" i="48"/>
  <c r="I5" i="52"/>
  <c r="M9" i="40"/>
  <c r="I7" i="39"/>
  <c r="M13" i="51"/>
  <c r="I4" i="39"/>
  <c r="M18" i="40"/>
  <c r="M10" i="51"/>
  <c r="M24" i="52"/>
  <c r="M16" i="52"/>
  <c r="K5" i="42"/>
  <c r="P5" i="42" s="1"/>
  <c r="K8" i="40"/>
  <c r="P8" i="40" s="1"/>
  <c r="M27" i="52"/>
  <c r="M5" i="51"/>
  <c r="K9" i="42"/>
  <c r="L9" i="42" s="1"/>
  <c r="K14" i="51"/>
  <c r="P14" i="51" s="1"/>
  <c r="M21" i="43"/>
  <c r="M16" i="39"/>
  <c r="M21" i="40"/>
  <c r="M12" i="51"/>
  <c r="K13" i="40"/>
  <c r="P13" i="40" s="1"/>
  <c r="K3" i="42"/>
  <c r="M20" i="43"/>
  <c r="K13" i="51"/>
  <c r="L13" i="51" s="1"/>
  <c r="M11" i="40"/>
  <c r="M12" i="40"/>
  <c r="K6" i="42"/>
  <c r="L6" i="42" s="1"/>
  <c r="K4" i="51"/>
  <c r="P4" i="51" s="1"/>
  <c r="K20" i="51"/>
  <c r="L20" i="51" s="1"/>
  <c r="K14" i="40"/>
  <c r="P14" i="40" s="1"/>
  <c r="K19" i="40"/>
  <c r="P19" i="40" s="1"/>
  <c r="K16" i="40"/>
  <c r="P16" i="40" s="1"/>
  <c r="K3" i="40"/>
  <c r="I6" i="39"/>
  <c r="M13" i="40"/>
  <c r="I7" i="52"/>
  <c r="U15" i="45"/>
  <c r="U14" i="45"/>
  <c r="U12" i="45"/>
  <c r="U16" i="45"/>
  <c r="U20" i="45"/>
  <c r="U19" i="45"/>
  <c r="U21" i="45"/>
  <c r="U17" i="45"/>
  <c r="U18" i="45"/>
  <c r="U13" i="45"/>
  <c r="I4" i="43"/>
  <c r="M6" i="51"/>
  <c r="M15" i="43"/>
  <c r="M30" i="52"/>
  <c r="M6" i="40"/>
  <c r="M17" i="51"/>
  <c r="M15" i="52"/>
  <c r="K15" i="42"/>
  <c r="P15" i="42" s="1"/>
  <c r="M18" i="52"/>
  <c r="M17" i="40"/>
  <c r="M7" i="51"/>
  <c r="M17" i="52"/>
  <c r="K9" i="51"/>
  <c r="L9" i="51" s="1"/>
  <c r="K11" i="40"/>
  <c r="P11" i="40" s="1"/>
  <c r="M7" i="40"/>
  <c r="M26" i="52"/>
  <c r="M20" i="51"/>
  <c r="K18" i="51"/>
  <c r="L18" i="51" s="1"/>
  <c r="U29" i="45"/>
  <c r="X29" i="45" s="1"/>
  <c r="M14" i="40"/>
  <c r="I6" i="43"/>
  <c r="M19" i="52"/>
  <c r="K8" i="51"/>
  <c r="P8" i="51" s="1"/>
  <c r="M28" i="52"/>
  <c r="K5" i="40"/>
  <c r="P5" i="40" s="1"/>
  <c r="M15" i="39"/>
  <c r="K8" i="42"/>
  <c r="L8" i="42" s="1"/>
  <c r="K7" i="40"/>
  <c r="P7" i="40" s="1"/>
  <c r="M23" i="52"/>
  <c r="K16" i="51"/>
  <c r="P16" i="51" s="1"/>
  <c r="I16" i="48"/>
  <c r="U26" i="45"/>
  <c r="X26" i="45" s="1"/>
  <c r="M8" i="40"/>
  <c r="K12" i="42"/>
  <c r="L12" i="42" s="1"/>
  <c r="K19" i="51"/>
  <c r="P19" i="51" s="1"/>
  <c r="K11" i="51"/>
  <c r="P11" i="51" s="1"/>
  <c r="K5" i="51"/>
  <c r="L5" i="51" s="1"/>
  <c r="K4" i="40"/>
  <c r="P4" i="40" s="1"/>
  <c r="K20" i="40"/>
  <c r="P20" i="40" s="1"/>
  <c r="K3" i="51"/>
  <c r="M19" i="51"/>
  <c r="M14" i="51"/>
  <c r="M20" i="40"/>
  <c r="M16" i="43"/>
  <c r="M29" i="52"/>
  <c r="I5" i="43"/>
  <c r="I4" i="52"/>
  <c r="M17" i="43"/>
  <c r="I15" i="48"/>
  <c r="M20" i="39"/>
  <c r="M4" i="40"/>
  <c r="K15" i="40"/>
  <c r="P15" i="40" s="1"/>
  <c r="M10" i="40"/>
  <c r="M25" i="52"/>
  <c r="M21" i="52"/>
  <c r="M16" i="51"/>
  <c r="M15" i="51"/>
  <c r="M23" i="39"/>
  <c r="M19" i="39"/>
  <c r="I5" i="39"/>
  <c r="I3" i="39"/>
  <c r="I3" i="43"/>
  <c r="I3" i="52"/>
  <c r="AA3" i="52"/>
  <c r="AA4" i="52"/>
  <c r="AB4" i="52"/>
  <c r="AC4" i="52"/>
  <c r="AC3" i="52"/>
  <c r="AB3" i="52"/>
  <c r="AB5" i="52"/>
  <c r="AC5" i="52"/>
  <c r="AA5" i="52"/>
  <c r="W9" i="48"/>
  <c r="X9" i="48"/>
  <c r="W10" i="48"/>
  <c r="X10" i="48"/>
  <c r="AB10" i="52"/>
  <c r="AA10" i="52"/>
  <c r="AB9" i="52"/>
  <c r="AA9" i="52"/>
  <c r="AA3" i="43"/>
  <c r="AC3" i="43"/>
  <c r="AB5" i="43"/>
  <c r="AC4" i="43"/>
  <c r="AC5" i="43"/>
  <c r="AA4" i="43"/>
  <c r="AA5" i="43"/>
  <c r="AB4" i="43"/>
  <c r="AB3" i="43"/>
  <c r="AB9" i="43"/>
  <c r="AA10" i="43"/>
  <c r="AA9" i="43"/>
  <c r="AB10" i="43"/>
  <c r="W4" i="48"/>
  <c r="X3" i="48"/>
  <c r="W5" i="48"/>
  <c r="W3" i="48"/>
  <c r="X4" i="48"/>
  <c r="X5" i="48"/>
  <c r="Y5" i="48"/>
  <c r="Y4" i="48"/>
  <c r="Y3" i="48"/>
  <c r="L4" i="42" l="1"/>
  <c r="P27" i="51"/>
  <c r="P24" i="51"/>
  <c r="L23" i="51"/>
  <c r="P26" i="51"/>
  <c r="L22" i="51"/>
  <c r="P21" i="51"/>
  <c r="L25" i="51"/>
  <c r="L8" i="40"/>
  <c r="P12" i="51"/>
  <c r="L12" i="40"/>
  <c r="F4" i="48" a="1"/>
  <c r="F6" i="48" s="1"/>
  <c r="L16" i="51"/>
  <c r="L17" i="51"/>
  <c r="L6" i="40"/>
  <c r="L17" i="40"/>
  <c r="L4" i="51"/>
  <c r="P6" i="42"/>
  <c r="L4" i="40"/>
  <c r="L19" i="40"/>
  <c r="L20" i="40"/>
  <c r="P7" i="42"/>
  <c r="P13" i="42"/>
  <c r="L21" i="40"/>
  <c r="L15" i="40"/>
  <c r="L14" i="51"/>
  <c r="L11" i="42"/>
  <c r="P13" i="51"/>
  <c r="L16" i="40"/>
  <c r="L7" i="40"/>
  <c r="P8" i="42"/>
  <c r="L13" i="40"/>
  <c r="L11" i="40"/>
  <c r="P18" i="51"/>
  <c r="P9" i="51"/>
  <c r="P5" i="51"/>
  <c r="L5" i="42"/>
  <c r="F3" i="48"/>
  <c r="F4" i="48"/>
  <c r="P6" i="51"/>
  <c r="P9" i="42"/>
  <c r="L9" i="40"/>
  <c r="L10" i="40"/>
  <c r="L19" i="51"/>
  <c r="P12" i="42"/>
  <c r="P3" i="40"/>
  <c r="J3" i="39" s="1"/>
  <c r="L3" i="40"/>
  <c r="L10" i="51"/>
  <c r="L8" i="51"/>
  <c r="P20" i="51"/>
  <c r="L18" i="40"/>
  <c r="L11" i="51"/>
  <c r="L5" i="40"/>
  <c r="P14" i="42"/>
  <c r="P15" i="51"/>
  <c r="P3" i="51"/>
  <c r="J3" i="52" s="1"/>
  <c r="L3" i="51"/>
  <c r="L14" i="40"/>
  <c r="L7" i="51"/>
  <c r="P3" i="42"/>
  <c r="J3" i="43" s="1"/>
  <c r="L3" i="42"/>
  <c r="L15" i="42"/>
  <c r="L10" i="42"/>
  <c r="N1" i="51"/>
  <c r="N1" i="40"/>
  <c r="U137" i="51"/>
  <c r="U181" i="51"/>
  <c r="U193" i="51"/>
  <c r="U100" i="51"/>
  <c r="U54" i="51"/>
  <c r="U185" i="51"/>
  <c r="U109" i="51"/>
  <c r="U3" i="51"/>
  <c r="U56" i="51"/>
  <c r="U239" i="51"/>
  <c r="U138" i="51"/>
  <c r="U88" i="51"/>
  <c r="U38" i="51"/>
  <c r="U60" i="51"/>
  <c r="U40" i="51"/>
  <c r="U72" i="51"/>
  <c r="U104" i="51"/>
  <c r="U89" i="51"/>
  <c r="U142" i="51"/>
  <c r="U211" i="51"/>
  <c r="U232" i="51"/>
  <c r="U186" i="51"/>
  <c r="U253" i="51"/>
  <c r="U126" i="51"/>
  <c r="U224" i="51"/>
  <c r="U241" i="51"/>
  <c r="U90" i="51"/>
  <c r="U189" i="51"/>
  <c r="U44" i="51"/>
  <c r="U11" i="51"/>
  <c r="N6" i="51"/>
  <c r="U48" i="51"/>
  <c r="U176" i="51"/>
  <c r="U96" i="51"/>
  <c r="U59" i="51"/>
  <c r="U216" i="51"/>
  <c r="U16" i="51"/>
  <c r="U243" i="51"/>
  <c r="U52" i="51"/>
  <c r="U146" i="51"/>
  <c r="U223" i="51"/>
  <c r="U102" i="51"/>
  <c r="N17" i="51"/>
  <c r="U227" i="51"/>
  <c r="U30" i="51"/>
  <c r="U247" i="51"/>
  <c r="U159" i="51"/>
  <c r="U27" i="51"/>
  <c r="U148" i="51"/>
  <c r="U122" i="51"/>
  <c r="U175" i="51"/>
  <c r="U66" i="51"/>
  <c r="U155" i="51"/>
  <c r="U171" i="51"/>
  <c r="U43" i="51"/>
  <c r="U23" i="51"/>
  <c r="U245" i="51"/>
  <c r="N13" i="51"/>
  <c r="N11" i="51"/>
  <c r="U110" i="51"/>
  <c r="U230" i="51"/>
  <c r="U10" i="51"/>
  <c r="U136" i="51"/>
  <c r="U158" i="51"/>
  <c r="U184" i="51"/>
  <c r="U20" i="51"/>
  <c r="U35" i="51"/>
  <c r="U127" i="51"/>
  <c r="U163" i="51"/>
  <c r="N18" i="51"/>
  <c r="U128" i="51"/>
  <c r="U206" i="51"/>
  <c r="U178" i="51"/>
  <c r="U12" i="51"/>
  <c r="U25" i="51"/>
  <c r="U58" i="51"/>
  <c r="U118" i="51"/>
  <c r="N12" i="51"/>
  <c r="U95" i="51"/>
  <c r="U143" i="51"/>
  <c r="N3" i="51"/>
  <c r="U8" i="51"/>
  <c r="U219" i="51"/>
  <c r="U68" i="51"/>
  <c r="U119" i="51"/>
  <c r="U212" i="51"/>
  <c r="U129" i="51"/>
  <c r="N5" i="51"/>
  <c r="U188" i="51"/>
  <c r="U81" i="51"/>
  <c r="U166" i="51"/>
  <c r="N7" i="51"/>
  <c r="U115" i="51"/>
  <c r="U34" i="51"/>
  <c r="U164" i="51"/>
  <c r="U231" i="51"/>
  <c r="U246" i="51"/>
  <c r="U78" i="51"/>
  <c r="U37" i="51"/>
  <c r="U214" i="51"/>
  <c r="U149" i="51"/>
  <c r="U32" i="51"/>
  <c r="U47" i="51"/>
  <c r="U18" i="51"/>
  <c r="U150" i="51"/>
  <c r="U190" i="51"/>
  <c r="U62" i="51"/>
  <c r="U258" i="51"/>
  <c r="U22" i="51"/>
  <c r="U76" i="51"/>
  <c r="U187" i="51"/>
  <c r="U160" i="51"/>
  <c r="U53" i="51"/>
  <c r="J5" i="52"/>
  <c r="U249" i="51"/>
  <c r="U202" i="51"/>
  <c r="U210" i="51"/>
  <c r="U79" i="51"/>
  <c r="U167" i="51"/>
  <c r="U55" i="51"/>
  <c r="U42" i="51"/>
  <c r="U112" i="51"/>
  <c r="U213" i="51"/>
  <c r="U91" i="51"/>
  <c r="U4" i="51"/>
  <c r="U140" i="51"/>
  <c r="U257" i="51"/>
  <c r="U195" i="51"/>
  <c r="U177" i="51"/>
  <c r="U131" i="51"/>
  <c r="U153" i="51"/>
  <c r="U251" i="51"/>
  <c r="U69" i="51"/>
  <c r="U7" i="51"/>
  <c r="U51" i="51"/>
  <c r="U121" i="51"/>
  <c r="U191" i="51"/>
  <c r="U101" i="51"/>
  <c r="U83" i="51"/>
  <c r="U199" i="51"/>
  <c r="U228" i="51"/>
  <c r="U201" i="51"/>
  <c r="U233" i="51"/>
  <c r="U45" i="51"/>
  <c r="U61" i="51"/>
  <c r="U123" i="51"/>
  <c r="U244" i="51"/>
  <c r="U259" i="51"/>
  <c r="U74" i="51"/>
  <c r="U197" i="51"/>
  <c r="U240" i="51"/>
  <c r="U124" i="51"/>
  <c r="U194" i="51"/>
  <c r="U192" i="51"/>
  <c r="N15" i="51"/>
  <c r="U103" i="51"/>
  <c r="U111" i="51"/>
  <c r="U217" i="51"/>
  <c r="U50" i="51"/>
  <c r="U9" i="51"/>
  <c r="U234" i="51"/>
  <c r="U221" i="51"/>
  <c r="U154" i="51"/>
  <c r="N14" i="51"/>
  <c r="N4" i="51"/>
  <c r="U5" i="51"/>
  <c r="U242" i="51"/>
  <c r="U222" i="51"/>
  <c r="U182" i="51"/>
  <c r="U147" i="51"/>
  <c r="U261" i="51"/>
  <c r="U238" i="51"/>
  <c r="U172" i="51"/>
  <c r="U75" i="51"/>
  <c r="U255" i="51"/>
  <c r="U99" i="51"/>
  <c r="N10" i="51"/>
  <c r="U161" i="51"/>
  <c r="U87" i="51"/>
  <c r="U139" i="51"/>
  <c r="U248" i="51"/>
  <c r="U15" i="51"/>
  <c r="U260" i="51"/>
  <c r="U207" i="51"/>
  <c r="U31" i="51"/>
  <c r="U174" i="51"/>
  <c r="U77" i="51"/>
  <c r="U114" i="51"/>
  <c r="U152" i="51"/>
  <c r="U84" i="51"/>
  <c r="J7" i="52"/>
  <c r="J6" i="52"/>
  <c r="U157" i="51"/>
  <c r="U226" i="51"/>
  <c r="U141" i="51"/>
  <c r="U92" i="51"/>
  <c r="U80" i="51"/>
  <c r="U180" i="51"/>
  <c r="U120" i="51"/>
  <c r="U225" i="51"/>
  <c r="U215" i="51"/>
  <c r="N19" i="51"/>
  <c r="U33" i="51"/>
  <c r="U65" i="51"/>
  <c r="U151" i="51"/>
  <c r="U85" i="51"/>
  <c r="U64" i="51"/>
  <c r="U220" i="51"/>
  <c r="U26" i="51"/>
  <c r="U94" i="51"/>
  <c r="U36" i="51"/>
  <c r="U71" i="51"/>
  <c r="U205" i="51"/>
  <c r="U254" i="51"/>
  <c r="U105" i="51"/>
  <c r="U97" i="51"/>
  <c r="U236" i="51"/>
  <c r="U46" i="51"/>
  <c r="U237" i="51"/>
  <c r="U198" i="51"/>
  <c r="U209" i="51"/>
  <c r="U73" i="51"/>
  <c r="U19" i="51"/>
  <c r="U24" i="51"/>
  <c r="U183" i="51"/>
  <c r="U168" i="51"/>
  <c r="U106" i="51"/>
  <c r="N9" i="51"/>
  <c r="U107" i="51"/>
  <c r="U252" i="51"/>
  <c r="U203" i="51"/>
  <c r="U218" i="51"/>
  <c r="U156" i="51"/>
  <c r="U82" i="51"/>
  <c r="U29" i="51"/>
  <c r="U17" i="51"/>
  <c r="U93" i="51"/>
  <c r="U98" i="51"/>
  <c r="U235" i="51"/>
  <c r="U125" i="51"/>
  <c r="U173" i="51"/>
  <c r="U116" i="51"/>
  <c r="U169" i="51"/>
  <c r="U204" i="51"/>
  <c r="U41" i="51"/>
  <c r="U262" i="51"/>
  <c r="U49" i="51"/>
  <c r="U144" i="51"/>
  <c r="U63" i="51"/>
  <c r="U196" i="51"/>
  <c r="U14" i="51"/>
  <c r="U134" i="51"/>
  <c r="N20" i="51"/>
  <c r="U28" i="51"/>
  <c r="U132" i="51"/>
  <c r="U117" i="51"/>
  <c r="U162" i="51"/>
  <c r="U208" i="51"/>
  <c r="U86" i="51"/>
  <c r="U170" i="51"/>
  <c r="U229" i="51"/>
  <c r="U200" i="51"/>
  <c r="U130" i="51"/>
  <c r="U145" i="51"/>
  <c r="U67" i="51"/>
  <c r="U108" i="51"/>
  <c r="U113" i="51"/>
  <c r="N16" i="51"/>
  <c r="N8" i="51"/>
  <c r="U250" i="51"/>
  <c r="U57" i="51"/>
  <c r="U70" i="51"/>
  <c r="U6" i="51"/>
  <c r="U133" i="51"/>
  <c r="U21" i="51"/>
  <c r="U39" i="51"/>
  <c r="U13" i="51"/>
  <c r="U256" i="51"/>
  <c r="U179" i="51"/>
  <c r="U135" i="51"/>
  <c r="U165" i="51"/>
  <c r="J4" i="52"/>
  <c r="U251" i="40"/>
  <c r="U163" i="40"/>
  <c r="N16" i="40"/>
  <c r="U183" i="40"/>
  <c r="U63" i="40"/>
  <c r="U32" i="40"/>
  <c r="N10" i="40"/>
  <c r="U190" i="40"/>
  <c r="U230" i="40"/>
  <c r="U33" i="40"/>
  <c r="U10" i="40"/>
  <c r="U257" i="40"/>
  <c r="U199" i="40"/>
  <c r="U258" i="40"/>
  <c r="U72" i="40"/>
  <c r="U261" i="40"/>
  <c r="U96" i="40"/>
  <c r="U106" i="40"/>
  <c r="U169" i="40"/>
  <c r="U157" i="40"/>
  <c r="U129" i="40"/>
  <c r="U165" i="40"/>
  <c r="U56" i="40"/>
  <c r="U182" i="40"/>
  <c r="U125" i="40"/>
  <c r="U105" i="40"/>
  <c r="U166" i="40"/>
  <c r="U207" i="40"/>
  <c r="U181" i="40"/>
  <c r="U112" i="40"/>
  <c r="U38" i="40"/>
  <c r="N7" i="40"/>
  <c r="U87" i="40"/>
  <c r="U88" i="40"/>
  <c r="U171" i="40"/>
  <c r="U108" i="40"/>
  <c r="U138" i="40"/>
  <c r="U3" i="40"/>
  <c r="U35" i="40"/>
  <c r="U214" i="40"/>
  <c r="U80" i="40"/>
  <c r="U180" i="40"/>
  <c r="U145" i="40"/>
  <c r="U65" i="40"/>
  <c r="U49" i="40"/>
  <c r="U19" i="40"/>
  <c r="U132" i="40"/>
  <c r="U195" i="40"/>
  <c r="U255" i="40"/>
  <c r="U235" i="40"/>
  <c r="N11" i="40"/>
  <c r="U191" i="40"/>
  <c r="N17" i="40"/>
  <c r="U59" i="40"/>
  <c r="U187" i="40"/>
  <c r="U8" i="40"/>
  <c r="U127" i="40"/>
  <c r="U162" i="40"/>
  <c r="J7" i="39"/>
  <c r="U164" i="40"/>
  <c r="N21" i="40"/>
  <c r="U250" i="40"/>
  <c r="U40" i="40"/>
  <c r="U84" i="40"/>
  <c r="U101" i="40"/>
  <c r="N20" i="40"/>
  <c r="U260" i="40"/>
  <c r="U51" i="40"/>
  <c r="U58" i="40"/>
  <c r="U62" i="40"/>
  <c r="U66" i="40"/>
  <c r="N4" i="40"/>
  <c r="U68" i="40"/>
  <c r="U244" i="40"/>
  <c r="U134" i="40"/>
  <c r="U133" i="40"/>
  <c r="U85" i="40"/>
  <c r="U149" i="40"/>
  <c r="U12" i="40"/>
  <c r="U229" i="40"/>
  <c r="U24" i="40"/>
  <c r="U64" i="40"/>
  <c r="U161" i="40"/>
  <c r="U150" i="40"/>
  <c r="U212" i="40"/>
  <c r="U254" i="40"/>
  <c r="U141" i="40"/>
  <c r="U172" i="40"/>
  <c r="U82" i="40"/>
  <c r="U253" i="40"/>
  <c r="U206" i="40"/>
  <c r="U179" i="40"/>
  <c r="U36" i="40"/>
  <c r="U211" i="40"/>
  <c r="U228" i="40"/>
  <c r="J4" i="39"/>
  <c r="U256" i="40"/>
  <c r="U232" i="40"/>
  <c r="U175" i="40"/>
  <c r="U160" i="40"/>
  <c r="U54" i="40"/>
  <c r="U113" i="40"/>
  <c r="U91" i="40"/>
  <c r="N8" i="40"/>
  <c r="U152" i="40"/>
  <c r="U223" i="40"/>
  <c r="U128" i="40"/>
  <c r="U115" i="40"/>
  <c r="N13" i="40"/>
  <c r="U243" i="40"/>
  <c r="U210" i="40"/>
  <c r="U248" i="40"/>
  <c r="U176" i="40"/>
  <c r="U20" i="40"/>
  <c r="U140" i="40"/>
  <c r="U219" i="40"/>
  <c r="U9" i="40"/>
  <c r="U208" i="40"/>
  <c r="U234" i="40"/>
  <c r="U34" i="40"/>
  <c r="U75" i="40"/>
  <c r="U204" i="40"/>
  <c r="U226" i="40"/>
  <c r="U220" i="40"/>
  <c r="U79" i="40"/>
  <c r="U118" i="40"/>
  <c r="U137" i="40"/>
  <c r="U76" i="40"/>
  <c r="U61" i="40"/>
  <c r="U47" i="40"/>
  <c r="U114" i="40"/>
  <c r="N14" i="40"/>
  <c r="U29" i="40"/>
  <c r="U107" i="40"/>
  <c r="U26" i="40"/>
  <c r="U52" i="40"/>
  <c r="U156" i="40"/>
  <c r="U186" i="40"/>
  <c r="U77" i="40"/>
  <c r="U109" i="40"/>
  <c r="U136" i="40"/>
  <c r="U139" i="40"/>
  <c r="U121" i="40"/>
  <c r="U209" i="40"/>
  <c r="U78" i="40"/>
  <c r="U67" i="40"/>
  <c r="U42" i="40"/>
  <c r="U159" i="40"/>
  <c r="U189" i="40"/>
  <c r="U237" i="40"/>
  <c r="U50" i="40"/>
  <c r="U147" i="40"/>
  <c r="U178" i="40"/>
  <c r="U111" i="40"/>
  <c r="U142" i="40"/>
  <c r="U102" i="40"/>
  <c r="U154" i="40"/>
  <c r="U239" i="40"/>
  <c r="U7" i="40"/>
  <c r="U227" i="40"/>
  <c r="U146" i="40"/>
  <c r="U30" i="40"/>
  <c r="N12" i="40"/>
  <c r="U170" i="40"/>
  <c r="U22" i="40"/>
  <c r="U174" i="40"/>
  <c r="U216" i="40"/>
  <c r="U15" i="40"/>
  <c r="U203" i="40"/>
  <c r="U252" i="40"/>
  <c r="U53" i="40"/>
  <c r="U158" i="40"/>
  <c r="U37" i="40"/>
  <c r="U200" i="40"/>
  <c r="U103" i="40"/>
  <c r="U97" i="40"/>
  <c r="U217" i="40"/>
  <c r="N5" i="40"/>
  <c r="U46" i="40"/>
  <c r="U81" i="40"/>
  <c r="U221" i="40"/>
  <c r="U124" i="40"/>
  <c r="U238" i="40"/>
  <c r="U245" i="40"/>
  <c r="U155" i="40"/>
  <c r="U104" i="40"/>
  <c r="U218" i="40"/>
  <c r="U11" i="40"/>
  <c r="U13" i="40"/>
  <c r="U184" i="40"/>
  <c r="U122" i="40"/>
  <c r="U74" i="40"/>
  <c r="U71" i="40"/>
  <c r="U31" i="40"/>
  <c r="U21" i="40"/>
  <c r="U14" i="40"/>
  <c r="U99" i="40"/>
  <c r="U126" i="40"/>
  <c r="U242" i="40"/>
  <c r="U117" i="40"/>
  <c r="U27" i="40"/>
  <c r="U18" i="40"/>
  <c r="U246" i="40"/>
  <c r="U23" i="40"/>
  <c r="U201" i="40"/>
  <c r="U41" i="40"/>
  <c r="U144" i="40"/>
  <c r="U90" i="40"/>
  <c r="N6" i="40"/>
  <c r="U119" i="40"/>
  <c r="U48" i="40"/>
  <c r="U168" i="40"/>
  <c r="U28" i="40"/>
  <c r="U135" i="40"/>
  <c r="U222" i="40"/>
  <c r="U192" i="40"/>
  <c r="U194" i="40"/>
  <c r="U231" i="40"/>
  <c r="U39" i="40"/>
  <c r="U25" i="40"/>
  <c r="U89" i="40"/>
  <c r="U173" i="40"/>
  <c r="U177" i="40"/>
  <c r="U92" i="40"/>
  <c r="U100" i="40"/>
  <c r="U86" i="40"/>
  <c r="U213" i="40"/>
  <c r="U197" i="40"/>
  <c r="U202" i="40"/>
  <c r="U16" i="40"/>
  <c r="U130" i="40"/>
  <c r="U262" i="40"/>
  <c r="N19" i="40"/>
  <c r="U43" i="40"/>
  <c r="U94" i="40"/>
  <c r="U241" i="40"/>
  <c r="U193" i="40"/>
  <c r="U69" i="40"/>
  <c r="U167" i="40"/>
  <c r="U188" i="40"/>
  <c r="U70" i="40"/>
  <c r="U45" i="40"/>
  <c r="U120" i="40"/>
  <c r="U4" i="40"/>
  <c r="U247" i="40"/>
  <c r="U259" i="40"/>
  <c r="N9" i="40"/>
  <c r="U153" i="40"/>
  <c r="U185" i="40"/>
  <c r="U249" i="40"/>
  <c r="U196" i="40"/>
  <c r="U233" i="40"/>
  <c r="U143" i="40"/>
  <c r="U55" i="40"/>
  <c r="U205" i="40"/>
  <c r="U5" i="40"/>
  <c r="U44" i="40"/>
  <c r="U224" i="40"/>
  <c r="N15" i="40"/>
  <c r="U225" i="40"/>
  <c r="U148" i="40"/>
  <c r="U73" i="40"/>
  <c r="U6" i="40"/>
  <c r="U116" i="40"/>
  <c r="U236" i="40"/>
  <c r="U240" i="40"/>
  <c r="U57" i="40"/>
  <c r="J5" i="39"/>
  <c r="U98" i="40"/>
  <c r="N18" i="40"/>
  <c r="J6" i="39"/>
  <c r="U60" i="40"/>
  <c r="U198" i="40"/>
  <c r="U131" i="40"/>
  <c r="N3" i="40"/>
  <c r="U93" i="40"/>
  <c r="U151" i="40"/>
  <c r="U95" i="40"/>
  <c r="U83" i="40"/>
  <c r="U110" i="40"/>
  <c r="U215" i="40"/>
  <c r="U17" i="40"/>
  <c r="U123" i="40"/>
  <c r="N22" i="51"/>
  <c r="N25" i="51"/>
  <c r="N23" i="51"/>
  <c r="N26" i="51"/>
  <c r="N21" i="51"/>
  <c r="N24" i="51"/>
  <c r="N27" i="51"/>
  <c r="U267" i="51"/>
  <c r="U266" i="51"/>
  <c r="U265" i="51"/>
  <c r="U264" i="51"/>
  <c r="U263" i="51"/>
  <c r="O27" i="51" l="1"/>
  <c r="O24" i="51"/>
  <c r="O21" i="51"/>
  <c r="O26" i="51"/>
  <c r="O23" i="51"/>
  <c r="O25" i="51"/>
  <c r="O22" i="51"/>
  <c r="F5" i="48"/>
  <c r="F7" i="48"/>
  <c r="O15" i="40"/>
  <c r="O19" i="40"/>
  <c r="O6" i="40"/>
  <c r="O12" i="40"/>
  <c r="O8" i="40"/>
  <c r="O4" i="40"/>
  <c r="O20" i="40"/>
  <c r="O21" i="40"/>
  <c r="O17" i="40"/>
  <c r="O16" i="40"/>
  <c r="O16" i="51"/>
  <c r="O20" i="51"/>
  <c r="O9" i="51"/>
  <c r="O4" i="51"/>
  <c r="O14" i="51"/>
  <c r="O15" i="51"/>
  <c r="O5" i="51"/>
  <c r="O12" i="51"/>
  <c r="O18" i="51"/>
  <c r="O13" i="51"/>
  <c r="O17" i="51"/>
  <c r="O6" i="51"/>
  <c r="O10" i="40"/>
  <c r="O10" i="51"/>
  <c r="O3" i="40"/>
  <c r="O18" i="40"/>
  <c r="O7" i="51"/>
  <c r="O8" i="51"/>
  <c r="O9" i="40"/>
  <c r="O14" i="40"/>
  <c r="O5" i="40"/>
  <c r="O7" i="40"/>
  <c r="O3" i="51"/>
  <c r="O11" i="51"/>
  <c r="O11" i="40"/>
  <c r="O19" i="51"/>
  <c r="O13" i="40"/>
  <c r="Y13" i="52" a="1"/>
  <c r="Y13" i="52" l="1"/>
  <c r="W13" i="52" s="1"/>
  <c r="AH156" i="52" s="1"/>
  <c r="Y9" i="52" a="1"/>
  <c r="Y10" i="52"/>
  <c r="Y9" i="52"/>
  <c r="Y3" i="52" a="1"/>
  <c r="Y4" i="52"/>
  <c r="Y5" i="52"/>
  <c r="Y3" i="52"/>
  <c r="AH165" i="52"/>
  <c r="AH37" i="52"/>
  <c r="AH10" i="52"/>
  <c r="AH104" i="52"/>
  <c r="AH145" i="52"/>
  <c r="AH95" i="52"/>
  <c r="AH3" i="52"/>
  <c r="AH131" i="52"/>
  <c r="AH66" i="52"/>
  <c r="AH19" i="52"/>
  <c r="AH102" i="52"/>
  <c r="AH31" i="52"/>
  <c r="AH36" i="52"/>
  <c r="AH40" i="52"/>
  <c r="AH12" i="52"/>
  <c r="AH107" i="52"/>
  <c r="AH157" i="52"/>
  <c r="AH27" i="52"/>
  <c r="AH35" i="52"/>
  <c r="AH171" i="52"/>
  <c r="AH232" i="52"/>
  <c r="AH126" i="52"/>
  <c r="AH206" i="52"/>
  <c r="AH211" i="52"/>
  <c r="AH208" i="52"/>
  <c r="AH33" i="52"/>
  <c r="N15" i="52"/>
  <c r="AH189" i="52"/>
  <c r="AH138" i="52"/>
  <c r="AH122" i="52"/>
  <c r="AH144" i="52"/>
  <c r="AH170" i="52"/>
  <c r="AH39" i="52"/>
  <c r="W3" i="52" a="1"/>
  <c r="W5" i="52" s="1"/>
  <c r="AH226" i="52"/>
  <c r="AH17" i="52"/>
  <c r="AH42" i="52"/>
  <c r="AH136" i="52"/>
  <c r="AH89" i="52"/>
  <c r="AH109" i="52"/>
  <c r="AH38" i="52"/>
  <c r="AH87" i="52"/>
  <c r="AH75" i="52"/>
  <c r="AH164" i="52"/>
  <c r="AH161" i="52"/>
  <c r="AH193" i="52"/>
  <c r="AH24" i="52"/>
  <c r="AH48" i="52"/>
  <c r="AH167" i="52"/>
  <c r="AH26" i="52"/>
  <c r="AH55" i="52"/>
  <c r="AH7" i="52"/>
  <c r="AH59" i="52"/>
  <c r="AH248" i="52"/>
  <c r="AH152" i="52"/>
  <c r="AH97" i="52"/>
  <c r="AH172" i="52"/>
  <c r="AH191" i="52"/>
  <c r="AH85" i="52"/>
  <c r="AH246" i="52"/>
  <c r="AH168" i="52"/>
  <c r="AH158" i="52"/>
  <c r="AH116" i="52"/>
  <c r="AH96" i="52"/>
  <c r="AH129" i="52"/>
  <c r="AH70" i="52"/>
  <c r="AH65" i="52"/>
  <c r="AH210" i="52"/>
  <c r="AH238" i="52"/>
  <c r="AH178" i="52"/>
  <c r="AH60" i="52"/>
  <c r="AH105" i="52"/>
  <c r="AH81" i="52"/>
  <c r="AH14" i="52"/>
  <c r="AH90" i="52"/>
  <c r="AH235" i="52"/>
  <c r="AH108" i="52"/>
  <c r="AH221" i="52"/>
  <c r="AH118" i="52"/>
  <c r="AH132" i="52"/>
  <c r="AH198" i="52"/>
  <c r="AH150" i="52"/>
  <c r="AH151" i="52"/>
  <c r="AH119" i="52"/>
  <c r="AH18" i="52"/>
  <c r="AH213" i="52"/>
  <c r="AH133" i="52"/>
  <c r="AH121" i="52"/>
  <c r="AH43" i="52"/>
  <c r="AH200" i="52"/>
  <c r="AH56" i="52"/>
  <c r="AH115" i="52"/>
  <c r="AH84" i="52"/>
  <c r="AH9" i="52"/>
  <c r="AH253" i="52"/>
  <c r="AH242" i="52"/>
  <c r="AH137" i="52"/>
  <c r="AH179" i="52"/>
  <c r="AH82" i="52"/>
  <c r="AH93" i="52"/>
  <c r="AH78" i="52"/>
  <c r="AH218" i="52"/>
  <c r="AH245" i="52"/>
  <c r="AH142" i="52"/>
  <c r="AH79" i="52"/>
  <c r="AH159" i="52"/>
  <c r="AH236" i="52"/>
  <c r="AH51" i="52"/>
  <c r="AH204" i="52"/>
  <c r="AH117" i="52"/>
  <c r="AH153" i="52"/>
  <c r="AH183" i="52"/>
  <c r="AH201" i="52"/>
  <c r="AH103" i="52"/>
  <c r="AH123" i="52"/>
  <c r="AH225" i="52"/>
  <c r="AH80" i="52"/>
  <c r="AH114" i="52"/>
  <c r="AH53" i="52"/>
  <c r="AH176" i="52"/>
  <c r="AH216" i="52"/>
  <c r="AH22" i="52"/>
  <c r="AH187" i="52"/>
  <c r="AH128" i="52"/>
  <c r="AH143" i="52"/>
  <c r="AH237" i="52"/>
  <c r="AH124" i="52"/>
  <c r="AH62" i="52"/>
  <c r="AH50" i="52"/>
  <c r="AH205" i="52"/>
  <c r="AH195" i="52"/>
  <c r="AH47" i="52"/>
  <c r="AH224" i="52"/>
  <c r="AH214" i="52"/>
  <c r="AH74" i="52"/>
  <c r="AH13" i="52"/>
  <c r="AH46" i="52"/>
  <c r="AH15" i="52"/>
  <c r="AH11" i="52"/>
  <c r="AH180" i="52"/>
  <c r="AH130" i="52"/>
  <c r="AH29" i="52"/>
  <c r="AH188" i="52"/>
  <c r="AH160" i="52"/>
  <c r="AH239" i="52"/>
  <c r="AH169" i="52"/>
  <c r="AH106" i="52"/>
  <c r="AH30" i="52"/>
  <c r="AH32" i="52"/>
  <c r="AH220" i="52"/>
  <c r="AH244" i="52"/>
  <c r="AH197" i="52"/>
  <c r="AH147" i="52"/>
  <c r="AH25" i="52"/>
  <c r="AH203" i="52"/>
  <c r="AH44" i="52"/>
  <c r="AH177" i="52"/>
  <c r="AH173" i="52"/>
  <c r="AH252" i="52"/>
  <c r="AH231" i="52"/>
  <c r="AH6" i="52"/>
  <c r="AH64" i="52"/>
  <c r="AH61" i="52"/>
  <c r="AH73" i="52"/>
  <c r="AH217" i="52"/>
  <c r="AH141" i="52"/>
  <c r="AH76" i="52"/>
  <c r="AH8" i="52"/>
  <c r="AH230" i="52"/>
  <c r="AH5" i="52"/>
  <c r="AH223" i="52"/>
  <c r="AH92" i="52"/>
  <c r="AH120" i="52"/>
  <c r="AH100" i="52"/>
  <c r="AH146" i="52"/>
  <c r="AH110" i="52"/>
  <c r="AH4" i="52"/>
  <c r="AH49" i="52"/>
  <c r="AH190" i="52"/>
  <c r="AH228" i="52"/>
  <c r="AH86" i="52"/>
  <c r="AH250" i="52"/>
  <c r="AH98" i="52"/>
  <c r="AH113" i="52"/>
  <c r="AH52" i="52"/>
  <c r="W9" i="52" a="1"/>
  <c r="W9" i="52" s="1"/>
  <c r="AH247" i="52"/>
  <c r="AH240" i="52"/>
  <c r="AH135" i="52"/>
  <c r="AH181" i="52"/>
  <c r="AH233" i="52"/>
  <c r="AH72" i="52"/>
  <c r="AH166" i="52"/>
  <c r="AH209" i="52"/>
  <c r="AH222" i="52"/>
  <c r="AH186" i="52"/>
  <c r="AH54" i="52"/>
  <c r="AH91" i="52"/>
  <c r="AH34" i="52"/>
  <c r="AH249" i="52"/>
  <c r="AH20" i="52"/>
  <c r="AH127" i="52"/>
  <c r="AH101" i="52"/>
  <c r="AH16" i="52"/>
  <c r="AH192" i="52"/>
  <c r="AH215" i="52"/>
  <c r="AH67" i="52"/>
  <c r="AH162" i="52"/>
  <c r="AH88" i="52"/>
  <c r="AH182" i="52"/>
  <c r="AH99" i="52"/>
  <c r="AH243" i="52"/>
  <c r="AH212" i="52"/>
  <c r="AH154" i="52"/>
  <c r="AH241" i="52"/>
  <c r="AH94" i="52"/>
  <c r="AH58" i="52"/>
  <c r="AH112" i="52"/>
  <c r="AH227" i="52"/>
  <c r="AH134" i="52"/>
  <c r="AH194" i="52"/>
  <c r="AH196" i="52"/>
  <c r="AH163" i="52"/>
  <c r="AH155" i="52"/>
  <c r="AH148" i="52"/>
  <c r="AH219" i="52"/>
  <c r="AH111" i="52"/>
  <c r="AH149" i="52"/>
  <c r="AH83" i="52"/>
  <c r="AH184" i="52"/>
  <c r="AH175" i="52"/>
  <c r="AH45" i="52"/>
  <c r="AH68" i="52"/>
  <c r="AH140" i="52"/>
  <c r="AH139" i="52"/>
  <c r="AH234" i="52"/>
  <c r="AH69" i="52"/>
  <c r="AH57" i="52"/>
  <c r="AH125" i="52"/>
  <c r="AH23" i="52"/>
  <c r="AH202" i="52"/>
  <c r="AH207" i="52"/>
  <c r="AH199" i="52"/>
  <c r="AH77" i="52"/>
  <c r="AH174" i="52"/>
  <c r="AH71" i="52"/>
  <c r="AH21" i="52"/>
  <c r="AH229" i="52"/>
  <c r="AH185" i="52"/>
  <c r="AH251" i="52"/>
  <c r="AH63" i="52"/>
  <c r="AH41" i="52"/>
  <c r="AH28" i="52"/>
  <c r="N21" i="52"/>
  <c r="N25" i="52"/>
  <c r="N20" i="52"/>
  <c r="N30" i="52"/>
  <c r="N16" i="52"/>
  <c r="N22" i="52"/>
  <c r="N23" i="52"/>
  <c r="N17" i="52"/>
  <c r="N27" i="52"/>
  <c r="N29" i="52"/>
  <c r="N28" i="52"/>
  <c r="N24" i="52"/>
  <c r="N19" i="52"/>
  <c r="N18" i="52"/>
  <c r="N26" i="52"/>
  <c r="W10" i="52" l="1"/>
  <c r="AI212" i="52" s="1"/>
  <c r="W4" i="52"/>
  <c r="W3" i="52"/>
  <c r="AI243" i="52"/>
  <c r="AI203" i="52"/>
  <c r="AI95" i="52"/>
  <c r="AI215" i="52"/>
  <c r="AI161" i="52"/>
  <c r="AI58" i="52"/>
  <c r="AI216" i="52"/>
  <c r="AI145" i="52"/>
  <c r="AI192" i="52"/>
  <c r="AI20" i="52"/>
  <c r="O28" i="52"/>
  <c r="C47" i="52" s="1"/>
  <c r="H38" i="33" s="1"/>
  <c r="L38" i="33" s="1"/>
  <c r="AI159" i="52"/>
  <c r="AI52" i="52"/>
  <c r="AI110" i="52"/>
  <c r="AI208" i="52"/>
  <c r="AI42" i="52"/>
  <c r="AI250" i="52"/>
  <c r="AI57" i="52"/>
  <c r="AI170" i="52"/>
  <c r="AI186" i="52"/>
  <c r="AI62" i="52"/>
  <c r="AI71" i="52"/>
  <c r="AI103" i="52"/>
  <c r="AI47" i="52"/>
  <c r="AI246" i="52"/>
  <c r="AI200" i="52"/>
  <c r="AI249" i="52"/>
  <c r="O15" i="52"/>
  <c r="C34" i="52" s="1"/>
  <c r="H25" i="33" s="1"/>
  <c r="L25" i="33" s="1"/>
  <c r="AI247" i="52"/>
  <c r="AI86" i="52"/>
  <c r="AI11" i="52"/>
  <c r="AI109" i="52"/>
  <c r="AI174" i="52"/>
  <c r="AI27" i="52"/>
  <c r="AI51" i="52"/>
  <c r="AI185" i="52"/>
  <c r="O16" i="52"/>
  <c r="C35" i="52" s="1"/>
  <c r="H26" i="33" s="1"/>
  <c r="L26" i="33" s="1"/>
  <c r="AI46" i="52"/>
  <c r="AI133" i="52"/>
  <c r="AI74" i="52"/>
  <c r="AI41" i="52"/>
  <c r="AI218" i="52"/>
  <c r="AI82" i="52"/>
  <c r="AI14" i="52"/>
  <c r="AI234" i="52"/>
  <c r="AI166" i="52"/>
  <c r="AI56" i="52"/>
  <c r="AI148" i="52"/>
  <c r="AI225" i="52"/>
  <c r="AI202" i="52"/>
  <c r="AI93" i="52"/>
  <c r="AI72" i="52"/>
  <c r="AI165" i="52"/>
  <c r="AI68" i="52"/>
  <c r="AI21" i="52"/>
  <c r="AI85" i="52"/>
  <c r="AI78" i="52"/>
  <c r="AI196" i="52"/>
  <c r="AI214" i="52"/>
  <c r="AI201" i="52"/>
  <c r="AI173" i="52"/>
  <c r="AI176" i="52"/>
  <c r="AI5" i="52"/>
  <c r="AI169" i="52"/>
  <c r="O23" i="52"/>
  <c r="C42" i="52" s="1"/>
  <c r="H33" i="33" s="1"/>
  <c r="L33" i="33" s="1"/>
  <c r="AI213" i="52"/>
  <c r="AI100" i="52"/>
  <c r="AI239" i="52"/>
  <c r="AI111" i="52"/>
  <c r="AI210" i="52"/>
  <c r="AI152" i="52"/>
  <c r="AI9" i="52"/>
  <c r="AI53" i="52"/>
  <c r="AI168" i="52"/>
  <c r="O17" i="52"/>
  <c r="C36" i="52" s="1"/>
  <c r="H27" i="33" s="1"/>
  <c r="L27" i="33" s="1"/>
  <c r="AI120" i="52"/>
  <c r="AI7" i="52"/>
  <c r="AI253" i="52"/>
  <c r="AI12" i="52"/>
  <c r="AI141" i="52"/>
  <c r="AI3" i="52"/>
  <c r="AI116" i="52"/>
  <c r="AI244" i="52"/>
  <c r="AI32" i="52"/>
  <c r="AI64" i="52"/>
  <c r="AI248" i="52"/>
  <c r="AI30" i="52"/>
  <c r="M27" i="33"/>
  <c r="M38" i="33"/>
  <c r="M25" i="33"/>
  <c r="M26" i="33"/>
  <c r="M33" i="33"/>
  <c r="AI188" i="52" l="1"/>
  <c r="AI107" i="52"/>
  <c r="AI97" i="52"/>
  <c r="AI55" i="52"/>
  <c r="AI65" i="52"/>
  <c r="AI231" i="52"/>
  <c r="AI237" i="52"/>
  <c r="AI35" i="52"/>
  <c r="AI221" i="52"/>
  <c r="AI199" i="52"/>
  <c r="AI160" i="52"/>
  <c r="AI118" i="52"/>
  <c r="AI13" i="52"/>
  <c r="AI139" i="52"/>
  <c r="AI80" i="52"/>
  <c r="AI150" i="52"/>
  <c r="AI205" i="52"/>
  <c r="AI61" i="52"/>
  <c r="AI240" i="52"/>
  <c r="AI75" i="52"/>
  <c r="AI164" i="52"/>
  <c r="AI121" i="52"/>
  <c r="AI43" i="52"/>
  <c r="AI88" i="52"/>
  <c r="AI81" i="52"/>
  <c r="AI130" i="52"/>
  <c r="AI26" i="52"/>
  <c r="AI162" i="52"/>
  <c r="AI114" i="52"/>
  <c r="AI227" i="52"/>
  <c r="AI153" i="52"/>
  <c r="AI127" i="52"/>
  <c r="AI37" i="52"/>
  <c r="AI102" i="52"/>
  <c r="O25" i="52"/>
  <c r="C44" i="52" s="1"/>
  <c r="H35" i="33" s="1"/>
  <c r="L35" i="33" s="1"/>
  <c r="AI211" i="52"/>
  <c r="AI36" i="52"/>
  <c r="AI96" i="52"/>
  <c r="AI66" i="52"/>
  <c r="AI129" i="52"/>
  <c r="AI232" i="52"/>
  <c r="AI147" i="52"/>
  <c r="AI48" i="52"/>
  <c r="AI15" i="52"/>
  <c r="AI87" i="52"/>
  <c r="AI70" i="52"/>
  <c r="AI178" i="52"/>
  <c r="AI224" i="52"/>
  <c r="AI49" i="52"/>
  <c r="AI83" i="52"/>
  <c r="O27" i="52"/>
  <c r="C46" i="52" s="1"/>
  <c r="H37" i="33" s="1"/>
  <c r="L37" i="33" s="1"/>
  <c r="AI101" i="52"/>
  <c r="AI198" i="52"/>
  <c r="AI190" i="52"/>
  <c r="AI138" i="52"/>
  <c r="AI98" i="52"/>
  <c r="AI24" i="52"/>
  <c r="AI137" i="52"/>
  <c r="AI104" i="52"/>
  <c r="AI73" i="52"/>
  <c r="AI220" i="52"/>
  <c r="AI154" i="52"/>
  <c r="O19" i="52"/>
  <c r="C38" i="52" s="1"/>
  <c r="H29" i="33" s="1"/>
  <c r="L29" i="33" s="1"/>
  <c r="AI236" i="52"/>
  <c r="AI206" i="52"/>
  <c r="AI33" i="52"/>
  <c r="AI18" i="52"/>
  <c r="O21" i="52"/>
  <c r="C40" i="52" s="1"/>
  <c r="H31" i="33" s="1"/>
  <c r="L31" i="33" s="1"/>
  <c r="AI187" i="52"/>
  <c r="AI126" i="52"/>
  <c r="AI144" i="52"/>
  <c r="AI143" i="52"/>
  <c r="AI44" i="52"/>
  <c r="AI23" i="52"/>
  <c r="AI158" i="52"/>
  <c r="AI172" i="52"/>
  <c r="AI59" i="52"/>
  <c r="AI146" i="52"/>
  <c r="AI29" i="52"/>
  <c r="AI194" i="52"/>
  <c r="AI229" i="52"/>
  <c r="AI219" i="52"/>
  <c r="AI193" i="52"/>
  <c r="AI113" i="52"/>
  <c r="AI84" i="52"/>
  <c r="AI180" i="52"/>
  <c r="AI124" i="52"/>
  <c r="AI252" i="52"/>
  <c r="O24" i="52"/>
  <c r="C43" i="52" s="1"/>
  <c r="H34" i="33" s="1"/>
  <c r="L34" i="33" s="1"/>
  <c r="AI157" i="52"/>
  <c r="O22" i="52"/>
  <c r="C41" i="52" s="1"/>
  <c r="H32" i="33" s="1"/>
  <c r="L32" i="33" s="1"/>
  <c r="AI125" i="52"/>
  <c r="AI131" i="52"/>
  <c r="AI245" i="52"/>
  <c r="AI155" i="52"/>
  <c r="AI89" i="52"/>
  <c r="AI223" i="52"/>
  <c r="AI119" i="52"/>
  <c r="AI76" i="52"/>
  <c r="AI228" i="52"/>
  <c r="AI156" i="52"/>
  <c r="O18" i="52"/>
  <c r="C37" i="52" s="1"/>
  <c r="H28" i="33" s="1"/>
  <c r="L28" i="33" s="1"/>
  <c r="O26" i="52"/>
  <c r="C45" i="52" s="1"/>
  <c r="H36" i="33" s="1"/>
  <c r="L36" i="33" s="1"/>
  <c r="AI191" i="52"/>
  <c r="AI151" i="52"/>
  <c r="AI134" i="52"/>
  <c r="AI136" i="52"/>
  <c r="AI8" i="52"/>
  <c r="AI142" i="52"/>
  <c r="AI16" i="52"/>
  <c r="AI123" i="52"/>
  <c r="AI222" i="52"/>
  <c r="AI163" i="52"/>
  <c r="AI226" i="52"/>
  <c r="AI77" i="52"/>
  <c r="AI91" i="52"/>
  <c r="AI235" i="52"/>
  <c r="AI54" i="52"/>
  <c r="AI204" i="52"/>
  <c r="AI10" i="52"/>
  <c r="AI197" i="52"/>
  <c r="AI115" i="52"/>
  <c r="AI34" i="52"/>
  <c r="AI60" i="52"/>
  <c r="AI230" i="52"/>
  <c r="AI31" i="52"/>
  <c r="AI17" i="52"/>
  <c r="AI171" i="52"/>
  <c r="AI217" i="52"/>
  <c r="AI122" i="52"/>
  <c r="AI181" i="52"/>
  <c r="AI238" i="52"/>
  <c r="AI117" i="52"/>
  <c r="AI140" i="52"/>
  <c r="AI209" i="52"/>
  <c r="AI22" i="52"/>
  <c r="AI128" i="52"/>
  <c r="AI92" i="52"/>
  <c r="AI79" i="52"/>
  <c r="AI177" i="52"/>
  <c r="AI50" i="52"/>
  <c r="AI233" i="52"/>
  <c r="AI189" i="52"/>
  <c r="AI149" i="52"/>
  <c r="O30" i="52"/>
  <c r="C49" i="52" s="1"/>
  <c r="H40" i="33" s="1"/>
  <c r="L40" i="33" s="1"/>
  <c r="AI242" i="52"/>
  <c r="AI195" i="52"/>
  <c r="AI25" i="52"/>
  <c r="AI99" i="52"/>
  <c r="AI63" i="52"/>
  <c r="AI94" i="52"/>
  <c r="AI175" i="52"/>
  <c r="AI108" i="52"/>
  <c r="AI6" i="52"/>
  <c r="AI241" i="52"/>
  <c r="AI19" i="52"/>
  <c r="O20" i="52"/>
  <c r="C39" i="52" s="1"/>
  <c r="H30" i="33" s="1"/>
  <c r="L30" i="33" s="1"/>
  <c r="AI135" i="52"/>
  <c r="O29" i="52"/>
  <c r="C48" i="52" s="1"/>
  <c r="H39" i="33" s="1"/>
  <c r="L39" i="33" s="1"/>
  <c r="AI106" i="52"/>
  <c r="AI112" i="52"/>
  <c r="AI182" i="52"/>
  <c r="AI90" i="52"/>
  <c r="AI40" i="52"/>
  <c r="AI167" i="52"/>
  <c r="AI179" i="52"/>
  <c r="AI184" i="52"/>
  <c r="AI251" i="52"/>
  <c r="AI4" i="52"/>
  <c r="AI39" i="52"/>
  <c r="AI132" i="52"/>
  <c r="AI183" i="52"/>
  <c r="AI45" i="52"/>
  <c r="AI105" i="52"/>
  <c r="AI28" i="52"/>
  <c r="AI67" i="52"/>
  <c r="AI207" i="52"/>
  <c r="AI69" i="52"/>
  <c r="AI38" i="52"/>
  <c r="AJ215" i="52"/>
  <c r="AJ143" i="52"/>
  <c r="AJ101" i="52"/>
  <c r="AJ45" i="52"/>
  <c r="AJ129" i="52"/>
  <c r="AJ158" i="52"/>
  <c r="AJ165" i="52"/>
  <c r="P19" i="52"/>
  <c r="AJ130" i="52"/>
  <c r="AJ187" i="52"/>
  <c r="AJ220" i="52"/>
  <c r="AJ161" i="52"/>
  <c r="AJ122" i="52"/>
  <c r="P17" i="52"/>
  <c r="AJ228" i="52"/>
  <c r="AJ76" i="52"/>
  <c r="P18" i="52"/>
  <c r="AJ4" i="52"/>
  <c r="AJ172" i="52"/>
  <c r="AJ51" i="52"/>
  <c r="AJ36" i="52"/>
  <c r="AJ216" i="52"/>
  <c r="AJ225" i="52"/>
  <c r="AJ20" i="52"/>
  <c r="AJ103" i="52"/>
  <c r="AJ42" i="52"/>
  <c r="AJ146" i="52"/>
  <c r="AJ235" i="52"/>
  <c r="P23" i="52"/>
  <c r="AJ194" i="52"/>
  <c r="AJ38" i="52"/>
  <c r="AJ53" i="52"/>
  <c r="AJ191" i="52"/>
  <c r="AJ204" i="52"/>
  <c r="AJ140" i="52"/>
  <c r="AJ72" i="52"/>
  <c r="AJ59" i="52"/>
  <c r="AJ252" i="52"/>
  <c r="AJ221" i="52"/>
  <c r="AJ166" i="52"/>
  <c r="AJ78" i="52"/>
  <c r="AJ93" i="52"/>
  <c r="AJ40" i="52"/>
  <c r="AJ112" i="52"/>
  <c r="AJ75" i="52"/>
  <c r="AJ168" i="52"/>
  <c r="AJ145" i="52"/>
  <c r="AJ66" i="52"/>
  <c r="AJ209" i="52"/>
  <c r="AJ188" i="52"/>
  <c r="AJ113" i="52"/>
  <c r="AJ206" i="52"/>
  <c r="AJ105" i="52"/>
  <c r="AJ125" i="52"/>
  <c r="AJ44" i="52"/>
  <c r="AJ80" i="52"/>
  <c r="AJ164" i="52"/>
  <c r="P22" i="52"/>
  <c r="AJ245" i="52"/>
  <c r="AJ247" i="52"/>
  <c r="AJ131" i="52"/>
  <c r="AJ246" i="52"/>
  <c r="AJ239" i="52"/>
  <c r="AJ230" i="52"/>
  <c r="AJ35" i="52"/>
  <c r="AJ43" i="52"/>
  <c r="AJ250" i="52"/>
  <c r="AJ126" i="52"/>
  <c r="AJ218" i="52"/>
  <c r="AJ207" i="52"/>
  <c r="AJ109" i="52"/>
  <c r="AJ119" i="52"/>
  <c r="AJ148" i="52"/>
  <c r="AJ232" i="52"/>
  <c r="P25" i="52"/>
  <c r="AJ127" i="52"/>
  <c r="AJ104" i="52"/>
  <c r="AJ108" i="52"/>
  <c r="AJ100" i="52"/>
  <c r="AJ48" i="52"/>
  <c r="AJ195" i="52"/>
  <c r="AJ87" i="52"/>
  <c r="AJ31" i="52"/>
  <c r="AJ163" i="52"/>
  <c r="AJ97" i="52"/>
  <c r="AJ14" i="52"/>
  <c r="AJ234" i="52"/>
  <c r="AJ160" i="52"/>
  <c r="AJ178" i="52"/>
  <c r="AJ18" i="52"/>
  <c r="AJ241" i="52"/>
  <c r="AJ96" i="52"/>
  <c r="AJ60" i="52"/>
  <c r="AJ200" i="52"/>
  <c r="P16" i="52"/>
  <c r="AJ58" i="52"/>
  <c r="AJ182" i="52"/>
  <c r="AJ142" i="52"/>
  <c r="AJ102" i="52"/>
  <c r="AJ227" i="52"/>
  <c r="AJ116" i="52"/>
  <c r="AJ150" i="52"/>
  <c r="P15" i="52"/>
  <c r="AJ181" i="52"/>
  <c r="P29" i="52"/>
  <c r="AJ49" i="52"/>
  <c r="AJ141" i="52"/>
  <c r="AJ134" i="52"/>
  <c r="AJ203" i="52"/>
  <c r="AJ175" i="52"/>
  <c r="AJ240" i="52"/>
  <c r="P30" i="52"/>
  <c r="AJ81" i="52"/>
  <c r="AJ149" i="52"/>
  <c r="AJ231" i="52"/>
  <c r="AJ189" i="52"/>
  <c r="AJ13" i="52"/>
  <c r="AJ32" i="52"/>
  <c r="AJ226" i="52"/>
  <c r="AJ196" i="52"/>
  <c r="AJ186" i="52"/>
  <c r="AJ110" i="52"/>
  <c r="AJ243" i="52"/>
  <c r="AJ198" i="52"/>
  <c r="AJ27" i="52"/>
  <c r="AJ242" i="52"/>
  <c r="AJ71" i="52"/>
  <c r="AJ212" i="52"/>
  <c r="AJ6" i="52"/>
  <c r="AJ54" i="52"/>
  <c r="AJ84" i="52"/>
  <c r="AJ29" i="52"/>
  <c r="AJ208" i="52"/>
  <c r="AJ22" i="52"/>
  <c r="AJ55" i="52"/>
  <c r="AJ236" i="52"/>
  <c r="AJ144" i="52"/>
  <c r="AJ123" i="52"/>
  <c r="AJ57" i="52"/>
  <c r="AJ136" i="52"/>
  <c r="AJ30" i="52"/>
  <c r="AJ124" i="52"/>
  <c r="AJ214" i="52"/>
  <c r="AJ217" i="52"/>
  <c r="AJ213" i="52"/>
  <c r="AJ115" i="52"/>
  <c r="AJ121" i="52"/>
  <c r="AJ39" i="52"/>
  <c r="AJ152" i="52"/>
  <c r="AJ62" i="52"/>
  <c r="AJ219" i="52"/>
  <c r="AJ118" i="52"/>
  <c r="AJ211" i="52"/>
  <c r="AJ205" i="52"/>
  <c r="AJ114" i="52"/>
  <c r="AJ15" i="52"/>
  <c r="AJ223" i="52"/>
  <c r="AJ89" i="52"/>
  <c r="P24" i="52"/>
  <c r="AJ50" i="52"/>
  <c r="AJ83" i="52"/>
  <c r="AJ47" i="52"/>
  <c r="AJ106" i="52"/>
  <c r="AJ69" i="52"/>
  <c r="AJ180" i="52"/>
  <c r="AJ92" i="52"/>
  <c r="AJ151" i="52"/>
  <c r="AJ244" i="52"/>
  <c r="AJ197" i="52"/>
  <c r="AJ74" i="52"/>
  <c r="AJ37" i="52"/>
  <c r="AJ120" i="52"/>
  <c r="AJ202" i="52"/>
  <c r="AJ117" i="52"/>
  <c r="AJ28" i="52"/>
  <c r="AJ177" i="52"/>
  <c r="AJ135" i="52"/>
  <c r="AJ21" i="52"/>
  <c r="AJ79" i="52"/>
  <c r="AJ132" i="52"/>
  <c r="AJ5" i="52"/>
  <c r="AJ3" i="52"/>
  <c r="AJ73" i="52"/>
  <c r="AJ167" i="52"/>
  <c r="AJ56" i="52"/>
  <c r="AJ23" i="52"/>
  <c r="AJ222" i="52"/>
  <c r="AJ248" i="52"/>
  <c r="AJ11" i="52"/>
  <c r="AJ210" i="52"/>
  <c r="AJ238" i="52"/>
  <c r="AJ64" i="52"/>
  <c r="AJ34" i="52"/>
  <c r="AJ86" i="52"/>
  <c r="AJ169" i="52"/>
  <c r="AJ46" i="52"/>
  <c r="AJ65" i="52"/>
  <c r="AJ159" i="52"/>
  <c r="AJ19" i="52"/>
  <c r="AJ199" i="52"/>
  <c r="AJ70" i="52"/>
  <c r="AJ147" i="52"/>
  <c r="AJ138" i="52"/>
  <c r="AJ90" i="52"/>
  <c r="AJ224" i="52"/>
  <c r="AJ249" i="52"/>
  <c r="AJ154" i="52"/>
  <c r="AJ94" i="52"/>
  <c r="AJ179" i="52"/>
  <c r="AJ12" i="52"/>
  <c r="AJ111" i="52"/>
  <c r="AJ137" i="52"/>
  <c r="AJ17" i="52"/>
  <c r="AJ192" i="52"/>
  <c r="AJ61" i="52"/>
  <c r="AJ85" i="52"/>
  <c r="AJ77" i="52"/>
  <c r="AJ183" i="52"/>
  <c r="AJ7" i="52"/>
  <c r="AJ41" i="52"/>
  <c r="AJ185" i="52"/>
  <c r="P20" i="52"/>
  <c r="AJ98" i="52"/>
  <c r="AJ95" i="52"/>
  <c r="AJ99" i="52"/>
  <c r="AJ174" i="52"/>
  <c r="AJ253" i="52"/>
  <c r="AJ107" i="52"/>
  <c r="AJ8" i="52"/>
  <c r="AJ155" i="52"/>
  <c r="AJ139" i="52"/>
  <c r="AJ67" i="52"/>
  <c r="P28" i="52"/>
  <c r="AJ162" i="52"/>
  <c r="AJ190" i="52"/>
  <c r="AJ251" i="52"/>
  <c r="AJ229" i="52"/>
  <c r="AJ170" i="52"/>
  <c r="AJ16" i="52"/>
  <c r="AJ233" i="52"/>
  <c r="AJ10" i="52"/>
  <c r="AJ157" i="52"/>
  <c r="AJ193" i="52"/>
  <c r="AJ63" i="52"/>
  <c r="AJ153" i="52"/>
  <c r="AJ25" i="52"/>
  <c r="AJ9" i="52"/>
  <c r="AJ173" i="52"/>
  <c r="P21" i="52"/>
  <c r="AJ91" i="52"/>
  <c r="AJ128" i="52"/>
  <c r="AJ68" i="52"/>
  <c r="AJ24" i="52"/>
  <c r="P26" i="52"/>
  <c r="AJ33" i="52"/>
  <c r="AJ156" i="52"/>
  <c r="AJ88" i="52"/>
  <c r="AJ52" i="52"/>
  <c r="AJ133" i="52"/>
  <c r="AJ176" i="52"/>
  <c r="P27" i="52"/>
  <c r="AJ201" i="52"/>
  <c r="AJ82" i="52"/>
  <c r="AJ26" i="52"/>
  <c r="AJ184" i="52"/>
  <c r="AJ237" i="52"/>
  <c r="AJ171" i="52"/>
  <c r="M35" i="33"/>
  <c r="M37" i="33"/>
  <c r="M31" i="33"/>
  <c r="M29" i="33"/>
  <c r="M34" i="33"/>
  <c r="M32" i="33"/>
  <c r="M36" i="33"/>
  <c r="M28" i="33"/>
  <c r="M40" i="33"/>
  <c r="M30" i="33"/>
  <c r="M39" i="33"/>
  <c r="N25" i="33" s="1"/>
  <c r="U9" i="48" l="1" a="1"/>
  <c r="U3" i="48" a="1"/>
  <c r="U13" i="48" a="1"/>
  <c r="Q13" i="45" a="1"/>
  <c r="Q13" i="45"/>
  <c r="U13" i="48"/>
  <c r="S13" i="48"/>
  <c r="AD9" i="48" s="1"/>
  <c r="Q15" i="45"/>
  <c r="Q21" i="45"/>
  <c r="Q14" i="45"/>
  <c r="Q18" i="45"/>
  <c r="Q16" i="45"/>
  <c r="U5" i="48"/>
  <c r="U4" i="48"/>
  <c r="Q20" i="45"/>
  <c r="U3" i="48"/>
  <c r="Q19" i="45"/>
  <c r="U9" i="48"/>
  <c r="U10" i="48"/>
  <c r="Q17" i="45"/>
  <c r="N1" i="42"/>
  <c r="U211" i="42"/>
  <c r="U141" i="42"/>
  <c r="U27" i="42"/>
  <c r="U237" i="42"/>
  <c r="U206" i="42"/>
  <c r="U8" i="42"/>
  <c r="U72" i="42"/>
  <c r="U15" i="42"/>
  <c r="U157" i="42"/>
  <c r="U52" i="42"/>
  <c r="N11" i="42"/>
  <c r="U90" i="42"/>
  <c r="U70" i="42"/>
  <c r="U22" i="42"/>
  <c r="U221" i="42"/>
  <c r="U5" i="42"/>
  <c r="U212" i="42"/>
  <c r="U21" i="42"/>
  <c r="U152" i="42"/>
  <c r="U116" i="42"/>
  <c r="U247" i="42"/>
  <c r="U238" i="42"/>
  <c r="U79" i="42"/>
  <c r="U173" i="42"/>
  <c r="U123" i="42"/>
  <c r="U208" i="42"/>
  <c r="U213" i="42"/>
  <c r="U233" i="42"/>
  <c r="U111" i="42"/>
  <c r="U202" i="42"/>
  <c r="N3" i="42"/>
  <c r="U210" i="42"/>
  <c r="U49" i="42"/>
  <c r="U35" i="42"/>
  <c r="U54" i="42"/>
  <c r="U250" i="42"/>
  <c r="U80" i="42"/>
  <c r="U62" i="42"/>
  <c r="U43" i="42"/>
  <c r="U242" i="42"/>
  <c r="U240" i="42"/>
  <c r="U125" i="42"/>
  <c r="U83" i="42"/>
  <c r="U142" i="42"/>
  <c r="U183" i="42"/>
  <c r="U106" i="42"/>
  <c r="U190" i="42"/>
  <c r="U251" i="42"/>
  <c r="U85" i="42"/>
  <c r="U6" i="42"/>
  <c r="U74" i="42"/>
  <c r="U219" i="42"/>
  <c r="N4" i="42"/>
  <c r="J5" i="43"/>
  <c r="U12" i="42"/>
  <c r="U249" i="42"/>
  <c r="U144" i="42"/>
  <c r="U193" i="42"/>
  <c r="U185" i="42"/>
  <c r="U113" i="42"/>
  <c r="U31" i="42"/>
  <c r="U209" i="42"/>
  <c r="U37" i="42"/>
  <c r="U96" i="42"/>
  <c r="U252" i="42"/>
  <c r="U20" i="42"/>
  <c r="U10" i="42"/>
  <c r="U214" i="42"/>
  <c r="U149" i="42"/>
  <c r="U105" i="42"/>
  <c r="U45" i="42"/>
  <c r="U147" i="42"/>
  <c r="U239" i="42"/>
  <c r="U140" i="42"/>
  <c r="U222" i="42"/>
  <c r="U100" i="42"/>
  <c r="U58" i="42"/>
  <c r="U241" i="42"/>
  <c r="U166" i="42"/>
  <c r="U175" i="42"/>
  <c r="U60" i="42"/>
  <c r="U55" i="42"/>
  <c r="U46" i="42"/>
  <c r="U107" i="42"/>
  <c r="U89" i="42"/>
  <c r="U115" i="42"/>
  <c r="U191" i="42"/>
  <c r="U4" i="42"/>
  <c r="U93" i="42"/>
  <c r="U204" i="42"/>
  <c r="U168" i="42"/>
  <c r="U59" i="42"/>
  <c r="U76" i="42"/>
  <c r="U124" i="42"/>
  <c r="U66" i="42"/>
  <c r="U119" i="42"/>
  <c r="U28" i="42"/>
  <c r="U51" i="42"/>
  <c r="U199" i="42"/>
  <c r="U150" i="42"/>
  <c r="U170" i="42"/>
  <c r="U217" i="42"/>
  <c r="N12" i="42"/>
  <c r="U188" i="42"/>
  <c r="U103" i="42"/>
  <c r="U63" i="42"/>
  <c r="U159" i="42"/>
  <c r="U182" i="42"/>
  <c r="U132" i="42"/>
  <c r="U171" i="42"/>
  <c r="U87" i="42"/>
  <c r="N5" i="42"/>
  <c r="U174" i="42"/>
  <c r="U135" i="42"/>
  <c r="U255" i="42"/>
  <c r="U225" i="42"/>
  <c r="U235" i="42"/>
  <c r="U203" i="42"/>
  <c r="U131" i="42"/>
  <c r="U234" i="42"/>
  <c r="U195" i="42"/>
  <c r="U32" i="42"/>
  <c r="U122" i="42"/>
  <c r="U69" i="42"/>
  <c r="U57" i="42"/>
  <c r="U13" i="42"/>
  <c r="U226" i="42"/>
  <c r="U198" i="42"/>
  <c r="U82" i="42"/>
  <c r="U227" i="42"/>
  <c r="U34" i="42"/>
  <c r="U236" i="42"/>
  <c r="N6" i="42"/>
  <c r="U88" i="42"/>
  <c r="U16" i="42"/>
  <c r="U186" i="42"/>
  <c r="U112" i="42"/>
  <c r="U145" i="42"/>
  <c r="U136" i="42"/>
  <c r="U23" i="42"/>
  <c r="U33" i="42"/>
  <c r="U218" i="42"/>
  <c r="U189" i="42"/>
  <c r="U165" i="42"/>
  <c r="U109" i="42"/>
  <c r="U257" i="42"/>
  <c r="U245" i="42"/>
  <c r="U3" i="42"/>
  <c r="U161" i="42"/>
  <c r="U94" i="42"/>
  <c r="U155" i="42"/>
  <c r="U17" i="42"/>
  <c r="U110" i="42"/>
  <c r="U120" i="42"/>
  <c r="U129" i="42"/>
  <c r="U29" i="42"/>
  <c r="U92" i="42"/>
  <c r="U201" i="42"/>
  <c r="U232" i="42"/>
  <c r="U11" i="42"/>
  <c r="U97" i="42"/>
  <c r="N7" i="42"/>
  <c r="U215" i="42"/>
  <c r="U108" i="42"/>
  <c r="U153" i="42"/>
  <c r="U128" i="42"/>
  <c r="U102" i="42"/>
  <c r="U26" i="42"/>
  <c r="U192" i="42"/>
  <c r="U197" i="42"/>
  <c r="U50" i="42"/>
  <c r="U216" i="42"/>
  <c r="U81" i="42"/>
  <c r="U40" i="42"/>
  <c r="J4" i="43"/>
  <c r="U200" i="42"/>
  <c r="U41" i="42"/>
  <c r="U243" i="42"/>
  <c r="U9" i="42"/>
  <c r="U7" i="42"/>
  <c r="U139" i="42"/>
  <c r="U101" i="42"/>
  <c r="U260" i="42"/>
  <c r="U253" i="42"/>
  <c r="U117" i="42"/>
  <c r="U169" i="42"/>
  <c r="U127" i="42"/>
  <c r="U130" i="42"/>
  <c r="U18" i="42"/>
  <c r="U244" i="42"/>
  <c r="U25" i="42"/>
  <c r="N15" i="42"/>
  <c r="U86" i="42"/>
  <c r="U228" i="42"/>
  <c r="N13" i="42"/>
  <c r="U172" i="42"/>
  <c r="U179" i="42"/>
  <c r="U71" i="42"/>
  <c r="U67" i="42"/>
  <c r="U158" i="42"/>
  <c r="J7" i="43"/>
  <c r="U114" i="42"/>
  <c r="U154" i="42"/>
  <c r="U231" i="42"/>
  <c r="U229" i="42"/>
  <c r="U30" i="42"/>
  <c r="U77" i="42"/>
  <c r="U24" i="42"/>
  <c r="U104" i="42"/>
  <c r="U178" i="42"/>
  <c r="U256" i="42"/>
  <c r="U223" i="42"/>
  <c r="U254" i="42"/>
  <c r="U73" i="42"/>
  <c r="U91" i="42"/>
  <c r="U56" i="42"/>
  <c r="U184" i="42"/>
  <c r="U196" i="42"/>
  <c r="U224" i="42"/>
  <c r="U126" i="42"/>
  <c r="U44" i="42"/>
  <c r="U95" i="42"/>
  <c r="U133" i="42"/>
  <c r="U48" i="42"/>
  <c r="U143" i="42"/>
  <c r="U246" i="42"/>
  <c r="U163" i="42"/>
  <c r="U167" i="42"/>
  <c r="U38" i="42"/>
  <c r="U118" i="42"/>
  <c r="U19" i="42"/>
  <c r="U259" i="42"/>
  <c r="U14" i="42"/>
  <c r="U137" i="42"/>
  <c r="U194" i="42"/>
  <c r="U99" i="42"/>
  <c r="U164" i="42"/>
  <c r="U121" i="42"/>
  <c r="U64" i="42"/>
  <c r="U146" i="42"/>
  <c r="U39" i="42"/>
  <c r="U176" i="42"/>
  <c r="U78" i="42"/>
  <c r="N14" i="42"/>
  <c r="U36" i="42"/>
  <c r="U98" i="42"/>
  <c r="U53" i="42"/>
  <c r="U180" i="42"/>
  <c r="U160" i="42"/>
  <c r="U148" i="42"/>
  <c r="U207" i="42"/>
  <c r="J6" i="43"/>
  <c r="U138" i="42"/>
  <c r="N8" i="42"/>
  <c r="U42" i="42"/>
  <c r="U134" i="42"/>
  <c r="U187" i="42"/>
  <c r="U248" i="42"/>
  <c r="U230" i="42"/>
  <c r="U177" i="42"/>
  <c r="U151" i="42"/>
  <c r="U258" i="42"/>
  <c r="U75" i="42"/>
  <c r="U205" i="42"/>
  <c r="U220" i="42"/>
  <c r="U61" i="42"/>
  <c r="N9" i="42"/>
  <c r="U162" i="42"/>
  <c r="U47" i="42"/>
  <c r="U84" i="42"/>
  <c r="U181" i="42"/>
  <c r="U156" i="42"/>
  <c r="N10" i="42"/>
  <c r="U68" i="42"/>
  <c r="U65" i="42"/>
  <c r="Y9" i="43" a="1"/>
  <c r="Y3" i="43" a="1"/>
  <c r="Y13" i="43" a="1"/>
  <c r="Y9" i="39" a="1"/>
  <c r="Y13" i="39" a="1"/>
  <c r="Y3" i="39" a="1"/>
  <c r="U289" i="42"/>
  <c r="U286" i="42"/>
  <c r="U284" i="42"/>
  <c r="U282" i="42"/>
  <c r="U280" i="42"/>
  <c r="U277" i="42"/>
  <c r="U275" i="42"/>
  <c r="U273" i="42"/>
  <c r="U271" i="42"/>
  <c r="U269" i="42"/>
  <c r="U267" i="42"/>
  <c r="U265" i="42"/>
  <c r="U263" i="42"/>
  <c r="U276" i="42"/>
  <c r="U272" i="42"/>
  <c r="U268" i="42"/>
  <c r="U264" i="42"/>
  <c r="U274" i="42"/>
  <c r="U270" i="42"/>
  <c r="U266" i="42"/>
  <c r="U262" i="42"/>
  <c r="U261" i="42"/>
  <c r="U285" i="42"/>
  <c r="U283" i="42"/>
  <c r="U281" i="42"/>
  <c r="U279" i="42"/>
  <c r="U278" i="42"/>
  <c r="U288" i="42"/>
  <c r="U287" i="42"/>
  <c r="AD26" i="48" l="1"/>
  <c r="AD13" i="48"/>
  <c r="AD19" i="48"/>
  <c r="AD17" i="48"/>
  <c r="AD18" i="48"/>
  <c r="AD21" i="48"/>
  <c r="AD24" i="48"/>
  <c r="AD20" i="48"/>
  <c r="AD25" i="48"/>
  <c r="AD15" i="48"/>
  <c r="AD5" i="48"/>
  <c r="AD23" i="48"/>
  <c r="AD11" i="48"/>
  <c r="AD8" i="48"/>
  <c r="AD7" i="48"/>
  <c r="AD14" i="48"/>
  <c r="AD16" i="48"/>
  <c r="AD6" i="48"/>
  <c r="AD4" i="48"/>
  <c r="AD10" i="48"/>
  <c r="Y13" i="43"/>
  <c r="W13" i="43" s="1"/>
  <c r="AH58" i="43" s="1"/>
  <c r="Y4" i="39"/>
  <c r="Y5" i="43"/>
  <c r="AD22" i="48"/>
  <c r="Y10" i="43"/>
  <c r="AD12" i="48"/>
  <c r="AD3" i="48"/>
  <c r="Y5" i="39"/>
  <c r="Y3" i="43"/>
  <c r="Y4" i="43"/>
  <c r="Y9" i="43"/>
  <c r="Y13" i="39"/>
  <c r="W13" i="39" s="1"/>
  <c r="AH75" i="39" s="1"/>
  <c r="Y10" i="39"/>
  <c r="Y3" i="39"/>
  <c r="Y9" i="39"/>
  <c r="O13" i="42"/>
  <c r="O7" i="42"/>
  <c r="O11" i="42"/>
  <c r="O12" i="42"/>
  <c r="O4" i="42"/>
  <c r="O14" i="42"/>
  <c r="O6" i="42"/>
  <c r="O9" i="42"/>
  <c r="S9" i="48" a="1"/>
  <c r="O8" i="42"/>
  <c r="S3" i="48" a="1"/>
  <c r="S3" i="48" s="1"/>
  <c r="W9" i="39" l="1" a="1"/>
  <c r="W9" i="39" s="1"/>
  <c r="W3" i="43" a="1"/>
  <c r="W5" i="43" s="1"/>
  <c r="AH27" i="39"/>
  <c r="AH101" i="39"/>
  <c r="AH63" i="43"/>
  <c r="AH62" i="39"/>
  <c r="S5" i="48"/>
  <c r="AH107" i="39"/>
  <c r="AH84" i="39"/>
  <c r="AH16" i="43"/>
  <c r="AH100" i="39"/>
  <c r="AH13" i="39"/>
  <c r="AH98" i="39"/>
  <c r="AH73" i="39"/>
  <c r="AH11" i="39"/>
  <c r="AH24" i="39"/>
  <c r="AH49" i="43"/>
  <c r="AH44" i="43"/>
  <c r="AH50" i="39"/>
  <c r="AH66" i="39"/>
  <c r="AH35" i="43"/>
  <c r="AH29" i="39"/>
  <c r="AH79" i="39"/>
  <c r="AH117" i="39"/>
  <c r="AH12" i="43"/>
  <c r="AH82" i="39"/>
  <c r="AH109" i="39"/>
  <c r="AH37" i="43"/>
  <c r="AH11" i="43"/>
  <c r="AH34" i="43"/>
  <c r="AH24" i="43"/>
  <c r="AH60" i="43"/>
  <c r="W10" i="39"/>
  <c r="AI65" i="39" s="1"/>
  <c r="AH55" i="43"/>
  <c r="AH65" i="43"/>
  <c r="AH15" i="43"/>
  <c r="AH9" i="39"/>
  <c r="AH52" i="43"/>
  <c r="AH6" i="39"/>
  <c r="AH59" i="43"/>
  <c r="AH51" i="43"/>
  <c r="AH8" i="43"/>
  <c r="AH36" i="43"/>
  <c r="AH108" i="39"/>
  <c r="AH46" i="39"/>
  <c r="AH26" i="43"/>
  <c r="AH47" i="39"/>
  <c r="AH48" i="43"/>
  <c r="AH45" i="43"/>
  <c r="AH27" i="43"/>
  <c r="AH33" i="43"/>
  <c r="AH7" i="43"/>
  <c r="W9" i="43" a="1"/>
  <c r="AH30" i="43"/>
  <c r="AH41" i="43"/>
  <c r="AH56" i="39"/>
  <c r="AH14" i="43"/>
  <c r="AH10" i="43"/>
  <c r="AH28" i="43"/>
  <c r="AH46" i="43"/>
  <c r="AH53" i="43"/>
  <c r="AH4" i="43"/>
  <c r="AH38" i="43"/>
  <c r="AH126" i="39"/>
  <c r="AH61" i="43"/>
  <c r="AH62" i="43"/>
  <c r="AH17" i="43"/>
  <c r="AH13" i="43"/>
  <c r="AH22" i="43"/>
  <c r="AH22" i="39"/>
  <c r="AH38" i="39"/>
  <c r="AH120" i="39"/>
  <c r="AH42" i="39"/>
  <c r="AH32" i="43"/>
  <c r="AH43" i="43"/>
  <c r="AH42" i="43"/>
  <c r="AH10" i="39"/>
  <c r="AH12" i="39"/>
  <c r="AH64" i="43"/>
  <c r="AH57" i="43"/>
  <c r="AH56" i="43"/>
  <c r="AH9" i="43"/>
  <c r="AH25" i="43"/>
  <c r="AH39" i="43"/>
  <c r="AH40" i="43"/>
  <c r="AH69" i="39"/>
  <c r="AH119" i="39"/>
  <c r="AH31" i="43"/>
  <c r="AH54" i="43"/>
  <c r="AH49" i="39"/>
  <c r="AH47" i="43"/>
  <c r="AH5" i="43"/>
  <c r="AH29" i="43"/>
  <c r="AH19" i="43"/>
  <c r="AH21" i="43"/>
  <c r="AH50" i="43"/>
  <c r="AI100" i="39"/>
  <c r="AH23" i="43"/>
  <c r="AH124" i="39"/>
  <c r="AH97" i="39"/>
  <c r="AH20" i="43"/>
  <c r="AH6" i="43"/>
  <c r="AH114" i="39"/>
  <c r="AH14" i="39"/>
  <c r="AH45" i="39"/>
  <c r="W3" i="43"/>
  <c r="W3" i="39" a="1"/>
  <c r="S4" i="48"/>
  <c r="AH125" i="39"/>
  <c r="AH70" i="39"/>
  <c r="AH116" i="39"/>
  <c r="AH118" i="39"/>
  <c r="AH128" i="39"/>
  <c r="AH28" i="39"/>
  <c r="AH57" i="39"/>
  <c r="AH30" i="39"/>
  <c r="AH122" i="39"/>
  <c r="AH26" i="39"/>
  <c r="AH25" i="39"/>
  <c r="AH106" i="39"/>
  <c r="AH104" i="39"/>
  <c r="AH89" i="39"/>
  <c r="AH63" i="39"/>
  <c r="AH32" i="39"/>
  <c r="AH19" i="39"/>
  <c r="AH92" i="39"/>
  <c r="AH16" i="39"/>
  <c r="AH67" i="39"/>
  <c r="AH52" i="39"/>
  <c r="AH34" i="39"/>
  <c r="AH44" i="39"/>
  <c r="AH59" i="39"/>
  <c r="AH77" i="39"/>
  <c r="AH110" i="39"/>
  <c r="AH113" i="39"/>
  <c r="AH86" i="39"/>
  <c r="AH61" i="39"/>
  <c r="AH60" i="39"/>
  <c r="AH15" i="39"/>
  <c r="AH105" i="39"/>
  <c r="AH112" i="39"/>
  <c r="AH8" i="39"/>
  <c r="AH4" i="39"/>
  <c r="AH103" i="39"/>
  <c r="AH68" i="39"/>
  <c r="AH54" i="39"/>
  <c r="AH78" i="39"/>
  <c r="AH90" i="39"/>
  <c r="AH18" i="39"/>
  <c r="AH53" i="39"/>
  <c r="AH111" i="39"/>
  <c r="AH65" i="39"/>
  <c r="AH31" i="39"/>
  <c r="AH33" i="39"/>
  <c r="AH71" i="39"/>
  <c r="AH35" i="39"/>
  <c r="AH95" i="39"/>
  <c r="AH40" i="39"/>
  <c r="N17" i="39"/>
  <c r="AH88" i="39"/>
  <c r="AH36" i="39"/>
  <c r="AH3" i="39"/>
  <c r="AH23" i="39"/>
  <c r="AH123" i="39"/>
  <c r="AH127" i="39"/>
  <c r="AH94" i="39"/>
  <c r="AH115" i="39"/>
  <c r="AH21" i="39"/>
  <c r="AH132" i="39"/>
  <c r="AH48" i="39"/>
  <c r="AH76" i="39"/>
  <c r="AH20" i="39"/>
  <c r="AH41" i="39"/>
  <c r="AH130" i="39"/>
  <c r="AH99" i="39"/>
  <c r="AH37" i="39"/>
  <c r="AH43" i="39"/>
  <c r="AH72" i="39"/>
  <c r="AH102" i="39"/>
  <c r="S9" i="48"/>
  <c r="S10" i="48"/>
  <c r="AH121" i="39"/>
  <c r="AH81" i="39"/>
  <c r="AH83" i="39"/>
  <c r="AH64" i="39"/>
  <c r="AH91" i="39"/>
  <c r="AH58" i="39"/>
  <c r="AH80" i="39"/>
  <c r="AH74" i="39"/>
  <c r="AH5" i="39"/>
  <c r="AH93" i="39"/>
  <c r="AH55" i="39"/>
  <c r="AH129" i="39"/>
  <c r="AH7" i="39"/>
  <c r="AH131" i="39"/>
  <c r="AH85" i="39"/>
  <c r="AH96" i="39"/>
  <c r="AH39" i="39"/>
  <c r="AH87" i="39"/>
  <c r="AH17" i="39"/>
  <c r="AH51" i="39"/>
  <c r="AH3" i="43"/>
  <c r="AH18" i="43"/>
  <c r="L15" i="48" l="1"/>
  <c r="C23" i="48" s="1"/>
  <c r="H3" i="33" s="1"/>
  <c r="L3" i="33" s="1"/>
  <c r="AI108" i="39"/>
  <c r="W4" i="43"/>
  <c r="AJ23" i="43" s="1"/>
  <c r="AF13" i="48"/>
  <c r="AF7" i="48"/>
  <c r="AF24" i="48"/>
  <c r="AI21" i="39"/>
  <c r="AI125" i="39"/>
  <c r="AF21" i="48"/>
  <c r="AF19" i="48"/>
  <c r="AI97" i="39"/>
  <c r="AI81" i="39"/>
  <c r="AI52" i="39"/>
  <c r="AI123" i="39"/>
  <c r="AI69" i="39"/>
  <c r="AI119" i="39"/>
  <c r="AI85" i="39"/>
  <c r="AI84" i="39"/>
  <c r="AI107" i="39"/>
  <c r="AI37" i="39"/>
  <c r="AI82" i="39"/>
  <c r="AI19" i="39"/>
  <c r="AI132" i="39"/>
  <c r="AI3" i="39"/>
  <c r="AI106" i="39"/>
  <c r="AI90" i="39"/>
  <c r="AI117" i="39"/>
  <c r="AI87" i="39"/>
  <c r="AI6" i="39"/>
  <c r="AI88" i="39"/>
  <c r="O19" i="39"/>
  <c r="AI66" i="39"/>
  <c r="AI9" i="39"/>
  <c r="AI18" i="39"/>
  <c r="AI39" i="39"/>
  <c r="AI103" i="39"/>
  <c r="AI112" i="39"/>
  <c r="AI7" i="39"/>
  <c r="AI44" i="39"/>
  <c r="AI89" i="39"/>
  <c r="AI4" i="39"/>
  <c r="AI23" i="39"/>
  <c r="AI47" i="39"/>
  <c r="AI30" i="39"/>
  <c r="AI24" i="39"/>
  <c r="AI35" i="39"/>
  <c r="AI26" i="39"/>
  <c r="AI86" i="39"/>
  <c r="AI5" i="39"/>
  <c r="AI104" i="39"/>
  <c r="AI68" i="39"/>
  <c r="AI16" i="39"/>
  <c r="AI121" i="39"/>
  <c r="AI114" i="39"/>
  <c r="AI55" i="39"/>
  <c r="L18" i="48"/>
  <c r="C26" i="48" s="1"/>
  <c r="H6" i="33" s="1"/>
  <c r="L6" i="33" s="1"/>
  <c r="AF8" i="48"/>
  <c r="AI74" i="39"/>
  <c r="O24" i="39"/>
  <c r="AI120" i="39"/>
  <c r="AI127" i="39"/>
  <c r="AI58" i="39"/>
  <c r="AI128" i="39"/>
  <c r="AI15" i="39"/>
  <c r="AI14" i="39"/>
  <c r="AI11" i="39"/>
  <c r="AI131" i="39"/>
  <c r="AI17" i="39"/>
  <c r="AI12" i="39"/>
  <c r="AI110" i="39"/>
  <c r="AI62" i="39"/>
  <c r="AI57" i="39"/>
  <c r="AI79" i="39"/>
  <c r="AI71" i="39"/>
  <c r="AI113" i="39"/>
  <c r="AI33" i="39"/>
  <c r="AI99" i="39"/>
  <c r="AI45" i="39"/>
  <c r="AI50" i="39"/>
  <c r="AI101" i="39"/>
  <c r="AI64" i="39"/>
  <c r="AI96" i="39"/>
  <c r="AI60" i="39"/>
  <c r="AF11" i="48"/>
  <c r="AI67" i="39"/>
  <c r="AI130" i="39"/>
  <c r="AI29" i="39"/>
  <c r="AI111" i="39"/>
  <c r="AI105" i="39"/>
  <c r="AI126" i="39"/>
  <c r="AI122" i="39"/>
  <c r="AI124" i="39"/>
  <c r="AI102" i="39"/>
  <c r="AI54" i="39"/>
  <c r="AI61" i="39"/>
  <c r="AI13" i="39"/>
  <c r="AI92" i="39"/>
  <c r="AI48" i="39"/>
  <c r="AI56" i="39"/>
  <c r="AI38" i="39"/>
  <c r="AI80" i="39"/>
  <c r="AI94" i="39"/>
  <c r="AI10" i="39"/>
  <c r="AI41" i="39"/>
  <c r="AI93" i="39"/>
  <c r="AI75" i="39"/>
  <c r="AI40" i="39"/>
  <c r="AI73" i="39"/>
  <c r="AI25" i="39"/>
  <c r="AI95" i="39"/>
  <c r="AI42" i="39"/>
  <c r="AI36" i="39"/>
  <c r="AI27" i="39"/>
  <c r="AI115" i="39"/>
  <c r="AI49" i="39"/>
  <c r="AI59" i="39"/>
  <c r="AI28" i="39"/>
  <c r="AI76" i="39"/>
  <c r="AI51" i="39"/>
  <c r="AI118" i="39"/>
  <c r="AI77" i="39"/>
  <c r="AI43" i="39"/>
  <c r="AI46" i="39"/>
  <c r="AI34" i="39"/>
  <c r="AI72" i="39"/>
  <c r="AI83" i="39"/>
  <c r="AI109" i="39"/>
  <c r="AI70" i="39"/>
  <c r="AI98" i="39"/>
  <c r="AI22" i="39"/>
  <c r="AI116" i="39"/>
  <c r="AI8" i="39"/>
  <c r="AI31" i="39"/>
  <c r="AI32" i="39"/>
  <c r="AI63" i="39"/>
  <c r="AI20" i="39"/>
  <c r="AI78" i="39"/>
  <c r="AI129" i="39"/>
  <c r="AF25" i="48"/>
  <c r="AI91" i="39"/>
  <c r="AI53" i="39"/>
  <c r="AF16" i="48"/>
  <c r="AF23" i="48"/>
  <c r="AF14" i="48"/>
  <c r="W10" i="43"/>
  <c r="W9" i="43"/>
  <c r="AF6" i="48"/>
  <c r="AF26" i="48"/>
  <c r="AF3" i="48"/>
  <c r="AF17" i="48"/>
  <c r="AF12" i="48"/>
  <c r="AF20" i="48"/>
  <c r="AF15" i="48"/>
  <c r="AF18" i="48"/>
  <c r="AF22" i="48"/>
  <c r="W5" i="39"/>
  <c r="W4" i="39"/>
  <c r="W3" i="39"/>
  <c r="AF10" i="48"/>
  <c r="AF5" i="48"/>
  <c r="AE11" i="48"/>
  <c r="AE26" i="48"/>
  <c r="AE4" i="48"/>
  <c r="AE16" i="48"/>
  <c r="AE13" i="48"/>
  <c r="AE23" i="48"/>
  <c r="K16" i="48"/>
  <c r="AE8" i="48"/>
  <c r="AE6" i="48"/>
  <c r="AE15" i="48"/>
  <c r="AE9" i="48"/>
  <c r="AE17" i="48"/>
  <c r="AE10" i="48"/>
  <c r="AE21" i="48"/>
  <c r="AE14" i="48"/>
  <c r="AE20" i="48"/>
  <c r="AE19" i="48"/>
  <c r="AE25" i="48"/>
  <c r="AE24" i="48"/>
  <c r="AE5" i="48"/>
  <c r="AE18" i="48"/>
  <c r="AE7" i="48"/>
  <c r="AE3" i="48"/>
  <c r="AE22" i="48"/>
  <c r="AE12" i="48"/>
  <c r="AF4" i="48"/>
  <c r="AF9" i="48"/>
  <c r="L16" i="48"/>
  <c r="C24" i="48" s="1"/>
  <c r="H4" i="33" s="1"/>
  <c r="L4" i="33" s="1"/>
  <c r="M3" i="33"/>
  <c r="M6" i="33"/>
  <c r="M4" i="33"/>
  <c r="AJ15" i="43" l="1"/>
  <c r="AJ45" i="43"/>
  <c r="AJ54" i="43"/>
  <c r="AJ44" i="43"/>
  <c r="AJ6" i="43"/>
  <c r="AJ5" i="43"/>
  <c r="AJ25" i="43"/>
  <c r="AJ26" i="43"/>
  <c r="AJ43" i="43"/>
  <c r="AJ14" i="43"/>
  <c r="AJ3" i="43"/>
  <c r="AJ20" i="43"/>
  <c r="AJ48" i="43"/>
  <c r="AJ16" i="43"/>
  <c r="AJ61" i="43"/>
  <c r="AJ21" i="43"/>
  <c r="AJ35" i="43"/>
  <c r="AJ33" i="43"/>
  <c r="AJ30" i="43"/>
  <c r="AJ17" i="43"/>
  <c r="AJ56" i="43"/>
  <c r="AJ13" i="43"/>
  <c r="AJ51" i="43"/>
  <c r="AJ7" i="43"/>
  <c r="AJ53" i="43"/>
  <c r="AJ37" i="43"/>
  <c r="AJ19" i="43"/>
  <c r="AJ60" i="43"/>
  <c r="AJ57" i="43"/>
  <c r="AJ40" i="43"/>
  <c r="AJ29" i="43"/>
  <c r="AJ55" i="43"/>
  <c r="AJ38" i="43"/>
  <c r="AJ10" i="43"/>
  <c r="AJ32" i="43"/>
  <c r="AJ12" i="43"/>
  <c r="AJ18" i="43"/>
  <c r="AJ65" i="43"/>
  <c r="AJ41" i="43"/>
  <c r="AJ28" i="43"/>
  <c r="AJ39" i="43"/>
  <c r="AJ34" i="43"/>
  <c r="AJ52" i="43"/>
  <c r="AJ8" i="43"/>
  <c r="AJ50" i="43"/>
  <c r="AJ58" i="43"/>
  <c r="AJ59" i="43"/>
  <c r="AJ47" i="43"/>
  <c r="AJ46" i="43"/>
  <c r="AJ4" i="43"/>
  <c r="AJ63" i="43"/>
  <c r="AJ49" i="43"/>
  <c r="AJ24" i="43"/>
  <c r="AJ9" i="43"/>
  <c r="AJ22" i="43"/>
  <c r="AJ27" i="43"/>
  <c r="AJ64" i="43"/>
  <c r="AJ42" i="43"/>
  <c r="AJ31" i="43"/>
  <c r="AJ62" i="43"/>
  <c r="AJ11" i="43"/>
  <c r="AJ36" i="43"/>
  <c r="AI61" i="43"/>
  <c r="AI60" i="43"/>
  <c r="AI32" i="43"/>
  <c r="AI45" i="43"/>
  <c r="AI4" i="43"/>
  <c r="AI42" i="43"/>
  <c r="AI6" i="43"/>
  <c r="AI9" i="43"/>
  <c r="AI57" i="43"/>
  <c r="AI30" i="43"/>
  <c r="AI58" i="43"/>
  <c r="AI24" i="43"/>
  <c r="AI28" i="43"/>
  <c r="AI47" i="43"/>
  <c r="AI37" i="43"/>
  <c r="AI29" i="43"/>
  <c r="AI43" i="43"/>
  <c r="AI21" i="43"/>
  <c r="AI51" i="43"/>
  <c r="AI56" i="43"/>
  <c r="AI34" i="43"/>
  <c r="AI13" i="43"/>
  <c r="AI22" i="43"/>
  <c r="AI27" i="43"/>
  <c r="AI35" i="43"/>
  <c r="AI19" i="43"/>
  <c r="AI26" i="43"/>
  <c r="AI49" i="43"/>
  <c r="AI18" i="43"/>
  <c r="AI55" i="43"/>
  <c r="AI20" i="43"/>
  <c r="AI40" i="43"/>
  <c r="AI15" i="43"/>
  <c r="AI33" i="43"/>
  <c r="AI50" i="43"/>
  <c r="AI39" i="43"/>
  <c r="AI14" i="43"/>
  <c r="AI38" i="43"/>
  <c r="AI23" i="43"/>
  <c r="AI41" i="43"/>
  <c r="AI44" i="43"/>
  <c r="AI5" i="43"/>
  <c r="AI64" i="43"/>
  <c r="AI62" i="43"/>
  <c r="O16" i="43"/>
  <c r="AI10" i="43"/>
  <c r="AI3" i="43"/>
  <c r="AI54" i="43"/>
  <c r="AI48" i="43"/>
  <c r="AI36" i="43"/>
  <c r="AI17" i="43"/>
  <c r="AI59" i="43"/>
  <c r="AI7" i="43"/>
  <c r="AI16" i="43"/>
  <c r="AI65" i="43"/>
  <c r="AI11" i="43"/>
  <c r="AI53" i="43"/>
  <c r="AI25" i="43"/>
  <c r="AI46" i="43"/>
  <c r="AI12" i="43"/>
  <c r="AI63" i="43"/>
  <c r="AI52" i="43"/>
  <c r="AI31" i="43"/>
  <c r="AI8" i="43"/>
  <c r="AJ26" i="39"/>
  <c r="AJ71" i="39"/>
  <c r="AJ68" i="39"/>
  <c r="AJ8" i="39"/>
  <c r="AJ48" i="39"/>
  <c r="AJ70" i="39"/>
  <c r="AJ72" i="39"/>
  <c r="AJ67" i="39"/>
  <c r="AJ4" i="39"/>
  <c r="AJ32" i="39"/>
  <c r="AJ121" i="39"/>
  <c r="AJ80" i="39"/>
  <c r="AJ105" i="39"/>
  <c r="AJ118" i="39"/>
  <c r="AJ35" i="39"/>
  <c r="AJ131" i="39"/>
  <c r="AJ65" i="39"/>
  <c r="AJ91" i="39"/>
  <c r="AJ47" i="39"/>
  <c r="AJ49" i="39"/>
  <c r="AJ50" i="39"/>
  <c r="AJ57" i="39"/>
  <c r="AJ95" i="39"/>
  <c r="AJ28" i="39"/>
  <c r="AJ22" i="39"/>
  <c r="AJ69" i="39"/>
  <c r="AJ54" i="39"/>
  <c r="AJ98" i="39"/>
  <c r="AJ111" i="39"/>
  <c r="AJ64" i="39"/>
  <c r="AJ124" i="39"/>
  <c r="AJ66" i="39"/>
  <c r="AJ103" i="39"/>
  <c r="AJ19" i="39"/>
  <c r="AJ116" i="39"/>
  <c r="AJ110" i="39"/>
  <c r="AJ56" i="39"/>
  <c r="AJ59" i="39"/>
  <c r="AJ34" i="39"/>
  <c r="AJ51" i="39"/>
  <c r="AJ81" i="39"/>
  <c r="AJ63" i="39"/>
  <c r="AJ15" i="39"/>
  <c r="AJ55" i="39"/>
  <c r="AJ108" i="39"/>
  <c r="AJ77" i="39"/>
  <c r="AJ27" i="39"/>
  <c r="AJ37" i="39"/>
  <c r="AJ74" i="39"/>
  <c r="AJ122" i="39"/>
  <c r="AJ100" i="39"/>
  <c r="AJ21" i="39"/>
  <c r="AJ20" i="39"/>
  <c r="AJ13" i="39"/>
  <c r="AJ96" i="39"/>
  <c r="AJ79" i="39"/>
  <c r="AJ10" i="39"/>
  <c r="AJ42" i="39"/>
  <c r="AJ88" i="39"/>
  <c r="AJ114" i="39"/>
  <c r="AJ62" i="39"/>
  <c r="AJ123" i="39"/>
  <c r="AJ12" i="39"/>
  <c r="AJ90" i="39"/>
  <c r="AJ43" i="39"/>
  <c r="AJ23" i="39"/>
  <c r="AJ99" i="39"/>
  <c r="AJ60" i="39"/>
  <c r="AJ128" i="39"/>
  <c r="AJ41" i="39"/>
  <c r="AJ75" i="39"/>
  <c r="AJ17" i="39"/>
  <c r="AJ39" i="39"/>
  <c r="AJ31" i="39"/>
  <c r="AJ33" i="39"/>
  <c r="AJ109" i="39"/>
  <c r="AJ14" i="39"/>
  <c r="AJ120" i="39"/>
  <c r="AJ87" i="39"/>
  <c r="AJ18" i="39"/>
  <c r="AJ84" i="39"/>
  <c r="AJ7" i="39"/>
  <c r="AJ83" i="39"/>
  <c r="AJ92" i="39"/>
  <c r="AJ61" i="39"/>
  <c r="AJ129" i="39"/>
  <c r="AJ52" i="39"/>
  <c r="AJ126" i="39"/>
  <c r="AJ45" i="39"/>
  <c r="AJ29" i="39"/>
  <c r="AJ127" i="39"/>
  <c r="AJ9" i="39"/>
  <c r="AJ38" i="39"/>
  <c r="AJ58" i="39"/>
  <c r="AJ46" i="39"/>
  <c r="AJ117" i="39"/>
  <c r="AJ119" i="39"/>
  <c r="AJ104" i="39"/>
  <c r="AJ53" i="39"/>
  <c r="AJ36" i="39"/>
  <c r="AJ24" i="39"/>
  <c r="AJ89" i="39"/>
  <c r="AJ6" i="39"/>
  <c r="AJ73" i="39"/>
  <c r="AJ3" i="39"/>
  <c r="AJ30" i="39"/>
  <c r="AJ82" i="39"/>
  <c r="AJ78" i="39"/>
  <c r="AJ85" i="39"/>
  <c r="AJ94" i="39"/>
  <c r="AJ44" i="39"/>
  <c r="AJ76" i="39"/>
  <c r="AJ130" i="39"/>
  <c r="AJ97" i="39"/>
  <c r="AJ125" i="39"/>
  <c r="AJ107" i="39"/>
  <c r="AJ112" i="39"/>
  <c r="AJ86" i="39"/>
  <c r="AJ93" i="39"/>
  <c r="AJ106" i="39"/>
  <c r="AJ115" i="39"/>
  <c r="AJ101" i="39"/>
  <c r="AJ5" i="39"/>
  <c r="AJ25" i="39"/>
  <c r="AJ16" i="39"/>
  <c r="AJ40" i="39"/>
  <c r="AJ113" i="39"/>
  <c r="AJ102" i="39"/>
  <c r="AJ11" i="39"/>
  <c r="AJ132" i="39"/>
  <c r="L17" i="48"/>
  <c r="C25" i="48" s="1"/>
  <c r="H5" i="33" s="1"/>
  <c r="L5" i="33" s="1"/>
  <c r="M5" i="33"/>
  <c r="L19" i="48"/>
  <c r="C27" i="48" s="1"/>
  <c r="H7" i="33" s="1"/>
  <c r="L7" i="33" s="1"/>
  <c r="M7" i="33"/>
  <c r="N2" i="33"/>
  <c r="O20" i="43"/>
  <c r="N19" i="43"/>
  <c r="N21" i="43"/>
  <c r="P22" i="39"/>
  <c r="C35" i="39" s="1"/>
  <c r="H22" i="33" s="1"/>
  <c r="L22" i="33" s="1"/>
  <c r="M22" i="33"/>
  <c r="P16" i="43"/>
  <c r="C26" i="43" s="1"/>
  <c r="H9" i="33" s="1"/>
  <c r="L9" i="33" s="1"/>
  <c r="M9" i="33"/>
  <c r="P17" i="39"/>
  <c r="C30" i="39" s="1"/>
  <c r="H17" i="33" s="1"/>
  <c r="L17" i="33" s="1"/>
  <c r="M17" i="33"/>
  <c r="P19" i="39"/>
  <c r="C32" i="39" s="1"/>
  <c r="H19" i="33" s="1"/>
  <c r="L19" i="33" s="1"/>
  <c r="M19" i="33"/>
  <c r="P15" i="39"/>
  <c r="C28" i="39" s="1"/>
  <c r="H15" i="33" s="1"/>
  <c r="L15" i="33" s="1"/>
  <c r="M15" i="33"/>
  <c r="P16" i="39"/>
  <c r="C29" i="39" s="1"/>
  <c r="H16" i="33" s="1"/>
  <c r="L16" i="33" s="1"/>
  <c r="M16" i="33"/>
  <c r="P18" i="39"/>
  <c r="C31" i="39" s="1"/>
  <c r="H18" i="33" s="1"/>
  <c r="L18" i="33" s="1"/>
  <c r="M18" i="33"/>
  <c r="P20" i="39"/>
  <c r="C33" i="39" s="1"/>
  <c r="H20" i="33" s="1"/>
  <c r="L20" i="33" s="1"/>
  <c r="M20" i="33"/>
  <c r="P21" i="39"/>
  <c r="C34" i="39" s="1"/>
  <c r="H21" i="33" s="1"/>
  <c r="L21" i="33" s="1"/>
  <c r="M21" i="33"/>
  <c r="P23" i="39"/>
  <c r="C36" i="39" s="1"/>
  <c r="H23" i="33" s="1"/>
  <c r="L23" i="33" s="1"/>
  <c r="M23" i="33"/>
  <c r="P24" i="39"/>
  <c r="C37" i="39" s="1"/>
  <c r="H24" i="33" s="1"/>
  <c r="L24" i="33" s="1"/>
  <c r="M24" i="33"/>
  <c r="N15" i="33"/>
  <c r="K19" i="48"/>
  <c r="N18" i="39"/>
  <c r="N20" i="43"/>
  <c r="P19" i="43"/>
  <c r="C29" i="43" s="1"/>
  <c r="H12" i="33" s="1"/>
  <c r="L12" i="33" s="1"/>
  <c r="M12" i="33"/>
  <c r="P21" i="43"/>
  <c r="C31" i="43" s="1"/>
  <c r="H14" i="33" s="1"/>
  <c r="L14" i="33" s="1"/>
  <c r="M14" i="33"/>
  <c r="O10" i="42"/>
  <c r="N16" i="43"/>
  <c r="P18" i="43"/>
  <c r="C28" i="43" s="1"/>
  <c r="H11" i="33" s="1"/>
  <c r="L11" i="33" s="1"/>
  <c r="M11" i="33"/>
  <c r="K15" i="48"/>
  <c r="N15" i="43"/>
  <c r="O5" i="42"/>
  <c r="O15" i="39"/>
  <c r="O18" i="39"/>
  <c r="O16" i="39"/>
  <c r="J17" i="48"/>
  <c r="O20" i="39"/>
  <c r="O18" i="43"/>
  <c r="P15" i="43"/>
  <c r="C25" i="43" s="1"/>
  <c r="H8" i="33" s="1"/>
  <c r="L8" i="33" s="1"/>
  <c r="M8" i="33"/>
  <c r="P17" i="43"/>
  <c r="C27" i="43" s="1"/>
  <c r="H10" i="33" s="1"/>
  <c r="L10" i="33" s="1"/>
  <c r="M10" i="33"/>
  <c r="P20" i="43"/>
  <c r="C30" i="43" s="1"/>
  <c r="H13" i="33" s="1"/>
  <c r="L13" i="33" s="1"/>
  <c r="M13" i="33"/>
  <c r="N8" i="33"/>
  <c r="O17" i="43"/>
  <c r="J19" i="48"/>
  <c r="N15" i="39"/>
  <c r="N16" i="39"/>
  <c r="N20" i="39"/>
  <c r="N18" i="43"/>
  <c r="J15" i="48"/>
  <c r="O15" i="43"/>
  <c r="N23" i="39"/>
  <c r="O21" i="39"/>
  <c r="K17" i="48"/>
  <c r="N17" i="43"/>
  <c r="O23" i="39"/>
  <c r="N21" i="39"/>
  <c r="O15" i="42"/>
  <c r="J16" i="48"/>
  <c r="J18" i="48"/>
  <c r="O3" i="42"/>
  <c r="O22" i="39"/>
  <c r="O17" i="39"/>
  <c r="N19" i="39"/>
  <c r="K18" i="48"/>
  <c r="O19" i="43"/>
  <c r="O21" i="43"/>
  <c r="N22" i="39"/>
  <c r="N24" i="39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<sst xmlns="http://schemas.openxmlformats.org/spreadsheetml/2006/main" count="673" uniqueCount="199">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</sst>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5.8591859080595239E-4</c:v>
                </c:pt>
                <c:pt idx="1">
                  <c:v>5.8591859080595239E-4</c:v>
                </c:pt>
                <c:pt idx="2">
                  <c:v>5.8591859080595239E-4</c:v>
                </c:pt>
                <c:pt idx="3">
                  <c:v>5.8591859080595239E-4</c:v>
                </c:pt>
                <c:pt idx="4">
                  <c:v>5.8591859080595239E-4</c:v>
                </c:pt>
                <c:pt idx="5">
                  <c:v>5.8591859080595239E-4</c:v>
                </c:pt>
                <c:pt idx="6">
                  <c:v>5.8591859080595239E-4</c:v>
                </c:pt>
                <c:pt idx="7">
                  <c:v>5.8591859080595239E-4</c:v>
                </c:pt>
                <c:pt idx="8">
                  <c:v>5.8591859080595239E-4</c:v>
                </c:pt>
                <c:pt idx="9">
                  <c:v>5.8591859080595239E-4</c:v>
                </c:pt>
                <c:pt idx="10">
                  <c:v>5.8591859080595239E-4</c:v>
                </c:pt>
                <c:pt idx="11">
                  <c:v>5.8591859080595239E-4</c:v>
                </c:pt>
                <c:pt idx="12">
                  <c:v>5.8591859080595239E-4</c:v>
                </c:pt>
                <c:pt idx="13">
                  <c:v>5.8591859080595239E-4</c:v>
                </c:pt>
                <c:pt idx="14">
                  <c:v>5.8591859080595239E-4</c:v>
                </c:pt>
                <c:pt idx="15">
                  <c:v>5.8591859080595239E-4</c:v>
                </c:pt>
                <c:pt idx="16">
                  <c:v>5.8591859080595239E-4</c:v>
                </c:pt>
                <c:pt idx="17">
                  <c:v>5.8591859080595239E-4</c:v>
                </c:pt>
                <c:pt idx="18">
                  <c:v>5.8591859080595239E-4</c:v>
                </c:pt>
                <c:pt idx="19">
                  <c:v>5.8591859080595239E-4</c:v>
                </c:pt>
                <c:pt idx="20">
                  <c:v>5.8591859080595239E-4</c:v>
                </c:pt>
                <c:pt idx="21">
                  <c:v>5.8591859080595239E-4</c:v>
                </c:pt>
                <c:pt idx="22">
                  <c:v>5.8591859080595239E-4</c:v>
                </c:pt>
                <c:pt idx="23">
                  <c:v>5.8591859080595239E-4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6.5747864496576089E-4</c:v>
                </c:pt>
                <c:pt idx="1">
                  <c:v>6.5300614158077285E-4</c:v>
                </c:pt>
                <c:pt idx="2">
                  <c:v>6.3958863142580874E-4</c:v>
                </c:pt>
                <c:pt idx="3">
                  <c:v>6.351161280408207E-4</c:v>
                </c:pt>
                <c:pt idx="4">
                  <c:v>6.3064362465583266E-4</c:v>
                </c:pt>
                <c:pt idx="5">
                  <c:v>6.2617112127084462E-4</c:v>
                </c:pt>
                <c:pt idx="6">
                  <c:v>6.2169861788585658E-4</c:v>
                </c:pt>
                <c:pt idx="7">
                  <c:v>6.0380860434590454E-4</c:v>
                </c:pt>
                <c:pt idx="8">
                  <c:v>5.993361009609165E-4</c:v>
                </c:pt>
                <c:pt idx="9">
                  <c:v>5.9486359757592846E-4</c:v>
                </c:pt>
                <c:pt idx="10">
                  <c:v>5.9039109419094043E-4</c:v>
                </c:pt>
                <c:pt idx="11">
                  <c:v>5.7697358403597631E-4</c:v>
                </c:pt>
                <c:pt idx="12">
                  <c:v>5.7250108065098827E-4</c:v>
                </c:pt>
                <c:pt idx="13">
                  <c:v>5.6802857726600024E-4</c:v>
                </c:pt>
                <c:pt idx="14">
                  <c:v>5.635560738810122E-4</c:v>
                </c:pt>
                <c:pt idx="15">
                  <c:v>5.5908357049602416E-4</c:v>
                </c:pt>
                <c:pt idx="16">
                  <c:v>5.4566606034106005E-4</c:v>
                </c:pt>
                <c:pt idx="17">
                  <c:v>5.4119355695607201E-4</c:v>
                </c:pt>
                <c:pt idx="18">
                  <c:v>5.3672105357108397E-4</c:v>
                </c:pt>
                <c:pt idx="19">
                  <c:v>5.3224855018609593E-4</c:v>
                </c:pt>
                <c:pt idx="20">
                  <c:v>5.2777604680110789E-4</c:v>
                </c:pt>
                <c:pt idx="21">
                  <c:v>5.1435853664614378E-4</c:v>
                </c:pt>
                <c:pt idx="22">
                  <c:v>5.0988603326115574E-4</c:v>
                </c:pt>
                <c:pt idx="23">
                  <c:v>5.0541352987616781E-4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7.2849068549175715E-4</c:v>
                </c:pt>
                <c:pt idx="1">
                  <c:v>7.1739659566659312E-4</c:v>
                </c:pt>
                <c:pt idx="2">
                  <c:v>6.8540285111999999E-4</c:v>
                </c:pt>
                <c:pt idx="3">
                  <c:v>6.751677779141019E-4</c:v>
                </c:pt>
                <c:pt idx="4">
                  <c:v>6.6514745886302044E-4</c:v>
                </c:pt>
                <c:pt idx="5">
                  <c:v>6.5534189396675548E-4</c:v>
                </c:pt>
                <c:pt idx="6">
                  <c:v>6.4575108322530704E-4</c:v>
                </c:pt>
                <c:pt idx="7">
                  <c:v>6.0953538180767849E-4</c:v>
                </c:pt>
                <c:pt idx="8">
                  <c:v>6.0101834184031261E-4</c:v>
                </c:pt>
                <c:pt idx="9">
                  <c:v>5.9271605602776334E-4</c:v>
                </c:pt>
                <c:pt idx="10">
                  <c:v>5.8462852437003048E-4</c:v>
                </c:pt>
                <c:pt idx="11">
                  <c:v>5.6165445432573131E-4</c:v>
                </c:pt>
                <c:pt idx="12">
                  <c:v>5.544259392872646E-4</c:v>
                </c:pt>
                <c:pt idx="13">
                  <c:v>5.4741217840361441E-4</c:v>
                </c:pt>
                <c:pt idx="14">
                  <c:v>5.4061317167478063E-4</c:v>
                </c:pt>
                <c:pt idx="15">
                  <c:v>5.3402891910076357E-4</c:v>
                </c:pt>
                <c:pt idx="16">
                  <c:v>5.1556468630761115E-4</c:v>
                </c:pt>
                <c:pt idx="17">
                  <c:v>5.0983945035286014E-4</c:v>
                </c:pt>
                <c:pt idx="18">
                  <c:v>5.0432896855292565E-4</c:v>
                </c:pt>
                <c:pt idx="19">
                  <c:v>4.9903324090780756E-4</c:v>
                </c:pt>
                <c:pt idx="20">
                  <c:v>4.9395226741750608E-4</c:v>
                </c:pt>
                <c:pt idx="21">
                  <c:v>4.7999787187550064E-4</c:v>
                </c:pt>
                <c:pt idx="22">
                  <c:v>4.7577591500446527E-4</c:v>
                </c:pt>
                <c:pt idx="23">
                  <c:v>4.7176871228824641E-4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94784"/>
        <c:axId val="500296320"/>
      </c:lineChart>
      <c:dateAx>
        <c:axId val="5002947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96320"/>
        <c:crosses val="autoZero"/>
        <c:auto val="1"/>
        <c:lblOffset val="100"/>
        <c:baseTimeUnit val="days"/>
      </c:dateAx>
      <c:valAx>
        <c:axId val="5002963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0294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1.3652732486033549E-3</c:v>
                </c:pt>
                <c:pt idx="1">
                  <c:v>1.3652732486033549E-3</c:v>
                </c:pt>
                <c:pt idx="2">
                  <c:v>1.3652732486033549E-3</c:v>
                </c:pt>
                <c:pt idx="3">
                  <c:v>1.3652732486033549E-3</c:v>
                </c:pt>
                <c:pt idx="4">
                  <c:v>1.3652732486033549E-3</c:v>
                </c:pt>
                <c:pt idx="5">
                  <c:v>1.3652732486033549E-3</c:v>
                </c:pt>
                <c:pt idx="6">
                  <c:v>1.3652732486033549E-3</c:v>
                </c:pt>
                <c:pt idx="7">
                  <c:v>1.3652732486033549E-3</c:v>
                </c:pt>
                <c:pt idx="8">
                  <c:v>1.3652732486033549E-3</c:v>
                </c:pt>
                <c:pt idx="9">
                  <c:v>1.3652732486033549E-3</c:v>
                </c:pt>
                <c:pt idx="10">
                  <c:v>1.3652732486033549E-3</c:v>
                </c:pt>
                <c:pt idx="11">
                  <c:v>1.3652732486033549E-3</c:v>
                </c:pt>
                <c:pt idx="12">
                  <c:v>1.3652732486033549E-3</c:v>
                </c:pt>
                <c:pt idx="13">
                  <c:v>1.3652732486033549E-3</c:v>
                </c:pt>
                <c:pt idx="14">
                  <c:v>1.3652732486033549E-3</c:v>
                </c:pt>
                <c:pt idx="15">
                  <c:v>1.3652732486033549E-3</c:v>
                </c:pt>
                <c:pt idx="16">
                  <c:v>1.3652732486033549E-3</c:v>
                </c:pt>
                <c:pt idx="17">
                  <c:v>1.3652732486033549E-3</c:v>
                </c:pt>
                <c:pt idx="18">
                  <c:v>1.3652732486033549E-3</c:v>
                </c:pt>
                <c:pt idx="19">
                  <c:v>1.3652732486033549E-3</c:v>
                </c:pt>
                <c:pt idx="20">
                  <c:v>1.3652732486033549E-3</c:v>
                </c:pt>
                <c:pt idx="21">
                  <c:v>1.3652732486033549E-3</c:v>
                </c:pt>
                <c:pt idx="22">
                  <c:v>1.3652732486033549E-3</c:v>
                </c:pt>
                <c:pt idx="23">
                  <c:v>1.3652732486033549E-3</c:v>
                </c:pt>
                <c:pt idx="24">
                  <c:v>1.3652732486033549E-3</c:v>
                </c:pt>
                <c:pt idx="25">
                  <c:v>1.3652732486033549E-3</c:v>
                </c:pt>
                <c:pt idx="26">
                  <c:v>1.3652732486033549E-3</c:v>
                </c:pt>
                <c:pt idx="27">
                  <c:v>1.3652732486033549E-3</c:v>
                </c:pt>
                <c:pt idx="28">
                  <c:v>1.3652732486033549E-3</c:v>
                </c:pt>
                <c:pt idx="29">
                  <c:v>1.3652732486033549E-3</c:v>
                </c:pt>
                <c:pt idx="30">
                  <c:v>1.3652732486033549E-3</c:v>
                </c:pt>
                <c:pt idx="31">
                  <c:v>1.3652732486033549E-3</c:v>
                </c:pt>
                <c:pt idx="32">
                  <c:v>1.3652732486033549E-3</c:v>
                </c:pt>
                <c:pt idx="33">
                  <c:v>1.3652732486033549E-3</c:v>
                </c:pt>
                <c:pt idx="34">
                  <c:v>1.3652732486033549E-3</c:v>
                </c:pt>
                <c:pt idx="35">
                  <c:v>1.3652732486033549E-3</c:v>
                </c:pt>
                <c:pt idx="36">
                  <c:v>1.3652732486033549E-3</c:v>
                </c:pt>
                <c:pt idx="37">
                  <c:v>1.3652732486033549E-3</c:v>
                </c:pt>
                <c:pt idx="38">
                  <c:v>1.3652732486033549E-3</c:v>
                </c:pt>
                <c:pt idx="39">
                  <c:v>1.3652732486033549E-3</c:v>
                </c:pt>
                <c:pt idx="40">
                  <c:v>1.3652732486033549E-3</c:v>
                </c:pt>
                <c:pt idx="41">
                  <c:v>1.3652732486033549E-3</c:v>
                </c:pt>
                <c:pt idx="42">
                  <c:v>1.3652732486033549E-3</c:v>
                </c:pt>
                <c:pt idx="43">
                  <c:v>1.3652732486033549E-3</c:v>
                </c:pt>
                <c:pt idx="44">
                  <c:v>1.3652732486033549E-3</c:v>
                </c:pt>
                <c:pt idx="45">
                  <c:v>1.3652732486033549E-3</c:v>
                </c:pt>
                <c:pt idx="46">
                  <c:v>1.3652732486033549E-3</c:v>
                </c:pt>
                <c:pt idx="47">
                  <c:v>1.3652732486033549E-3</c:v>
                </c:pt>
                <c:pt idx="48">
                  <c:v>1.3652732486033549E-3</c:v>
                </c:pt>
                <c:pt idx="49">
                  <c:v>1.3652732486033549E-3</c:v>
                </c:pt>
                <c:pt idx="50">
                  <c:v>1.3652732486033549E-3</c:v>
                </c:pt>
                <c:pt idx="51">
                  <c:v>1.3652732486033549E-3</c:v>
                </c:pt>
                <c:pt idx="52">
                  <c:v>1.3652732486033549E-3</c:v>
                </c:pt>
                <c:pt idx="53">
                  <c:v>1.3652732486033549E-3</c:v>
                </c:pt>
                <c:pt idx="54">
                  <c:v>1.3652732486033549E-3</c:v>
                </c:pt>
                <c:pt idx="55">
                  <c:v>1.3652732486033549E-3</c:v>
                </c:pt>
                <c:pt idx="56">
                  <c:v>1.3652732486033549E-3</c:v>
                </c:pt>
                <c:pt idx="57">
                  <c:v>1.3652732486033549E-3</c:v>
                </c:pt>
                <c:pt idx="58">
                  <c:v>1.3652732486033549E-3</c:v>
                </c:pt>
                <c:pt idx="59">
                  <c:v>1.3652732486033549E-3</c:v>
                </c:pt>
                <c:pt idx="60">
                  <c:v>1.3652732486033549E-3</c:v>
                </c:pt>
                <c:pt idx="61">
                  <c:v>1.3652732486033549E-3</c:v>
                </c:pt>
                <c:pt idx="62">
                  <c:v>1.3652732486033549E-3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1.3312711086370006E-3</c:v>
                </c:pt>
                <c:pt idx="1">
                  <c:v>1.332010285592791E-3</c:v>
                </c:pt>
                <c:pt idx="2">
                  <c:v>1.334227816460162E-3</c:v>
                </c:pt>
                <c:pt idx="3">
                  <c:v>1.3349669934159523E-3</c:v>
                </c:pt>
                <c:pt idx="4">
                  <c:v>1.3357061703717424E-3</c:v>
                </c:pt>
                <c:pt idx="5">
                  <c:v>1.3364453473275327E-3</c:v>
                </c:pt>
                <c:pt idx="6">
                  <c:v>1.3371845242833231E-3</c:v>
                </c:pt>
                <c:pt idx="7">
                  <c:v>1.3401412321064844E-3</c:v>
                </c:pt>
                <c:pt idx="8">
                  <c:v>1.3408804090622747E-3</c:v>
                </c:pt>
                <c:pt idx="9">
                  <c:v>1.3416195860180651E-3</c:v>
                </c:pt>
                <c:pt idx="10">
                  <c:v>1.3423587629738554E-3</c:v>
                </c:pt>
                <c:pt idx="11">
                  <c:v>1.3445762938412262E-3</c:v>
                </c:pt>
                <c:pt idx="12">
                  <c:v>1.3453154707970165E-3</c:v>
                </c:pt>
                <c:pt idx="13">
                  <c:v>1.3460546477528069E-3</c:v>
                </c:pt>
                <c:pt idx="14">
                  <c:v>1.3467938247085972E-3</c:v>
                </c:pt>
                <c:pt idx="15">
                  <c:v>1.3475330016643875E-3</c:v>
                </c:pt>
                <c:pt idx="16">
                  <c:v>1.3497505325317585E-3</c:v>
                </c:pt>
                <c:pt idx="17">
                  <c:v>1.3504897094875489E-3</c:v>
                </c:pt>
                <c:pt idx="18">
                  <c:v>1.3512288864433392E-3</c:v>
                </c:pt>
                <c:pt idx="19">
                  <c:v>1.3519680633991295E-3</c:v>
                </c:pt>
                <c:pt idx="20">
                  <c:v>1.3527072403549196E-3</c:v>
                </c:pt>
                <c:pt idx="21">
                  <c:v>1.3549247712222906E-3</c:v>
                </c:pt>
                <c:pt idx="22">
                  <c:v>1.355663948178081E-3</c:v>
                </c:pt>
                <c:pt idx="23">
                  <c:v>1.3564031251338713E-3</c:v>
                </c:pt>
                <c:pt idx="24">
                  <c:v>1.3571423020896616E-3</c:v>
                </c:pt>
                <c:pt idx="25">
                  <c:v>1.357881479045452E-3</c:v>
                </c:pt>
                <c:pt idx="26">
                  <c:v>1.360099009912823E-3</c:v>
                </c:pt>
                <c:pt idx="27">
                  <c:v>1.3608381868686131E-3</c:v>
                </c:pt>
                <c:pt idx="28">
                  <c:v>1.3615773638244034E-3</c:v>
                </c:pt>
                <c:pt idx="29">
                  <c:v>1.3623165407801938E-3</c:v>
                </c:pt>
                <c:pt idx="30">
                  <c:v>1.3630557177359841E-3</c:v>
                </c:pt>
                <c:pt idx="31">
                  <c:v>1.3652732486033551E-3</c:v>
                </c:pt>
                <c:pt idx="32">
                  <c:v>1.3660124255591454E-3</c:v>
                </c:pt>
                <c:pt idx="33">
                  <c:v>1.3667516025149358E-3</c:v>
                </c:pt>
                <c:pt idx="34">
                  <c:v>1.3674907794707261E-3</c:v>
                </c:pt>
                <c:pt idx="35">
                  <c:v>1.3682299564265164E-3</c:v>
                </c:pt>
                <c:pt idx="36">
                  <c:v>1.3704474872938872E-3</c:v>
                </c:pt>
                <c:pt idx="37">
                  <c:v>1.3711866642496775E-3</c:v>
                </c:pt>
                <c:pt idx="38">
                  <c:v>1.3719258412054679E-3</c:v>
                </c:pt>
                <c:pt idx="39">
                  <c:v>1.3726650181612582E-3</c:v>
                </c:pt>
                <c:pt idx="40">
                  <c:v>1.3734041951170485E-3</c:v>
                </c:pt>
                <c:pt idx="41">
                  <c:v>1.3756217259844195E-3</c:v>
                </c:pt>
                <c:pt idx="42">
                  <c:v>1.3763609029402099E-3</c:v>
                </c:pt>
                <c:pt idx="43">
                  <c:v>1.377100079896E-3</c:v>
                </c:pt>
                <c:pt idx="44">
                  <c:v>1.3778392568517903E-3</c:v>
                </c:pt>
                <c:pt idx="45">
                  <c:v>1.3785784338075807E-3</c:v>
                </c:pt>
                <c:pt idx="46">
                  <c:v>1.3807959646749517E-3</c:v>
                </c:pt>
                <c:pt idx="47">
                  <c:v>1.381535141630742E-3</c:v>
                </c:pt>
                <c:pt idx="48">
                  <c:v>1.3822743185865323E-3</c:v>
                </c:pt>
                <c:pt idx="49">
                  <c:v>1.3830134955423227E-3</c:v>
                </c:pt>
                <c:pt idx="50">
                  <c:v>1.383752672498113E-3</c:v>
                </c:pt>
                <c:pt idx="51">
                  <c:v>1.3859702033654838E-3</c:v>
                </c:pt>
                <c:pt idx="52">
                  <c:v>1.3867093803212741E-3</c:v>
                </c:pt>
                <c:pt idx="53">
                  <c:v>1.3874485572770644E-3</c:v>
                </c:pt>
                <c:pt idx="54">
                  <c:v>1.3881877342328548E-3</c:v>
                </c:pt>
                <c:pt idx="55">
                  <c:v>1.3889269111886451E-3</c:v>
                </c:pt>
                <c:pt idx="56">
                  <c:v>1.3911444420560161E-3</c:v>
                </c:pt>
                <c:pt idx="57">
                  <c:v>1.3918836190118064E-3</c:v>
                </c:pt>
                <c:pt idx="58">
                  <c:v>1.3926227959675968E-3</c:v>
                </c:pt>
                <c:pt idx="59">
                  <c:v>1.3933619729233871E-3</c:v>
                </c:pt>
                <c:pt idx="60">
                  <c:v>1.3941011498791772E-3</c:v>
                </c:pt>
                <c:pt idx="61">
                  <c:v>1.3963186807465482E-3</c:v>
                </c:pt>
                <c:pt idx="62">
                  <c:v>1.3970578577023386E-3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1.3566691221273157E-3</c:v>
                </c:pt>
                <c:pt idx="1">
                  <c:v>1.3563245956860284E-3</c:v>
                </c:pt>
                <c:pt idx="2">
                  <c:v>1.3553967435228575E-3</c:v>
                </c:pt>
                <c:pt idx="3">
                  <c:v>1.355122701855364E-3</c:v>
                </c:pt>
                <c:pt idx="4">
                  <c:v>1.354866281381319E-3</c:v>
                </c:pt>
                <c:pt idx="5">
                  <c:v>1.3546274821007221E-3</c:v>
                </c:pt>
                <c:pt idx="6">
                  <c:v>1.3544063040135741E-3</c:v>
                </c:pt>
                <c:pt idx="7">
                  <c:v>1.3536978035994652E-3</c:v>
                </c:pt>
                <c:pt idx="8">
                  <c:v>1.353564731479559E-3</c:v>
                </c:pt>
                <c:pt idx="9">
                  <c:v>1.3534492805531014E-3</c:v>
                </c:pt>
                <c:pt idx="10">
                  <c:v>1.3533514508200918E-3</c:v>
                </c:pt>
                <c:pt idx="11">
                  <c:v>1.3531636887817544E-3</c:v>
                </c:pt>
                <c:pt idx="12">
                  <c:v>1.3531363438225386E-3</c:v>
                </c:pt>
                <c:pt idx="13">
                  <c:v>1.3531266200567714E-3</c:v>
                </c:pt>
                <c:pt idx="14">
                  <c:v>1.3531345174844524E-3</c:v>
                </c:pt>
                <c:pt idx="15">
                  <c:v>1.3531600361055822E-3</c:v>
                </c:pt>
                <c:pt idx="16">
                  <c:v>1.3533423191296613E-3</c:v>
                </c:pt>
                <c:pt idx="17">
                  <c:v>1.3534383225245845E-3</c:v>
                </c:pt>
                <c:pt idx="18">
                  <c:v>1.3535519471129561E-3</c:v>
                </c:pt>
                <c:pt idx="19">
                  <c:v>1.3536831928947762E-3</c:v>
                </c:pt>
                <c:pt idx="20">
                  <c:v>1.3538320598700446E-3</c:v>
                </c:pt>
                <c:pt idx="21">
                  <c:v>1.3543843879565405E-3</c:v>
                </c:pt>
                <c:pt idx="22">
                  <c:v>1.3546037397056026E-3</c:v>
                </c:pt>
                <c:pt idx="23">
                  <c:v>1.3548407126481132E-3</c:v>
                </c:pt>
                <c:pt idx="24">
                  <c:v>1.3550953067840718E-3</c:v>
                </c:pt>
                <c:pt idx="25">
                  <c:v>1.3553675221134793E-3</c:v>
                </c:pt>
                <c:pt idx="26">
                  <c:v>1.3562898952623919E-3</c:v>
                </c:pt>
                <c:pt idx="27">
                  <c:v>1.356632595365593E-3</c:v>
                </c:pt>
                <c:pt idx="28">
                  <c:v>1.3569929166622422E-3</c:v>
                </c:pt>
                <c:pt idx="29">
                  <c:v>1.3573708591523403E-3</c:v>
                </c:pt>
                <c:pt idx="30">
                  <c:v>1.3577664228358864E-3</c:v>
                </c:pt>
                <c:pt idx="31">
                  <c:v>1.3590588410472156E-3</c:v>
                </c:pt>
                <c:pt idx="32">
                  <c:v>1.3595248895045555E-3</c:v>
                </c:pt>
                <c:pt idx="33">
                  <c:v>1.3600085591553438E-3</c:v>
                </c:pt>
                <c:pt idx="34">
                  <c:v>1.3605098499995807E-3</c:v>
                </c:pt>
                <c:pt idx="35">
                  <c:v>1.3610287620372656E-3</c:v>
                </c:pt>
                <c:pt idx="36">
                  <c:v>1.3626912253110117E-3</c:v>
                </c:pt>
                <c:pt idx="37">
                  <c:v>1.3632806221224904E-3</c:v>
                </c:pt>
                <c:pt idx="38">
                  <c:v>1.3638876401274177E-3</c:v>
                </c:pt>
                <c:pt idx="39">
                  <c:v>1.3645122793257932E-3</c:v>
                </c:pt>
                <c:pt idx="40">
                  <c:v>1.3651545397176173E-3</c:v>
                </c:pt>
                <c:pt idx="41">
                  <c:v>1.3671870480537799E-3</c:v>
                </c:pt>
                <c:pt idx="42">
                  <c:v>1.3678997932193978E-3</c:v>
                </c:pt>
                <c:pt idx="43">
                  <c:v>1.3686301595784637E-3</c:v>
                </c:pt>
                <c:pt idx="44">
                  <c:v>1.3693781471309785E-3</c:v>
                </c:pt>
                <c:pt idx="45">
                  <c:v>1.3701437558769412E-3</c:v>
                </c:pt>
                <c:pt idx="46">
                  <c:v>1.3725463092755207E-3</c:v>
                </c:pt>
                <c:pt idx="47">
                  <c:v>1.3733824027952772E-3</c:v>
                </c:pt>
                <c:pt idx="48">
                  <c:v>1.3742361175084824E-3</c:v>
                </c:pt>
                <c:pt idx="49">
                  <c:v>1.3751074534151357E-3</c:v>
                </c:pt>
                <c:pt idx="50">
                  <c:v>1.3759964105152377E-3</c:v>
                </c:pt>
                <c:pt idx="51">
                  <c:v>1.3787690089762336E-3</c:v>
                </c:pt>
                <c:pt idx="52">
                  <c:v>1.3797284508501291E-3</c:v>
                </c:pt>
                <c:pt idx="53">
                  <c:v>1.3807055139174731E-3</c:v>
                </c:pt>
                <c:pt idx="54">
                  <c:v>1.3817001981782655E-3</c:v>
                </c:pt>
                <c:pt idx="55">
                  <c:v>1.3827125036325061E-3</c:v>
                </c:pt>
                <c:pt idx="56">
                  <c:v>1.385855147155919E-3</c:v>
                </c:pt>
                <c:pt idx="57">
                  <c:v>1.3869379373839532E-3</c:v>
                </c:pt>
                <c:pt idx="58">
                  <c:v>1.3880383488054362E-3</c:v>
                </c:pt>
                <c:pt idx="59">
                  <c:v>1.3891563814203674E-3</c:v>
                </c:pt>
                <c:pt idx="60">
                  <c:v>1.390292035228747E-3</c:v>
                </c:pt>
                <c:pt idx="61">
                  <c:v>1.3938047238145764E-3</c:v>
                </c:pt>
                <c:pt idx="62">
                  <c:v>1.3950108623967498E-3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916992"/>
        <c:axId val="500918528"/>
      </c:lineChart>
      <c:dateAx>
        <c:axId val="5009169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918528"/>
        <c:crosses val="autoZero"/>
        <c:auto val="1"/>
        <c:lblOffset val="100"/>
        <c:baseTimeUnit val="days"/>
      </c:dateAx>
      <c:valAx>
        <c:axId val="5009185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0916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2.3129531403987035E-3</c:v>
                </c:pt>
                <c:pt idx="1">
                  <c:v>2.3129531403987035E-3</c:v>
                </c:pt>
                <c:pt idx="2">
                  <c:v>2.3129531403987035E-3</c:v>
                </c:pt>
                <c:pt idx="3">
                  <c:v>2.3129531403987035E-3</c:v>
                </c:pt>
                <c:pt idx="4">
                  <c:v>2.3129531403987035E-3</c:v>
                </c:pt>
                <c:pt idx="5">
                  <c:v>2.3129531403987035E-3</c:v>
                </c:pt>
                <c:pt idx="6">
                  <c:v>2.3129531403987035E-3</c:v>
                </c:pt>
                <c:pt idx="7">
                  <c:v>2.3129531403987035E-3</c:v>
                </c:pt>
                <c:pt idx="8">
                  <c:v>2.3129531403987035E-3</c:v>
                </c:pt>
                <c:pt idx="9">
                  <c:v>2.3129531403987035E-3</c:v>
                </c:pt>
                <c:pt idx="10">
                  <c:v>2.3129531403987035E-3</c:v>
                </c:pt>
                <c:pt idx="11">
                  <c:v>2.3129531403987035E-3</c:v>
                </c:pt>
                <c:pt idx="12">
                  <c:v>2.3129531403987035E-3</c:v>
                </c:pt>
                <c:pt idx="13">
                  <c:v>2.3129531403987035E-3</c:v>
                </c:pt>
                <c:pt idx="14">
                  <c:v>2.3129531403987035E-3</c:v>
                </c:pt>
                <c:pt idx="15">
                  <c:v>2.3129531403987035E-3</c:v>
                </c:pt>
                <c:pt idx="16">
                  <c:v>2.3129531403987035E-3</c:v>
                </c:pt>
                <c:pt idx="17">
                  <c:v>2.3129531403987035E-3</c:v>
                </c:pt>
                <c:pt idx="18">
                  <c:v>2.3129531403987035E-3</c:v>
                </c:pt>
                <c:pt idx="19">
                  <c:v>2.3129531403987035E-3</c:v>
                </c:pt>
                <c:pt idx="20">
                  <c:v>2.3129531403987035E-3</c:v>
                </c:pt>
                <c:pt idx="21">
                  <c:v>2.3129531403987035E-3</c:v>
                </c:pt>
                <c:pt idx="22">
                  <c:v>2.3129531403987035E-3</c:v>
                </c:pt>
                <c:pt idx="23">
                  <c:v>2.3129531403987035E-3</c:v>
                </c:pt>
                <c:pt idx="24">
                  <c:v>2.3129531403987035E-3</c:v>
                </c:pt>
                <c:pt idx="25">
                  <c:v>2.3129531403987035E-3</c:v>
                </c:pt>
                <c:pt idx="26">
                  <c:v>2.3129531403987035E-3</c:v>
                </c:pt>
                <c:pt idx="27">
                  <c:v>2.3129531403987035E-3</c:v>
                </c:pt>
                <c:pt idx="28">
                  <c:v>2.3129531403987035E-3</c:v>
                </c:pt>
                <c:pt idx="29">
                  <c:v>2.3129531403987035E-3</c:v>
                </c:pt>
                <c:pt idx="30">
                  <c:v>2.3129531403987035E-3</c:v>
                </c:pt>
                <c:pt idx="31">
                  <c:v>2.3129531403987035E-3</c:v>
                </c:pt>
                <c:pt idx="32">
                  <c:v>2.3129531403987035E-3</c:v>
                </c:pt>
                <c:pt idx="33">
                  <c:v>2.3129531403987035E-3</c:v>
                </c:pt>
                <c:pt idx="34">
                  <c:v>2.3129531403987035E-3</c:v>
                </c:pt>
                <c:pt idx="35">
                  <c:v>2.3129531403987035E-3</c:v>
                </c:pt>
                <c:pt idx="36">
                  <c:v>2.3129531403987035E-3</c:v>
                </c:pt>
                <c:pt idx="37">
                  <c:v>2.3129531403987035E-3</c:v>
                </c:pt>
                <c:pt idx="38">
                  <c:v>2.3129531403987035E-3</c:v>
                </c:pt>
                <c:pt idx="39">
                  <c:v>2.3129531403987035E-3</c:v>
                </c:pt>
                <c:pt idx="40">
                  <c:v>2.3129531403987035E-3</c:v>
                </c:pt>
                <c:pt idx="41">
                  <c:v>2.3129531403987035E-3</c:v>
                </c:pt>
                <c:pt idx="42">
                  <c:v>2.3129531403987035E-3</c:v>
                </c:pt>
                <c:pt idx="43">
                  <c:v>2.3129531403987035E-3</c:v>
                </c:pt>
                <c:pt idx="44">
                  <c:v>2.3129531403987035E-3</c:v>
                </c:pt>
                <c:pt idx="45">
                  <c:v>2.3129531403987035E-3</c:v>
                </c:pt>
                <c:pt idx="46">
                  <c:v>2.3129531403987035E-3</c:v>
                </c:pt>
                <c:pt idx="47">
                  <c:v>2.3129531403987035E-3</c:v>
                </c:pt>
                <c:pt idx="48">
                  <c:v>2.3129531403987035E-3</c:v>
                </c:pt>
                <c:pt idx="49">
                  <c:v>2.3129531403987035E-3</c:v>
                </c:pt>
                <c:pt idx="50">
                  <c:v>2.3129531403987035E-3</c:v>
                </c:pt>
                <c:pt idx="51">
                  <c:v>2.3129531403987035E-3</c:v>
                </c:pt>
                <c:pt idx="52">
                  <c:v>2.3129531403987035E-3</c:v>
                </c:pt>
                <c:pt idx="53">
                  <c:v>2.3129531403987035E-3</c:v>
                </c:pt>
                <c:pt idx="54">
                  <c:v>2.3129531403987035E-3</c:v>
                </c:pt>
                <c:pt idx="55">
                  <c:v>2.3129531403987035E-3</c:v>
                </c:pt>
                <c:pt idx="56">
                  <c:v>2.3129531403987035E-3</c:v>
                </c:pt>
                <c:pt idx="57">
                  <c:v>2.3129531403987035E-3</c:v>
                </c:pt>
                <c:pt idx="58">
                  <c:v>2.3129531403987035E-3</c:v>
                </c:pt>
                <c:pt idx="59">
                  <c:v>2.3129531403987035E-3</c:v>
                </c:pt>
                <c:pt idx="60">
                  <c:v>2.3129531403987035E-3</c:v>
                </c:pt>
                <c:pt idx="61">
                  <c:v>2.3129531403987035E-3</c:v>
                </c:pt>
                <c:pt idx="62">
                  <c:v>2.3129531403987035E-3</c:v>
                </c:pt>
                <c:pt idx="63">
                  <c:v>2.3129531403987035E-3</c:v>
                </c:pt>
                <c:pt idx="64">
                  <c:v>2.3129531403987035E-3</c:v>
                </c:pt>
                <c:pt idx="65">
                  <c:v>2.3129531403987035E-3</c:v>
                </c:pt>
                <c:pt idx="66">
                  <c:v>2.3129531403987035E-3</c:v>
                </c:pt>
                <c:pt idx="67">
                  <c:v>2.3129531403987035E-3</c:v>
                </c:pt>
                <c:pt idx="68">
                  <c:v>2.3129531403987035E-3</c:v>
                </c:pt>
                <c:pt idx="69">
                  <c:v>2.3129531403987035E-3</c:v>
                </c:pt>
                <c:pt idx="70">
                  <c:v>2.3129531403987035E-3</c:v>
                </c:pt>
                <c:pt idx="71">
                  <c:v>2.3129531403987035E-3</c:v>
                </c:pt>
                <c:pt idx="72">
                  <c:v>2.3129531403987035E-3</c:v>
                </c:pt>
                <c:pt idx="73">
                  <c:v>2.3129531403987035E-3</c:v>
                </c:pt>
                <c:pt idx="74">
                  <c:v>2.3129531403987035E-3</c:v>
                </c:pt>
                <c:pt idx="75">
                  <c:v>2.3129531403987035E-3</c:v>
                </c:pt>
                <c:pt idx="76">
                  <c:v>2.3129531403987035E-3</c:v>
                </c:pt>
                <c:pt idx="77">
                  <c:v>2.3129531403987035E-3</c:v>
                </c:pt>
                <c:pt idx="78">
                  <c:v>2.3129531403987035E-3</c:v>
                </c:pt>
                <c:pt idx="79">
                  <c:v>2.3129531403987035E-3</c:v>
                </c:pt>
                <c:pt idx="80">
                  <c:v>2.3129531403987035E-3</c:v>
                </c:pt>
                <c:pt idx="81">
                  <c:v>2.3129531403987035E-3</c:v>
                </c:pt>
                <c:pt idx="82">
                  <c:v>2.3129531403987035E-3</c:v>
                </c:pt>
                <c:pt idx="83">
                  <c:v>2.3129531403987035E-3</c:v>
                </c:pt>
                <c:pt idx="84">
                  <c:v>2.3129531403987035E-3</c:v>
                </c:pt>
                <c:pt idx="85">
                  <c:v>2.3129531403987035E-3</c:v>
                </c:pt>
                <c:pt idx="86">
                  <c:v>2.3129531403987035E-3</c:v>
                </c:pt>
                <c:pt idx="87">
                  <c:v>2.3129531403987035E-3</c:v>
                </c:pt>
                <c:pt idx="88">
                  <c:v>2.3129531403987035E-3</c:v>
                </c:pt>
                <c:pt idx="89">
                  <c:v>2.3129531403987035E-3</c:v>
                </c:pt>
                <c:pt idx="90">
                  <c:v>2.3129531403987035E-3</c:v>
                </c:pt>
                <c:pt idx="91">
                  <c:v>2.3129531403987035E-3</c:v>
                </c:pt>
                <c:pt idx="92">
                  <c:v>2.3129531403987035E-3</c:v>
                </c:pt>
                <c:pt idx="93">
                  <c:v>2.3129531403987035E-3</c:v>
                </c:pt>
                <c:pt idx="94">
                  <c:v>2.3129531403987035E-3</c:v>
                </c:pt>
                <c:pt idx="95">
                  <c:v>2.3129531403987035E-3</c:v>
                </c:pt>
                <c:pt idx="96">
                  <c:v>2.3129531403987035E-3</c:v>
                </c:pt>
                <c:pt idx="97">
                  <c:v>2.3129531403987035E-3</c:v>
                </c:pt>
                <c:pt idx="98">
                  <c:v>2.3129531403987035E-3</c:v>
                </c:pt>
                <c:pt idx="99">
                  <c:v>2.3129531403987035E-3</c:v>
                </c:pt>
                <c:pt idx="100">
                  <c:v>2.3129531403987035E-3</c:v>
                </c:pt>
                <c:pt idx="101">
                  <c:v>2.3129531403987035E-3</c:v>
                </c:pt>
                <c:pt idx="102">
                  <c:v>2.3129531403987035E-3</c:v>
                </c:pt>
                <c:pt idx="103">
                  <c:v>2.3129531403987035E-3</c:v>
                </c:pt>
                <c:pt idx="104">
                  <c:v>2.3129531403987035E-3</c:v>
                </c:pt>
                <c:pt idx="105">
                  <c:v>2.3129531403987035E-3</c:v>
                </c:pt>
                <c:pt idx="106">
                  <c:v>2.3129531403987035E-3</c:v>
                </c:pt>
                <c:pt idx="107">
                  <c:v>2.3129531403987035E-3</c:v>
                </c:pt>
                <c:pt idx="108">
                  <c:v>2.3129531403987035E-3</c:v>
                </c:pt>
                <c:pt idx="109">
                  <c:v>2.3129531403987035E-3</c:v>
                </c:pt>
                <c:pt idx="110">
                  <c:v>2.3129531403987035E-3</c:v>
                </c:pt>
                <c:pt idx="111">
                  <c:v>2.3129531403987035E-3</c:v>
                </c:pt>
                <c:pt idx="112">
                  <c:v>2.3129531403987035E-3</c:v>
                </c:pt>
                <c:pt idx="113">
                  <c:v>2.3129531403987035E-3</c:v>
                </c:pt>
                <c:pt idx="114">
                  <c:v>2.3129531403987035E-3</c:v>
                </c:pt>
                <c:pt idx="115">
                  <c:v>2.3129531403987035E-3</c:v>
                </c:pt>
                <c:pt idx="116">
                  <c:v>2.3129531403987035E-3</c:v>
                </c:pt>
                <c:pt idx="117">
                  <c:v>2.3129531403987035E-3</c:v>
                </c:pt>
                <c:pt idx="118">
                  <c:v>2.3129531403987035E-3</c:v>
                </c:pt>
                <c:pt idx="119">
                  <c:v>2.3129531403987035E-3</c:v>
                </c:pt>
                <c:pt idx="120">
                  <c:v>2.3129531403987035E-3</c:v>
                </c:pt>
                <c:pt idx="121">
                  <c:v>2.3129531403987035E-3</c:v>
                </c:pt>
                <c:pt idx="122">
                  <c:v>2.3129531403987035E-3</c:v>
                </c:pt>
                <c:pt idx="123">
                  <c:v>2.3129531403987035E-3</c:v>
                </c:pt>
                <c:pt idx="124">
                  <c:v>2.3129531403987035E-3</c:v>
                </c:pt>
                <c:pt idx="125">
                  <c:v>2.3129531403987035E-3</c:v>
                </c:pt>
                <c:pt idx="126">
                  <c:v>2.3129531403987035E-3</c:v>
                </c:pt>
                <c:pt idx="127">
                  <c:v>2.3129531403987035E-3</c:v>
                </c:pt>
                <c:pt idx="128">
                  <c:v>2.3129531403987035E-3</c:v>
                </c:pt>
                <c:pt idx="129">
                  <c:v>2.3129531403987035E-3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2.4430152560705942E-3</c:v>
                </c:pt>
                <c:pt idx="1">
                  <c:v>2.441616738697778E-3</c:v>
                </c:pt>
                <c:pt idx="2">
                  <c:v>2.4374211865793301E-3</c:v>
                </c:pt>
                <c:pt idx="3">
                  <c:v>2.4360226692065139E-3</c:v>
                </c:pt>
                <c:pt idx="4">
                  <c:v>2.4346241518336982E-3</c:v>
                </c:pt>
                <c:pt idx="5">
                  <c:v>2.4332256344608821E-3</c:v>
                </c:pt>
                <c:pt idx="6">
                  <c:v>2.4318271170880659E-3</c:v>
                </c:pt>
                <c:pt idx="7">
                  <c:v>2.4262330475968018E-3</c:v>
                </c:pt>
                <c:pt idx="8">
                  <c:v>2.4248345302239857E-3</c:v>
                </c:pt>
                <c:pt idx="9">
                  <c:v>2.4234360128511699E-3</c:v>
                </c:pt>
                <c:pt idx="10">
                  <c:v>2.4220374954783538E-3</c:v>
                </c:pt>
                <c:pt idx="11">
                  <c:v>2.4178419433599058E-3</c:v>
                </c:pt>
                <c:pt idx="12">
                  <c:v>2.4164434259870897E-3</c:v>
                </c:pt>
                <c:pt idx="13">
                  <c:v>2.4150449086142735E-3</c:v>
                </c:pt>
                <c:pt idx="14">
                  <c:v>2.4136463912414578E-3</c:v>
                </c:pt>
                <c:pt idx="15">
                  <c:v>2.4122478738686417E-3</c:v>
                </c:pt>
                <c:pt idx="16">
                  <c:v>2.4080523217501937E-3</c:v>
                </c:pt>
                <c:pt idx="17">
                  <c:v>2.4066538043773776E-3</c:v>
                </c:pt>
                <c:pt idx="18">
                  <c:v>2.4052552870045614E-3</c:v>
                </c:pt>
                <c:pt idx="19">
                  <c:v>2.4038567696317453E-3</c:v>
                </c:pt>
                <c:pt idx="20">
                  <c:v>2.4024582522589296E-3</c:v>
                </c:pt>
                <c:pt idx="21">
                  <c:v>2.3982627001404816E-3</c:v>
                </c:pt>
                <c:pt idx="22">
                  <c:v>2.3968641827676654E-3</c:v>
                </c:pt>
                <c:pt idx="23">
                  <c:v>2.3954656653948493E-3</c:v>
                </c:pt>
                <c:pt idx="24">
                  <c:v>2.3940671480220332E-3</c:v>
                </c:pt>
                <c:pt idx="25">
                  <c:v>2.3926686306492174E-3</c:v>
                </c:pt>
                <c:pt idx="26">
                  <c:v>2.388473078530769E-3</c:v>
                </c:pt>
                <c:pt idx="27">
                  <c:v>2.3870745611579533E-3</c:v>
                </c:pt>
                <c:pt idx="28">
                  <c:v>2.3856760437851372E-3</c:v>
                </c:pt>
                <c:pt idx="29">
                  <c:v>2.384277526412321E-3</c:v>
                </c:pt>
                <c:pt idx="30">
                  <c:v>2.3828790090395049E-3</c:v>
                </c:pt>
                <c:pt idx="31">
                  <c:v>2.3786834569210569E-3</c:v>
                </c:pt>
                <c:pt idx="32">
                  <c:v>2.3772849395482412E-3</c:v>
                </c:pt>
                <c:pt idx="33">
                  <c:v>2.3758864221754251E-3</c:v>
                </c:pt>
                <c:pt idx="34">
                  <c:v>2.3744879048026089E-3</c:v>
                </c:pt>
                <c:pt idx="35">
                  <c:v>2.3730893874297928E-3</c:v>
                </c:pt>
                <c:pt idx="36">
                  <c:v>2.3688938353113448E-3</c:v>
                </c:pt>
                <c:pt idx="37">
                  <c:v>2.3674953179385286E-3</c:v>
                </c:pt>
                <c:pt idx="38">
                  <c:v>2.3660968005657129E-3</c:v>
                </c:pt>
                <c:pt idx="39">
                  <c:v>2.3646982831928968E-3</c:v>
                </c:pt>
                <c:pt idx="40">
                  <c:v>2.3632997658200807E-3</c:v>
                </c:pt>
                <c:pt idx="41">
                  <c:v>2.3591042137016327E-3</c:v>
                </c:pt>
                <c:pt idx="42">
                  <c:v>2.3577056963288165E-3</c:v>
                </c:pt>
                <c:pt idx="43">
                  <c:v>2.3563071789560008E-3</c:v>
                </c:pt>
                <c:pt idx="44">
                  <c:v>2.3549086615831847E-3</c:v>
                </c:pt>
                <c:pt idx="45">
                  <c:v>2.3535101442103685E-3</c:v>
                </c:pt>
                <c:pt idx="46">
                  <c:v>2.3493145920919205E-3</c:v>
                </c:pt>
                <c:pt idx="47">
                  <c:v>2.3479160747191044E-3</c:v>
                </c:pt>
                <c:pt idx="48">
                  <c:v>2.3465175573462883E-3</c:v>
                </c:pt>
                <c:pt idx="49">
                  <c:v>2.3451190399734726E-3</c:v>
                </c:pt>
                <c:pt idx="50">
                  <c:v>2.3437205226006564E-3</c:v>
                </c:pt>
                <c:pt idx="51">
                  <c:v>2.3395249704822084E-3</c:v>
                </c:pt>
                <c:pt idx="52">
                  <c:v>2.3381264531093923E-3</c:v>
                </c:pt>
                <c:pt idx="53">
                  <c:v>2.3367279357365761E-3</c:v>
                </c:pt>
                <c:pt idx="54">
                  <c:v>2.3353294183637604E-3</c:v>
                </c:pt>
                <c:pt idx="55">
                  <c:v>2.3339309009909443E-3</c:v>
                </c:pt>
                <c:pt idx="56">
                  <c:v>2.3297353488724963E-3</c:v>
                </c:pt>
                <c:pt idx="57">
                  <c:v>2.3283368314996802E-3</c:v>
                </c:pt>
                <c:pt idx="58">
                  <c:v>2.326938314126864E-3</c:v>
                </c:pt>
                <c:pt idx="59">
                  <c:v>2.3255397967540479E-3</c:v>
                </c:pt>
                <c:pt idx="60">
                  <c:v>2.3241412793812322E-3</c:v>
                </c:pt>
                <c:pt idx="61">
                  <c:v>2.3199457272627842E-3</c:v>
                </c:pt>
                <c:pt idx="62">
                  <c:v>2.318547209889968E-3</c:v>
                </c:pt>
                <c:pt idx="63">
                  <c:v>2.3171486925171519E-3</c:v>
                </c:pt>
                <c:pt idx="64">
                  <c:v>2.3157501751443358E-3</c:v>
                </c:pt>
                <c:pt idx="65">
                  <c:v>2.3143516577715201E-3</c:v>
                </c:pt>
                <c:pt idx="66">
                  <c:v>2.3101561056530716E-3</c:v>
                </c:pt>
                <c:pt idx="67">
                  <c:v>2.3087575882802559E-3</c:v>
                </c:pt>
                <c:pt idx="68">
                  <c:v>2.3073590709074398E-3</c:v>
                </c:pt>
                <c:pt idx="69">
                  <c:v>2.3059605535346236E-3</c:v>
                </c:pt>
                <c:pt idx="70">
                  <c:v>2.3045620361618075E-3</c:v>
                </c:pt>
                <c:pt idx="71">
                  <c:v>2.3003664840433595E-3</c:v>
                </c:pt>
                <c:pt idx="72">
                  <c:v>2.2989679666705438E-3</c:v>
                </c:pt>
                <c:pt idx="73">
                  <c:v>2.2975694492977277E-3</c:v>
                </c:pt>
                <c:pt idx="74">
                  <c:v>2.2961709319249115E-3</c:v>
                </c:pt>
                <c:pt idx="75">
                  <c:v>2.2947724145520954E-3</c:v>
                </c:pt>
                <c:pt idx="76">
                  <c:v>2.2891783450608313E-3</c:v>
                </c:pt>
                <c:pt idx="77">
                  <c:v>2.2877798276880155E-3</c:v>
                </c:pt>
                <c:pt idx="78">
                  <c:v>2.2863813103151994E-3</c:v>
                </c:pt>
                <c:pt idx="79">
                  <c:v>2.2849827929423833E-3</c:v>
                </c:pt>
                <c:pt idx="80">
                  <c:v>2.2807872408239353E-3</c:v>
                </c:pt>
                <c:pt idx="81">
                  <c:v>2.2793887234511191E-3</c:v>
                </c:pt>
                <c:pt idx="82">
                  <c:v>2.277990206078303E-3</c:v>
                </c:pt>
                <c:pt idx="83">
                  <c:v>2.2765916887054873E-3</c:v>
                </c:pt>
                <c:pt idx="84">
                  <c:v>2.2751931713326711E-3</c:v>
                </c:pt>
                <c:pt idx="85">
                  <c:v>2.2709976192142232E-3</c:v>
                </c:pt>
                <c:pt idx="86">
                  <c:v>2.269599101841407E-3</c:v>
                </c:pt>
                <c:pt idx="87">
                  <c:v>2.2682005844685909E-3</c:v>
                </c:pt>
                <c:pt idx="88">
                  <c:v>2.2668020670957752E-3</c:v>
                </c:pt>
                <c:pt idx="89">
                  <c:v>2.265403549722959E-3</c:v>
                </c:pt>
                <c:pt idx="90">
                  <c:v>2.261207997604511E-3</c:v>
                </c:pt>
                <c:pt idx="91">
                  <c:v>2.2598094802316949E-3</c:v>
                </c:pt>
                <c:pt idx="92">
                  <c:v>2.2584109628588788E-3</c:v>
                </c:pt>
                <c:pt idx="93">
                  <c:v>2.2570124454860626E-3</c:v>
                </c:pt>
                <c:pt idx="94">
                  <c:v>2.2556139281132469E-3</c:v>
                </c:pt>
                <c:pt idx="95">
                  <c:v>2.2514183759947989E-3</c:v>
                </c:pt>
                <c:pt idx="96">
                  <c:v>2.2500198586219828E-3</c:v>
                </c:pt>
                <c:pt idx="97">
                  <c:v>2.2486213412491666E-3</c:v>
                </c:pt>
                <c:pt idx="98">
                  <c:v>2.2472228238763505E-3</c:v>
                </c:pt>
                <c:pt idx="99">
                  <c:v>2.2458243065035348E-3</c:v>
                </c:pt>
                <c:pt idx="100">
                  <c:v>2.2416287543850864E-3</c:v>
                </c:pt>
                <c:pt idx="101">
                  <c:v>2.2402302370122707E-3</c:v>
                </c:pt>
                <c:pt idx="102">
                  <c:v>2.2388317196394545E-3</c:v>
                </c:pt>
                <c:pt idx="103">
                  <c:v>2.2374332022666384E-3</c:v>
                </c:pt>
                <c:pt idx="104">
                  <c:v>2.2360346848938227E-3</c:v>
                </c:pt>
                <c:pt idx="105">
                  <c:v>2.2318391327753742E-3</c:v>
                </c:pt>
                <c:pt idx="106">
                  <c:v>2.2304406154025585E-3</c:v>
                </c:pt>
                <c:pt idx="107">
                  <c:v>2.2290420980297424E-3</c:v>
                </c:pt>
                <c:pt idx="108">
                  <c:v>2.2276435806569263E-3</c:v>
                </c:pt>
                <c:pt idx="109">
                  <c:v>2.2262450632841101E-3</c:v>
                </c:pt>
                <c:pt idx="110">
                  <c:v>2.2220495111656621E-3</c:v>
                </c:pt>
                <c:pt idx="111">
                  <c:v>2.220650993792846E-3</c:v>
                </c:pt>
                <c:pt idx="112">
                  <c:v>2.2192524764200303E-3</c:v>
                </c:pt>
                <c:pt idx="113">
                  <c:v>2.2178539590472141E-3</c:v>
                </c:pt>
                <c:pt idx="114">
                  <c:v>2.216455441674398E-3</c:v>
                </c:pt>
                <c:pt idx="115">
                  <c:v>2.21225988955595E-3</c:v>
                </c:pt>
                <c:pt idx="116">
                  <c:v>2.2108613721831339E-3</c:v>
                </c:pt>
                <c:pt idx="117">
                  <c:v>2.2094628548103177E-3</c:v>
                </c:pt>
                <c:pt idx="118">
                  <c:v>2.208064337437502E-3</c:v>
                </c:pt>
                <c:pt idx="119">
                  <c:v>2.2066658200646859E-3</c:v>
                </c:pt>
                <c:pt idx="120">
                  <c:v>2.2024702679462379E-3</c:v>
                </c:pt>
                <c:pt idx="121">
                  <c:v>2.2010717505734217E-3</c:v>
                </c:pt>
                <c:pt idx="122">
                  <c:v>2.1996732332006056E-3</c:v>
                </c:pt>
                <c:pt idx="123">
                  <c:v>2.1982747158277899E-3</c:v>
                </c:pt>
                <c:pt idx="124">
                  <c:v>2.1968761984549738E-3</c:v>
                </c:pt>
                <c:pt idx="125">
                  <c:v>2.1926806463365258E-3</c:v>
                </c:pt>
                <c:pt idx="126">
                  <c:v>2.1912821289637096E-3</c:v>
                </c:pt>
                <c:pt idx="127">
                  <c:v>2.1898836115908935E-3</c:v>
                </c:pt>
                <c:pt idx="128">
                  <c:v>2.1884850942180773E-3</c:v>
                </c:pt>
                <c:pt idx="129">
                  <c:v>2.1870865768452616E-3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2.7166221745135305E-3</c:v>
                </c:pt>
                <c:pt idx="1">
                  <c:v>2.7082373269832678E-3</c:v>
                </c:pt>
                <c:pt idx="2">
                  <c:v>2.6834773522248436E-3</c:v>
                </c:pt>
                <c:pt idx="3">
                  <c:v>2.6753555499161559E-3</c:v>
                </c:pt>
                <c:pt idx="4">
                  <c:v>2.6672995089128621E-3</c:v>
                </c:pt>
                <c:pt idx="5">
                  <c:v>2.6593092292149624E-3</c:v>
                </c:pt>
                <c:pt idx="6">
                  <c:v>2.6513847108224561E-3</c:v>
                </c:pt>
                <c:pt idx="7">
                  <c:v>2.6203442503063691E-3</c:v>
                </c:pt>
                <c:pt idx="8">
                  <c:v>2.6127485384408317E-3</c:v>
                </c:pt>
                <c:pt idx="9">
                  <c:v>2.605218587880688E-3</c:v>
                </c:pt>
                <c:pt idx="10">
                  <c:v>2.5977543986259381E-3</c:v>
                </c:pt>
                <c:pt idx="11">
                  <c:v>2.5757563986940511E-3</c:v>
                </c:pt>
                <c:pt idx="12">
                  <c:v>2.5685552546608763E-3</c:v>
                </c:pt>
                <c:pt idx="13">
                  <c:v>2.5614198719330953E-3</c:v>
                </c:pt>
                <c:pt idx="14">
                  <c:v>2.554350250510708E-3</c:v>
                </c:pt>
                <c:pt idx="15">
                  <c:v>2.5473463903937141E-3</c:v>
                </c:pt>
                <c:pt idx="16">
                  <c:v>2.5267293778750959E-3</c:v>
                </c:pt>
                <c:pt idx="17">
                  <c:v>2.5199885629796775E-3</c:v>
                </c:pt>
                <c:pt idx="18">
                  <c:v>2.5133135093896529E-3</c:v>
                </c:pt>
                <c:pt idx="19">
                  <c:v>2.5067042171050217E-3</c:v>
                </c:pt>
                <c:pt idx="20">
                  <c:v>2.5001606861257846E-3</c:v>
                </c:pt>
                <c:pt idx="21">
                  <c:v>2.4809246610204352E-3</c:v>
                </c:pt>
                <c:pt idx="22">
                  <c:v>2.4746441752627728E-3</c:v>
                </c:pt>
                <c:pt idx="23">
                  <c:v>2.4684294508105042E-3</c:v>
                </c:pt>
                <c:pt idx="24">
                  <c:v>2.4622804876636298E-3</c:v>
                </c:pt>
                <c:pt idx="25">
                  <c:v>2.4561972858221487E-3</c:v>
                </c:pt>
                <c:pt idx="26">
                  <c:v>2.4383422481300682E-3</c:v>
                </c:pt>
                <c:pt idx="27">
                  <c:v>2.4325220915101622E-3</c:v>
                </c:pt>
                <c:pt idx="28">
                  <c:v>2.4267676961956504E-3</c:v>
                </c:pt>
                <c:pt idx="29">
                  <c:v>2.421079062186532E-3</c:v>
                </c:pt>
                <c:pt idx="30">
                  <c:v>2.4154561894828073E-3</c:v>
                </c:pt>
                <c:pt idx="31">
                  <c:v>2.3989821392039956E-3</c:v>
                </c:pt>
                <c:pt idx="32">
                  <c:v>2.3936223117218456E-3</c:v>
                </c:pt>
                <c:pt idx="33">
                  <c:v>2.3883282455450898E-3</c:v>
                </c:pt>
                <c:pt idx="34">
                  <c:v>2.3830999406737278E-3</c:v>
                </c:pt>
                <c:pt idx="35">
                  <c:v>2.3779373971077595E-3</c:v>
                </c:pt>
                <c:pt idx="36">
                  <c:v>2.3628443342422166E-3</c:v>
                </c:pt>
                <c:pt idx="37">
                  <c:v>2.3579448358978235E-3</c:v>
                </c:pt>
                <c:pt idx="38">
                  <c:v>2.3531110988588236E-3</c:v>
                </c:pt>
                <c:pt idx="39">
                  <c:v>2.3483431231252181E-3</c:v>
                </c:pt>
                <c:pt idx="40">
                  <c:v>2.3436409086970058E-3</c:v>
                </c:pt>
                <c:pt idx="41">
                  <c:v>2.3299288332447321E-3</c:v>
                </c:pt>
                <c:pt idx="42">
                  <c:v>2.3254896640380949E-3</c:v>
                </c:pt>
                <c:pt idx="43">
                  <c:v>2.3211162561368516E-3</c:v>
                </c:pt>
                <c:pt idx="44">
                  <c:v>2.3168086095410019E-3</c:v>
                </c:pt>
                <c:pt idx="45">
                  <c:v>2.3125667242505461E-3</c:v>
                </c:pt>
                <c:pt idx="46">
                  <c:v>2.3002356362115416E-3</c:v>
                </c:pt>
                <c:pt idx="47">
                  <c:v>2.2962567961426605E-3</c:v>
                </c:pt>
                <c:pt idx="48">
                  <c:v>2.2923437173791735E-3</c:v>
                </c:pt>
                <c:pt idx="49">
                  <c:v>2.2884963999210803E-3</c:v>
                </c:pt>
                <c:pt idx="50">
                  <c:v>2.2847148437683813E-3</c:v>
                </c:pt>
                <c:pt idx="51">
                  <c:v>2.2737647431426448E-3</c:v>
                </c:pt>
                <c:pt idx="52">
                  <c:v>2.2702462322115205E-3</c:v>
                </c:pt>
                <c:pt idx="53">
                  <c:v>2.2667934825857895E-3</c:v>
                </c:pt>
                <c:pt idx="54">
                  <c:v>2.2634064942654527E-3</c:v>
                </c:pt>
                <c:pt idx="55">
                  <c:v>2.2600852672505093E-3</c:v>
                </c:pt>
                <c:pt idx="56">
                  <c:v>2.2505161540380425E-3</c:v>
                </c:pt>
                <c:pt idx="57">
                  <c:v>2.2474579722446741E-3</c:v>
                </c:pt>
                <c:pt idx="58">
                  <c:v>2.2444655517567E-3</c:v>
                </c:pt>
                <c:pt idx="59">
                  <c:v>2.2415388925741192E-3</c:v>
                </c:pt>
                <c:pt idx="60">
                  <c:v>2.2386779946969326E-3</c:v>
                </c:pt>
                <c:pt idx="61">
                  <c:v>2.2304898688977341E-3</c:v>
                </c:pt>
                <c:pt idx="62">
                  <c:v>2.2278920162421222E-3</c:v>
                </c:pt>
                <c:pt idx="63">
                  <c:v>2.2253599248919041E-3</c:v>
                </c:pt>
                <c:pt idx="64">
                  <c:v>2.2228935948470797E-3</c:v>
                </c:pt>
                <c:pt idx="65">
                  <c:v>2.2204930261076491E-3</c:v>
                </c:pt>
                <c:pt idx="66">
                  <c:v>2.2136858877217199E-3</c:v>
                </c:pt>
                <c:pt idx="67">
                  <c:v>2.2115483642038644E-3</c:v>
                </c:pt>
                <c:pt idx="68">
                  <c:v>2.2094766019914022E-3</c:v>
                </c:pt>
                <c:pt idx="69">
                  <c:v>2.2074706010843342E-3</c:v>
                </c:pt>
                <c:pt idx="70">
                  <c:v>2.20553036148266E-3</c:v>
                </c:pt>
                <c:pt idx="71">
                  <c:v>2.2001042105099997E-3</c:v>
                </c:pt>
                <c:pt idx="72">
                  <c:v>2.1984270161299001E-3</c:v>
                </c:pt>
                <c:pt idx="73">
                  <c:v>2.1968155830551948E-3</c:v>
                </c:pt>
                <c:pt idx="74">
                  <c:v>2.1952699112858828E-3</c:v>
                </c:pt>
                <c:pt idx="75">
                  <c:v>2.1937900008219646E-3</c:v>
                </c:pt>
                <c:pt idx="76">
                  <c:v>2.1885279720202304E-3</c:v>
                </c:pt>
                <c:pt idx="77">
                  <c:v>2.187376868083281E-3</c:v>
                </c:pt>
                <c:pt idx="78">
                  <c:v>2.1862915254517255E-3</c:v>
                </c:pt>
                <c:pt idx="79">
                  <c:v>2.1852719441255637E-3</c:v>
                </c:pt>
                <c:pt idx="80">
                  <c:v>2.1826077679794409E-3</c:v>
                </c:pt>
                <c:pt idx="81">
                  <c:v>2.1818512318748542E-3</c:v>
                </c:pt>
                <c:pt idx="82">
                  <c:v>2.1811604570756613E-3</c:v>
                </c:pt>
                <c:pt idx="83">
                  <c:v>2.1805354435818622E-3</c:v>
                </c:pt>
                <c:pt idx="84">
                  <c:v>2.1799761913934568E-3</c:v>
                </c:pt>
                <c:pt idx="85">
                  <c:v>2.1786930026606033E-3</c:v>
                </c:pt>
                <c:pt idx="86">
                  <c:v>2.1783967956937726E-3</c:v>
                </c:pt>
                <c:pt idx="87">
                  <c:v>2.1781663500323361E-3</c:v>
                </c:pt>
                <c:pt idx="88">
                  <c:v>2.1780016656762929E-3</c:v>
                </c:pt>
                <c:pt idx="89">
                  <c:v>2.1779027426256439E-3</c:v>
                </c:pt>
                <c:pt idx="90">
                  <c:v>2.1780005413060593E-3</c:v>
                </c:pt>
                <c:pt idx="91">
                  <c:v>2.178164663476985E-3</c:v>
                </c:pt>
                <c:pt idx="92">
                  <c:v>2.1783945469533044E-3</c:v>
                </c:pt>
                <c:pt idx="93">
                  <c:v>2.1786901917350181E-3</c:v>
                </c:pt>
                <c:pt idx="94">
                  <c:v>2.1790515978221251E-3</c:v>
                </c:pt>
                <c:pt idx="95">
                  <c:v>2.1805303839158088E-3</c:v>
                </c:pt>
                <c:pt idx="96">
                  <c:v>2.181154835224491E-3</c:v>
                </c:pt>
                <c:pt idx="97">
                  <c:v>2.1818450478385673E-3</c:v>
                </c:pt>
                <c:pt idx="98">
                  <c:v>2.1826010217580365E-3</c:v>
                </c:pt>
                <c:pt idx="99">
                  <c:v>2.1834227569829004E-3</c:v>
                </c:pt>
                <c:pt idx="100">
                  <c:v>2.1862825304898529E-3</c:v>
                </c:pt>
                <c:pt idx="101">
                  <c:v>2.1873673109362914E-3</c:v>
                </c:pt>
                <c:pt idx="102">
                  <c:v>2.1885178526881237E-3</c:v>
                </c:pt>
                <c:pt idx="103">
                  <c:v>2.1897341557453498E-3</c:v>
                </c:pt>
                <c:pt idx="104">
                  <c:v>2.1910162201079697E-3</c:v>
                </c:pt>
                <c:pt idx="105">
                  <c:v>2.1952569810281914E-3</c:v>
                </c:pt>
                <c:pt idx="106">
                  <c:v>2.196802090612386E-3</c:v>
                </c:pt>
                <c:pt idx="107">
                  <c:v>2.1984129615019747E-3</c:v>
                </c:pt>
                <c:pt idx="108">
                  <c:v>2.2000895936969567E-3</c:v>
                </c:pt>
                <c:pt idx="109">
                  <c:v>2.201831987197333E-3</c:v>
                </c:pt>
                <c:pt idx="110">
                  <c:v>2.2074537355308236E-3</c:v>
                </c:pt>
                <c:pt idx="111">
                  <c:v>2.2094591742527745E-3</c:v>
                </c:pt>
                <c:pt idx="112">
                  <c:v>2.2115303742801197E-3</c:v>
                </c:pt>
                <c:pt idx="113">
                  <c:v>2.2136673356128581E-3</c:v>
                </c:pt>
                <c:pt idx="114">
                  <c:v>2.2158700582509904E-3</c:v>
                </c:pt>
                <c:pt idx="115">
                  <c:v>2.2228727939977498E-3</c:v>
                </c:pt>
                <c:pt idx="116">
                  <c:v>2.2253385618574571E-3</c:v>
                </c:pt>
                <c:pt idx="117">
                  <c:v>2.2278700910225583E-3</c:v>
                </c:pt>
                <c:pt idx="118">
                  <c:v>2.2304673814930532E-3</c:v>
                </c:pt>
                <c:pt idx="119">
                  <c:v>2.2331304332689418E-3</c:v>
                </c:pt>
                <c:pt idx="120">
                  <c:v>2.2415141564289705E-3</c:v>
                </c:pt>
                <c:pt idx="121">
                  <c:v>2.2444402534264338E-3</c:v>
                </c:pt>
                <c:pt idx="122">
                  <c:v>2.2474321117292913E-3</c:v>
                </c:pt>
                <c:pt idx="123">
                  <c:v>2.2504897313375422E-3</c:v>
                </c:pt>
                <c:pt idx="124">
                  <c:v>2.2536131122511873E-3</c:v>
                </c:pt>
                <c:pt idx="125">
                  <c:v>2.2633778228244843E-3</c:v>
                </c:pt>
                <c:pt idx="126">
                  <c:v>2.2667642489597045E-3</c:v>
                </c:pt>
                <c:pt idx="127">
                  <c:v>2.270216436400318E-3</c:v>
                </c:pt>
                <c:pt idx="128">
                  <c:v>2.2737343851463258E-3</c:v>
                </c:pt>
                <c:pt idx="129">
                  <c:v>2.2773180951977268E-3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94688"/>
        <c:axId val="500200576"/>
      </c:lineChart>
      <c:dateAx>
        <c:axId val="5001946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00576"/>
        <c:crosses val="autoZero"/>
        <c:auto val="1"/>
        <c:lblOffset val="100"/>
        <c:baseTimeUnit val="days"/>
      </c:dateAx>
      <c:valAx>
        <c:axId val="5002005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0194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4.0294105966572945E-3</c:v>
                </c:pt>
                <c:pt idx="1">
                  <c:v>4.0294105966572945E-3</c:v>
                </c:pt>
                <c:pt idx="2">
                  <c:v>4.0294105966572945E-3</c:v>
                </c:pt>
                <c:pt idx="3">
                  <c:v>4.0294105966572945E-3</c:v>
                </c:pt>
                <c:pt idx="4">
                  <c:v>4.0294105966572945E-3</c:v>
                </c:pt>
                <c:pt idx="5">
                  <c:v>4.0294105966572945E-3</c:v>
                </c:pt>
                <c:pt idx="6">
                  <c:v>4.0294105966572945E-3</c:v>
                </c:pt>
                <c:pt idx="7">
                  <c:v>4.0294105966572945E-3</c:v>
                </c:pt>
                <c:pt idx="8">
                  <c:v>4.0294105966572945E-3</c:v>
                </c:pt>
                <c:pt idx="9">
                  <c:v>4.0294105966572945E-3</c:v>
                </c:pt>
                <c:pt idx="10">
                  <c:v>4.0294105966572945E-3</c:v>
                </c:pt>
                <c:pt idx="11">
                  <c:v>4.0294105966572945E-3</c:v>
                </c:pt>
                <c:pt idx="12">
                  <c:v>4.0294105966572945E-3</c:v>
                </c:pt>
                <c:pt idx="13">
                  <c:v>4.0294105966572945E-3</c:v>
                </c:pt>
                <c:pt idx="14">
                  <c:v>4.0294105966572945E-3</c:v>
                </c:pt>
                <c:pt idx="15">
                  <c:v>4.0294105966572945E-3</c:v>
                </c:pt>
                <c:pt idx="16">
                  <c:v>4.0294105966572945E-3</c:v>
                </c:pt>
                <c:pt idx="17">
                  <c:v>4.0294105966572945E-3</c:v>
                </c:pt>
                <c:pt idx="18">
                  <c:v>4.0294105966572945E-3</c:v>
                </c:pt>
                <c:pt idx="19">
                  <c:v>4.0294105966572945E-3</c:v>
                </c:pt>
                <c:pt idx="20">
                  <c:v>4.0294105966572945E-3</c:v>
                </c:pt>
                <c:pt idx="21">
                  <c:v>4.0294105966572945E-3</c:v>
                </c:pt>
                <c:pt idx="22">
                  <c:v>4.0294105966572945E-3</c:v>
                </c:pt>
                <c:pt idx="23">
                  <c:v>4.0294105966572945E-3</c:v>
                </c:pt>
                <c:pt idx="24">
                  <c:v>4.0294105966572945E-3</c:v>
                </c:pt>
                <c:pt idx="25">
                  <c:v>4.0294105966572945E-3</c:v>
                </c:pt>
                <c:pt idx="26">
                  <c:v>4.0294105966572945E-3</c:v>
                </c:pt>
                <c:pt idx="27">
                  <c:v>4.0294105966572945E-3</c:v>
                </c:pt>
                <c:pt idx="28">
                  <c:v>4.0294105966572945E-3</c:v>
                </c:pt>
                <c:pt idx="29">
                  <c:v>4.0294105966572945E-3</c:v>
                </c:pt>
                <c:pt idx="30">
                  <c:v>4.0294105966572945E-3</c:v>
                </c:pt>
                <c:pt idx="31">
                  <c:v>4.0294105966572945E-3</c:v>
                </c:pt>
                <c:pt idx="32">
                  <c:v>4.0294105966572945E-3</c:v>
                </c:pt>
                <c:pt idx="33">
                  <c:v>4.0294105966572945E-3</c:v>
                </c:pt>
                <c:pt idx="34">
                  <c:v>4.0294105966572945E-3</c:v>
                </c:pt>
                <c:pt idx="35">
                  <c:v>4.0294105966572945E-3</c:v>
                </c:pt>
                <c:pt idx="36">
                  <c:v>4.0294105966572945E-3</c:v>
                </c:pt>
                <c:pt idx="37">
                  <c:v>4.0294105966572945E-3</c:v>
                </c:pt>
                <c:pt idx="38">
                  <c:v>4.0294105966572945E-3</c:v>
                </c:pt>
                <c:pt idx="39">
                  <c:v>4.0294105966572945E-3</c:v>
                </c:pt>
                <c:pt idx="40">
                  <c:v>4.0294105966572945E-3</c:v>
                </c:pt>
                <c:pt idx="41">
                  <c:v>4.0294105966572945E-3</c:v>
                </c:pt>
                <c:pt idx="42">
                  <c:v>4.0294105966572945E-3</c:v>
                </c:pt>
                <c:pt idx="43">
                  <c:v>4.0294105966572945E-3</c:v>
                </c:pt>
                <c:pt idx="44">
                  <c:v>4.0294105966572945E-3</c:v>
                </c:pt>
                <c:pt idx="45">
                  <c:v>4.0294105966572945E-3</c:v>
                </c:pt>
                <c:pt idx="46">
                  <c:v>4.0294105966572945E-3</c:v>
                </c:pt>
                <c:pt idx="47">
                  <c:v>4.0294105966572945E-3</c:v>
                </c:pt>
                <c:pt idx="48">
                  <c:v>4.0294105966572945E-3</c:v>
                </c:pt>
                <c:pt idx="49">
                  <c:v>4.0294105966572945E-3</c:v>
                </c:pt>
                <c:pt idx="50">
                  <c:v>4.0294105966572945E-3</c:v>
                </c:pt>
                <c:pt idx="51">
                  <c:v>4.0294105966572945E-3</c:v>
                </c:pt>
                <c:pt idx="52">
                  <c:v>4.0294105966572945E-3</c:v>
                </c:pt>
                <c:pt idx="53">
                  <c:v>4.0294105966572945E-3</c:v>
                </c:pt>
                <c:pt idx="54">
                  <c:v>4.0294105966572945E-3</c:v>
                </c:pt>
                <c:pt idx="55">
                  <c:v>4.0294105966572945E-3</c:v>
                </c:pt>
                <c:pt idx="56">
                  <c:v>4.0294105966572945E-3</c:v>
                </c:pt>
                <c:pt idx="57">
                  <c:v>4.0294105966572945E-3</c:v>
                </c:pt>
                <c:pt idx="58">
                  <c:v>4.0294105966572945E-3</c:v>
                </c:pt>
                <c:pt idx="59">
                  <c:v>4.0294105966572945E-3</c:v>
                </c:pt>
                <c:pt idx="60">
                  <c:v>4.0294105966572945E-3</c:v>
                </c:pt>
                <c:pt idx="61">
                  <c:v>4.0294105966572945E-3</c:v>
                </c:pt>
                <c:pt idx="62">
                  <c:v>4.0294105966572945E-3</c:v>
                </c:pt>
                <c:pt idx="63">
                  <c:v>4.0294105966572945E-3</c:v>
                </c:pt>
                <c:pt idx="64">
                  <c:v>4.0294105966572945E-3</c:v>
                </c:pt>
                <c:pt idx="65">
                  <c:v>4.0294105966572945E-3</c:v>
                </c:pt>
                <c:pt idx="66">
                  <c:v>4.0294105966572945E-3</c:v>
                </c:pt>
                <c:pt idx="67">
                  <c:v>4.0294105966572945E-3</c:v>
                </c:pt>
                <c:pt idx="68">
                  <c:v>4.0294105966572945E-3</c:v>
                </c:pt>
                <c:pt idx="69">
                  <c:v>4.0294105966572945E-3</c:v>
                </c:pt>
                <c:pt idx="70">
                  <c:v>4.0294105966572945E-3</c:v>
                </c:pt>
                <c:pt idx="71">
                  <c:v>4.0294105966572945E-3</c:v>
                </c:pt>
                <c:pt idx="72">
                  <c:v>4.0294105966572945E-3</c:v>
                </c:pt>
                <c:pt idx="73">
                  <c:v>4.0294105966572945E-3</c:v>
                </c:pt>
                <c:pt idx="74">
                  <c:v>4.0294105966572945E-3</c:v>
                </c:pt>
                <c:pt idx="75">
                  <c:v>4.0294105966572945E-3</c:v>
                </c:pt>
                <c:pt idx="76">
                  <c:v>4.0294105966572945E-3</c:v>
                </c:pt>
                <c:pt idx="77">
                  <c:v>4.0294105966572945E-3</c:v>
                </c:pt>
                <c:pt idx="78">
                  <c:v>4.0294105966572945E-3</c:v>
                </c:pt>
                <c:pt idx="79">
                  <c:v>4.0294105966572945E-3</c:v>
                </c:pt>
                <c:pt idx="80">
                  <c:v>4.0294105966572945E-3</c:v>
                </c:pt>
                <c:pt idx="81">
                  <c:v>4.0294105966572945E-3</c:v>
                </c:pt>
                <c:pt idx="82">
                  <c:v>4.0294105966572945E-3</c:v>
                </c:pt>
                <c:pt idx="83">
                  <c:v>4.0294105966572945E-3</c:v>
                </c:pt>
                <c:pt idx="84">
                  <c:v>4.0294105966572945E-3</c:v>
                </c:pt>
                <c:pt idx="85">
                  <c:v>4.0294105966572945E-3</c:v>
                </c:pt>
                <c:pt idx="86">
                  <c:v>4.0294105966572945E-3</c:v>
                </c:pt>
                <c:pt idx="87">
                  <c:v>4.0294105966572945E-3</c:v>
                </c:pt>
                <c:pt idx="88">
                  <c:v>4.0294105966572945E-3</c:v>
                </c:pt>
                <c:pt idx="89">
                  <c:v>4.0294105966572945E-3</c:v>
                </c:pt>
                <c:pt idx="90">
                  <c:v>4.0294105966572945E-3</c:v>
                </c:pt>
                <c:pt idx="91">
                  <c:v>4.0294105966572945E-3</c:v>
                </c:pt>
                <c:pt idx="92">
                  <c:v>4.0294105966572945E-3</c:v>
                </c:pt>
                <c:pt idx="93">
                  <c:v>4.0294105966572945E-3</c:v>
                </c:pt>
                <c:pt idx="94">
                  <c:v>4.0294105966572945E-3</c:v>
                </c:pt>
                <c:pt idx="95">
                  <c:v>4.0294105966572945E-3</c:v>
                </c:pt>
                <c:pt idx="96">
                  <c:v>4.0294105966572945E-3</c:v>
                </c:pt>
                <c:pt idx="97">
                  <c:v>4.0294105966572945E-3</c:v>
                </c:pt>
                <c:pt idx="98">
                  <c:v>4.0294105966572945E-3</c:v>
                </c:pt>
                <c:pt idx="99">
                  <c:v>4.0294105966572945E-3</c:v>
                </c:pt>
                <c:pt idx="100">
                  <c:v>4.0294105966572945E-3</c:v>
                </c:pt>
                <c:pt idx="101">
                  <c:v>4.0294105966572945E-3</c:v>
                </c:pt>
                <c:pt idx="102">
                  <c:v>4.0294105966572945E-3</c:v>
                </c:pt>
                <c:pt idx="103">
                  <c:v>4.0294105966572945E-3</c:v>
                </c:pt>
                <c:pt idx="104">
                  <c:v>4.0294105966572945E-3</c:v>
                </c:pt>
                <c:pt idx="105">
                  <c:v>4.0294105966572945E-3</c:v>
                </c:pt>
                <c:pt idx="106">
                  <c:v>4.0294105966572945E-3</c:v>
                </c:pt>
                <c:pt idx="107">
                  <c:v>4.0294105966572945E-3</c:v>
                </c:pt>
                <c:pt idx="108">
                  <c:v>4.0294105966572945E-3</c:v>
                </c:pt>
                <c:pt idx="109">
                  <c:v>4.0294105966572945E-3</c:v>
                </c:pt>
                <c:pt idx="110">
                  <c:v>4.0294105966572945E-3</c:v>
                </c:pt>
                <c:pt idx="111">
                  <c:v>4.0294105966572945E-3</c:v>
                </c:pt>
                <c:pt idx="112">
                  <c:v>4.0294105966572945E-3</c:v>
                </c:pt>
                <c:pt idx="113">
                  <c:v>4.0294105966572945E-3</c:v>
                </c:pt>
                <c:pt idx="114">
                  <c:v>4.0294105966572945E-3</c:v>
                </c:pt>
                <c:pt idx="115">
                  <c:v>4.0294105966572945E-3</c:v>
                </c:pt>
                <c:pt idx="116">
                  <c:v>4.0294105966572945E-3</c:v>
                </c:pt>
                <c:pt idx="117">
                  <c:v>4.0294105966572945E-3</c:v>
                </c:pt>
                <c:pt idx="118">
                  <c:v>4.0294105966572945E-3</c:v>
                </c:pt>
                <c:pt idx="119">
                  <c:v>4.0294105966572945E-3</c:v>
                </c:pt>
                <c:pt idx="120">
                  <c:v>4.0294105966572945E-3</c:v>
                </c:pt>
                <c:pt idx="121">
                  <c:v>4.0294105966572945E-3</c:v>
                </c:pt>
                <c:pt idx="122">
                  <c:v>4.0294105966572945E-3</c:v>
                </c:pt>
                <c:pt idx="123">
                  <c:v>4.0294105966572945E-3</c:v>
                </c:pt>
                <c:pt idx="124">
                  <c:v>4.0294105966572945E-3</c:v>
                </c:pt>
                <c:pt idx="125">
                  <c:v>4.0294105966572945E-3</c:v>
                </c:pt>
                <c:pt idx="126">
                  <c:v>4.0294105966572945E-3</c:v>
                </c:pt>
                <c:pt idx="127">
                  <c:v>4.0294105966572945E-3</c:v>
                </c:pt>
                <c:pt idx="128">
                  <c:v>4.0294105966572945E-3</c:v>
                </c:pt>
                <c:pt idx="129">
                  <c:v>4.0294105966572945E-3</c:v>
                </c:pt>
                <c:pt idx="130">
                  <c:v>4.0294105966572945E-3</c:v>
                </c:pt>
                <c:pt idx="131">
                  <c:v>4.0294105966572945E-3</c:v>
                </c:pt>
                <c:pt idx="132">
                  <c:v>4.0294105966572945E-3</c:v>
                </c:pt>
                <c:pt idx="133">
                  <c:v>4.0294105966572945E-3</c:v>
                </c:pt>
                <c:pt idx="134">
                  <c:v>4.0294105966572945E-3</c:v>
                </c:pt>
                <c:pt idx="135">
                  <c:v>4.0294105966572945E-3</c:v>
                </c:pt>
                <c:pt idx="136">
                  <c:v>4.0294105966572945E-3</c:v>
                </c:pt>
                <c:pt idx="137">
                  <c:v>4.0294105966572945E-3</c:v>
                </c:pt>
                <c:pt idx="138">
                  <c:v>4.0294105966572945E-3</c:v>
                </c:pt>
                <c:pt idx="139">
                  <c:v>4.0294105966572945E-3</c:v>
                </c:pt>
                <c:pt idx="140">
                  <c:v>4.0294105966572945E-3</c:v>
                </c:pt>
                <c:pt idx="141">
                  <c:v>4.0294105966572945E-3</c:v>
                </c:pt>
                <c:pt idx="142">
                  <c:v>4.0294105966572945E-3</c:v>
                </c:pt>
                <c:pt idx="143">
                  <c:v>4.0294105966572945E-3</c:v>
                </c:pt>
                <c:pt idx="144">
                  <c:v>4.0294105966572945E-3</c:v>
                </c:pt>
                <c:pt idx="145">
                  <c:v>4.0294105966572945E-3</c:v>
                </c:pt>
                <c:pt idx="146">
                  <c:v>4.0294105966572945E-3</c:v>
                </c:pt>
                <c:pt idx="147">
                  <c:v>4.0294105966572945E-3</c:v>
                </c:pt>
                <c:pt idx="148">
                  <c:v>4.0294105966572945E-3</c:v>
                </c:pt>
                <c:pt idx="149">
                  <c:v>4.0294105966572945E-3</c:v>
                </c:pt>
                <c:pt idx="150">
                  <c:v>4.0294105966572945E-3</c:v>
                </c:pt>
                <c:pt idx="151">
                  <c:v>4.0294105966572945E-3</c:v>
                </c:pt>
                <c:pt idx="152">
                  <c:v>4.0294105966572945E-3</c:v>
                </c:pt>
                <c:pt idx="153">
                  <c:v>4.0294105966572945E-3</c:v>
                </c:pt>
                <c:pt idx="154">
                  <c:v>4.0294105966572945E-3</c:v>
                </c:pt>
                <c:pt idx="155">
                  <c:v>4.0294105966572945E-3</c:v>
                </c:pt>
                <c:pt idx="156">
                  <c:v>4.0294105966572945E-3</c:v>
                </c:pt>
                <c:pt idx="157">
                  <c:v>4.0294105966572945E-3</c:v>
                </c:pt>
                <c:pt idx="158">
                  <c:v>4.0294105966572945E-3</c:v>
                </c:pt>
                <c:pt idx="159">
                  <c:v>4.0294105966572945E-3</c:v>
                </c:pt>
                <c:pt idx="160">
                  <c:v>4.0294105966572945E-3</c:v>
                </c:pt>
                <c:pt idx="161">
                  <c:v>4.0294105966572945E-3</c:v>
                </c:pt>
                <c:pt idx="162">
                  <c:v>4.0294105966572945E-3</c:v>
                </c:pt>
                <c:pt idx="163">
                  <c:v>4.0294105966572945E-3</c:v>
                </c:pt>
                <c:pt idx="164">
                  <c:v>4.0294105966572945E-3</c:v>
                </c:pt>
                <c:pt idx="165">
                  <c:v>4.0294105966572945E-3</c:v>
                </c:pt>
                <c:pt idx="166">
                  <c:v>4.0294105966572945E-3</c:v>
                </c:pt>
                <c:pt idx="167">
                  <c:v>4.0294105966572945E-3</c:v>
                </c:pt>
                <c:pt idx="168">
                  <c:v>4.0294105966572945E-3</c:v>
                </c:pt>
                <c:pt idx="169">
                  <c:v>4.0294105966572945E-3</c:v>
                </c:pt>
                <c:pt idx="170">
                  <c:v>4.0294105966572945E-3</c:v>
                </c:pt>
                <c:pt idx="171">
                  <c:v>4.0294105966572945E-3</c:v>
                </c:pt>
                <c:pt idx="172">
                  <c:v>4.0294105966572945E-3</c:v>
                </c:pt>
                <c:pt idx="173">
                  <c:v>4.0294105966572945E-3</c:v>
                </c:pt>
                <c:pt idx="174">
                  <c:v>4.0294105966572945E-3</c:v>
                </c:pt>
                <c:pt idx="175">
                  <c:v>4.0294105966572945E-3</c:v>
                </c:pt>
                <c:pt idx="176">
                  <c:v>4.0294105966572945E-3</c:v>
                </c:pt>
                <c:pt idx="177">
                  <c:v>4.0294105966572945E-3</c:v>
                </c:pt>
                <c:pt idx="178">
                  <c:v>4.0294105966572945E-3</c:v>
                </c:pt>
                <c:pt idx="179">
                  <c:v>4.0294105966572945E-3</c:v>
                </c:pt>
                <c:pt idx="180">
                  <c:v>4.0294105966572945E-3</c:v>
                </c:pt>
                <c:pt idx="181">
                  <c:v>4.0294105966572945E-3</c:v>
                </c:pt>
                <c:pt idx="182">
                  <c:v>4.0294105966572945E-3</c:v>
                </c:pt>
                <c:pt idx="183">
                  <c:v>4.0294105966572945E-3</c:v>
                </c:pt>
                <c:pt idx="184">
                  <c:v>4.0294105966572945E-3</c:v>
                </c:pt>
                <c:pt idx="185">
                  <c:v>4.0294105966572945E-3</c:v>
                </c:pt>
                <c:pt idx="186">
                  <c:v>4.0294105966572945E-3</c:v>
                </c:pt>
                <c:pt idx="187">
                  <c:v>4.0294105966572945E-3</c:v>
                </c:pt>
                <c:pt idx="188">
                  <c:v>4.0294105966572945E-3</c:v>
                </c:pt>
                <c:pt idx="189">
                  <c:v>4.0294105966572945E-3</c:v>
                </c:pt>
                <c:pt idx="190">
                  <c:v>4.0294105966572945E-3</c:v>
                </c:pt>
                <c:pt idx="191">
                  <c:v>4.0294105966572945E-3</c:v>
                </c:pt>
                <c:pt idx="192">
                  <c:v>4.0294105966572945E-3</c:v>
                </c:pt>
                <c:pt idx="193">
                  <c:v>4.0294105966572945E-3</c:v>
                </c:pt>
                <c:pt idx="194">
                  <c:v>4.0294105966572945E-3</c:v>
                </c:pt>
                <c:pt idx="195">
                  <c:v>4.0294105966572945E-3</c:v>
                </c:pt>
                <c:pt idx="196">
                  <c:v>4.0294105966572945E-3</c:v>
                </c:pt>
                <c:pt idx="197">
                  <c:v>4.0294105966572945E-3</c:v>
                </c:pt>
                <c:pt idx="198">
                  <c:v>4.0294105966572945E-3</c:v>
                </c:pt>
                <c:pt idx="199">
                  <c:v>4.0294105966572945E-3</c:v>
                </c:pt>
                <c:pt idx="200">
                  <c:v>4.0294105966572945E-3</c:v>
                </c:pt>
                <c:pt idx="201">
                  <c:v>4.0294105966572945E-3</c:v>
                </c:pt>
                <c:pt idx="202">
                  <c:v>4.0294105966572945E-3</c:v>
                </c:pt>
                <c:pt idx="203">
                  <c:v>4.0294105966572945E-3</c:v>
                </c:pt>
                <c:pt idx="204">
                  <c:v>4.0294105966572945E-3</c:v>
                </c:pt>
                <c:pt idx="205">
                  <c:v>4.0294105966572945E-3</c:v>
                </c:pt>
                <c:pt idx="206">
                  <c:v>4.0294105966572945E-3</c:v>
                </c:pt>
                <c:pt idx="207">
                  <c:v>4.0294105966572945E-3</c:v>
                </c:pt>
                <c:pt idx="208">
                  <c:v>4.0294105966572945E-3</c:v>
                </c:pt>
                <c:pt idx="209">
                  <c:v>4.0294105966572945E-3</c:v>
                </c:pt>
                <c:pt idx="210">
                  <c:v>4.0294105966572945E-3</c:v>
                </c:pt>
                <c:pt idx="211">
                  <c:v>4.0294105966572945E-3</c:v>
                </c:pt>
                <c:pt idx="212">
                  <c:v>4.0294105966572945E-3</c:v>
                </c:pt>
                <c:pt idx="213">
                  <c:v>4.0294105966572945E-3</c:v>
                </c:pt>
                <c:pt idx="214">
                  <c:v>4.0294105966572945E-3</c:v>
                </c:pt>
                <c:pt idx="215">
                  <c:v>4.0294105966572945E-3</c:v>
                </c:pt>
                <c:pt idx="216">
                  <c:v>4.0294105966572945E-3</c:v>
                </c:pt>
                <c:pt idx="217">
                  <c:v>4.0294105966572945E-3</c:v>
                </c:pt>
                <c:pt idx="218">
                  <c:v>4.0294105966572945E-3</c:v>
                </c:pt>
                <c:pt idx="219">
                  <c:v>4.0294105966572945E-3</c:v>
                </c:pt>
                <c:pt idx="220">
                  <c:v>4.0294105966572945E-3</c:v>
                </c:pt>
                <c:pt idx="221">
                  <c:v>4.0294105966572945E-3</c:v>
                </c:pt>
                <c:pt idx="222">
                  <c:v>4.0294105966572945E-3</c:v>
                </c:pt>
                <c:pt idx="223">
                  <c:v>4.0294105966572945E-3</c:v>
                </c:pt>
                <c:pt idx="224">
                  <c:v>4.0294105966572945E-3</c:v>
                </c:pt>
                <c:pt idx="225">
                  <c:v>4.0294105966572945E-3</c:v>
                </c:pt>
                <c:pt idx="226">
                  <c:v>4.0294105966572945E-3</c:v>
                </c:pt>
                <c:pt idx="227">
                  <c:v>4.0294105966572945E-3</c:v>
                </c:pt>
                <c:pt idx="228">
                  <c:v>4.0294105966572945E-3</c:v>
                </c:pt>
                <c:pt idx="229">
                  <c:v>4.0294105966572945E-3</c:v>
                </c:pt>
                <c:pt idx="230">
                  <c:v>4.0294105966572945E-3</c:v>
                </c:pt>
                <c:pt idx="231">
                  <c:v>4.0294105966572945E-3</c:v>
                </c:pt>
                <c:pt idx="232">
                  <c:v>4.0294105966572945E-3</c:v>
                </c:pt>
                <c:pt idx="233">
                  <c:v>4.0294105966572945E-3</c:v>
                </c:pt>
                <c:pt idx="234">
                  <c:v>4.0294105966572945E-3</c:v>
                </c:pt>
                <c:pt idx="235">
                  <c:v>4.0294105966572945E-3</c:v>
                </c:pt>
                <c:pt idx="236">
                  <c:v>4.0294105966572945E-3</c:v>
                </c:pt>
                <c:pt idx="237">
                  <c:v>4.0294105966572945E-3</c:v>
                </c:pt>
                <c:pt idx="238">
                  <c:v>4.0294105966572945E-3</c:v>
                </c:pt>
                <c:pt idx="239">
                  <c:v>4.0294105966572945E-3</c:v>
                </c:pt>
                <c:pt idx="240">
                  <c:v>4.0294105966572945E-3</c:v>
                </c:pt>
                <c:pt idx="241">
                  <c:v>4.0294105966572945E-3</c:v>
                </c:pt>
                <c:pt idx="242">
                  <c:v>4.0294105966572945E-3</c:v>
                </c:pt>
                <c:pt idx="243">
                  <c:v>4.0294105966572945E-3</c:v>
                </c:pt>
                <c:pt idx="244">
                  <c:v>4.0294105966572945E-3</c:v>
                </c:pt>
                <c:pt idx="245">
                  <c:v>4.0294105966572945E-3</c:v>
                </c:pt>
                <c:pt idx="246">
                  <c:v>4.0294105966572945E-3</c:v>
                </c:pt>
                <c:pt idx="247">
                  <c:v>4.0294105966572945E-3</c:v>
                </c:pt>
                <c:pt idx="248">
                  <c:v>4.0294105966572945E-3</c:v>
                </c:pt>
                <c:pt idx="249">
                  <c:v>4.0294105966572945E-3</c:v>
                </c:pt>
                <c:pt idx="250">
                  <c:v>4.0294105966572945E-3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3.3632706908079332E-3</c:v>
                </c:pt>
                <c:pt idx="1">
                  <c:v>3.3668910163832015E-3</c:v>
                </c:pt>
                <c:pt idx="2">
                  <c:v>3.3777519931090061E-3</c:v>
                </c:pt>
                <c:pt idx="3">
                  <c:v>3.3813723186842744E-3</c:v>
                </c:pt>
                <c:pt idx="4">
                  <c:v>3.3849926442595427E-3</c:v>
                </c:pt>
                <c:pt idx="5">
                  <c:v>3.388612969834811E-3</c:v>
                </c:pt>
                <c:pt idx="6">
                  <c:v>3.3922332954100794E-3</c:v>
                </c:pt>
                <c:pt idx="7">
                  <c:v>3.4067145977111522E-3</c:v>
                </c:pt>
                <c:pt idx="8">
                  <c:v>3.4103349232864205E-3</c:v>
                </c:pt>
                <c:pt idx="9">
                  <c:v>3.4139552488616888E-3</c:v>
                </c:pt>
                <c:pt idx="10">
                  <c:v>3.4175755744369572E-3</c:v>
                </c:pt>
                <c:pt idx="11">
                  <c:v>3.4284365511627621E-3</c:v>
                </c:pt>
                <c:pt idx="12">
                  <c:v>3.43205687673803E-3</c:v>
                </c:pt>
                <c:pt idx="13">
                  <c:v>3.4356772023132983E-3</c:v>
                </c:pt>
                <c:pt idx="14">
                  <c:v>3.4392975278885666E-3</c:v>
                </c:pt>
                <c:pt idx="15">
                  <c:v>3.442917853463835E-3</c:v>
                </c:pt>
                <c:pt idx="16">
                  <c:v>3.4537788301896399E-3</c:v>
                </c:pt>
                <c:pt idx="17">
                  <c:v>3.4573991557649078E-3</c:v>
                </c:pt>
                <c:pt idx="18">
                  <c:v>3.4610194813401761E-3</c:v>
                </c:pt>
                <c:pt idx="19">
                  <c:v>3.4646398069154444E-3</c:v>
                </c:pt>
                <c:pt idx="20">
                  <c:v>3.4682601324907128E-3</c:v>
                </c:pt>
                <c:pt idx="21">
                  <c:v>3.4791211092165177E-3</c:v>
                </c:pt>
                <c:pt idx="22">
                  <c:v>3.482741434791786E-3</c:v>
                </c:pt>
                <c:pt idx="23">
                  <c:v>3.4863617603670539E-3</c:v>
                </c:pt>
                <c:pt idx="24">
                  <c:v>3.4899820859423222E-3</c:v>
                </c:pt>
                <c:pt idx="25">
                  <c:v>3.4936024115175906E-3</c:v>
                </c:pt>
                <c:pt idx="26">
                  <c:v>3.5044633882433955E-3</c:v>
                </c:pt>
                <c:pt idx="27">
                  <c:v>3.5080837138186638E-3</c:v>
                </c:pt>
                <c:pt idx="28">
                  <c:v>3.5117040393939317E-3</c:v>
                </c:pt>
                <c:pt idx="29">
                  <c:v>3.5153243649692001E-3</c:v>
                </c:pt>
                <c:pt idx="30">
                  <c:v>3.5189446905444684E-3</c:v>
                </c:pt>
                <c:pt idx="31">
                  <c:v>3.5298056672702733E-3</c:v>
                </c:pt>
                <c:pt idx="32">
                  <c:v>3.5334259928455417E-3</c:v>
                </c:pt>
                <c:pt idx="33">
                  <c:v>3.53704631842081E-3</c:v>
                </c:pt>
                <c:pt idx="34">
                  <c:v>3.5406666439960779E-3</c:v>
                </c:pt>
                <c:pt idx="35">
                  <c:v>3.5442869695713462E-3</c:v>
                </c:pt>
                <c:pt idx="36">
                  <c:v>3.5551479462971511E-3</c:v>
                </c:pt>
                <c:pt idx="37">
                  <c:v>3.5587682718724195E-3</c:v>
                </c:pt>
                <c:pt idx="38">
                  <c:v>3.5623885974476878E-3</c:v>
                </c:pt>
                <c:pt idx="39">
                  <c:v>3.5660089230229561E-3</c:v>
                </c:pt>
                <c:pt idx="40">
                  <c:v>3.569629248598224E-3</c:v>
                </c:pt>
                <c:pt idx="41">
                  <c:v>3.5804902253240289E-3</c:v>
                </c:pt>
                <c:pt idx="42">
                  <c:v>3.5841105508992973E-3</c:v>
                </c:pt>
                <c:pt idx="43">
                  <c:v>3.5877308764745656E-3</c:v>
                </c:pt>
                <c:pt idx="44">
                  <c:v>3.5913512020498339E-3</c:v>
                </c:pt>
                <c:pt idx="45">
                  <c:v>3.5949715276251022E-3</c:v>
                </c:pt>
                <c:pt idx="46">
                  <c:v>3.6058325043509067E-3</c:v>
                </c:pt>
                <c:pt idx="47">
                  <c:v>3.6094528299261751E-3</c:v>
                </c:pt>
                <c:pt idx="48">
                  <c:v>3.6130731555014434E-3</c:v>
                </c:pt>
                <c:pt idx="49">
                  <c:v>3.6166934810767117E-3</c:v>
                </c:pt>
                <c:pt idx="50">
                  <c:v>3.6203138066519796E-3</c:v>
                </c:pt>
                <c:pt idx="51">
                  <c:v>3.6311747833777845E-3</c:v>
                </c:pt>
                <c:pt idx="52">
                  <c:v>3.6347951089530529E-3</c:v>
                </c:pt>
                <c:pt idx="53">
                  <c:v>3.6384154345283212E-3</c:v>
                </c:pt>
                <c:pt idx="54">
                  <c:v>3.6420357601035895E-3</c:v>
                </c:pt>
                <c:pt idx="55">
                  <c:v>3.6456560856788578E-3</c:v>
                </c:pt>
                <c:pt idx="56">
                  <c:v>3.6565170624046624E-3</c:v>
                </c:pt>
                <c:pt idx="57">
                  <c:v>3.6601373879799307E-3</c:v>
                </c:pt>
                <c:pt idx="58">
                  <c:v>3.663757713555199E-3</c:v>
                </c:pt>
                <c:pt idx="59">
                  <c:v>3.6673780391304673E-3</c:v>
                </c:pt>
                <c:pt idx="60">
                  <c:v>3.6709983647057356E-3</c:v>
                </c:pt>
                <c:pt idx="61">
                  <c:v>3.6818593414315402E-3</c:v>
                </c:pt>
                <c:pt idx="62">
                  <c:v>3.6854796670068085E-3</c:v>
                </c:pt>
                <c:pt idx="63">
                  <c:v>3.6890999925820768E-3</c:v>
                </c:pt>
                <c:pt idx="64">
                  <c:v>3.6927203181573451E-3</c:v>
                </c:pt>
                <c:pt idx="65">
                  <c:v>3.6963406437326134E-3</c:v>
                </c:pt>
                <c:pt idx="66">
                  <c:v>3.707201620458418E-3</c:v>
                </c:pt>
                <c:pt idx="67">
                  <c:v>3.7108219460336863E-3</c:v>
                </c:pt>
                <c:pt idx="68">
                  <c:v>3.7144422716089546E-3</c:v>
                </c:pt>
                <c:pt idx="69">
                  <c:v>3.7180625971842229E-3</c:v>
                </c:pt>
                <c:pt idx="70">
                  <c:v>3.7216829227594912E-3</c:v>
                </c:pt>
                <c:pt idx="71">
                  <c:v>3.7325438994852958E-3</c:v>
                </c:pt>
                <c:pt idx="72">
                  <c:v>3.7361642250605641E-3</c:v>
                </c:pt>
                <c:pt idx="73">
                  <c:v>3.7397845506358324E-3</c:v>
                </c:pt>
                <c:pt idx="74">
                  <c:v>3.7434048762111007E-3</c:v>
                </c:pt>
                <c:pt idx="75">
                  <c:v>3.747025201786369E-3</c:v>
                </c:pt>
                <c:pt idx="76">
                  <c:v>3.7615065040874419E-3</c:v>
                </c:pt>
                <c:pt idx="77">
                  <c:v>3.7651268296627102E-3</c:v>
                </c:pt>
                <c:pt idx="78">
                  <c:v>3.7687471552379785E-3</c:v>
                </c:pt>
                <c:pt idx="79">
                  <c:v>3.7723674808132469E-3</c:v>
                </c:pt>
                <c:pt idx="80">
                  <c:v>3.7832284575390518E-3</c:v>
                </c:pt>
                <c:pt idx="81">
                  <c:v>3.7868487831143197E-3</c:v>
                </c:pt>
                <c:pt idx="82">
                  <c:v>3.790469108689588E-3</c:v>
                </c:pt>
                <c:pt idx="83">
                  <c:v>3.7940894342648563E-3</c:v>
                </c:pt>
                <c:pt idx="84">
                  <c:v>3.7977097598401247E-3</c:v>
                </c:pt>
                <c:pt idx="85">
                  <c:v>3.8085707365659296E-3</c:v>
                </c:pt>
                <c:pt idx="86">
                  <c:v>3.8121910621411979E-3</c:v>
                </c:pt>
                <c:pt idx="87">
                  <c:v>3.8158113877164658E-3</c:v>
                </c:pt>
                <c:pt idx="88">
                  <c:v>3.8194317132917341E-3</c:v>
                </c:pt>
                <c:pt idx="89">
                  <c:v>3.8230520388670025E-3</c:v>
                </c:pt>
                <c:pt idx="90">
                  <c:v>3.8339130155928074E-3</c:v>
                </c:pt>
                <c:pt idx="91">
                  <c:v>3.8375333411680753E-3</c:v>
                </c:pt>
                <c:pt idx="92">
                  <c:v>3.8411536667433436E-3</c:v>
                </c:pt>
                <c:pt idx="93">
                  <c:v>3.8447739923186119E-3</c:v>
                </c:pt>
                <c:pt idx="94">
                  <c:v>3.8483943178938803E-3</c:v>
                </c:pt>
                <c:pt idx="95">
                  <c:v>3.8592552946196852E-3</c:v>
                </c:pt>
                <c:pt idx="96">
                  <c:v>3.8628756201949535E-3</c:v>
                </c:pt>
                <c:pt idx="97">
                  <c:v>3.8664959457702219E-3</c:v>
                </c:pt>
                <c:pt idx="98">
                  <c:v>3.8701162713454897E-3</c:v>
                </c:pt>
                <c:pt idx="99">
                  <c:v>3.8737365969207581E-3</c:v>
                </c:pt>
                <c:pt idx="100">
                  <c:v>3.884597573646563E-3</c:v>
                </c:pt>
                <c:pt idx="101">
                  <c:v>3.8882178992218313E-3</c:v>
                </c:pt>
                <c:pt idx="102">
                  <c:v>3.8918382247970992E-3</c:v>
                </c:pt>
                <c:pt idx="103">
                  <c:v>3.8954585503723676E-3</c:v>
                </c:pt>
                <c:pt idx="104">
                  <c:v>3.8990788759476359E-3</c:v>
                </c:pt>
                <c:pt idx="105">
                  <c:v>3.9099398526734408E-3</c:v>
                </c:pt>
                <c:pt idx="106">
                  <c:v>3.9135601782487092E-3</c:v>
                </c:pt>
                <c:pt idx="107">
                  <c:v>3.9171805038239775E-3</c:v>
                </c:pt>
                <c:pt idx="108">
                  <c:v>3.9208008293992458E-3</c:v>
                </c:pt>
                <c:pt idx="109">
                  <c:v>3.9244211549745141E-3</c:v>
                </c:pt>
                <c:pt idx="110">
                  <c:v>3.9352821317003191E-3</c:v>
                </c:pt>
                <c:pt idx="111">
                  <c:v>3.9389024572755865E-3</c:v>
                </c:pt>
                <c:pt idx="112">
                  <c:v>3.9425227828508548E-3</c:v>
                </c:pt>
                <c:pt idx="113">
                  <c:v>3.9461431084261232E-3</c:v>
                </c:pt>
                <c:pt idx="114">
                  <c:v>3.9497634340013915E-3</c:v>
                </c:pt>
                <c:pt idx="115">
                  <c:v>3.9606244107271964E-3</c:v>
                </c:pt>
                <c:pt idx="116">
                  <c:v>3.9642447363024648E-3</c:v>
                </c:pt>
                <c:pt idx="117">
                  <c:v>3.9678650618777331E-3</c:v>
                </c:pt>
                <c:pt idx="118">
                  <c:v>3.9714853874530014E-3</c:v>
                </c:pt>
                <c:pt idx="119">
                  <c:v>3.9751057130282697E-3</c:v>
                </c:pt>
                <c:pt idx="120">
                  <c:v>3.9859666897540747E-3</c:v>
                </c:pt>
                <c:pt idx="121">
                  <c:v>3.989587015329343E-3</c:v>
                </c:pt>
                <c:pt idx="122">
                  <c:v>3.9932073409046105E-3</c:v>
                </c:pt>
                <c:pt idx="123">
                  <c:v>3.9968276664798788E-3</c:v>
                </c:pt>
                <c:pt idx="124">
                  <c:v>4.0004479920551471E-3</c:v>
                </c:pt>
                <c:pt idx="125">
                  <c:v>4.011308968780952E-3</c:v>
                </c:pt>
                <c:pt idx="126">
                  <c:v>4.0149292943562204E-3</c:v>
                </c:pt>
                <c:pt idx="127">
                  <c:v>4.0185496199314887E-3</c:v>
                </c:pt>
                <c:pt idx="128">
                  <c:v>4.022169945506757E-3</c:v>
                </c:pt>
                <c:pt idx="129">
                  <c:v>4.0257902710820253E-3</c:v>
                </c:pt>
                <c:pt idx="130">
                  <c:v>4.0366512478078303E-3</c:v>
                </c:pt>
                <c:pt idx="131">
                  <c:v>4.0402715733830986E-3</c:v>
                </c:pt>
                <c:pt idx="132">
                  <c:v>4.0438918989583669E-3</c:v>
                </c:pt>
                <c:pt idx="133">
                  <c:v>4.0475122245336344E-3</c:v>
                </c:pt>
                <c:pt idx="134">
                  <c:v>4.0511325501089027E-3</c:v>
                </c:pt>
                <c:pt idx="135">
                  <c:v>4.0619935268347077E-3</c:v>
                </c:pt>
                <c:pt idx="136">
                  <c:v>4.065613852409976E-3</c:v>
                </c:pt>
                <c:pt idx="137">
                  <c:v>4.0692341779852443E-3</c:v>
                </c:pt>
                <c:pt idx="138">
                  <c:v>4.0728545035605126E-3</c:v>
                </c:pt>
                <c:pt idx="139">
                  <c:v>4.0764748291357809E-3</c:v>
                </c:pt>
                <c:pt idx="140">
                  <c:v>4.0873358058615859E-3</c:v>
                </c:pt>
                <c:pt idx="141">
                  <c:v>4.0909561314368542E-3</c:v>
                </c:pt>
                <c:pt idx="142">
                  <c:v>4.0945764570121217E-3</c:v>
                </c:pt>
                <c:pt idx="143">
                  <c:v>4.0981967825873909E-3</c:v>
                </c:pt>
                <c:pt idx="144">
                  <c:v>4.1018171081626583E-3</c:v>
                </c:pt>
                <c:pt idx="145">
                  <c:v>4.1126780848884633E-3</c:v>
                </c:pt>
                <c:pt idx="146">
                  <c:v>4.1162984104637316E-3</c:v>
                </c:pt>
                <c:pt idx="147">
                  <c:v>4.1199187360389999E-3</c:v>
                </c:pt>
                <c:pt idx="148">
                  <c:v>4.1235390616142682E-3</c:v>
                </c:pt>
                <c:pt idx="149">
                  <c:v>4.1271593871895365E-3</c:v>
                </c:pt>
                <c:pt idx="150">
                  <c:v>4.1380203639153415E-3</c:v>
                </c:pt>
                <c:pt idx="151">
                  <c:v>4.1416406894906098E-3</c:v>
                </c:pt>
                <c:pt idx="152">
                  <c:v>4.1452610150658781E-3</c:v>
                </c:pt>
                <c:pt idx="153">
                  <c:v>4.1488813406411456E-3</c:v>
                </c:pt>
                <c:pt idx="154">
                  <c:v>4.1525016662164139E-3</c:v>
                </c:pt>
                <c:pt idx="155">
                  <c:v>4.1633626429422189E-3</c:v>
                </c:pt>
                <c:pt idx="156">
                  <c:v>4.1669829685174872E-3</c:v>
                </c:pt>
                <c:pt idx="157">
                  <c:v>4.1706032940927555E-3</c:v>
                </c:pt>
                <c:pt idx="158">
                  <c:v>4.1742236196680238E-3</c:v>
                </c:pt>
                <c:pt idx="159">
                  <c:v>4.1923252475443654E-3</c:v>
                </c:pt>
                <c:pt idx="160">
                  <c:v>4.1959455731196338E-3</c:v>
                </c:pt>
                <c:pt idx="161">
                  <c:v>4.1995658986949021E-3</c:v>
                </c:pt>
                <c:pt idx="162">
                  <c:v>4.2140472009959745E-3</c:v>
                </c:pt>
                <c:pt idx="163">
                  <c:v>4.2176675265712428E-3</c:v>
                </c:pt>
                <c:pt idx="164">
                  <c:v>4.2212878521465111E-3</c:v>
                </c:pt>
                <c:pt idx="165">
                  <c:v>4.2249081777217794E-3</c:v>
                </c:pt>
                <c:pt idx="166">
                  <c:v>4.2285285032970478E-3</c:v>
                </c:pt>
                <c:pt idx="167">
                  <c:v>4.2393894800228527E-3</c:v>
                </c:pt>
                <c:pt idx="168">
                  <c:v>4.243009805598121E-3</c:v>
                </c:pt>
                <c:pt idx="169">
                  <c:v>4.2466301311733894E-3</c:v>
                </c:pt>
                <c:pt idx="170">
                  <c:v>4.2502504567486577E-3</c:v>
                </c:pt>
                <c:pt idx="171">
                  <c:v>4.253870782323926E-3</c:v>
                </c:pt>
                <c:pt idx="172">
                  <c:v>4.2647317590497301E-3</c:v>
                </c:pt>
                <c:pt idx="173">
                  <c:v>4.2683520846249984E-3</c:v>
                </c:pt>
                <c:pt idx="174">
                  <c:v>4.2719724102002667E-3</c:v>
                </c:pt>
                <c:pt idx="175">
                  <c:v>4.2755927357755351E-3</c:v>
                </c:pt>
                <c:pt idx="176">
                  <c:v>4.2792130613508034E-3</c:v>
                </c:pt>
                <c:pt idx="177">
                  <c:v>4.2900740380766083E-3</c:v>
                </c:pt>
                <c:pt idx="178">
                  <c:v>4.2936943636518766E-3</c:v>
                </c:pt>
                <c:pt idx="179">
                  <c:v>4.297314689227145E-3</c:v>
                </c:pt>
                <c:pt idx="180">
                  <c:v>4.3009350148024133E-3</c:v>
                </c:pt>
                <c:pt idx="181">
                  <c:v>4.3045553403776816E-3</c:v>
                </c:pt>
                <c:pt idx="182">
                  <c:v>4.3154163171034857E-3</c:v>
                </c:pt>
                <c:pt idx="183">
                  <c:v>4.319036642678754E-3</c:v>
                </c:pt>
                <c:pt idx="184">
                  <c:v>4.3226569682540223E-3</c:v>
                </c:pt>
                <c:pt idx="185">
                  <c:v>4.3262772938292907E-3</c:v>
                </c:pt>
                <c:pt idx="186">
                  <c:v>4.329897619404559E-3</c:v>
                </c:pt>
                <c:pt idx="187">
                  <c:v>4.3407585961303639E-3</c:v>
                </c:pt>
                <c:pt idx="188">
                  <c:v>4.3443789217056323E-3</c:v>
                </c:pt>
                <c:pt idx="189">
                  <c:v>4.3479992472809006E-3</c:v>
                </c:pt>
                <c:pt idx="190">
                  <c:v>4.3516195728561689E-3</c:v>
                </c:pt>
                <c:pt idx="191">
                  <c:v>4.3552398984314372E-3</c:v>
                </c:pt>
                <c:pt idx="192">
                  <c:v>4.3661008751572413E-3</c:v>
                </c:pt>
                <c:pt idx="193">
                  <c:v>4.3697212007325105E-3</c:v>
                </c:pt>
                <c:pt idx="194">
                  <c:v>4.3733415263077779E-3</c:v>
                </c:pt>
                <c:pt idx="195">
                  <c:v>4.3769618518830463E-3</c:v>
                </c:pt>
                <c:pt idx="196">
                  <c:v>4.3805821774583146E-3</c:v>
                </c:pt>
                <c:pt idx="197">
                  <c:v>4.3914431541841195E-3</c:v>
                </c:pt>
                <c:pt idx="198">
                  <c:v>4.3950634797593879E-3</c:v>
                </c:pt>
                <c:pt idx="199">
                  <c:v>4.3986838053346562E-3</c:v>
                </c:pt>
                <c:pt idx="200">
                  <c:v>4.4023041309099245E-3</c:v>
                </c:pt>
                <c:pt idx="201">
                  <c:v>4.4059244564851928E-3</c:v>
                </c:pt>
                <c:pt idx="202">
                  <c:v>4.4167854332109978E-3</c:v>
                </c:pt>
                <c:pt idx="203">
                  <c:v>4.4204057587862652E-3</c:v>
                </c:pt>
                <c:pt idx="204">
                  <c:v>4.4240260843615344E-3</c:v>
                </c:pt>
                <c:pt idx="205">
                  <c:v>4.4276464099368019E-3</c:v>
                </c:pt>
                <c:pt idx="206">
                  <c:v>4.4312667355120702E-3</c:v>
                </c:pt>
                <c:pt idx="207">
                  <c:v>4.4421277122378752E-3</c:v>
                </c:pt>
                <c:pt idx="208">
                  <c:v>4.4457480378131435E-3</c:v>
                </c:pt>
                <c:pt idx="209">
                  <c:v>4.4493683633884118E-3</c:v>
                </c:pt>
                <c:pt idx="210">
                  <c:v>4.4529886889636801E-3</c:v>
                </c:pt>
                <c:pt idx="211">
                  <c:v>4.4566090145389484E-3</c:v>
                </c:pt>
                <c:pt idx="212">
                  <c:v>4.4674699912647534E-3</c:v>
                </c:pt>
                <c:pt idx="213">
                  <c:v>4.4710903168400217E-3</c:v>
                </c:pt>
                <c:pt idx="214">
                  <c:v>4.4747106424152892E-3</c:v>
                </c:pt>
                <c:pt idx="215">
                  <c:v>4.4783309679905584E-3</c:v>
                </c:pt>
                <c:pt idx="216">
                  <c:v>4.4819512935658258E-3</c:v>
                </c:pt>
                <c:pt idx="217">
                  <c:v>4.4928122702916308E-3</c:v>
                </c:pt>
                <c:pt idx="218">
                  <c:v>4.4964325958668991E-3</c:v>
                </c:pt>
                <c:pt idx="219">
                  <c:v>4.5000529214421674E-3</c:v>
                </c:pt>
                <c:pt idx="220">
                  <c:v>4.5036732470174357E-3</c:v>
                </c:pt>
                <c:pt idx="221">
                  <c:v>4.5217748748937765E-3</c:v>
                </c:pt>
                <c:pt idx="222">
                  <c:v>4.5253952004690456E-3</c:v>
                </c:pt>
                <c:pt idx="223">
                  <c:v>4.5290155260443131E-3</c:v>
                </c:pt>
                <c:pt idx="224">
                  <c:v>4.5326358516195823E-3</c:v>
                </c:pt>
                <c:pt idx="225">
                  <c:v>4.5434968283453864E-3</c:v>
                </c:pt>
                <c:pt idx="226">
                  <c:v>4.5471171539206547E-3</c:v>
                </c:pt>
                <c:pt idx="227">
                  <c:v>4.550737479495923E-3</c:v>
                </c:pt>
                <c:pt idx="228">
                  <c:v>4.5543578050711913E-3</c:v>
                </c:pt>
                <c:pt idx="229">
                  <c:v>4.5579781306464597E-3</c:v>
                </c:pt>
                <c:pt idx="230">
                  <c:v>4.5688391073722646E-3</c:v>
                </c:pt>
                <c:pt idx="231">
                  <c:v>4.5724594329475329E-3</c:v>
                </c:pt>
                <c:pt idx="232">
                  <c:v>4.5760797585228013E-3</c:v>
                </c:pt>
                <c:pt idx="233">
                  <c:v>4.5797000840980696E-3</c:v>
                </c:pt>
                <c:pt idx="234">
                  <c:v>4.583320409673337E-3</c:v>
                </c:pt>
                <c:pt idx="235">
                  <c:v>4.594181386399142E-3</c:v>
                </c:pt>
                <c:pt idx="236">
                  <c:v>4.5978017119744103E-3</c:v>
                </c:pt>
                <c:pt idx="237">
                  <c:v>4.6014220375496786E-3</c:v>
                </c:pt>
                <c:pt idx="238">
                  <c:v>4.6050423631249469E-3</c:v>
                </c:pt>
                <c:pt idx="239">
                  <c:v>4.6086626887002153E-3</c:v>
                </c:pt>
                <c:pt idx="240">
                  <c:v>4.6195236654260202E-3</c:v>
                </c:pt>
                <c:pt idx="241">
                  <c:v>4.6231439910012885E-3</c:v>
                </c:pt>
                <c:pt idx="242">
                  <c:v>4.6267643165765569E-3</c:v>
                </c:pt>
                <c:pt idx="243">
                  <c:v>4.6303846421518252E-3</c:v>
                </c:pt>
                <c:pt idx="244">
                  <c:v>4.6340049677270935E-3</c:v>
                </c:pt>
                <c:pt idx="245">
                  <c:v>4.6484862700281668E-3</c:v>
                </c:pt>
                <c:pt idx="246">
                  <c:v>4.6521065956034342E-3</c:v>
                </c:pt>
                <c:pt idx="247">
                  <c:v>4.6557269211787026E-3</c:v>
                </c:pt>
                <c:pt idx="248">
                  <c:v>4.6593472467539709E-3</c:v>
                </c:pt>
                <c:pt idx="249">
                  <c:v>4.6702082234797758E-3</c:v>
                </c:pt>
                <c:pt idx="250">
                  <c:v>4.6738285490550441E-3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1.4713418372202663E-3</c:v>
                </c:pt>
                <c:pt idx="1">
                  <c:v>1.5020242563567876E-3</c:v>
                </c:pt>
                <c:pt idx="2">
                  <c:v>1.5932474000213148E-3</c:v>
                </c:pt>
                <c:pt idx="3">
                  <c:v>1.6233804099944783E-3</c:v>
                </c:pt>
                <c:pt idx="4">
                  <c:v>1.6533760676768023E-3</c:v>
                </c:pt>
                <c:pt idx="5">
                  <c:v>1.683234373068287E-3</c:v>
                </c:pt>
                <c:pt idx="6">
                  <c:v>1.7129553261689321E-3</c:v>
                </c:pt>
                <c:pt idx="7">
                  <c:v>1.8304656156631182E-3</c:v>
                </c:pt>
                <c:pt idx="8">
                  <c:v>1.8594998073095661E-3</c:v>
                </c:pt>
                <c:pt idx="9">
                  <c:v>1.8883966466651746E-3</c:v>
                </c:pt>
                <c:pt idx="10">
                  <c:v>1.9171561337299437E-3</c:v>
                </c:pt>
                <c:pt idx="11">
                  <c:v>2.0026104811792142E-3</c:v>
                </c:pt>
                <c:pt idx="12">
                  <c:v>2.0308205590806256E-3</c:v>
                </c:pt>
                <c:pt idx="13">
                  <c:v>2.0588932846911973E-3</c:v>
                </c:pt>
                <c:pt idx="14">
                  <c:v>2.0868286580109298E-3</c:v>
                </c:pt>
                <c:pt idx="15">
                  <c:v>2.1146266790398227E-3</c:v>
                </c:pt>
                <c:pt idx="16">
                  <c:v>2.1971966283814651E-3</c:v>
                </c:pt>
                <c:pt idx="17">
                  <c:v>2.2244452402470001E-3</c:v>
                </c:pt>
                <c:pt idx="18">
                  <c:v>2.2515564998216958E-3</c:v>
                </c:pt>
                <c:pt idx="19">
                  <c:v>2.2785304071055524E-3</c:v>
                </c:pt>
                <c:pt idx="20">
                  <c:v>2.3053669620985693E-3</c:v>
                </c:pt>
                <c:pt idx="21">
                  <c:v>2.385052513332583E-3</c:v>
                </c:pt>
                <c:pt idx="22">
                  <c:v>2.4113396591622423E-3</c:v>
                </c:pt>
                <c:pt idx="23">
                  <c:v>2.4374894527010621E-3</c:v>
                </c:pt>
                <c:pt idx="24">
                  <c:v>2.4635018939490423E-3</c:v>
                </c:pt>
                <c:pt idx="25">
                  <c:v>2.4893769829061833E-3</c:v>
                </c:pt>
                <c:pt idx="26">
                  <c:v>2.5661781360325686E-3</c:v>
                </c:pt>
                <c:pt idx="27">
                  <c:v>2.5915038158263511E-3</c:v>
                </c:pt>
                <c:pt idx="28">
                  <c:v>2.6166921433292949E-3</c:v>
                </c:pt>
                <c:pt idx="29">
                  <c:v>2.6417431185413991E-3</c:v>
                </c:pt>
                <c:pt idx="30">
                  <c:v>2.6666567414626637E-3</c:v>
                </c:pt>
                <c:pt idx="31">
                  <c:v>2.7405734964814216E-3</c:v>
                </c:pt>
                <c:pt idx="32">
                  <c:v>2.7649377102393282E-3</c:v>
                </c:pt>
                <c:pt idx="33">
                  <c:v>2.789164571706396E-3</c:v>
                </c:pt>
                <c:pt idx="34">
                  <c:v>2.8132540808826234E-3</c:v>
                </c:pt>
                <c:pt idx="35">
                  <c:v>2.8372062377680124E-3</c:v>
                </c:pt>
                <c:pt idx="36">
                  <c:v>2.9082385946791411E-3</c:v>
                </c:pt>
                <c:pt idx="37">
                  <c:v>2.9316413424011721E-3</c:v>
                </c:pt>
                <c:pt idx="38">
                  <c:v>2.9549067378323631E-3</c:v>
                </c:pt>
                <c:pt idx="39">
                  <c:v>2.9780347809727154E-3</c:v>
                </c:pt>
                <c:pt idx="40">
                  <c:v>3.001025471822228E-3</c:v>
                </c:pt>
                <c:pt idx="41">
                  <c:v>3.0691734306257283E-3</c:v>
                </c:pt>
                <c:pt idx="42">
                  <c:v>3.0916147123118839E-3</c:v>
                </c:pt>
                <c:pt idx="43">
                  <c:v>3.1139186417071985E-3</c:v>
                </c:pt>
                <c:pt idx="44">
                  <c:v>3.1360852188116739E-3</c:v>
                </c:pt>
                <c:pt idx="45">
                  <c:v>3.158114443625311E-3</c:v>
                </c:pt>
                <c:pt idx="46">
                  <c:v>3.223378004321183E-3</c:v>
                </c:pt>
                <c:pt idx="47">
                  <c:v>3.2448578199714621E-3</c:v>
                </c:pt>
                <c:pt idx="48">
                  <c:v>3.2662002833309012E-3</c:v>
                </c:pt>
                <c:pt idx="49">
                  <c:v>3.2874053943995011E-3</c:v>
                </c:pt>
                <c:pt idx="50">
                  <c:v>3.3084731531772609E-3</c:v>
                </c:pt>
                <c:pt idx="51">
                  <c:v>3.3708523157655055E-3</c:v>
                </c:pt>
                <c:pt idx="52">
                  <c:v>3.3913706653799077E-3</c:v>
                </c:pt>
                <c:pt idx="53">
                  <c:v>3.4117516627034704E-3</c:v>
                </c:pt>
                <c:pt idx="54">
                  <c:v>3.4319953077361944E-3</c:v>
                </c:pt>
                <c:pt idx="55">
                  <c:v>3.4521016004780787E-3</c:v>
                </c:pt>
                <c:pt idx="56">
                  <c:v>3.5115963649586949E-3</c:v>
                </c:pt>
                <c:pt idx="57">
                  <c:v>3.5311532485372203E-3</c:v>
                </c:pt>
                <c:pt idx="58">
                  <c:v>3.5505727798249083E-3</c:v>
                </c:pt>
                <c:pt idx="59">
                  <c:v>3.569854958821755E-3</c:v>
                </c:pt>
                <c:pt idx="60">
                  <c:v>3.5889997855277633E-3</c:v>
                </c:pt>
                <c:pt idx="61">
                  <c:v>3.6456101519007512E-3</c:v>
                </c:pt>
                <c:pt idx="62">
                  <c:v>3.6642055694434015E-3</c:v>
                </c:pt>
                <c:pt idx="63">
                  <c:v>3.6826636346952123E-3</c:v>
                </c:pt>
                <c:pt idx="64">
                  <c:v>3.7009843476561838E-3</c:v>
                </c:pt>
                <c:pt idx="65">
                  <c:v>3.7191677083263158E-3</c:v>
                </c:pt>
                <c:pt idx="66">
                  <c:v>3.7728936765916753E-3</c:v>
                </c:pt>
                <c:pt idx="67">
                  <c:v>3.7905276280984497E-3</c:v>
                </c:pt>
                <c:pt idx="68">
                  <c:v>3.8080242273143836E-3</c:v>
                </c:pt>
                <c:pt idx="69">
                  <c:v>3.8253834742394792E-3</c:v>
                </c:pt>
                <c:pt idx="70">
                  <c:v>3.8426053688737356E-3</c:v>
                </c:pt>
                <c:pt idx="71">
                  <c:v>3.8934469390314664E-3</c:v>
                </c:pt>
                <c:pt idx="72">
                  <c:v>3.9101194245023639E-3</c:v>
                </c:pt>
                <c:pt idx="73">
                  <c:v>3.9266545576824227E-3</c:v>
                </c:pt>
                <c:pt idx="74">
                  <c:v>3.9430523385716419E-3</c:v>
                </c:pt>
                <c:pt idx="75">
                  <c:v>3.9593127671700215E-3</c:v>
                </c:pt>
                <c:pt idx="76">
                  <c:v>4.0229809586551464E-3</c:v>
                </c:pt>
                <c:pt idx="77">
                  <c:v>4.0385546257993288E-3</c:v>
                </c:pt>
                <c:pt idx="78">
                  <c:v>4.0539909406526724E-3</c:v>
                </c:pt>
                <c:pt idx="79">
                  <c:v>4.0692899032151765E-3</c:v>
                </c:pt>
                <c:pt idx="80">
                  <c:v>4.114362677157651E-3</c:v>
                </c:pt>
                <c:pt idx="81">
                  <c:v>4.1291122305567966E-3</c:v>
                </c:pt>
                <c:pt idx="82">
                  <c:v>4.1437244316651035E-3</c:v>
                </c:pt>
                <c:pt idx="83">
                  <c:v>4.1581992804825708E-3</c:v>
                </c:pt>
                <c:pt idx="84">
                  <c:v>4.1725367770091976E-3</c:v>
                </c:pt>
                <c:pt idx="85">
                  <c:v>4.2147251528440437E-3</c:v>
                </c:pt>
                <c:pt idx="86">
                  <c:v>4.2285132402073138E-3</c:v>
                </c:pt>
                <c:pt idx="87">
                  <c:v>4.2421639752797434E-3</c:v>
                </c:pt>
                <c:pt idx="88">
                  <c:v>4.2556773580613343E-3</c:v>
                </c:pt>
                <c:pt idx="89">
                  <c:v>4.2690533885520864E-3</c:v>
                </c:pt>
                <c:pt idx="90">
                  <c:v>4.3083573662793043E-3</c:v>
                </c:pt>
                <c:pt idx="91">
                  <c:v>4.321183987606698E-3</c:v>
                </c:pt>
                <c:pt idx="92">
                  <c:v>4.333873256643252E-3</c:v>
                </c:pt>
                <c:pt idx="93">
                  <c:v>4.3464251733889665E-3</c:v>
                </c:pt>
                <c:pt idx="94">
                  <c:v>4.3588397378438422E-3</c:v>
                </c:pt>
                <c:pt idx="95">
                  <c:v>4.3952593174634326E-3</c:v>
                </c:pt>
                <c:pt idx="96">
                  <c:v>4.4071244727549499E-3</c:v>
                </c:pt>
                <c:pt idx="97">
                  <c:v>4.4188522757556276E-3</c:v>
                </c:pt>
                <c:pt idx="98">
                  <c:v>4.4304427264654665E-3</c:v>
                </c:pt>
                <c:pt idx="99">
                  <c:v>4.4418958248844658E-3</c:v>
                </c:pt>
                <c:pt idx="100">
                  <c:v>4.475431006396427E-3</c:v>
                </c:pt>
                <c:pt idx="101">
                  <c:v>4.4863346956520687E-3</c:v>
                </c:pt>
                <c:pt idx="102">
                  <c:v>4.4971010326168709E-3</c:v>
                </c:pt>
                <c:pt idx="103">
                  <c:v>4.5077300172908334E-3</c:v>
                </c:pt>
                <c:pt idx="104">
                  <c:v>4.5182216496739563E-3</c:v>
                </c:pt>
                <c:pt idx="105">
                  <c:v>4.5488724330782901E-3</c:v>
                </c:pt>
                <c:pt idx="106">
                  <c:v>4.5588146562980545E-3</c:v>
                </c:pt>
                <c:pt idx="107">
                  <c:v>4.5686195272269803E-3</c:v>
                </c:pt>
                <c:pt idx="108">
                  <c:v>4.5782870458650673E-3</c:v>
                </c:pt>
                <c:pt idx="109">
                  <c:v>4.5878172122123147E-3</c:v>
                </c:pt>
                <c:pt idx="110">
                  <c:v>4.6155835975090192E-3</c:v>
                </c:pt>
                <c:pt idx="111">
                  <c:v>4.6245643546929081E-3</c:v>
                </c:pt>
                <c:pt idx="112">
                  <c:v>4.6334077595859575E-3</c:v>
                </c:pt>
                <c:pt idx="113">
                  <c:v>4.6421138121881689E-3</c:v>
                </c:pt>
                <c:pt idx="114">
                  <c:v>4.6506825124995399E-3</c:v>
                </c:pt>
                <c:pt idx="115">
                  <c:v>4.6755644996886161E-3</c:v>
                </c:pt>
                <c:pt idx="116">
                  <c:v>4.6835837908366295E-3</c:v>
                </c:pt>
                <c:pt idx="117">
                  <c:v>4.6914657296938025E-3</c:v>
                </c:pt>
                <c:pt idx="118">
                  <c:v>4.6992103162601375E-3</c:v>
                </c:pt>
                <c:pt idx="119">
                  <c:v>4.7068175505356321E-3</c:v>
                </c:pt>
                <c:pt idx="120">
                  <c:v>4.7288151396170808E-3</c:v>
                </c:pt>
                <c:pt idx="121">
                  <c:v>4.7358729647292179E-3</c:v>
                </c:pt>
                <c:pt idx="122">
                  <c:v>4.7427934375505153E-3</c:v>
                </c:pt>
                <c:pt idx="123">
                  <c:v>4.7495765580809739E-3</c:v>
                </c:pt>
                <c:pt idx="124">
                  <c:v>4.7562223263205921E-3</c:v>
                </c:pt>
                <c:pt idx="125">
                  <c:v>4.7753355172944125E-3</c:v>
                </c:pt>
                <c:pt idx="126">
                  <c:v>4.7814318763706731E-3</c:v>
                </c:pt>
                <c:pt idx="127">
                  <c:v>4.787390883156095E-3</c:v>
                </c:pt>
                <c:pt idx="128">
                  <c:v>4.7932125376506773E-3</c:v>
                </c:pt>
                <c:pt idx="129">
                  <c:v>4.7988968398544191E-3</c:v>
                </c:pt>
                <c:pt idx="130">
                  <c:v>4.8151256327206111E-3</c:v>
                </c:pt>
                <c:pt idx="131">
                  <c:v>4.8202605257609962E-3</c:v>
                </c:pt>
                <c:pt idx="132">
                  <c:v>4.8252580665105417E-3</c:v>
                </c:pt>
                <c:pt idx="133">
                  <c:v>4.8301182549692467E-3</c:v>
                </c:pt>
                <c:pt idx="134">
                  <c:v>4.8348410911371138E-3</c:v>
                </c:pt>
                <c:pt idx="135">
                  <c:v>4.8481854858956775E-3</c:v>
                </c:pt>
                <c:pt idx="136">
                  <c:v>4.8523589129001862E-3</c:v>
                </c:pt>
                <c:pt idx="137">
                  <c:v>4.8563949876138553E-3</c:v>
                </c:pt>
                <c:pt idx="138">
                  <c:v>4.8602937100366856E-3</c:v>
                </c:pt>
                <c:pt idx="139">
                  <c:v>4.8640550801686763E-3</c:v>
                </c:pt>
                <c:pt idx="140">
                  <c:v>4.8745150768196108E-3</c:v>
                </c:pt>
                <c:pt idx="141">
                  <c:v>4.8777270377882431E-3</c:v>
                </c:pt>
                <c:pt idx="142">
                  <c:v>4.8808016464660375E-3</c:v>
                </c:pt>
                <c:pt idx="143">
                  <c:v>4.8837389028529906E-3</c:v>
                </c:pt>
                <c:pt idx="144">
                  <c:v>4.8865388069491058E-3</c:v>
                </c:pt>
                <c:pt idx="145">
                  <c:v>4.8941144054924102E-3</c:v>
                </c:pt>
                <c:pt idx="146">
                  <c:v>4.8963649004251679E-3</c:v>
                </c:pt>
                <c:pt idx="147">
                  <c:v>4.8984780430670859E-3</c:v>
                </c:pt>
                <c:pt idx="148">
                  <c:v>4.9004538334181634E-3</c:v>
                </c:pt>
                <c:pt idx="149">
                  <c:v>4.9022922714784022E-3</c:v>
                </c:pt>
                <c:pt idx="150">
                  <c:v>4.9069834719140792E-3</c:v>
                </c:pt>
                <c:pt idx="151">
                  <c:v>4.9082725008109604E-3</c:v>
                </c:pt>
                <c:pt idx="152">
                  <c:v>4.9094241774170011E-3</c:v>
                </c:pt>
                <c:pt idx="153">
                  <c:v>4.9104385017322031E-3</c:v>
                </c:pt>
                <c:pt idx="154">
                  <c:v>4.9113154737565655E-3</c:v>
                </c:pt>
                <c:pt idx="155">
                  <c:v>4.913122276084615E-3</c:v>
                </c:pt>
                <c:pt idx="156">
                  <c:v>4.9134498389456199E-3</c:v>
                </c:pt>
                <c:pt idx="157">
                  <c:v>4.9136400495157842E-3</c:v>
                </c:pt>
                <c:pt idx="158">
                  <c:v>4.9136929077951107E-3</c:v>
                </c:pt>
                <c:pt idx="159">
                  <c:v>4.9118969148291471E-3</c:v>
                </c:pt>
                <c:pt idx="160">
                  <c:v>4.9111256593634368E-3</c:v>
                </c:pt>
                <c:pt idx="161">
                  <c:v>4.9102170516068851E-3</c:v>
                </c:pt>
                <c:pt idx="162">
                  <c:v>4.9052090976722893E-3</c:v>
                </c:pt>
                <c:pt idx="163">
                  <c:v>4.9036137284615422E-3</c:v>
                </c:pt>
                <c:pt idx="164">
                  <c:v>4.9018810069599546E-3</c:v>
                </c:pt>
                <c:pt idx="165">
                  <c:v>4.9000109331675274E-3</c:v>
                </c:pt>
                <c:pt idx="166">
                  <c:v>4.8980035070842606E-3</c:v>
                </c:pt>
                <c:pt idx="167">
                  <c:v>4.8911571150894268E-3</c:v>
                </c:pt>
                <c:pt idx="168">
                  <c:v>4.8886002798428033E-3</c:v>
                </c:pt>
                <c:pt idx="169">
                  <c:v>4.8859060923053402E-3</c:v>
                </c:pt>
                <c:pt idx="170">
                  <c:v>4.8830745524770375E-3</c:v>
                </c:pt>
                <c:pt idx="171">
                  <c:v>4.8801056603578943E-3</c:v>
                </c:pt>
                <c:pt idx="172">
                  <c:v>4.8703748702554313E-3</c:v>
                </c:pt>
                <c:pt idx="173">
                  <c:v>4.8668565689729297E-3</c:v>
                </c:pt>
                <c:pt idx="174">
                  <c:v>4.8632009153995901E-3</c:v>
                </c:pt>
                <c:pt idx="175">
                  <c:v>4.8594079095354119E-3</c:v>
                </c:pt>
                <c:pt idx="176">
                  <c:v>4.855477551380394E-3</c:v>
                </c:pt>
                <c:pt idx="177">
                  <c:v>4.8428623631703036E-3</c:v>
                </c:pt>
                <c:pt idx="178">
                  <c:v>4.8383825958519264E-3</c:v>
                </c:pt>
                <c:pt idx="179">
                  <c:v>4.8337654762427122E-3</c:v>
                </c:pt>
                <c:pt idx="180">
                  <c:v>4.8290110043426558E-3</c:v>
                </c:pt>
                <c:pt idx="181">
                  <c:v>4.8241191801517615E-3</c:v>
                </c:pt>
                <c:pt idx="182">
                  <c:v>4.8086195938340428E-3</c:v>
                </c:pt>
                <c:pt idx="183">
                  <c:v>4.8031783604797901E-3</c:v>
                </c:pt>
                <c:pt idx="184">
                  <c:v>4.7975997748346986E-3</c:v>
                </c:pt>
                <c:pt idx="185">
                  <c:v>4.7918838368987667E-3</c:v>
                </c:pt>
                <c:pt idx="186">
                  <c:v>4.786030546671996E-3</c:v>
                </c:pt>
                <c:pt idx="187">
                  <c:v>4.7676465622466489E-3</c:v>
                </c:pt>
                <c:pt idx="188">
                  <c:v>4.7612438628565207E-3</c:v>
                </c:pt>
                <c:pt idx="189">
                  <c:v>4.7547038111755537E-3</c:v>
                </c:pt>
                <c:pt idx="190">
                  <c:v>4.7480264072037462E-3</c:v>
                </c:pt>
                <c:pt idx="191">
                  <c:v>4.7412116509411E-3</c:v>
                </c:pt>
                <c:pt idx="192">
                  <c:v>4.7199432684081229E-3</c:v>
                </c:pt>
                <c:pt idx="193">
                  <c:v>4.7125791029821191E-3</c:v>
                </c:pt>
                <c:pt idx="194">
                  <c:v>4.7050775852652748E-3</c:v>
                </c:pt>
                <c:pt idx="195">
                  <c:v>4.6974387152575918E-3</c:v>
                </c:pt>
                <c:pt idx="196">
                  <c:v>4.6896624929590701E-3</c:v>
                </c:pt>
                <c:pt idx="197">
                  <c:v>4.6655097123184646E-3</c:v>
                </c:pt>
                <c:pt idx="198">
                  <c:v>4.6571840808565836E-3</c:v>
                </c:pt>
                <c:pt idx="199">
                  <c:v>4.6487210971038638E-3</c:v>
                </c:pt>
                <c:pt idx="200">
                  <c:v>4.6401207610603052E-3</c:v>
                </c:pt>
                <c:pt idx="201">
                  <c:v>4.6313830727259045E-3</c:v>
                </c:pt>
                <c:pt idx="202">
                  <c:v>4.6043458939776724E-3</c:v>
                </c:pt>
                <c:pt idx="203">
                  <c:v>4.5950587964799158E-3</c:v>
                </c:pt>
                <c:pt idx="204">
                  <c:v>4.5856343466913205E-3</c:v>
                </c:pt>
                <c:pt idx="205">
                  <c:v>4.5760725446118847E-3</c:v>
                </c:pt>
                <c:pt idx="206">
                  <c:v>4.566373390241611E-3</c:v>
                </c:pt>
                <c:pt idx="207">
                  <c:v>4.536451813385748E-3</c:v>
                </c:pt>
                <c:pt idx="208">
                  <c:v>4.5262032498521159E-3</c:v>
                </c:pt>
                <c:pt idx="209">
                  <c:v>4.5158173340276442E-3</c:v>
                </c:pt>
                <c:pt idx="210">
                  <c:v>4.5052940659123328E-3</c:v>
                </c:pt>
                <c:pt idx="211">
                  <c:v>4.4946334455061828E-3</c:v>
                </c:pt>
                <c:pt idx="212">
                  <c:v>4.4618274705426914E-3</c:v>
                </c:pt>
                <c:pt idx="213">
                  <c:v>4.4506174409731838E-3</c:v>
                </c:pt>
                <c:pt idx="214">
                  <c:v>4.4392700591128357E-3</c:v>
                </c:pt>
                <c:pt idx="215">
                  <c:v>4.4277853249616479E-3</c:v>
                </c:pt>
                <c:pt idx="216">
                  <c:v>4.4161632385196206E-3</c:v>
                </c:pt>
                <c:pt idx="217">
                  <c:v>4.3804728654485018E-3</c:v>
                </c:pt>
                <c:pt idx="218">
                  <c:v>4.3683013698431177E-3</c:v>
                </c:pt>
                <c:pt idx="219">
                  <c:v>4.3559925219468932E-3</c:v>
                </c:pt>
                <c:pt idx="220">
                  <c:v>4.3435463217598299E-3</c:v>
                </c:pt>
                <c:pt idx="221">
                  <c:v>4.2792550364619186E-3</c:v>
                </c:pt>
                <c:pt idx="222">
                  <c:v>4.2659847225298194E-3</c:v>
                </c:pt>
                <c:pt idx="223">
                  <c:v>4.2525770563068797E-3</c:v>
                </c:pt>
                <c:pt idx="224">
                  <c:v>4.2390320377930996E-3</c:v>
                </c:pt>
                <c:pt idx="225">
                  <c:v>4.1975728685067267E-3</c:v>
                </c:pt>
                <c:pt idx="226">
                  <c:v>4.1834784408295881E-3</c:v>
                </c:pt>
                <c:pt idx="227">
                  <c:v>4.1692466608616117E-3</c:v>
                </c:pt>
                <c:pt idx="228">
                  <c:v>4.1548775286027965E-3</c:v>
                </c:pt>
                <c:pt idx="229">
                  <c:v>4.1403710440531417E-3</c:v>
                </c:pt>
                <c:pt idx="230">
                  <c:v>4.096027476659137E-3</c:v>
                </c:pt>
                <c:pt idx="231">
                  <c:v>4.0809715829461246E-3</c:v>
                </c:pt>
                <c:pt idx="232">
                  <c:v>4.0657783369422726E-3</c:v>
                </c:pt>
                <c:pt idx="233">
                  <c:v>4.0504477386475802E-3</c:v>
                </c:pt>
                <c:pt idx="234">
                  <c:v>4.0349797880620489E-3</c:v>
                </c:pt>
                <c:pt idx="235">
                  <c:v>3.9877518225604185E-3</c:v>
                </c:pt>
                <c:pt idx="236">
                  <c:v>3.9717344628115298E-3</c:v>
                </c:pt>
                <c:pt idx="237">
                  <c:v>3.9555797507718014E-3</c:v>
                </c:pt>
                <c:pt idx="238">
                  <c:v>3.9392876864412316E-3</c:v>
                </c:pt>
                <c:pt idx="239">
                  <c:v>3.922858269819824E-3</c:v>
                </c:pt>
                <c:pt idx="240">
                  <c:v>3.8727459062105653E-3</c:v>
                </c:pt>
                <c:pt idx="241">
                  <c:v>3.855767080425801E-3</c:v>
                </c:pt>
                <c:pt idx="242">
                  <c:v>3.8386509023501936E-3</c:v>
                </c:pt>
                <c:pt idx="243">
                  <c:v>3.8213973719837518E-3</c:v>
                </c:pt>
                <c:pt idx="244">
                  <c:v>3.8040064893264669E-3</c:v>
                </c:pt>
                <c:pt idx="245">
                  <c:v>3.7330694357889382E-3</c:v>
                </c:pt>
                <c:pt idx="246">
                  <c:v>3.7149917916774571E-3</c:v>
                </c:pt>
                <c:pt idx="247">
                  <c:v>3.6967767952751363E-3</c:v>
                </c:pt>
                <c:pt idx="248">
                  <c:v>3.6784244465819776E-3</c:v>
                </c:pt>
                <c:pt idx="249">
                  <c:v>3.6225432867574622E-3</c:v>
                </c:pt>
                <c:pt idx="250">
                  <c:v>3.6036415289009451E-3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47264"/>
        <c:axId val="501302016"/>
      </c:lineChart>
      <c:dateAx>
        <c:axId val="5007472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1302016"/>
        <c:crosses val="autoZero"/>
        <c:auto val="1"/>
        <c:lblOffset val="100"/>
        <c:baseTimeUnit val="days"/>
      </c:dateAx>
      <c:valAx>
        <c:axId val="5013020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074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1.3660000000351408E-3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1.4117421356732343E-3</c:v>
                </c:pt>
                <c:pt idx="1">
                  <c:v>1.3547630615372505E-3</c:v>
                </c:pt>
                <c:pt idx="2">
                  <c:v>1.4095142669284266E-3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1.3916827309541839E-3</c:v>
                </c:pt>
                <c:pt idx="1">
                  <c:v>1.5718194778308729E-3</c:v>
                </c:pt>
                <c:pt idx="2">
                  <c:v>1.7968091149710977E-3</c:v>
                </c:pt>
                <c:pt idx="3">
                  <c:v>1.8351735727151833E-3</c:v>
                </c:pt>
                <c:pt idx="4">
                  <c:v>2.3079658764305466E-3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  <c:pt idx="260">
                  <c:v>42514</c:v>
                </c:pt>
                <c:pt idx="261">
                  <c:v>42515</c:v>
                </c:pt>
                <c:pt idx="262">
                  <c:v>42516</c:v>
                </c:pt>
                <c:pt idx="263">
                  <c:v>42517</c:v>
                </c:pt>
                <c:pt idx="264">
                  <c:v>42521</c:v>
                </c:pt>
                <c:pt idx="265">
                  <c:v>42522</c:v>
                </c:pt>
                <c:pt idx="266">
                  <c:v>42523</c:v>
                </c:pt>
                <c:pt idx="267">
                  <c:v>42524</c:v>
                </c:pt>
                <c:pt idx="268">
                  <c:v>42527</c:v>
                </c:pt>
                <c:pt idx="269">
                  <c:v>42528</c:v>
                </c:pt>
                <c:pt idx="270">
                  <c:v>42529</c:v>
                </c:pt>
                <c:pt idx="271">
                  <c:v>42530</c:v>
                </c:pt>
                <c:pt idx="272">
                  <c:v>42531</c:v>
                </c:pt>
                <c:pt idx="273">
                  <c:v>42534</c:v>
                </c:pt>
                <c:pt idx="274">
                  <c:v>42535</c:v>
                </c:pt>
                <c:pt idx="275">
                  <c:v>42536</c:v>
                </c:pt>
                <c:pt idx="276">
                  <c:v>42537</c:v>
                </c:pt>
                <c:pt idx="277">
                  <c:v>42538</c:v>
                </c:pt>
                <c:pt idx="278">
                  <c:v>42541</c:v>
                </c:pt>
                <c:pt idx="279">
                  <c:v>42542</c:v>
                </c:pt>
                <c:pt idx="280">
                  <c:v>42543</c:v>
                </c:pt>
                <c:pt idx="281">
                  <c:v>42544</c:v>
                </c:pt>
                <c:pt idx="282">
                  <c:v>42545</c:v>
                </c:pt>
                <c:pt idx="283">
                  <c:v>42548</c:v>
                </c:pt>
                <c:pt idx="284">
                  <c:v>42549</c:v>
                </c:pt>
                <c:pt idx="285">
                  <c:v>42550</c:v>
                </c:pt>
                <c:pt idx="286">
                  <c:v>42551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1.3660000000351408E-3</c:v>
                </c:pt>
                <c:pt idx="1">
                  <c:v>1.3666297176141884E-3</c:v>
                </c:pt>
                <c:pt idx="2">
                  <c:v>1.3685253979804088E-3</c:v>
                </c:pt>
                <c:pt idx="3">
                  <c:v>1.3691616431885341E-3</c:v>
                </c:pt>
                <c:pt idx="4">
                  <c:v>1.3698011522111984E-3</c:v>
                </c:pt>
                <c:pt idx="5">
                  <c:v>1.3704445778113094E-3</c:v>
                </c:pt>
                <c:pt idx="6">
                  <c:v>1.3710925727517748E-3</c:v>
                </c:pt>
                <c:pt idx="7">
                  <c:v>1.3737433011753368E-3</c:v>
                </c:pt>
                <c:pt idx="8">
                  <c:v>1.3744239342611912E-3</c:v>
                </c:pt>
                <c:pt idx="9">
                  <c:v>1.3751130532648468E-3</c:v>
                </c:pt>
                <c:pt idx="10">
                  <c:v>1.3758113109492115E-3</c:v>
                </c:pt>
                <c:pt idx="11">
                  <c:v>1.3779674437156364E-3</c:v>
                </c:pt>
                <c:pt idx="12">
                  <c:v>1.3787087837519145E-3</c:v>
                </c:pt>
                <c:pt idx="13">
                  <c:v>1.3794625262834406E-3</c:v>
                </c:pt>
                <c:pt idx="14">
                  <c:v>1.380229324073122E-3</c:v>
                </c:pt>
                <c:pt idx="15">
                  <c:v>1.381009829883867E-3</c:v>
                </c:pt>
                <c:pt idx="16">
                  <c:v>1.38344012307156E-3</c:v>
                </c:pt>
                <c:pt idx="17">
                  <c:v>1.3842819885956364E-3</c:v>
                </c:pt>
                <c:pt idx="18">
                  <c:v>1.3851408259553152E-3</c:v>
                </c:pt>
                <c:pt idx="19">
                  <c:v>1.3860172879135038E-3</c:v>
                </c:pt>
                <c:pt idx="20">
                  <c:v>1.3869120272331104E-3</c:v>
                </c:pt>
                <c:pt idx="21">
                  <c:v>1.3897124369895153E-3</c:v>
                </c:pt>
                <c:pt idx="22">
                  <c:v>1.3906868133838712E-3</c:v>
                </c:pt>
                <c:pt idx="23">
                  <c:v>1.3916827309541839E-3</c:v>
                </c:pt>
                <c:pt idx="24">
                  <c:v>1.3927007291766953E-3</c:v>
                </c:pt>
                <c:pt idx="25">
                  <c:v>1.3937408943809839E-3</c:v>
                </c:pt>
                <c:pt idx="26">
                  <c:v>1.3969941223136405E-3</c:v>
                </c:pt>
                <c:pt idx="27">
                  <c:v>1.3981226858741651E-3</c:v>
                </c:pt>
                <c:pt idx="28">
                  <c:v>1.3992732816310307E-3</c:v>
                </c:pt>
                <c:pt idx="29">
                  <c:v>1.4004458826271497E-3</c:v>
                </c:pt>
                <c:pt idx="30">
                  <c:v>1.4016404619054349E-3</c:v>
                </c:pt>
                <c:pt idx="31">
                  <c:v>1.4053557998624151E-3</c:v>
                </c:pt>
                <c:pt idx="32">
                  <c:v>1.4066380226984924E-3</c:v>
                </c:pt>
                <c:pt idx="33">
                  <c:v>1.4079420890312992E-3</c:v>
                </c:pt>
                <c:pt idx="34">
                  <c:v>1.4092679719037485E-3</c:v>
                </c:pt>
                <c:pt idx="35">
                  <c:v>1.4106156443587532E-3</c:v>
                </c:pt>
                <c:pt idx="36">
                  <c:v>1.4147891296482249E-3</c:v>
                </c:pt>
                <c:pt idx="37">
                  <c:v>1.4162236908625771E-3</c:v>
                </c:pt>
                <c:pt idx="38">
                  <c:v>1.4176799068740481E-3</c:v>
                </c:pt>
                <c:pt idx="39">
                  <c:v>1.4191577507255506E-3</c:v>
                </c:pt>
                <c:pt idx="40">
                  <c:v>1.420657195459997E-3</c:v>
                </c:pt>
                <c:pt idx="41">
                  <c:v>1.4252848653901285E-3</c:v>
                </c:pt>
                <c:pt idx="42">
                  <c:v>1.4268704440854785E-3</c:v>
                </c:pt>
                <c:pt idx="43">
                  <c:v>1.4284774888783363E-3</c:v>
                </c:pt>
                <c:pt idx="44">
                  <c:v>1.4301059728116143E-3</c:v>
                </c:pt>
                <c:pt idx="45">
                  <c:v>1.4317558689282254E-3</c:v>
                </c:pt>
                <c:pt idx="46">
                  <c:v>1.4368337608071844E-3</c:v>
                </c:pt>
                <c:pt idx="47">
                  <c:v>1.4385690360862551E-3</c:v>
                </c:pt>
                <c:pt idx="48">
                  <c:v>1.4403255887632221E-3</c:v>
                </c:pt>
                <c:pt idx="49">
                  <c:v>1.4421033918809985E-3</c:v>
                </c:pt>
                <c:pt idx="50">
                  <c:v>1.4439024184824971E-3</c:v>
                </c:pt>
                <c:pt idx="51">
                  <c:v>1.4494265696184516E-3</c:v>
                </c:pt>
                <c:pt idx="52">
                  <c:v>1.4513102205839653E-3</c:v>
                </c:pt>
                <c:pt idx="53">
                  <c:v>1.4532149602477645E-3</c:v>
                </c:pt>
                <c:pt idx="54">
                  <c:v>1.4551407616527619E-3</c:v>
                </c:pt>
                <c:pt idx="55">
                  <c:v>1.4570875978418703E-3</c:v>
                </c:pt>
                <c:pt idx="56">
                  <c:v>1.4630540455429887E-3</c:v>
                </c:pt>
                <c:pt idx="57">
                  <c:v>1.4650847512976681E-3</c:v>
                </c:pt>
                <c:pt idx="58">
                  <c:v>1.467136357051022E-3</c:v>
                </c:pt>
                <c:pt idx="59">
                  <c:v>1.4692088358459632E-3</c:v>
                </c:pt>
                <c:pt idx="60">
                  <c:v>1.4713021607254042E-3</c:v>
                </c:pt>
                <c:pt idx="61">
                  <c:v>1.4777069422998543E-3</c:v>
                </c:pt>
                <c:pt idx="62">
                  <c:v>1.4798833819464222E-3</c:v>
                </c:pt>
                <c:pt idx="63">
                  <c:v>1.4820805328920534E-3</c:v>
                </c:pt>
                <c:pt idx="64">
                  <c:v>1.484298368179661E-3</c:v>
                </c:pt>
                <c:pt idx="65">
                  <c:v>1.4865368608521575E-3</c:v>
                </c:pt>
                <c:pt idx="66">
                  <c:v>1.4933760136081071E-3</c:v>
                </c:pt>
                <c:pt idx="67">
                  <c:v>1.495696866249286E-3</c:v>
                </c:pt>
                <c:pt idx="68">
                  <c:v>1.4980382414899174E-3</c:v>
                </c:pt>
                <c:pt idx="69">
                  <c:v>1.500400112372914E-3</c:v>
                </c:pt>
                <c:pt idx="70">
                  <c:v>1.5027824519411885E-3</c:v>
                </c:pt>
                <c:pt idx="71">
                  <c:v>1.5100520131868056E-3</c:v>
                </c:pt>
                <c:pt idx="72">
                  <c:v>1.5125159579253186E-3</c:v>
                </c:pt>
                <c:pt idx="73">
                  <c:v>1.5150002365636726E-3</c:v>
                </c:pt>
                <c:pt idx="74">
                  <c:v>1.5175048221447809E-3</c:v>
                </c:pt>
                <c:pt idx="75">
                  <c:v>1.5200296877115561E-3</c:v>
                </c:pt>
                <c:pt idx="76">
                  <c:v>1.5303314106935783E-3</c:v>
                </c:pt>
                <c:pt idx="77">
                  <c:v>1.5329572718323779E-3</c:v>
                </c:pt>
                <c:pt idx="78">
                  <c:v>1.5356032512143206E-3</c:v>
                </c:pt>
                <c:pt idx="79">
                  <c:v>1.5382693218823189E-3</c:v>
                </c:pt>
                <c:pt idx="80">
                  <c:v>1.5463878120317756E-3</c:v>
                </c:pt>
                <c:pt idx="81">
                  <c:v>1.549133978273124E-3</c:v>
                </c:pt>
                <c:pt idx="82">
                  <c:v>1.5519001010150916E-3</c:v>
                </c:pt>
                <c:pt idx="83">
                  <c:v>1.5546861533005914E-3</c:v>
                </c:pt>
                <c:pt idx="84">
                  <c:v>1.5574921081725358E-3</c:v>
                </c:pt>
                <c:pt idx="85">
                  <c:v>1.5660291187361642E-3</c:v>
                </c:pt>
                <c:pt idx="86">
                  <c:v>1.5689144143830143E-3</c:v>
                </c:pt>
                <c:pt idx="87">
                  <c:v>1.5718194778308729E-3</c:v>
                </c:pt>
                <c:pt idx="88">
                  <c:v>1.5747441247107585E-3</c:v>
                </c:pt>
                <c:pt idx="89">
                  <c:v>1.5776875410061146E-3</c:v>
                </c:pt>
                <c:pt idx="90">
                  <c:v>1.5866206921005047E-3</c:v>
                </c:pt>
                <c:pt idx="91">
                  <c:v>1.5896294717732407E-3</c:v>
                </c:pt>
                <c:pt idx="92">
                  <c:v>1.5926521637191961E-3</c:v>
                </c:pt>
                <c:pt idx="93">
                  <c:v>1.5956877965099207E-3</c:v>
                </c:pt>
                <c:pt idx="94">
                  <c:v>1.5987353987169637E-3</c:v>
                </c:pt>
                <c:pt idx="95">
                  <c:v>1.6079403075515029E-3</c:v>
                </c:pt>
                <c:pt idx="96">
                  <c:v>1.6110260731393182E-3</c:v>
                </c:pt>
                <c:pt idx="97">
                  <c:v>1.6141189510012009E-3</c:v>
                </c:pt>
                <c:pt idx="98">
                  <c:v>1.6172179697087007E-3</c:v>
                </c:pt>
                <c:pt idx="99">
                  <c:v>1.6203221578333672E-3</c:v>
                </c:pt>
                <c:pt idx="100">
                  <c:v>1.6296560244258651E-3</c:v>
                </c:pt>
                <c:pt idx="101">
                  <c:v>1.6327711759346962E-3</c:v>
                </c:pt>
                <c:pt idx="102">
                  <c:v>1.6358866397184427E-3</c:v>
                </c:pt>
                <c:pt idx="103">
                  <c:v>1.6390014443486542E-3</c:v>
                </c:pt>
                <c:pt idx="104">
                  <c:v>1.6421146183968809E-3</c:v>
                </c:pt>
                <c:pt idx="105">
                  <c:v>1.6514346427651469E-3</c:v>
                </c:pt>
                <c:pt idx="106">
                  <c:v>1.6545315802009302E-3</c:v>
                </c:pt>
                <c:pt idx="107">
                  <c:v>1.6576220299124769E-3</c:v>
                </c:pt>
                <c:pt idx="108">
                  <c:v>1.6607050204713368E-3</c:v>
                </c:pt>
                <c:pt idx="109">
                  <c:v>1.6637795804490597E-3</c:v>
                </c:pt>
                <c:pt idx="110">
                  <c:v>1.6729429626109035E-3</c:v>
                </c:pt>
                <c:pt idx="111">
                  <c:v>1.6759740859795755E-3</c:v>
                </c:pt>
                <c:pt idx="112">
                  <c:v>1.6789919216248588E-3</c:v>
                </c:pt>
                <c:pt idx="113">
                  <c:v>1.6819954981183037E-3</c:v>
                </c:pt>
                <c:pt idx="114">
                  <c:v>1.6849838440314594E-3</c:v>
                </c:pt>
                <c:pt idx="115">
                  <c:v>1.6938477840046904E-3</c:v>
                </c:pt>
                <c:pt idx="116">
                  <c:v>1.6967654933121876E-3</c:v>
                </c:pt>
                <c:pt idx="117">
                  <c:v>1.6996631148971444E-3</c:v>
                </c:pt>
                <c:pt idx="118">
                  <c:v>1.7025396773311106E-3</c:v>
                </c:pt>
                <c:pt idx="119">
                  <c:v>1.7053942091856357E-3</c:v>
                </c:pt>
                <c:pt idx="120">
                  <c:v>1.7138159069880633E-3</c:v>
                </c:pt>
                <c:pt idx="121">
                  <c:v>1.7165726022403223E-3</c:v>
                </c:pt>
                <c:pt idx="122">
                  <c:v>1.7193024097708887E-3</c:v>
                </c:pt>
                <c:pt idx="123">
                  <c:v>1.7220043581513127E-3</c:v>
                </c:pt>
                <c:pt idx="124">
                  <c:v>1.7246774759531438E-3</c:v>
                </c:pt>
                <c:pt idx="125">
                  <c:v>1.7325141316025775E-3</c:v>
                </c:pt>
                <c:pt idx="126">
                  <c:v>1.7350622128055346E-3</c:v>
                </c:pt>
                <c:pt idx="127">
                  <c:v>1.7375766062876475E-3</c:v>
                </c:pt>
                <c:pt idx="128">
                  <c:v>1.7400563406204657E-3</c:v>
                </c:pt>
                <c:pt idx="129">
                  <c:v>1.7425004443755393E-3</c:v>
                </c:pt>
                <c:pt idx="130">
                  <c:v>1.7496092578897886E-3</c:v>
                </c:pt>
                <c:pt idx="131">
                  <c:v>1.7519011250493803E-3</c:v>
                </c:pt>
                <c:pt idx="132">
                  <c:v>1.7541525044889759E-3</c:v>
                </c:pt>
                <c:pt idx="133">
                  <c:v>1.7563624247801252E-3</c:v>
                </c:pt>
                <c:pt idx="134">
                  <c:v>1.7585299144943776E-3</c:v>
                </c:pt>
                <c:pt idx="135">
                  <c:v>1.7647680858912519E-3</c:v>
                </c:pt>
                <c:pt idx="136">
                  <c:v>1.7667561390134149E-3</c:v>
                </c:pt>
                <c:pt idx="137">
                  <c:v>1.7686969044164297E-3</c:v>
                </c:pt>
                <c:pt idx="138">
                  <c:v>1.7705894106718461E-3</c:v>
                </c:pt>
                <c:pt idx="139">
                  <c:v>1.7724326863512139E-3</c:v>
                </c:pt>
                <c:pt idx="140">
                  <c:v>1.7776574156485232E-3</c:v>
                </c:pt>
                <c:pt idx="141">
                  <c:v>1.7792940547391937E-3</c:v>
                </c:pt>
                <c:pt idx="142">
                  <c:v>1.7808766061115642E-3</c:v>
                </c:pt>
                <c:pt idx="143">
                  <c:v>1.7824040983371846E-3</c:v>
                </c:pt>
                <c:pt idx="144">
                  <c:v>1.7838755599876043E-3</c:v>
                </c:pt>
                <c:pt idx="145">
                  <c:v>1.7879440472031575E-3</c:v>
                </c:pt>
                <c:pt idx="146">
                  <c:v>1.7891816722682722E-3</c:v>
                </c:pt>
                <c:pt idx="147">
                  <c:v>1.7903584096159351E-3</c:v>
                </c:pt>
                <c:pt idx="148">
                  <c:v>1.7914732878176957E-3</c:v>
                </c:pt>
                <c:pt idx="149">
                  <c:v>1.7925253354451039E-3</c:v>
                </c:pt>
                <c:pt idx="150">
                  <c:v>1.7952947805967105E-3</c:v>
                </c:pt>
                <c:pt idx="151">
                  <c:v>1.796085791642206E-3</c:v>
                </c:pt>
                <c:pt idx="152">
                  <c:v>1.7968091149710977E-3</c:v>
                </c:pt>
                <c:pt idx="153">
                  <c:v>1.7974832584854569E-3</c:v>
                </c:pt>
                <c:pt idx="154">
                  <c:v>1.7981279142323977E-3</c:v>
                </c:pt>
                <c:pt idx="155">
                  <c:v>1.7998930027598521E-3</c:v>
                </c:pt>
                <c:pt idx="156">
                  <c:v>1.8004277553282605E-3</c:v>
                </c:pt>
                <c:pt idx="157">
                  <c:v>1.8009370440748209E-3</c:v>
                </c:pt>
                <c:pt idx="158">
                  <c:v>1.8014216737886472E-3</c:v>
                </c:pt>
                <c:pt idx="159">
                  <c:v>1.8035031044857568E-3</c:v>
                </c:pt>
                <c:pt idx="160">
                  <c:v>1.8038566805745723E-3</c:v>
                </c:pt>
                <c:pt idx="161">
                  <c:v>1.8041912311544518E-3</c:v>
                </c:pt>
                <c:pt idx="162">
                  <c:v>1.8053552741668891E-3</c:v>
                </c:pt>
                <c:pt idx="163">
                  <c:v>1.8056067690387981E-3</c:v>
                </c:pt>
                <c:pt idx="164">
                  <c:v>1.8058440671364551E-3</c:v>
                </c:pt>
                <c:pt idx="165">
                  <c:v>1.806067973248974E-3</c:v>
                </c:pt>
                <c:pt idx="166">
                  <c:v>1.8062792921654687E-3</c:v>
                </c:pt>
                <c:pt idx="167">
                  <c:v>1.806845773629949E-3</c:v>
                </c:pt>
                <c:pt idx="168">
                  <c:v>1.8070147916534876E-3</c:v>
                </c:pt>
                <c:pt idx="169">
                  <c:v>1.8071752464265721E-3</c:v>
                </c:pt>
                <c:pt idx="170">
                  <c:v>1.8073279427383165E-3</c:v>
                </c:pt>
                <c:pt idx="171">
                  <c:v>1.807473685377835E-3</c:v>
                </c:pt>
                <c:pt idx="172">
                  <c:v>1.8078772391541742E-3</c:v>
                </c:pt>
                <c:pt idx="173">
                  <c:v>1.8080032149959285E-3</c:v>
                </c:pt>
                <c:pt idx="174">
                  <c:v>1.8081262611110266E-3</c:v>
                </c:pt>
                <c:pt idx="175">
                  <c:v>1.8082471822885829E-3</c:v>
                </c:pt>
                <c:pt idx="176">
                  <c:v>1.8083667833177111E-3</c:v>
                </c:pt>
                <c:pt idx="177">
                  <c:v>1.8087257134056674E-3</c:v>
                </c:pt>
                <c:pt idx="178">
                  <c:v>1.8088480817322237E-3</c:v>
                </c:pt>
                <c:pt idx="179">
                  <c:v>1.8089731538559217E-3</c:v>
                </c:pt>
                <c:pt idx="180">
                  <c:v>1.8091017345658758E-3</c:v>
                </c:pt>
                <c:pt idx="181">
                  <c:v>1.8092346286511999E-3</c:v>
                </c:pt>
                <c:pt idx="182">
                  <c:v>1.8096672390505322E-3</c:v>
                </c:pt>
                <c:pt idx="183">
                  <c:v>1.8098254345284763E-3</c:v>
                </c:pt>
                <c:pt idx="184">
                  <c:v>1.8099919673273605E-3</c:v>
                </c:pt>
                <c:pt idx="185">
                  <c:v>1.8101676422362985E-3</c:v>
                </c:pt>
                <c:pt idx="186">
                  <c:v>1.8103532640444046E-3</c:v>
                </c:pt>
                <c:pt idx="187">
                  <c:v>1.8109778587548713E-3</c:v>
                </c:pt>
                <c:pt idx="188">
                  <c:v>1.8112113160507896E-3</c:v>
                </c:pt>
                <c:pt idx="189">
                  <c:v>1.8114587441914458E-3</c:v>
                </c:pt>
                <c:pt idx="190">
                  <c:v>1.8117209479659542E-3</c:v>
                </c:pt>
                <c:pt idx="191">
                  <c:v>1.8119987321634286E-3</c:v>
                </c:pt>
                <c:pt idx="192">
                  <c:v>1.812933615184788E-3</c:v>
                </c:pt>
                <c:pt idx="193">
                  <c:v>1.8132817689652666E-3</c:v>
                </c:pt>
                <c:pt idx="194">
                  <c:v>1.8136495271142813E-3</c:v>
                </c:pt>
                <c:pt idx="195">
                  <c:v>1.814037694420946E-3</c:v>
                </c:pt>
                <c:pt idx="196">
                  <c:v>1.8144470756743746E-3</c:v>
                </c:pt>
                <c:pt idx="197">
                  <c:v>1.8158105510063854E-3</c:v>
                </c:pt>
                <c:pt idx="198">
                  <c:v>1.8163128359380105E-3</c:v>
                </c:pt>
                <c:pt idx="199">
                  <c:v>1.8168403587619695E-3</c:v>
                </c:pt>
                <c:pt idx="200">
                  <c:v>1.8173939242673769E-3</c:v>
                </c:pt>
                <c:pt idx="201">
                  <c:v>1.8179743372433461E-3</c:v>
                </c:pt>
                <c:pt idx="202">
                  <c:v>1.8198847088857664E-3</c:v>
                </c:pt>
                <c:pt idx="203">
                  <c:v>1.8205805596351241E-3</c:v>
                </c:pt>
                <c:pt idx="204">
                  <c:v>1.821307281800614E-3</c:v>
                </c:pt>
                <c:pt idx="205">
                  <c:v>1.8220656801713499E-3</c:v>
                </c:pt>
                <c:pt idx="206">
                  <c:v>1.8228565595364457E-3</c:v>
                </c:pt>
                <c:pt idx="207">
                  <c:v>1.8254321314890344E-3</c:v>
                </c:pt>
                <c:pt idx="208">
                  <c:v>1.8263609827227109E-3</c:v>
                </c:pt>
                <c:pt idx="209">
                  <c:v>1.8273263388963175E-3</c:v>
                </c:pt>
                <c:pt idx="210">
                  <c:v>1.8283290047989681E-3</c:v>
                </c:pt>
                <c:pt idx="211">
                  <c:v>1.829369785219777E-3</c:v>
                </c:pt>
                <c:pt idx="212">
                  <c:v>1.8327288614822922E-3</c:v>
                </c:pt>
                <c:pt idx="213">
                  <c:v>1.8339301478668738E-3</c:v>
                </c:pt>
                <c:pt idx="214">
                  <c:v>1.8351735727151833E-3</c:v>
                </c:pt>
                <c:pt idx="215">
                  <c:v>1.8365359353600321E-3</c:v>
                </c:pt>
                <c:pt idx="216">
                  <c:v>1.8380910806008429E-3</c:v>
                </c:pt>
                <c:pt idx="217">
                  <c:v>1.8438769417893708E-3</c:v>
                </c:pt>
                <c:pt idx="218">
                  <c:v>1.8461669473043521E-3</c:v>
                </c:pt>
                <c:pt idx="219">
                  <c:v>1.8486316003604565E-3</c:v>
                </c:pt>
                <c:pt idx="220">
                  <c:v>1.851267273946716E-3</c:v>
                </c:pt>
                <c:pt idx="221">
                  <c:v>1.8668840044464635E-3</c:v>
                </c:pt>
                <c:pt idx="222">
                  <c:v>1.8704696339833281E-3</c:v>
                </c:pt>
                <c:pt idx="223">
                  <c:v>1.8742008949735726E-3</c:v>
                </c:pt>
                <c:pt idx="224">
                  <c:v>1.8780741604062293E-3</c:v>
                </c:pt>
                <c:pt idx="225">
                  <c:v>1.8905097132489936E-3</c:v>
                </c:pt>
                <c:pt idx="226">
                  <c:v>1.89491472634162E-3</c:v>
                </c:pt>
                <c:pt idx="227">
                  <c:v>1.8994436088218194E-3</c:v>
                </c:pt>
                <c:pt idx="228">
                  <c:v>1.9040927336786237E-3</c:v>
                </c:pt>
                <c:pt idx="229">
                  <c:v>1.9088584739010649E-3</c:v>
                </c:pt>
                <c:pt idx="230">
                  <c:v>1.9238191166525325E-3</c:v>
                </c:pt>
                <c:pt idx="231">
                  <c:v>1.9290150482278434E-3</c:v>
                </c:pt>
                <c:pt idx="232">
                  <c:v>1.9343094601139519E-3</c:v>
                </c:pt>
                <c:pt idx="233">
                  <c:v>1.9396987252998904E-3</c:v>
                </c:pt>
                <c:pt idx="234">
                  <c:v>1.9451792167746909E-3</c:v>
                </c:pt>
                <c:pt idx="235">
                  <c:v>1.9621317788225852E-3</c:v>
                </c:pt>
                <c:pt idx="236">
                  <c:v>1.9679409053431551E-3</c:v>
                </c:pt>
                <c:pt idx="237">
                  <c:v>1.9738231230977473E-3</c:v>
                </c:pt>
                <c:pt idx="238">
                  <c:v>1.9797748050753945E-3</c:v>
                </c:pt>
                <c:pt idx="239">
                  <c:v>1.9857923242651283E-3</c:v>
                </c:pt>
                <c:pt idx="240">
                  <c:v>2.0042036349971733E-3</c:v>
                </c:pt>
                <c:pt idx="241">
                  <c:v>2.0104482329255761E-3</c:v>
                </c:pt>
                <c:pt idx="242">
                  <c:v>2.0167405330112267E-3</c:v>
                </c:pt>
                <c:pt idx="243">
                  <c:v>2.0230769082431569E-3</c:v>
                </c:pt>
                <c:pt idx="244">
                  <c:v>2.0294537316103991E-3</c:v>
                </c:pt>
                <c:pt idx="245">
                  <c:v>2.0552929662131288E-3</c:v>
                </c:pt>
                <c:pt idx="246">
                  <c:v>2.0618176250924119E-3</c:v>
                </c:pt>
                <c:pt idx="247">
                  <c:v>2.0683609700412001E-3</c:v>
                </c:pt>
                <c:pt idx="248">
                  <c:v>2.0749193740485245E-3</c:v>
                </c:pt>
                <c:pt idx="249">
                  <c:v>2.0946486703120409E-3</c:v>
                </c:pt>
                <c:pt idx="250">
                  <c:v>2.1012310404438339E-3</c:v>
                </c:pt>
                <c:pt idx="251">
                  <c:v>2.1078103345793242E-3</c:v>
                </c:pt>
                <c:pt idx="252">
                  <c:v>2.1143829257075446E-3</c:v>
                </c:pt>
                <c:pt idx="253">
                  <c:v>2.1209451868175262E-3</c:v>
                </c:pt>
                <c:pt idx="254">
                  <c:v>2.1405337199283635E-3</c:v>
                </c:pt>
                <c:pt idx="255">
                  <c:v>2.1470183908557133E-3</c:v>
                </c:pt>
                <c:pt idx="256">
                  <c:v>2.1534745967099855E-3</c:v>
                </c:pt>
                <c:pt idx="257">
                  <c:v>2.1598987104802124E-3</c:v>
                </c:pt>
                <c:pt idx="258">
                  <c:v>2.1662871051554258E-3</c:v>
                </c:pt>
                <c:pt idx="259">
                  <c:v>2.185201704501307E-3</c:v>
                </c:pt>
                <c:pt idx="260">
                  <c:v>2.1914109526867884E-3</c:v>
                </c:pt>
                <c:pt idx="261">
                  <c:v>2.197566346722417E-3</c:v>
                </c:pt>
                <c:pt idx="262">
                  <c:v>2.2036642595972249E-3</c:v>
                </c:pt>
                <c:pt idx="263">
                  <c:v>2.2097010643002445E-3</c:v>
                </c:pt>
                <c:pt idx="264">
                  <c:v>2.2331646611750806E-3</c:v>
                </c:pt>
                <c:pt idx="265">
                  <c:v>2.2388415198546399E-3</c:v>
                </c:pt>
                <c:pt idx="266">
                  <c:v>2.2444355082966035E-3</c:v>
                </c:pt>
                <c:pt idx="267">
                  <c:v>2.2499429994900033E-3</c:v>
                </c:pt>
                <c:pt idx="268">
                  <c:v>2.2659102194691441E-3</c:v>
                </c:pt>
                <c:pt idx="269">
                  <c:v>2.2710354515586115E-3</c:v>
                </c:pt>
                <c:pt idx="270">
                  <c:v>2.2760560513446757E-3</c:v>
                </c:pt>
                <c:pt idx="271">
                  <c:v>2.2809683918163697E-3</c:v>
                </c:pt>
                <c:pt idx="272">
                  <c:v>2.2857688459627249E-3</c:v>
                </c:pt>
                <c:pt idx="273">
                  <c:v>2.29946262034008E-3</c:v>
                </c:pt>
                <c:pt idx="274">
                  <c:v>2.3037792590754023E-3</c:v>
                </c:pt>
                <c:pt idx="275">
                  <c:v>2.3079658764305466E-3</c:v>
                </c:pt>
                <c:pt idx="276">
                  <c:v>2.3120388369294829E-3</c:v>
                </c:pt>
                <c:pt idx="277">
                  <c:v>2.316017738058888E-3</c:v>
                </c:pt>
                <c:pt idx="278">
                  <c:v>2.3274023095608467E-3</c:v>
                </c:pt>
                <c:pt idx="279">
                  <c:v>2.3310171975430565E-3</c:v>
                </c:pt>
                <c:pt idx="280">
                  <c:v>2.3345441383211996E-3</c:v>
                </c:pt>
                <c:pt idx="281">
                  <c:v>2.3379843543283691E-3</c:v>
                </c:pt>
                <c:pt idx="282">
                  <c:v>2.3413390679976574E-3</c:v>
                </c:pt>
                <c:pt idx="283">
                  <c:v>2.350902419309164E-3</c:v>
                </c:pt>
                <c:pt idx="284">
                  <c:v>2.3539273479578566E-3</c:v>
                </c:pt>
                <c:pt idx="285">
                  <c:v>2.3568728864341326E-3</c:v>
                </c:pt>
                <c:pt idx="286">
                  <c:v>2.3597402571710843E-3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60992"/>
        <c:axId val="501462528"/>
      </c:scatterChart>
      <c:valAx>
        <c:axId val="501460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1462528"/>
        <c:crosses val="autoZero"/>
        <c:crossBetween val="midCat"/>
      </c:valAx>
      <c:valAx>
        <c:axId val="50146252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014609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2.3165000000168936E-3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2.2740061261566683E-3</c:v>
                </c:pt>
                <c:pt idx="1">
                  <c:v>2.295398446627336E-3</c:v>
                </c:pt>
                <c:pt idx="2">
                  <c:v>2.3493262245437396E-3</c:v>
                </c:pt>
                <c:pt idx="3">
                  <c:v>2.4209746022685304E-3</c:v>
                </c:pt>
                <c:pt idx="4">
                  <c:v>2.4892873057681545E-3</c:v>
                </c:pt>
                <c:pt idx="5">
                  <c:v>2.52374112683223E-3</c:v>
                </c:pt>
                <c:pt idx="6">
                  <c:v>2.5245307935647691E-3</c:v>
                </c:pt>
                <c:pt idx="7">
                  <c:v>2.6139754387650999E-3</c:v>
                </c:pt>
                <c:pt idx="8">
                  <c:v>2.7257508138763134E-3</c:v>
                </c:pt>
                <c:pt idx="9">
                  <c:v>2.7297120697227385E-3</c:v>
                </c:pt>
                <c:pt idx="10">
                  <c:v>0</c:v>
                </c:pt>
                <c:pt idx="11">
                  <c:v>2.9021534022360771E-3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2.3165000000168936E-3</c:v>
                </c:pt>
                <c:pt idx="1">
                  <c:v>2.3146575906863301E-3</c:v>
                </c:pt>
                <c:pt idx="2">
                  <c:v>2.3091605372267477E-3</c:v>
                </c:pt>
                <c:pt idx="3">
                  <c:v>2.3073483024282915E-3</c:v>
                </c:pt>
                <c:pt idx="4">
                  <c:v>2.3055511548958894E-3</c:v>
                </c:pt>
                <c:pt idx="5">
                  <c:v>2.3037721120827514E-3</c:v>
                </c:pt>
                <c:pt idx="6">
                  <c:v>2.302014191442089E-3</c:v>
                </c:pt>
                <c:pt idx="7">
                  <c:v>2.2952540796684052E-3</c:v>
                </c:pt>
                <c:pt idx="8">
                  <c:v>2.2936470316882794E-3</c:v>
                </c:pt>
                <c:pt idx="9">
                  <c:v>2.2920792105998937E-3</c:v>
                </c:pt>
                <c:pt idx="10">
                  <c:v>2.2905536338564581E-3</c:v>
                </c:pt>
                <c:pt idx="11">
                  <c:v>2.2862605442279609E-3</c:v>
                </c:pt>
                <c:pt idx="12">
                  <c:v>2.2849341193964343E-3</c:v>
                </c:pt>
                <c:pt idx="13">
                  <c:v>2.2836650261759115E-3</c:v>
                </c:pt>
                <c:pt idx="14">
                  <c:v>2.2824562820196038E-3</c:v>
                </c:pt>
                <c:pt idx="15">
                  <c:v>2.2813109043807217E-3</c:v>
                </c:pt>
                <c:pt idx="16">
                  <c:v>2.2782851451007358E-3</c:v>
                </c:pt>
                <c:pt idx="17">
                  <c:v>2.2774234080636634E-3</c:v>
                </c:pt>
                <c:pt idx="18">
                  <c:v>2.2766401248100702E-3</c:v>
                </c:pt>
                <c:pt idx="19">
                  <c:v>2.2759383127931667E-3</c:v>
                </c:pt>
                <c:pt idx="20">
                  <c:v>2.2753209894661639E-3</c:v>
                </c:pt>
                <c:pt idx="21">
                  <c:v>2.2740061261566683E-3</c:v>
                </c:pt>
                <c:pt idx="22">
                  <c:v>2.2737559958523755E-3</c:v>
                </c:pt>
                <c:pt idx="23">
                  <c:v>2.2735998238900337E-3</c:v>
                </c:pt>
                <c:pt idx="24">
                  <c:v>2.2735350101088501E-3</c:v>
                </c:pt>
                <c:pt idx="25">
                  <c:v>2.2735589543480313E-3</c:v>
                </c:pt>
                <c:pt idx="26">
                  <c:v>2.2741373335798398E-3</c:v>
                </c:pt>
                <c:pt idx="27">
                  <c:v>2.2744903082925544E-3</c:v>
                </c:pt>
                <c:pt idx="28">
                  <c:v>2.2749190402216704E-3</c:v>
                </c:pt>
                <c:pt idx="29">
                  <c:v>2.2754209292063948E-3</c:v>
                </c:pt>
                <c:pt idx="30">
                  <c:v>2.275993375085935E-3</c:v>
                </c:pt>
                <c:pt idx="31">
                  <c:v>2.2781080524855207E-3</c:v>
                </c:pt>
                <c:pt idx="32">
                  <c:v>2.2789367243363956E-3</c:v>
                </c:pt>
                <c:pt idx="33">
                  <c:v>2.2798229522781217E-3</c:v>
                </c:pt>
                <c:pt idx="34">
                  <c:v>2.2807641361499071E-3</c:v>
                </c:pt>
                <c:pt idx="35">
                  <c:v>2.2817576757909581E-3</c:v>
                </c:pt>
                <c:pt idx="36">
                  <c:v>2.2850264277217798E-3</c:v>
                </c:pt>
                <c:pt idx="37">
                  <c:v>2.2862033888319667E-3</c:v>
                </c:pt>
                <c:pt idx="38">
                  <c:v>2.2874197049074559E-3</c:v>
                </c:pt>
                <c:pt idx="39">
                  <c:v>2.2886727757874545E-3</c:v>
                </c:pt>
                <c:pt idx="40">
                  <c:v>2.2899600013111692E-3</c:v>
                </c:pt>
                <c:pt idx="41">
                  <c:v>2.2940006041366839E-3</c:v>
                </c:pt>
                <c:pt idx="42">
                  <c:v>2.295398446627336E-3</c:v>
                </c:pt>
                <c:pt idx="43">
                  <c:v>2.2968178793027348E-3</c:v>
                </c:pt>
                <c:pt idx="44">
                  <c:v>2.298258483727058E-3</c:v>
                </c:pt>
                <c:pt idx="45">
                  <c:v>2.2997202778094784E-3</c:v>
                </c:pt>
                <c:pt idx="46">
                  <c:v>2.304232977097042E-3</c:v>
                </c:pt>
                <c:pt idx="47">
                  <c:v>2.3057797089035712E-3</c:v>
                </c:pt>
                <c:pt idx="48">
                  <c:v>2.3073477199140589E-3</c:v>
                </c:pt>
                <c:pt idx="49">
                  <c:v>2.3089370280376764E-3</c:v>
                </c:pt>
                <c:pt idx="50">
                  <c:v>2.3105476511835962E-3</c:v>
                </c:pt>
                <c:pt idx="51">
                  <c:v>2.3155075898468915E-3</c:v>
                </c:pt>
                <c:pt idx="52">
                  <c:v>2.3172036521737428E-3</c:v>
                </c:pt>
                <c:pt idx="53">
                  <c:v>2.3189211190687573E-3</c:v>
                </c:pt>
                <c:pt idx="54">
                  <c:v>2.3206600084411076E-3</c:v>
                </c:pt>
                <c:pt idx="55">
                  <c:v>2.3224203381999658E-3</c:v>
                </c:pt>
                <c:pt idx="56">
                  <c:v>2.3278301488873086E-3</c:v>
                </c:pt>
                <c:pt idx="57">
                  <c:v>2.3296764192839202E-3</c:v>
                </c:pt>
                <c:pt idx="58">
                  <c:v>2.3315442196129004E-3</c:v>
                </c:pt>
                <c:pt idx="59">
                  <c:v>2.333433567783422E-3</c:v>
                </c:pt>
                <c:pt idx="60">
                  <c:v>2.3353444817046567E-3</c:v>
                </c:pt>
                <c:pt idx="61">
                  <c:v>2.3412067970643631E-3</c:v>
                </c:pt>
                <c:pt idx="62">
                  <c:v>2.3432041530801733E-3</c:v>
                </c:pt>
                <c:pt idx="63">
                  <c:v>2.3452231643925582E-3</c:v>
                </c:pt>
                <c:pt idx="64">
                  <c:v>2.3472638489106896E-3</c:v>
                </c:pt>
                <c:pt idx="65">
                  <c:v>2.3493262245437396E-3</c:v>
                </c:pt>
                <c:pt idx="66">
                  <c:v>2.3556408297919053E-3</c:v>
                </c:pt>
                <c:pt idx="67">
                  <c:v>2.357786246939607E-3</c:v>
                </c:pt>
                <c:pt idx="68">
                  <c:v>2.3599509136972268E-3</c:v>
                </c:pt>
                <c:pt idx="69">
                  <c:v>2.3621342152112205E-3</c:v>
                </c:pt>
                <c:pt idx="70">
                  <c:v>2.3643355366280458E-3</c:v>
                </c:pt>
                <c:pt idx="71">
                  <c:v>2.3710414717600745E-3</c:v>
                </c:pt>
                <c:pt idx="72">
                  <c:v>2.3733087242527907E-3</c:v>
                </c:pt>
                <c:pt idx="73">
                  <c:v>2.3755909223806214E-3</c:v>
                </c:pt>
                <c:pt idx="74">
                  <c:v>2.3778874512900231E-3</c:v>
                </c:pt>
                <c:pt idx="75">
                  <c:v>2.3801976961274527E-3</c:v>
                </c:pt>
                <c:pt idx="76">
                  <c:v>2.3895635376865831E-3</c:v>
                </c:pt>
                <c:pt idx="77">
                  <c:v>2.3919331393610021E-3</c:v>
                </c:pt>
                <c:pt idx="78">
                  <c:v>2.3943127678421887E-3</c:v>
                </c:pt>
                <c:pt idx="79">
                  <c:v>2.3967018082765999E-3</c:v>
                </c:pt>
                <c:pt idx="80">
                  <c:v>2.4039192527637479E-3</c:v>
                </c:pt>
                <c:pt idx="81">
                  <c:v>2.4063397924756237E-3</c:v>
                </c:pt>
                <c:pt idx="82">
                  <c:v>2.4087666698730079E-3</c:v>
                </c:pt>
                <c:pt idx="83">
                  <c:v>2.4111992701023564E-3</c:v>
                </c:pt>
                <c:pt idx="84">
                  <c:v>2.4136369783101263E-3</c:v>
                </c:pt>
                <c:pt idx="85">
                  <c:v>2.4209746022685304E-3</c:v>
                </c:pt>
                <c:pt idx="86">
                  <c:v>2.4234264592100018E-3</c:v>
                </c:pt>
                <c:pt idx="87">
                  <c:v>2.4258795419948779E-3</c:v>
                </c:pt>
                <c:pt idx="88">
                  <c:v>2.4283324279023143E-3</c:v>
                </c:pt>
                <c:pt idx="89">
                  <c:v>2.4307836942114676E-3</c:v>
                </c:pt>
                <c:pt idx="90">
                  <c:v>2.438113548340792E-3</c:v>
                </c:pt>
                <c:pt idx="91">
                  <c:v>2.440544109048376E-3</c:v>
                </c:pt>
                <c:pt idx="92">
                  <c:v>2.4429659365534586E-3</c:v>
                </c:pt>
                <c:pt idx="93">
                  <c:v>2.4453776081351957E-3</c:v>
                </c:pt>
                <c:pt idx="94">
                  <c:v>2.4477777010727436E-3</c:v>
                </c:pt>
                <c:pt idx="95">
                  <c:v>2.4548942808118178E-3</c:v>
                </c:pt>
                <c:pt idx="96">
                  <c:v>2.4572338319641734E-3</c:v>
                </c:pt>
                <c:pt idx="97">
                  <c:v>2.4595546908681215E-3</c:v>
                </c:pt>
                <c:pt idx="98">
                  <c:v>2.4618554348028185E-3</c:v>
                </c:pt>
                <c:pt idx="99">
                  <c:v>2.4641346410474211E-3</c:v>
                </c:pt>
                <c:pt idx="100">
                  <c:v>2.4708288064322226E-3</c:v>
                </c:pt>
                <c:pt idx="101">
                  <c:v>2.473007634708009E-3</c:v>
                </c:pt>
                <c:pt idx="102">
                  <c:v>2.4751578116894821E-3</c:v>
                </c:pt>
                <c:pt idx="103">
                  <c:v>2.4772779146557985E-3</c:v>
                </c:pt>
                <c:pt idx="104">
                  <c:v>2.479366520886114E-3</c:v>
                </c:pt>
                <c:pt idx="105">
                  <c:v>2.4854291319526206E-3</c:v>
                </c:pt>
                <c:pt idx="106">
                  <c:v>2.4873775240304972E-3</c:v>
                </c:pt>
                <c:pt idx="107">
                  <c:v>2.4892873057681545E-3</c:v>
                </c:pt>
                <c:pt idx="108">
                  <c:v>2.4911571213154537E-3</c:v>
                </c:pt>
                <c:pt idx="109">
                  <c:v>2.4929858823050733E-3</c:v>
                </c:pt>
                <c:pt idx="110">
                  <c:v>2.4982156229616842E-3</c:v>
                </c:pt>
                <c:pt idx="111">
                  <c:v>2.4998699507544162E-3</c:v>
                </c:pt>
                <c:pt idx="112">
                  <c:v>2.5014781165063832E-3</c:v>
                </c:pt>
                <c:pt idx="113">
                  <c:v>2.5030390987209696E-3</c:v>
                </c:pt>
                <c:pt idx="114">
                  <c:v>2.5045518759015577E-3</c:v>
                </c:pt>
                <c:pt idx="115">
                  <c:v>2.5087907622731638E-3</c:v>
                </c:pt>
                <c:pt idx="116">
                  <c:v>2.5101005043515899E-3</c:v>
                </c:pt>
                <c:pt idx="117">
                  <c:v>2.5113569339129337E-3</c:v>
                </c:pt>
                <c:pt idx="118">
                  <c:v>2.5125590294605774E-3</c:v>
                </c:pt>
                <c:pt idx="119">
                  <c:v>2.5137057694979048E-3</c:v>
                </c:pt>
                <c:pt idx="120">
                  <c:v>2.5168036415818178E-3</c:v>
                </c:pt>
                <c:pt idx="121">
                  <c:v>2.5177187446117095E-3</c:v>
                </c:pt>
                <c:pt idx="122">
                  <c:v>2.5185733846482001E-3</c:v>
                </c:pt>
                <c:pt idx="123">
                  <c:v>2.5193665401946723E-3</c:v>
                </c:pt>
                <c:pt idx="124">
                  <c:v>2.5200971897545096E-3</c:v>
                </c:pt>
                <c:pt idx="125">
                  <c:v>2.5219038875480418E-3</c:v>
                </c:pt>
                <c:pt idx="126">
                  <c:v>2.5223742981951695E-3</c:v>
                </c:pt>
                <c:pt idx="127">
                  <c:v>2.5227770953725774E-3</c:v>
                </c:pt>
                <c:pt idx="128">
                  <c:v>2.523111257583649E-3</c:v>
                </c:pt>
                <c:pt idx="129">
                  <c:v>2.5233757633317667E-3</c:v>
                </c:pt>
                <c:pt idx="130">
                  <c:v>2.52374112683223E-3</c:v>
                </c:pt>
                <c:pt idx="131">
                  <c:v>2.5237529778157812E-3</c:v>
                </c:pt>
                <c:pt idx="132">
                  <c:v>2.5237633266761775E-3</c:v>
                </c:pt>
                <c:pt idx="133">
                  <c:v>2.5237724864908737E-3</c:v>
                </c:pt>
                <c:pt idx="134">
                  <c:v>2.5237807703373263E-3</c:v>
                </c:pt>
                <c:pt idx="135">
                  <c:v>2.5238034968417832E-3</c:v>
                </c:pt>
                <c:pt idx="136">
                  <c:v>2.5238114075898221E-3</c:v>
                </c:pt>
                <c:pt idx="137">
                  <c:v>2.5238200077568971E-3</c:v>
                </c:pt>
                <c:pt idx="138">
                  <c:v>2.523829610420465E-3</c:v>
                </c:pt>
                <c:pt idx="139">
                  <c:v>2.5238405286579814E-3</c:v>
                </c:pt>
                <c:pt idx="140">
                  <c:v>2.5238843075887818E-3</c:v>
                </c:pt>
                <c:pt idx="141">
                  <c:v>2.5239036188966523E-3</c:v>
                </c:pt>
                <c:pt idx="142">
                  <c:v>2.523925811165752E-3</c:v>
                </c:pt>
                <c:pt idx="143">
                  <c:v>2.5239511974735358E-3</c:v>
                </c:pt>
                <c:pt idx="144">
                  <c:v>2.5239800908974605E-3</c:v>
                </c:pt>
                <c:pt idx="145">
                  <c:v>2.5240909446406392E-3</c:v>
                </c:pt>
                <c:pt idx="146">
                  <c:v>2.5241369973036869E-3</c:v>
                </c:pt>
                <c:pt idx="147">
                  <c:v>2.5241881224701552E-3</c:v>
                </c:pt>
                <c:pt idx="148">
                  <c:v>2.5242446332175003E-3</c:v>
                </c:pt>
                <c:pt idx="149">
                  <c:v>2.5243068426231783E-3</c:v>
                </c:pt>
                <c:pt idx="150">
                  <c:v>2.5245307935647691E-3</c:v>
                </c:pt>
                <c:pt idx="151">
                  <c:v>2.5247541563177761E-3</c:v>
                </c:pt>
                <c:pt idx="152">
                  <c:v>2.5252485755685363E-3</c:v>
                </c:pt>
                <c:pt idx="153">
                  <c:v>2.5260043692544023E-3</c:v>
                </c:pt>
                <c:pt idx="154">
                  <c:v>2.5270118553127278E-3</c:v>
                </c:pt>
                <c:pt idx="155">
                  <c:v>2.5314476470959888E-3</c:v>
                </c:pt>
                <c:pt idx="156">
                  <c:v>2.5333650820176814E-3</c:v>
                </c:pt>
                <c:pt idx="157">
                  <c:v>2.5354857989985978E-3</c:v>
                </c:pt>
                <c:pt idx="158">
                  <c:v>2.5378001159760918E-3</c:v>
                </c:pt>
                <c:pt idx="159">
                  <c:v>2.5519368286195804E-3</c:v>
                </c:pt>
                <c:pt idx="160">
                  <c:v>2.5552094222609529E-3</c:v>
                </c:pt>
                <c:pt idx="161">
                  <c:v>2.5586078414603741E-3</c:v>
                </c:pt>
                <c:pt idx="162">
                  <c:v>2.5732661325856081E-3</c:v>
                </c:pt>
                <c:pt idx="163">
                  <c:v>2.5771484486355688E-3</c:v>
                </c:pt>
                <c:pt idx="164">
                  <c:v>2.5810984978676971E-3</c:v>
                </c:pt>
                <c:pt idx="165">
                  <c:v>2.5851065982193449E-3</c:v>
                </c:pt>
                <c:pt idx="166">
                  <c:v>2.5891630676278662E-3</c:v>
                </c:pt>
                <c:pt idx="167">
                  <c:v>2.6015258695681991E-3</c:v>
                </c:pt>
                <c:pt idx="168">
                  <c:v>2.6056789945777432E-3</c:v>
                </c:pt>
                <c:pt idx="169">
                  <c:v>2.6098320783309258E-3</c:v>
                </c:pt>
                <c:pt idx="170">
                  <c:v>2.6139754387650999E-3</c:v>
                </c:pt>
                <c:pt idx="171">
                  <c:v>2.6181640901040632E-3</c:v>
                </c:pt>
                <c:pt idx="172">
                  <c:v>2.6312568717717496E-3</c:v>
                </c:pt>
                <c:pt idx="173">
                  <c:v>2.6357493534731953E-3</c:v>
                </c:pt>
                <c:pt idx="174">
                  <c:v>2.6402822517117256E-3</c:v>
                </c:pt>
                <c:pt idx="175">
                  <c:v>2.6448413500659252E-3</c:v>
                </c:pt>
                <c:pt idx="176">
                  <c:v>2.649412432114381E-3</c:v>
                </c:pt>
                <c:pt idx="177">
                  <c:v>2.6630554162111351E-3</c:v>
                </c:pt>
                <c:pt idx="178">
                  <c:v>2.667532268822468E-3</c:v>
                </c:pt>
                <c:pt idx="179">
                  <c:v>2.6719500230209833E-3</c:v>
                </c:pt>
                <c:pt idx="180">
                  <c:v>2.6762944623852677E-3</c:v>
                </c:pt>
                <c:pt idx="181">
                  <c:v>2.6805513704939062E-3</c:v>
                </c:pt>
                <c:pt idx="182">
                  <c:v>2.6926547430718008E-3</c:v>
                </c:pt>
                <c:pt idx="183">
                  <c:v>2.6964193619437109E-3</c:v>
                </c:pt>
                <c:pt idx="184">
                  <c:v>2.7000253674529027E-3</c:v>
                </c:pt>
                <c:pt idx="185">
                  <c:v>2.703458543177962E-3</c:v>
                </c:pt>
                <c:pt idx="186">
                  <c:v>2.706704672697474E-3</c:v>
                </c:pt>
                <c:pt idx="187">
                  <c:v>2.715178619808582E-3</c:v>
                </c:pt>
                <c:pt idx="188">
                  <c:v>2.7175344002917604E-3</c:v>
                </c:pt>
                <c:pt idx="189">
                  <c:v>2.7196320524623193E-3</c:v>
                </c:pt>
                <c:pt idx="190">
                  <c:v>2.7214573598988438E-3</c:v>
                </c:pt>
                <c:pt idx="191">
                  <c:v>2.7229961061799204E-3</c:v>
                </c:pt>
                <c:pt idx="192">
                  <c:v>2.7257508138763134E-3</c:v>
                </c:pt>
                <c:pt idx="193">
                  <c:v>2.7261456402152338E-3</c:v>
                </c:pt>
                <c:pt idx="194">
                  <c:v>2.7264841659061911E-3</c:v>
                </c:pt>
                <c:pt idx="195">
                  <c:v>2.7267707217682592E-3</c:v>
                </c:pt>
                <c:pt idx="196">
                  <c:v>2.7270096386205127E-3</c:v>
                </c:pt>
                <c:pt idx="197">
                  <c:v>2.7274838633091244E-3</c:v>
                </c:pt>
                <c:pt idx="198">
                  <c:v>2.727575532312859E-3</c:v>
                </c:pt>
                <c:pt idx="199">
                  <c:v>2.7276412164021491E-3</c:v>
                </c:pt>
                <c:pt idx="200">
                  <c:v>2.727685246396069E-3</c:v>
                </c:pt>
                <c:pt idx="201">
                  <c:v>2.7277119531136924E-3</c:v>
                </c:pt>
                <c:pt idx="202">
                  <c:v>2.7277314417995259E-3</c:v>
                </c:pt>
                <c:pt idx="203">
                  <c:v>2.7277321636027048E-3</c:v>
                </c:pt>
                <c:pt idx="204">
                  <c:v>2.7277372162249581E-3</c:v>
                </c:pt>
                <c:pt idx="205">
                  <c:v>2.7277509304853595E-3</c:v>
                </c:pt>
                <c:pt idx="206">
                  <c:v>2.7277776372029829E-3</c:v>
                </c:pt>
                <c:pt idx="207">
                  <c:v>2.7279790202899275E-3</c:v>
                </c:pt>
                <c:pt idx="208">
                  <c:v>2.7281010050271806E-3</c:v>
                </c:pt>
                <c:pt idx="209">
                  <c:v>2.7282576363170268E-3</c:v>
                </c:pt>
                <c:pt idx="210">
                  <c:v>2.7284532449785392E-3</c:v>
                </c:pt>
                <c:pt idx="211">
                  <c:v>2.7286921618307927E-3</c:v>
                </c:pt>
                <c:pt idx="212">
                  <c:v>2.7297120697227385E-3</c:v>
                </c:pt>
                <c:pt idx="213">
                  <c:v>2.7302042808010777E-3</c:v>
                </c:pt>
                <c:pt idx="214">
                  <c:v>2.7308300682981558E-3</c:v>
                </c:pt>
                <c:pt idx="215">
                  <c:v>2.7315864244148438E-3</c:v>
                </c:pt>
                <c:pt idx="216">
                  <c:v>2.7324703413520125E-3</c:v>
                </c:pt>
                <c:pt idx="217">
                  <c:v>2.7358573790951112E-3</c:v>
                </c:pt>
                <c:pt idx="218">
                  <c:v>2.7372214613229106E-3</c:v>
                </c:pt>
                <c:pt idx="219">
                  <c:v>2.7386980653755452E-3</c:v>
                </c:pt>
                <c:pt idx="220">
                  <c:v>2.7402841834538848E-3</c:v>
                </c:pt>
                <c:pt idx="221">
                  <c:v>2.7497522112616452E-3</c:v>
                </c:pt>
                <c:pt idx="222">
                  <c:v>2.7519322497125049E-3</c:v>
                </c:pt>
                <c:pt idx="223">
                  <c:v>2.7542007475951659E-3</c:v>
                </c:pt>
                <c:pt idx="224">
                  <c:v>2.7565546971104991E-3</c:v>
                </c:pt>
                <c:pt idx="225">
                  <c:v>2.7640991774612379E-3</c:v>
                </c:pt>
                <c:pt idx="226">
                  <c:v>2.7667648555159668E-3</c:v>
                </c:pt>
                <c:pt idx="227">
                  <c:v>2.7695009462077218E-3</c:v>
                </c:pt>
                <c:pt idx="228">
                  <c:v>2.7723044417373734E-3</c:v>
                </c:pt>
                <c:pt idx="229">
                  <c:v>2.7751723343057929E-3</c:v>
                </c:pt>
                <c:pt idx="230">
                  <c:v>2.7841323162523645E-3</c:v>
                </c:pt>
                <c:pt idx="231">
                  <c:v>2.7872277189845626E-3</c:v>
                </c:pt>
                <c:pt idx="232">
                  <c:v>2.7903724797598817E-3</c:v>
                </c:pt>
                <c:pt idx="233">
                  <c:v>2.7935635907791936E-3</c:v>
                </c:pt>
                <c:pt idx="234">
                  <c:v>2.796798044243369E-3</c:v>
                </c:pt>
                <c:pt idx="235">
                  <c:v>2.8067313813137816E-3</c:v>
                </c:pt>
                <c:pt idx="236">
                  <c:v>2.8101091265661177E-3</c:v>
                </c:pt>
                <c:pt idx="237">
                  <c:v>2.813515175267671E-3</c:v>
                </c:pt>
                <c:pt idx="238">
                  <c:v>2.8169465196193127E-3</c:v>
                </c:pt>
                <c:pt idx="239">
                  <c:v>2.8204001518219129E-3</c:v>
                </c:pt>
                <c:pt idx="240">
                  <c:v>2.8308646975441754E-3</c:v>
                </c:pt>
                <c:pt idx="241">
                  <c:v>2.8343774031593192E-3</c:v>
                </c:pt>
                <c:pt idx="242">
                  <c:v>2.8378973576297759E-3</c:v>
                </c:pt>
                <c:pt idx="243">
                  <c:v>2.8414215531564163E-3</c:v>
                </c:pt>
                <c:pt idx="244">
                  <c:v>2.8449469819401114E-3</c:v>
                </c:pt>
                <c:pt idx="245">
                  <c:v>2.8590008736628526E-3</c:v>
                </c:pt>
                <c:pt idx="246">
                  <c:v>2.8624873517448823E-3</c:v>
                </c:pt>
                <c:pt idx="247">
                  <c:v>2.8659570162891911E-3</c:v>
                </c:pt>
                <c:pt idx="248">
                  <c:v>2.8694068594966502E-3</c:v>
                </c:pt>
                <c:pt idx="249">
                  <c:v>2.8796073831066369E-3</c:v>
                </c:pt>
                <c:pt idx="250">
                  <c:v>2.8829478629754045E-3</c:v>
                </c:pt>
                <c:pt idx="251">
                  <c:v>2.8862534825116765E-3</c:v>
                </c:pt>
                <c:pt idx="252">
                  <c:v>2.8895212339163233E-3</c:v>
                </c:pt>
                <c:pt idx="253">
                  <c:v>2.8927481093902162E-3</c:v>
                </c:pt>
                <c:pt idx="254">
                  <c:v>2.9021534022360771E-3</c:v>
                </c:pt>
                <c:pt idx="255">
                  <c:v>2.9052191452964646E-3</c:v>
                </c:pt>
                <c:pt idx="256">
                  <c:v>2.908291852119257E-3</c:v>
                </c:pt>
                <c:pt idx="257">
                  <c:v>2.9113654850361241E-3</c:v>
                </c:pt>
                <c:pt idx="258">
                  <c:v>2.9144340063787344E-3</c:v>
                </c:pt>
                <c:pt idx="259">
                  <c:v>2.9235485242777143E-3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81216"/>
        <c:axId val="503095296"/>
      </c:scatterChart>
      <c:valAx>
        <c:axId val="50308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3095296"/>
        <c:crosses val="autoZero"/>
        <c:crossBetween val="midCat"/>
      </c:valAx>
      <c:valAx>
        <c:axId val="503095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3081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4.0508875007997389E-3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4.1658335941018145E-3</c:v>
                </c:pt>
                <c:pt idx="1">
                  <c:v>4.1453060291889235E-3</c:v>
                </c:pt>
                <c:pt idx="2">
                  <c:v>4.1223534246378687E-3</c:v>
                </c:pt>
                <c:pt idx="3">
                  <c:v>4.1887461155312262E-3</c:v>
                </c:pt>
                <c:pt idx="4">
                  <c:v>4.27909565008016E-3</c:v>
                </c:pt>
                <c:pt idx="5">
                  <c:v>4.3270871370893488E-3</c:v>
                </c:pt>
                <c:pt idx="6">
                  <c:v>0</c:v>
                </c:pt>
                <c:pt idx="7">
                  <c:v>0</c:v>
                </c:pt>
                <c:pt idx="8">
                  <c:v>4.4834622442923196E-3</c:v>
                </c:pt>
                <c:pt idx="9">
                  <c:v>0</c:v>
                </c:pt>
                <c:pt idx="10">
                  <c:v>0</c:v>
                </c:pt>
                <c:pt idx="11">
                  <c:v>4.5879428769092841E-3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4.0508875007997389E-3</c:v>
                </c:pt>
                <c:pt idx="1">
                  <c:v>4.0556287104169097E-3</c:v>
                </c:pt>
                <c:pt idx="2">
                  <c:v>4.0697849407815316E-3</c:v>
                </c:pt>
                <c:pt idx="3">
                  <c:v>4.0744587519118119E-3</c:v>
                </c:pt>
                <c:pt idx="4">
                  <c:v>4.0790988637986478E-3</c:v>
                </c:pt>
                <c:pt idx="5">
                  <c:v>4.0836985365933489E-3</c:v>
                </c:pt>
                <c:pt idx="6">
                  <c:v>4.0882510304472265E-3</c:v>
                </c:pt>
                <c:pt idx="7">
                  <c:v>4.1058544194807235E-3</c:v>
                </c:pt>
                <c:pt idx="8">
                  <c:v>4.1100699209001496E-3</c:v>
                </c:pt>
                <c:pt idx="9">
                  <c:v>4.1141978042866182E-3</c:v>
                </c:pt>
                <c:pt idx="10">
                  <c:v>4.1182313297914398E-3</c:v>
                </c:pt>
                <c:pt idx="11">
                  <c:v>4.1296983605291363E-3</c:v>
                </c:pt>
                <c:pt idx="12">
                  <c:v>4.133287056020481E-3</c:v>
                </c:pt>
                <c:pt idx="13">
                  <c:v>4.1367476943867353E-3</c:v>
                </c:pt>
                <c:pt idx="14">
                  <c:v>4.1400735357792076E-3</c:v>
                </c:pt>
                <c:pt idx="15">
                  <c:v>4.1432578403492112E-3</c:v>
                </c:pt>
                <c:pt idx="16">
                  <c:v>4.1518941346375109E-3</c:v>
                </c:pt>
                <c:pt idx="17">
                  <c:v>4.1544448934307445E-3</c:v>
                </c:pt>
                <c:pt idx="18">
                  <c:v>4.1568204161580632E-3</c:v>
                </c:pt>
                <c:pt idx="19">
                  <c:v>4.1590139629707774E-3</c:v>
                </c:pt>
                <c:pt idx="20">
                  <c:v>4.1610187940201993E-3</c:v>
                </c:pt>
                <c:pt idx="21">
                  <c:v>4.1658335941018145E-3</c:v>
                </c:pt>
                <c:pt idx="22">
                  <c:v>4.1670186280754465E-3</c:v>
                </c:pt>
                <c:pt idx="23">
                  <c:v>4.1679960338279805E-3</c:v>
                </c:pt>
                <c:pt idx="24">
                  <c:v>4.168773858296366E-3</c:v>
                </c:pt>
                <c:pt idx="25">
                  <c:v>4.1693601484175547E-3</c:v>
                </c:pt>
                <c:pt idx="26">
                  <c:v>4.1700502820674439E-3</c:v>
                </c:pt>
                <c:pt idx="27">
                  <c:v>4.1699509041693509E-3</c:v>
                </c:pt>
                <c:pt idx="28">
                  <c:v>4.1697002266088135E-3</c:v>
                </c:pt>
                <c:pt idx="29">
                  <c:v>4.1693062963227834E-3</c:v>
                </c:pt>
                <c:pt idx="30">
                  <c:v>4.1687771602482108E-3</c:v>
                </c:pt>
                <c:pt idx="31">
                  <c:v>4.166458986662745E-3</c:v>
                </c:pt>
                <c:pt idx="32">
                  <c:v>4.1654694968035096E-3</c:v>
                </c:pt>
                <c:pt idx="33">
                  <c:v>4.1643850358404847E-3</c:v>
                </c:pt>
                <c:pt idx="34">
                  <c:v>4.1632136507106215E-3</c:v>
                </c:pt>
                <c:pt idx="35">
                  <c:v>4.1619633883508709E-3</c:v>
                </c:pt>
                <c:pt idx="36">
                  <c:v>4.1578198072618E-3</c:v>
                </c:pt>
                <c:pt idx="37">
                  <c:v>4.1563345053520061E-3</c:v>
                </c:pt>
                <c:pt idx="38">
                  <c:v>4.1548105608970771E-3</c:v>
                </c:pt>
                <c:pt idx="39">
                  <c:v>4.1532560208339649E-3</c:v>
                </c:pt>
                <c:pt idx="40">
                  <c:v>4.1516789320996195E-3</c:v>
                </c:pt>
                <c:pt idx="41">
                  <c:v>4.1468928432386934E-3</c:v>
                </c:pt>
                <c:pt idx="42">
                  <c:v>4.1453060291889235E-3</c:v>
                </c:pt>
                <c:pt idx="43">
                  <c:v>4.14373614768891E-3</c:v>
                </c:pt>
                <c:pt idx="44">
                  <c:v>4.1421874783567842E-3</c:v>
                </c:pt>
                <c:pt idx="45">
                  <c:v>4.1406635473469145E-3</c:v>
                </c:pt>
                <c:pt idx="46">
                  <c:v>4.1362754457945098E-3</c:v>
                </c:pt>
                <c:pt idx="47">
                  <c:v>4.1348857296173349E-3</c:v>
                </c:pt>
                <c:pt idx="48">
                  <c:v>4.1335383825342516E-3</c:v>
                </c:pt>
                <c:pt idx="49">
                  <c:v>4.1322369306996285E-3</c:v>
                </c:pt>
                <c:pt idx="50">
                  <c:v>4.1309849002678332E-3</c:v>
                </c:pt>
                <c:pt idx="51">
                  <c:v>4.1275605989330826E-3</c:v>
                </c:pt>
                <c:pt idx="52">
                  <c:v>4.1265415156562695E-3</c:v>
                </c:pt>
                <c:pt idx="53">
                  <c:v>4.1255894845541206E-3</c:v>
                </c:pt>
                <c:pt idx="54">
                  <c:v>4.1247080317810035E-3</c:v>
                </c:pt>
                <c:pt idx="55">
                  <c:v>4.1239006834912851E-3</c:v>
                </c:pt>
                <c:pt idx="56">
                  <c:v>4.1219585270661982E-3</c:v>
                </c:pt>
                <c:pt idx="57">
                  <c:v>4.1214828582537494E-3</c:v>
                </c:pt>
                <c:pt idx="58">
                  <c:v>4.1210989246965373E-3</c:v>
                </c:pt>
                <c:pt idx="59">
                  <c:v>4.1208102525489279E-3</c:v>
                </c:pt>
                <c:pt idx="60">
                  <c:v>4.1206203679652904E-3</c:v>
                </c:pt>
                <c:pt idx="61">
                  <c:v>4.1206787011418746E-3</c:v>
                </c:pt>
                <c:pt idx="62">
                  <c:v>4.1209192283577943E-3</c:v>
                </c:pt>
                <c:pt idx="63">
                  <c:v>4.1212761739095214E-3</c:v>
                </c:pt>
                <c:pt idx="64">
                  <c:v>4.1217530639514237E-3</c:v>
                </c:pt>
                <c:pt idx="65">
                  <c:v>4.1223534246378687E-3</c:v>
                </c:pt>
                <c:pt idx="66">
                  <c:v>4.1249009568839279E-3</c:v>
                </c:pt>
                <c:pt idx="67">
                  <c:v>4.125989850459047E-3</c:v>
                </c:pt>
                <c:pt idx="68">
                  <c:v>4.1271935030290285E-3</c:v>
                </c:pt>
                <c:pt idx="69">
                  <c:v>4.1285088551428623E-3</c:v>
                </c:pt>
                <c:pt idx="70">
                  <c:v>4.1299328473495354E-3</c:v>
                </c:pt>
                <c:pt idx="71">
                  <c:v>4.1348260700164782E-3</c:v>
                </c:pt>
                <c:pt idx="72">
                  <c:v>4.1366540280843933E-3</c:v>
                </c:pt>
                <c:pt idx="73">
                  <c:v>4.1385753289900906E-3</c:v>
                </c:pt>
                <c:pt idx="74">
                  <c:v>4.1405869132825571E-3</c:v>
                </c:pt>
                <c:pt idx="75">
                  <c:v>4.1426857215107818E-3</c:v>
                </c:pt>
                <c:pt idx="76">
                  <c:v>4.1518920047610266E-3</c:v>
                </c:pt>
                <c:pt idx="77">
                  <c:v>4.1543810409028648E-3</c:v>
                </c:pt>
                <c:pt idx="78">
                  <c:v>4.156938944274392E-3</c:v>
                </c:pt>
                <c:pt idx="79">
                  <c:v>4.1595626554245943E-3</c:v>
                </c:pt>
                <c:pt idx="80">
                  <c:v>4.167798041037141E-3</c:v>
                </c:pt>
                <c:pt idx="81">
                  <c:v>4.1706543887919303E-3</c:v>
                </c:pt>
                <c:pt idx="82">
                  <c:v>4.1735612470703374E-3</c:v>
                </c:pt>
                <c:pt idx="83">
                  <c:v>4.1765155564213504E-3</c:v>
                </c:pt>
                <c:pt idx="84">
                  <c:v>4.1795142573939573E-3</c:v>
                </c:pt>
                <c:pt idx="85">
                  <c:v>4.1887461155312262E-3</c:v>
                </c:pt>
                <c:pt idx="86">
                  <c:v>4.1918916308751946E-3</c:v>
                </c:pt>
                <c:pt idx="87">
                  <c:v>4.1950652949563089E-3</c:v>
                </c:pt>
                <c:pt idx="88">
                  <c:v>4.1982631026941681E-3</c:v>
                </c:pt>
                <c:pt idx="89">
                  <c:v>4.2014810490083711E-3</c:v>
                </c:pt>
                <c:pt idx="90">
                  <c:v>4.2112156686050315E-3</c:v>
                </c:pt>
                <c:pt idx="91">
                  <c:v>4.2144741184205982E-3</c:v>
                </c:pt>
                <c:pt idx="92">
                  <c:v>4.2177326814105028E-3</c:v>
                </c:pt>
                <c:pt idx="93">
                  <c:v>4.2209873524943443E-3</c:v>
                </c:pt>
                <c:pt idx="94">
                  <c:v>4.2242341265917227E-3</c:v>
                </c:pt>
                <c:pt idx="95">
                  <c:v>4.2338870161610581E-3</c:v>
                </c:pt>
                <c:pt idx="96">
                  <c:v>4.2370621515085667E-3</c:v>
                </c:pt>
                <c:pt idx="97">
                  <c:v>4.2402093644676063E-3</c:v>
                </c:pt>
                <c:pt idx="98">
                  <c:v>4.2433246499577739E-3</c:v>
                </c:pt>
                <c:pt idx="99">
                  <c:v>4.2464040028986696E-3</c:v>
                </c:pt>
                <c:pt idx="100">
                  <c:v>4.2553864156217114E-3</c:v>
                </c:pt>
                <c:pt idx="101">
                  <c:v>4.2582819875615066E-3</c:v>
                </c:pt>
                <c:pt idx="102">
                  <c:v>4.2611216015500239E-3</c:v>
                </c:pt>
                <c:pt idx="103">
                  <c:v>4.2639012525068614E-3</c:v>
                </c:pt>
                <c:pt idx="104">
                  <c:v>4.2666169353516191E-3</c:v>
                </c:pt>
                <c:pt idx="105">
                  <c:v>4.2743401244093975E-3</c:v>
                </c:pt>
                <c:pt idx="106">
                  <c:v>4.276759884001822E-3</c:v>
                </c:pt>
                <c:pt idx="107">
                  <c:v>4.27909565008016E-3</c:v>
                </c:pt>
                <c:pt idx="108">
                  <c:v>4.2813446487413231E-3</c:v>
                </c:pt>
                <c:pt idx="109">
                  <c:v>4.2835090307914679E-3</c:v>
                </c:pt>
                <c:pt idx="110">
                  <c:v>4.2895282971104872E-3</c:v>
                </c:pt>
                <c:pt idx="111">
                  <c:v>4.2913880325512526E-3</c:v>
                </c:pt>
                <c:pt idx="112">
                  <c:v>4.2931800612983463E-3</c:v>
                </c:pt>
                <c:pt idx="113">
                  <c:v>4.2949077653352376E-3</c:v>
                </c:pt>
                <c:pt idx="114">
                  <c:v>4.2965745266453957E-3</c:v>
                </c:pt>
                <c:pt idx="115">
                  <c:v>4.3012429740501646E-3</c:v>
                </c:pt>
                <c:pt idx="116">
                  <c:v>4.3026997842880834E-3</c:v>
                </c:pt>
                <c:pt idx="117">
                  <c:v>4.3041125617166148E-3</c:v>
                </c:pt>
                <c:pt idx="118">
                  <c:v>4.3054846883192289E-3</c:v>
                </c:pt>
                <c:pt idx="119">
                  <c:v>4.3068195460793943E-3</c:v>
                </c:pt>
                <c:pt idx="120">
                  <c:v>4.3106343261398953E-3</c:v>
                </c:pt>
                <c:pt idx="121">
                  <c:v>4.3118539283649605E-3</c:v>
                </c:pt>
                <c:pt idx="122">
                  <c:v>4.3130531716649243E-3</c:v>
                </c:pt>
                <c:pt idx="123">
                  <c:v>4.3142354380232553E-3</c:v>
                </c:pt>
                <c:pt idx="124">
                  <c:v>4.3154041094234227E-3</c:v>
                </c:pt>
                <c:pt idx="125">
                  <c:v>4.3188623737096376E-3</c:v>
                </c:pt>
                <c:pt idx="126">
                  <c:v>4.3200104851118439E-3</c:v>
                </c:pt>
                <c:pt idx="127">
                  <c:v>4.3211619114732333E-3</c:v>
                </c:pt>
                <c:pt idx="128">
                  <c:v>4.322320034777275E-3</c:v>
                </c:pt>
                <c:pt idx="129">
                  <c:v>4.3234882370074383E-3</c:v>
                </c:pt>
                <c:pt idx="130">
                  <c:v>4.3270871370893488E-3</c:v>
                </c:pt>
                <c:pt idx="131">
                  <c:v>4.3283288404696212E-3</c:v>
                </c:pt>
                <c:pt idx="132">
                  <c:v>4.3295937263589431E-3</c:v>
                </c:pt>
                <c:pt idx="133">
                  <c:v>4.330881370406367E-3</c:v>
                </c:pt>
                <c:pt idx="134">
                  <c:v>4.3321913482609444E-3</c:v>
                </c:pt>
                <c:pt idx="135">
                  <c:v>4.3362510411581135E-3</c:v>
                </c:pt>
                <c:pt idx="136">
                  <c:v>4.337646110731821E-3</c:v>
                </c:pt>
                <c:pt idx="137">
                  <c:v>4.3390613923579404E-3</c:v>
                </c:pt>
                <c:pt idx="138">
                  <c:v>4.3404964616855224E-3</c:v>
                </c:pt>
                <c:pt idx="139">
                  <c:v>4.3419508943636203E-3</c:v>
                </c:pt>
                <c:pt idx="140">
                  <c:v>4.3464261289915176E-3</c:v>
                </c:pt>
                <c:pt idx="141">
                  <c:v>4.3479537715621899E-3</c:v>
                </c:pt>
                <c:pt idx="142">
                  <c:v>4.3494986557286366E-3</c:v>
                </c:pt>
                <c:pt idx="143">
                  <c:v>4.3510603571399074E-3</c:v>
                </c:pt>
                <c:pt idx="144">
                  <c:v>4.3526384514450539E-3</c:v>
                </c:pt>
                <c:pt idx="145">
                  <c:v>4.3574668482142696E-3</c:v>
                </c:pt>
                <c:pt idx="146">
                  <c:v>4.3591062705854383E-3</c:v>
                </c:pt>
                <c:pt idx="147">
                  <c:v>4.3607599640957421E-3</c:v>
                </c:pt>
                <c:pt idx="148">
                  <c:v>4.3624275043942307E-3</c:v>
                </c:pt>
                <c:pt idx="149">
                  <c:v>4.3641084671299582E-3</c:v>
                </c:pt>
                <c:pt idx="150">
                  <c:v>4.3692276464510817E-3</c:v>
                </c:pt>
                <c:pt idx="151">
                  <c:v>4.3709580554262767E-3</c:v>
                </c:pt>
                <c:pt idx="152">
                  <c:v>4.3726997650839665E-3</c:v>
                </c:pt>
                <c:pt idx="153">
                  <c:v>4.3744523510732044E-3</c:v>
                </c:pt>
                <c:pt idx="154">
                  <c:v>4.3762153890430418E-3</c:v>
                </c:pt>
                <c:pt idx="155">
                  <c:v>4.3815629713266644E-3</c:v>
                </c:pt>
                <c:pt idx="156">
                  <c:v>4.3833635737094145E-3</c:v>
                </c:pt>
                <c:pt idx="157">
                  <c:v>4.3851725063180219E-3</c:v>
                </c:pt>
                <c:pt idx="158">
                  <c:v>4.3869893448015389E-3</c:v>
                </c:pt>
                <c:pt idx="159">
                  <c:v>4.3961772730595639E-3</c:v>
                </c:pt>
                <c:pt idx="160">
                  <c:v>4.3980326354226187E-3</c:v>
                </c:pt>
                <c:pt idx="161">
                  <c:v>4.3998929332039445E-3</c:v>
                </c:pt>
                <c:pt idx="162">
                  <c:v>4.4073749914929827E-3</c:v>
                </c:pt>
                <c:pt idx="163">
                  <c:v>4.4092536011014344E-3</c:v>
                </c:pt>
                <c:pt idx="164">
                  <c:v>4.4111346000224672E-3</c:v>
                </c:pt>
                <c:pt idx="165">
                  <c:v>4.4130175639051309E-3</c:v>
                </c:pt>
                <c:pt idx="166">
                  <c:v>4.4149020683984788E-3</c:v>
                </c:pt>
                <c:pt idx="167">
                  <c:v>4.4205605820331392E-3</c:v>
                </c:pt>
                <c:pt idx="168">
                  <c:v>4.4224470054597372E-3</c:v>
                </c:pt>
                <c:pt idx="169">
                  <c:v>4.424332847742277E-3</c:v>
                </c:pt>
                <c:pt idx="170">
                  <c:v>4.4262176845298101E-3</c:v>
                </c:pt>
                <c:pt idx="171">
                  <c:v>4.428101091471388E-3</c:v>
                </c:pt>
                <c:pt idx="172">
                  <c:v>4.4337384897109077E-3</c:v>
                </c:pt>
                <c:pt idx="173">
                  <c:v>4.4356119337591818E-3</c:v>
                </c:pt>
                <c:pt idx="174">
                  <c:v>4.4374818262067593E-3</c:v>
                </c:pt>
                <c:pt idx="175">
                  <c:v>4.4393477427026916E-3</c:v>
                </c:pt>
                <c:pt idx="176">
                  <c:v>4.4412092588960303E-3</c:v>
                </c:pt>
                <c:pt idx="177">
                  <c:v>4.4467631621510004E-3</c:v>
                </c:pt>
                <c:pt idx="178">
                  <c:v>4.4486028336244805E-3</c:v>
                </c:pt>
                <c:pt idx="179">
                  <c:v>4.4504359830406254E-3</c:v>
                </c:pt>
                <c:pt idx="180">
                  <c:v>4.4522621860484867E-3</c:v>
                </c:pt>
                <c:pt idx="181">
                  <c:v>4.4540810182971151E-3</c:v>
                </c:pt>
                <c:pt idx="182">
                  <c:v>4.4594890469781259E-3</c:v>
                </c:pt>
                <c:pt idx="183">
                  <c:v>4.4612741526803418E-3</c:v>
                </c:pt>
                <c:pt idx="184">
                  <c:v>4.4630497658685849E-3</c:v>
                </c:pt>
                <c:pt idx="185">
                  <c:v>4.464815462191905E-3</c:v>
                </c:pt>
                <c:pt idx="186">
                  <c:v>4.4665708172993545E-3</c:v>
                </c:pt>
                <c:pt idx="187">
                  <c:v>4.4717705918169955E-3</c:v>
                </c:pt>
                <c:pt idx="188">
                  <c:v>4.4734803385514778E-3</c:v>
                </c:pt>
                <c:pt idx="189">
                  <c:v>4.4751776223153489E-3</c:v>
                </c:pt>
                <c:pt idx="190">
                  <c:v>4.4768620187576585E-3</c:v>
                </c:pt>
                <c:pt idx="191">
                  <c:v>4.4785331035274581E-3</c:v>
                </c:pt>
                <c:pt idx="192">
                  <c:v>4.4834622442923196E-3</c:v>
                </c:pt>
                <c:pt idx="193">
                  <c:v>4.4850759349327586E-3</c:v>
                </c:pt>
                <c:pt idx="194">
                  <c:v>4.4866747685669041E-3</c:v>
                </c:pt>
                <c:pt idx="195">
                  <c:v>4.488258897264767E-3</c:v>
                </c:pt>
                <c:pt idx="196">
                  <c:v>4.489828473096355E-3</c:v>
                </c:pt>
                <c:pt idx="197">
                  <c:v>4.4944514040935685E-3</c:v>
                </c:pt>
                <c:pt idx="198">
                  <c:v>4.4959642891601558E-3</c:v>
                </c:pt>
                <c:pt idx="199">
                  <c:v>4.4974633817105158E-3</c:v>
                </c:pt>
                <c:pt idx="200">
                  <c:v>4.4989488338146588E-3</c:v>
                </c:pt>
                <c:pt idx="201">
                  <c:v>4.5004207975425942E-3</c:v>
                </c:pt>
                <c:pt idx="202">
                  <c:v>4.5047572791692518E-3</c:v>
                </c:pt>
                <c:pt idx="203">
                  <c:v>4.5061768100924538E-3</c:v>
                </c:pt>
                <c:pt idx="204">
                  <c:v>4.507583612989495E-3</c:v>
                </c:pt>
                <c:pt idx="205">
                  <c:v>4.5089778399303856E-3</c:v>
                </c:pt>
                <c:pt idx="206">
                  <c:v>4.5103596429851367E-3</c:v>
                </c:pt>
                <c:pt idx="207">
                  <c:v>4.5144320295326381E-3</c:v>
                </c:pt>
                <c:pt idx="208">
                  <c:v>4.5157656577429215E-3</c:v>
                </c:pt>
                <c:pt idx="209">
                  <c:v>4.5170876224171104E-3</c:v>
                </c:pt>
                <c:pt idx="210">
                  <c:v>4.5183980756252169E-3</c:v>
                </c:pt>
                <c:pt idx="211">
                  <c:v>4.5196971694372486E-3</c:v>
                </c:pt>
                <c:pt idx="212">
                  <c:v>4.5235278151969961E-3</c:v>
                </c:pt>
                <c:pt idx="213">
                  <c:v>4.5247829921248274E-3</c:v>
                </c:pt>
                <c:pt idx="214">
                  <c:v>4.5260275700066323E-3</c:v>
                </c:pt>
                <c:pt idx="215">
                  <c:v>4.5272617009124204E-3</c:v>
                </c:pt>
                <c:pt idx="216">
                  <c:v>4.528485536912201E-3</c:v>
                </c:pt>
                <c:pt idx="217">
                  <c:v>4.5320967961755944E-3</c:v>
                </c:pt>
                <c:pt idx="218">
                  <c:v>4.533280973251441E-3</c:v>
                </c:pt>
                <c:pt idx="219">
                  <c:v>4.5344556157713278E-3</c:v>
                </c:pt>
                <c:pt idx="220">
                  <c:v>4.5356208758052649E-3</c:v>
                </c:pt>
                <c:pt idx="221">
                  <c:v>4.5413117611360302E-3</c:v>
                </c:pt>
                <c:pt idx="222">
                  <c:v>4.5424239197244662E-3</c:v>
                </c:pt>
                <c:pt idx="223">
                  <c:v>4.5435277603170189E-3</c:v>
                </c:pt>
                <c:pt idx="224">
                  <c:v>4.5446234349836977E-3</c:v>
                </c:pt>
                <c:pt idx="225">
                  <c:v>4.5478629841285865E-3</c:v>
                </c:pt>
                <c:pt idx="226">
                  <c:v>4.5489275157918644E-3</c:v>
                </c:pt>
                <c:pt idx="227">
                  <c:v>4.549984641879317E-3</c:v>
                </c:pt>
                <c:pt idx="228">
                  <c:v>4.5510345144609528E-3</c:v>
                </c:pt>
                <c:pt idx="229">
                  <c:v>4.5520772856067811E-3</c:v>
                </c:pt>
                <c:pt idx="230">
                  <c:v>4.5551645111295176E-3</c:v>
                </c:pt>
                <c:pt idx="231">
                  <c:v>4.5561803972322132E-3</c:v>
                </c:pt>
                <c:pt idx="232">
                  <c:v>4.5571899422491482E-3</c:v>
                </c:pt>
                <c:pt idx="233">
                  <c:v>4.5581932982503336E-3</c:v>
                </c:pt>
                <c:pt idx="234">
                  <c:v>4.559190617305778E-3</c:v>
                </c:pt>
                <c:pt idx="235">
                  <c:v>4.5621478734977653E-3</c:v>
                </c:pt>
                <c:pt idx="236">
                  <c:v>4.5631225654703435E-3</c:v>
                </c:pt>
                <c:pt idx="237">
                  <c:v>4.5640919808472291E-3</c:v>
                </c:pt>
                <c:pt idx="238">
                  <c:v>4.5650562716984307E-3</c:v>
                </c:pt>
                <c:pt idx="239">
                  <c:v>4.5660155900939595E-3</c:v>
                </c:pt>
                <c:pt idx="240">
                  <c:v>4.5688652312465966E-3</c:v>
                </c:pt>
                <c:pt idx="241">
                  <c:v>4.5698061805195256E-3</c:v>
                </c:pt>
                <c:pt idx="242">
                  <c:v>4.5707429176868276E-3</c:v>
                </c:pt>
                <c:pt idx="243">
                  <c:v>4.5716755948185129E-3</c:v>
                </c:pt>
                <c:pt idx="244">
                  <c:v>4.5726043639845917E-3</c:v>
                </c:pt>
                <c:pt idx="245">
                  <c:v>4.5762834023930265E-3</c:v>
                </c:pt>
                <c:pt idx="246">
                  <c:v>4.5771949127812132E-3</c:v>
                </c:pt>
                <c:pt idx="247">
                  <c:v>4.5781034276238496E-3</c:v>
                </c:pt>
                <c:pt idx="248">
                  <c:v>4.5790090989909459E-3</c:v>
                </c:pt>
                <c:pt idx="249">
                  <c:v>4.5817105729390869E-3</c:v>
                </c:pt>
                <c:pt idx="250">
                  <c:v>4.5826063911041173E-3</c:v>
                </c:pt>
                <c:pt idx="251">
                  <c:v>4.5835001261436545E-3</c:v>
                </c:pt>
                <c:pt idx="252">
                  <c:v>4.5843919301277085E-3</c:v>
                </c:pt>
                <c:pt idx="253">
                  <c:v>4.5852819551262889E-3</c:v>
                </c:pt>
                <c:pt idx="254">
                  <c:v>4.5879428769092841E-3</c:v>
                </c:pt>
                <c:pt idx="255">
                  <c:v>4.5888272802454676E-3</c:v>
                </c:pt>
                <c:pt idx="256">
                  <c:v>4.5897105064226403E-3</c:v>
                </c:pt>
                <c:pt idx="257">
                  <c:v>4.5905925489872247E-3</c:v>
                </c:pt>
                <c:pt idx="258">
                  <c:v>4.5914734014856472E-3</c:v>
                </c:pt>
                <c:pt idx="259">
                  <c:v>4.594108754048175E-3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58176"/>
        <c:axId val="502659712"/>
      </c:scatterChart>
      <c:valAx>
        <c:axId val="502658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2659712"/>
        <c:crosses val="autoZero"/>
        <c:crossBetween val="midCat"/>
      </c:valAx>
      <c:valAx>
        <c:axId val="502659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2658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266</v>
          </cell>
        </row>
        <row r="8">
          <cell r="D8">
            <v>6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USDSWD_Mx_Quote#0000</v>
          </cell>
        </row>
        <row r="8">
          <cell r="D8" t="str">
            <v>USD2WD_Mx_Quote#0000</v>
          </cell>
        </row>
      </sheetData>
      <sheetData sheetId="15">
        <row r="7">
          <cell r="D7" t="str">
            <v>USD_CURVE_3M_21M_Quote#0000</v>
          </cell>
        </row>
        <row r="8">
          <cell r="D8" t="str">
            <v>USD_CURVE_3M_2Y_Quote#0000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(version unknown) - Multithreaded Dynamic Runtime library - Release Configuration - May  8 2015 11:10:23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42138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obj_00223#0002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41864.862141203703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/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42136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266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6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obj_0028f#0005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obj_0028e#0005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42138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42291</v>
      </c>
      <c r="D40" s="111">
        <f>_xll.qlYieldTSDiscount(D36,C40,,Trigger)</f>
        <v>0.9990955017016796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38" t="s">
        <v>95</v>
      </c>
      <c r="X2" s="438"/>
      <c r="Y2" s="438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42137</v>
      </c>
      <c r="E3" s="116">
        <f>_xll.qlInterestRateIndexMaturity($D$10,D3)</f>
        <v>42170</v>
      </c>
      <c r="F3" s="140">
        <f>'Delta 1M'!X26</f>
        <v>5.2081652516084661E-5</v>
      </c>
      <c r="G3" s="122">
        <f>_xll.qlDayCounterYearFraction(DayCounter,SettlementDate,D3,,,Trigger)</f>
        <v>-2.7777777777777779E-3</v>
      </c>
      <c r="H3" s="122">
        <f>_xll.qlDayCounterYearFraction(DayCounter,SettlementDate,E3,,,Trigger)</f>
        <v>8.8888888888888892E-2</v>
      </c>
      <c r="I3" s="122">
        <f>H3-G3</f>
        <v>9.1666666666666674E-2</v>
      </c>
      <c r="J3" s="122">
        <f>(H3^2-G3^2)/2</f>
        <v>3.9467592592592592E-3</v>
      </c>
      <c r="K3" s="122">
        <f>(H3^3-G3^3)/3</f>
        <v>2.3411779835390948E-4</v>
      </c>
      <c r="L3" s="362" t="b">
        <f>IF(D12="fixing",TRUE,FALSE)</f>
        <v>0</v>
      </c>
      <c r="N3" s="439" t="s">
        <v>92</v>
      </c>
      <c r="O3" s="192">
        <f t="array" ref="O3:O5">_xll.ohFilter(K3:K7,L3:L7)</f>
        <v>2.341106538637403E-4</v>
      </c>
      <c r="P3" s="193">
        <f t="array" ref="P3:P5">_xll.ohFilter(J3:J7,L3:L7)</f>
        <v>3.9506172839506174E-3</v>
      </c>
      <c r="Q3" s="194">
        <f t="array" ref="Q3:Q5">_xll.ohFilter(I3:I7,L3:L7)</f>
        <v>8.8888888888888892E-2</v>
      </c>
      <c r="R3" s="195"/>
      <c r="S3" s="196">
        <f t="array" ref="S3:S5">MMULT(W3:Y5,U3:U5)</f>
        <v>1.3916069232110549E-2</v>
      </c>
      <c r="T3" s="197"/>
      <c r="U3" s="198">
        <f t="array" ref="U3:U5">_xll.ohFilter(F3:F7,L3:L7)</f>
        <v>5.2081652516084661E-5</v>
      </c>
      <c r="W3" s="192">
        <f t="array" ref="W3:Y5">MINVERSE(O3:Q5)</f>
        <v>770.94921998697475</v>
      </c>
      <c r="X3" s="193">
        <v>-1686.5058642878917</v>
      </c>
      <c r="Y3" s="194">
        <v>836.28389964688847</v>
      </c>
      <c r="AB3" s="88">
        <f>SettlementDate</f>
        <v>42138</v>
      </c>
      <c r="AC3" s="90">
        <f>_xll.qlDayCounterYearFraction(DayCounter,SettlementDate,AB3,,,Trigger)</f>
        <v>0</v>
      </c>
      <c r="AD3" s="84">
        <f t="shared" ref="AD3:AD26" si="0">$S$13</f>
        <v>5.8591859080595239E-4</v>
      </c>
      <c r="AE3" s="84">
        <f t="shared" ref="AE3:AE23" si="1">$S$10+$S$9*AC3</f>
        <v>6.5747864496576089E-4</v>
      </c>
      <c r="AF3" s="84">
        <f t="shared" ref="AF3:AF23" si="2">($S$5+$S$4*AC3+$S$3*AC3^2)</f>
        <v>7.2849068549175715E-4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42138</v>
      </c>
      <c r="E4" s="80">
        <f>_xll.qlInterestRateIndexMaturity($D$10,D4)</f>
        <v>42170</v>
      </c>
      <c r="F4" s="141">
        <f t="array" ref="F4:F7">Delta1M</f>
        <v>5.2081652516084661E-5</v>
      </c>
      <c r="G4" s="90">
        <f>_xll.qlDayCounterYearFraction(DayCounter,SettlementDate,D4,,,Trigger)</f>
        <v>0</v>
      </c>
      <c r="H4" s="90">
        <f>_xll.qlDayCounterYearFraction(DayCounter,SettlementDate,E4,,,Trigger)</f>
        <v>8.8888888888888892E-2</v>
      </c>
      <c r="I4" s="90">
        <f>H4-G4</f>
        <v>8.8888888888888892E-2</v>
      </c>
      <c r="J4" s="90">
        <f>(H4^2-G4^2)/2</f>
        <v>3.9506172839506174E-3</v>
      </c>
      <c r="K4" s="90">
        <f>(H4^3-G4^3)/3</f>
        <v>2.341106538637403E-4</v>
      </c>
      <c r="L4" s="364" t="b">
        <f>IF(D12="fixing",FALSE,TRUE)</f>
        <v>1</v>
      </c>
      <c r="N4" s="439"/>
      <c r="O4" s="192">
        <v>1.4686213991769545E-3</v>
      </c>
      <c r="P4" s="193">
        <v>1.0879629629629628E-2</v>
      </c>
      <c r="Q4" s="194">
        <v>8.3333333333333329E-2</v>
      </c>
      <c r="R4" s="199" t="s">
        <v>32</v>
      </c>
      <c r="S4" s="196">
        <v>-4.032528084926045E-3</v>
      </c>
      <c r="T4" s="199" t="s">
        <v>33</v>
      </c>
      <c r="U4" s="198">
        <v>3.7272582155943614E-5</v>
      </c>
      <c r="W4" s="192">
        <v>-264.84743291768484</v>
      </c>
      <c r="X4" s="193">
        <v>432.93178545608816</v>
      </c>
      <c r="Y4" s="194">
        <v>-145.575345494088</v>
      </c>
      <c r="AB4" s="89">
        <f>_xll.qlCalendarAdvance(Calendar,AB3,"1d","mf",,Trigger)</f>
        <v>42139</v>
      </c>
      <c r="AC4" s="90">
        <f>_xll.qlDayCounterYearFraction(DayCounter,SettlementDate,AB4,,,Trigger)</f>
        <v>2.7777777777777779E-3</v>
      </c>
      <c r="AD4" s="85">
        <f t="shared" si="0"/>
        <v>5.8591859080595239E-4</v>
      </c>
      <c r="AE4" s="85">
        <f t="shared" si="1"/>
        <v>6.5300614158077285E-4</v>
      </c>
      <c r="AF4" s="85">
        <f t="shared" si="2"/>
        <v>7.1739659566659312E-4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42170</v>
      </c>
      <c r="E5" s="80">
        <f>_xll.qlInterestRateIndexMaturity($D$10,D5)</f>
        <v>42200</v>
      </c>
      <c r="F5" s="141">
        <v>3.7272582155943614E-5</v>
      </c>
      <c r="G5" s="90">
        <f>_xll.qlDayCounterYearFraction(DayCounter,SettlementDate,D5,,,Trigger)</f>
        <v>8.8888888888888892E-2</v>
      </c>
      <c r="H5" s="90">
        <f>_xll.qlDayCounterYearFraction(DayCounter,SettlementDate,E5,,,Trigger)</f>
        <v>0.17222222222222222</v>
      </c>
      <c r="I5" s="90">
        <f>H5-G5</f>
        <v>8.3333333333333329E-2</v>
      </c>
      <c r="J5" s="90">
        <f>(H5^2-G5^2)/2</f>
        <v>1.0879629629629628E-2</v>
      </c>
      <c r="K5" s="90">
        <f>(H5^3-G5^3)/3</f>
        <v>1.4686213991769545E-3</v>
      </c>
      <c r="L5" s="364" t="b">
        <v>1</v>
      </c>
      <c r="N5" s="439"/>
      <c r="O5" s="192">
        <v>3.9416652377686308E-3</v>
      </c>
      <c r="P5" s="193">
        <v>1.8298611111111102E-2</v>
      </c>
      <c r="Q5" s="194">
        <v>8.6111111111111083E-2</v>
      </c>
      <c r="R5" s="182"/>
      <c r="S5" s="196">
        <v>7.2849068549175715E-4</v>
      </c>
      <c r="T5" s="199"/>
      <c r="U5" s="198">
        <v>4.3793965479686622E-5</v>
      </c>
      <c r="W5" s="192">
        <v>20.990513476211245</v>
      </c>
      <c r="X5" s="193">
        <v>-14.799586542310704</v>
      </c>
      <c r="Y5" s="194">
        <v>4.2674569364697188</v>
      </c>
      <c r="AB5" s="89">
        <f>_xll.qlCalendarAdvance(Calendar,AB4,"1d","mf",,Trigger)</f>
        <v>42142</v>
      </c>
      <c r="AC5" s="90">
        <f>_xll.qlDayCounterYearFraction(DayCounter,SettlementDate,AB5,,,Trigger)</f>
        <v>1.1111111111111112E-2</v>
      </c>
      <c r="AD5" s="85">
        <f t="shared" si="0"/>
        <v>5.8591859080595239E-4</v>
      </c>
      <c r="AE5" s="85">
        <f t="shared" si="1"/>
        <v>6.3958863142580874E-4</v>
      </c>
      <c r="AF5" s="85">
        <f t="shared" si="2"/>
        <v>6.8540285111999999E-4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42199</v>
      </c>
      <c r="E6" s="80">
        <f>_xll.qlInterestRateIndexMaturity($D$10,D6)</f>
        <v>42230</v>
      </c>
      <c r="F6" s="141">
        <v>4.3793965479686622E-5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0.25555555555555554</v>
      </c>
      <c r="I6" s="90">
        <f>H6-G6</f>
        <v>8.6111111111111083E-2</v>
      </c>
      <c r="J6" s="90">
        <f>(H6^2-G6^2)/2</f>
        <v>1.8298611111111102E-2</v>
      </c>
      <c r="K6" s="90">
        <f>(H6^3-G6^3)/3</f>
        <v>3.9416652377686308E-3</v>
      </c>
      <c r="L6" s="364" t="b">
        <v>1</v>
      </c>
      <c r="S6" s="200"/>
      <c r="T6" s="189"/>
      <c r="U6" s="190"/>
      <c r="AB6" s="89">
        <f>_xll.qlCalendarAdvance(Calendar,AB5,"1d","mf",,Trigger)</f>
        <v>42143</v>
      </c>
      <c r="AC6" s="90">
        <f>_xll.qlDayCounterYearFraction(DayCounter,SettlementDate,AB6,,,Trigger)</f>
        <v>1.3888888888888888E-2</v>
      </c>
      <c r="AD6" s="85">
        <f t="shared" si="0"/>
        <v>5.8591859080595239E-4</v>
      </c>
      <c r="AE6" s="85">
        <f t="shared" si="1"/>
        <v>6.351161280408207E-4</v>
      </c>
      <c r="AF6" s="85">
        <f t="shared" si="2"/>
        <v>6.751677779141019E-4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42230</v>
      </c>
      <c r="E7" s="366">
        <f>_xll.qlInterestRateIndexMaturity($D$10,D7)</f>
        <v>42261</v>
      </c>
      <c r="F7" s="367">
        <v>4.4666021781216461E-5</v>
      </c>
      <c r="G7" s="368">
        <f>_xll.qlDayCounterYearFraction(DayCounter,SettlementDate,D7,,,Trigger)</f>
        <v>0.25555555555555554</v>
      </c>
      <c r="H7" s="368">
        <f>_xll.qlDayCounterYearFraction(DayCounter,SettlementDate,E7,,,Trigger)</f>
        <v>0.34166666666666667</v>
      </c>
      <c r="I7" s="368">
        <f>H7-G7</f>
        <v>8.6111111111111138E-2</v>
      </c>
      <c r="J7" s="368">
        <f>(H7^2-G7^2)/2</f>
        <v>2.5713734567901242E-2</v>
      </c>
      <c r="K7" s="368">
        <f>(H7^3-G7^3)/3</f>
        <v>7.7316172267946981E-3</v>
      </c>
      <c r="L7" s="369" t="b">
        <v>0</v>
      </c>
      <c r="S7" s="200"/>
      <c r="T7" s="189"/>
      <c r="U7" s="190"/>
      <c r="AB7" s="89">
        <f>_xll.qlCalendarAdvance(Calendar,AB6,"1d","mf",,Trigger)</f>
        <v>42144</v>
      </c>
      <c r="AC7" s="90">
        <f>_xll.qlDayCounterYearFraction(DayCounter,SettlementDate,AB7,,,Trigger)</f>
        <v>1.6666666666666666E-2</v>
      </c>
      <c r="AD7" s="85">
        <f t="shared" si="0"/>
        <v>5.8591859080595239E-4</v>
      </c>
      <c r="AE7" s="85">
        <f t="shared" si="1"/>
        <v>6.3064362465583266E-4</v>
      </c>
      <c r="AF7" s="85">
        <f t="shared" si="2"/>
        <v>6.6514745886302044E-4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42145</v>
      </c>
      <c r="AC8" s="90">
        <f>_xll.qlDayCounterYearFraction(DayCounter,SettlementDate,AB8,,,Trigger)</f>
        <v>1.9444444444444445E-2</v>
      </c>
      <c r="AD8" s="85">
        <f t="shared" si="0"/>
        <v>5.8591859080595239E-4</v>
      </c>
      <c r="AE8" s="85">
        <f t="shared" si="1"/>
        <v>6.2617112127084462E-4</v>
      </c>
      <c r="AF8" s="85">
        <f t="shared" si="2"/>
        <v>6.5534189396675548E-4</v>
      </c>
    </row>
    <row r="9" spans="1:32" ht="12" customHeight="1" x14ac:dyDescent="0.2">
      <c r="C9" s="359" t="s">
        <v>140</v>
      </c>
      <c r="D9" s="378" t="s">
        <v>35</v>
      </c>
      <c r="N9" s="438" t="s">
        <v>93</v>
      </c>
      <c r="O9" s="201"/>
      <c r="P9" s="192">
        <f t="array" ref="P9:P10">_xll.ohFilter(J3:J7,L3:L7)</f>
        <v>3.9506172839506174E-3</v>
      </c>
      <c r="Q9" s="194">
        <f t="array" ref="Q9:Q10">_xll.ohFilter(I3:I7,L3:L7)</f>
        <v>8.8888888888888892E-2</v>
      </c>
      <c r="R9" s="440" t="s">
        <v>32</v>
      </c>
      <c r="S9" s="196">
        <f t="array" ref="S9:S10">MMULT(W9:X10,U9:U10)</f>
        <v>-1.610101218595692E-3</v>
      </c>
      <c r="T9" s="440" t="s">
        <v>33</v>
      </c>
      <c r="U9" s="198">
        <f t="array" ref="U9:U10">_xll.ohFilter(F3:F7,L3:L7)</f>
        <v>5.2081652516084661E-5</v>
      </c>
      <c r="W9" s="192">
        <f t="array" ref="W9:X10">MINVERSE(P9:Q10)</f>
        <v>-130.64516129032259</v>
      </c>
      <c r="X9" s="194">
        <v>139.35483870967744</v>
      </c>
      <c r="AB9" s="89">
        <f>_xll.qlCalendarAdvance(Calendar,AB8,"1d","mf",,Trigger)</f>
        <v>42146</v>
      </c>
      <c r="AC9" s="90">
        <f>_xll.qlDayCounterYearFraction(DayCounter,SettlementDate,AB9,,,Trigger)</f>
        <v>2.2222222222222223E-2</v>
      </c>
      <c r="AD9" s="85">
        <f t="shared" si="0"/>
        <v>5.8591859080595239E-4</v>
      </c>
      <c r="AE9" s="85">
        <f t="shared" si="1"/>
        <v>6.2169861788585658E-4</v>
      </c>
      <c r="AF9" s="85">
        <f t="shared" si="2"/>
        <v>6.4575108322530704E-4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38"/>
      <c r="O10" s="201"/>
      <c r="P10" s="192">
        <v>1.0879629629629628E-2</v>
      </c>
      <c r="Q10" s="194">
        <v>8.3333333333333329E-2</v>
      </c>
      <c r="R10" s="440"/>
      <c r="S10" s="196">
        <v>6.5747864496576089E-4</v>
      </c>
      <c r="T10" s="440"/>
      <c r="U10" s="198">
        <v>3.7272582155943614E-5</v>
      </c>
      <c r="W10" s="192">
        <v>17.056451612903224</v>
      </c>
      <c r="X10" s="194">
        <v>-6.1935483870967758</v>
      </c>
      <c r="AB10" s="89">
        <f>_xll.qlCalendarAdvance(Calendar,AB9,"1d","mf",,Trigger)</f>
        <v>42150</v>
      </c>
      <c r="AC10" s="90">
        <f>_xll.qlDayCounterYearFraction(DayCounter,SettlementDate,AB10,,,Trigger)</f>
        <v>3.3333333333333333E-2</v>
      </c>
      <c r="AD10" s="85">
        <f t="shared" si="0"/>
        <v>5.8591859080595239E-4</v>
      </c>
      <c r="AE10" s="85">
        <f t="shared" si="1"/>
        <v>6.0380860434590454E-4</v>
      </c>
      <c r="AF10" s="85">
        <f t="shared" si="2"/>
        <v>6.0953538180767849E-4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42151</v>
      </c>
      <c r="AC11" s="90">
        <f>_xll.qlDayCounterYearFraction(DayCounter,SettlementDate,AB11,,,Trigger)</f>
        <v>3.6111111111111108E-2</v>
      </c>
      <c r="AD11" s="85">
        <f t="shared" si="0"/>
        <v>5.8591859080595239E-4</v>
      </c>
      <c r="AE11" s="85">
        <f t="shared" si="1"/>
        <v>5.993361009609165E-4</v>
      </c>
      <c r="AF11" s="85">
        <f t="shared" si="2"/>
        <v>6.0101834184031261E-4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42152</v>
      </c>
      <c r="AC12" s="90">
        <f>_xll.qlDayCounterYearFraction(DayCounter,SettlementDate,AB12,,,Trigger)</f>
        <v>3.888888888888889E-2</v>
      </c>
      <c r="AD12" s="85">
        <f t="shared" si="0"/>
        <v>5.8591859080595239E-4</v>
      </c>
      <c r="AE12" s="85">
        <f t="shared" si="1"/>
        <v>5.9486359757592846E-4</v>
      </c>
      <c r="AF12" s="85">
        <f t="shared" si="2"/>
        <v>5.9271605602776334E-4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8.8888888888888892E-2</v>
      </c>
      <c r="R13" s="202" t="s">
        <v>32</v>
      </c>
      <c r="S13" s="196">
        <f>MMULT(W13,U13)</f>
        <v>5.8591859080595239E-4</v>
      </c>
      <c r="T13" s="202" t="s">
        <v>33</v>
      </c>
      <c r="U13" s="198">
        <f t="array" ref="U13">_xll.ohFilter(F3:F7,L3:L7)</f>
        <v>5.2081652516084661E-5</v>
      </c>
      <c r="W13" s="203">
        <f>MINVERSE(Q13)</f>
        <v>11.25</v>
      </c>
      <c r="AB13" s="89">
        <f>_xll.qlCalendarAdvance(Calendar,AB12,"1d","mf",,Trigger)</f>
        <v>42153</v>
      </c>
      <c r="AC13" s="90">
        <f>_xll.qlDayCounterYearFraction(DayCounter,SettlementDate,AB13,,,Trigger)</f>
        <v>4.1666666666666664E-2</v>
      </c>
      <c r="AD13" s="85">
        <f t="shared" si="0"/>
        <v>5.8591859080595239E-4</v>
      </c>
      <c r="AE13" s="85">
        <f t="shared" si="1"/>
        <v>5.9039109419094043E-4</v>
      </c>
      <c r="AF13" s="85">
        <f t="shared" si="2"/>
        <v>5.8462852437003048E-4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42156</v>
      </c>
      <c r="AC14" s="90">
        <f>_xll.qlDayCounterYearFraction(DayCounter,SettlementDate,AB14,,,Trigger)</f>
        <v>0.05</v>
      </c>
      <c r="AD14" s="85">
        <f t="shared" si="0"/>
        <v>5.8591859080595239E-4</v>
      </c>
      <c r="AE14" s="85">
        <f t="shared" si="1"/>
        <v>5.7697358403597631E-4</v>
      </c>
      <c r="AF14" s="85">
        <f t="shared" si="2"/>
        <v>5.6165445432573131E-4</v>
      </c>
    </row>
    <row r="15" spans="1:32" ht="12" customHeight="1" x14ac:dyDescent="0.2">
      <c r="C15" s="370" t="s">
        <v>38</v>
      </c>
      <c r="D15" s="87">
        <f t="shared" ref="D15:D19" si="4">SettlementDate</f>
        <v>42138</v>
      </c>
      <c r="E15" s="88">
        <f>_xll.qlCalendarAdvance(Calendar,SettlementDate,C15,"Following",,Trigger)</f>
        <v>42139</v>
      </c>
      <c r="F15" s="125">
        <f>_xll.qlDayCounterYearFraction(DayCounter,D15,E15,,,Trigger)</f>
        <v>2.7777777777777779E-3</v>
      </c>
      <c r="G15" s="120">
        <f>_xll.qlYieldTSDiscount(Discounting,D15,,AllTriggers)</f>
        <v>0.99998560902783784</v>
      </c>
      <c r="H15" s="120">
        <f>_xll.qlYieldTSDiscount(Discounting,E15,,AllTriggers)</f>
        <v>0.99998021624918165</v>
      </c>
      <c r="I15" s="127">
        <f>(G15/H15-1)/F15</f>
        <v>1.9414387251437404E-3</v>
      </c>
      <c r="J15" s="84">
        <f>((1+I15*F15)*EXP($S$13*F15)-1)/F15</f>
        <v>2.5273609525200413E-3</v>
      </c>
      <c r="K15" s="84">
        <f>((1+F15*I15)*EXP($S$10*F15+0.5*$S$9*F15^2)-1)/F15</f>
        <v>2.5966852483438885E-3</v>
      </c>
      <c r="L15" s="84">
        <f>((1+F15*I15)*EXP($S$5*F15+0.5*$S$4*F15^2+1/3*$S$3*F15^3)-1)/F15</f>
        <v>2.6643690940719722E-3</v>
      </c>
      <c r="AB15" s="89">
        <f>_xll.qlCalendarAdvance(Calendar,AB14,"1d","mf",,Trigger)</f>
        <v>42157</v>
      </c>
      <c r="AC15" s="90">
        <f>_xll.qlDayCounterYearFraction(DayCounter,SettlementDate,AB15,,,Trigger)</f>
        <v>5.2777777777777778E-2</v>
      </c>
      <c r="AD15" s="85">
        <f t="shared" si="0"/>
        <v>5.8591859080595239E-4</v>
      </c>
      <c r="AE15" s="85">
        <f t="shared" si="1"/>
        <v>5.7250108065098827E-4</v>
      </c>
      <c r="AF15" s="85">
        <f t="shared" si="2"/>
        <v>5.544259392872646E-4</v>
      </c>
    </row>
    <row r="16" spans="1:32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90">
        <f>_xll.qlDayCounterYearFraction(DayCounter,D16,E16,,,Trigger)</f>
        <v>1.9444444444444445E-2</v>
      </c>
      <c r="G16" s="121">
        <f>_xll.qlYieldTSDiscount(Discounting,D16,,AllTriggers)</f>
        <v>0.99998560902783784</v>
      </c>
      <c r="H16" s="124">
        <f>_xll.qlYieldTSDiscount(Discounting,E16,,AllTriggers)</f>
        <v>0.99996110998077814</v>
      </c>
      <c r="I16" s="127">
        <f t="shared" ref="I16:I19" si="5">(G16/H16-1)/F16</f>
        <v>1.2599999930618111E-3</v>
      </c>
      <c r="J16" s="85">
        <f t="shared" ref="J16:J19" si="6">((1+I16*F16)*EXP($S$13*F16)-1)/F16</f>
        <v>1.8459362766114801E-3</v>
      </c>
      <c r="K16" s="85">
        <f t="shared" ref="K16:K19" si="7">((1+F16*I16)*EXP($S$10*F16+0.5*$S$9*F16^2)-1)/F16</f>
        <v>1.9018446059604344E-3</v>
      </c>
      <c r="L16" s="85">
        <f t="shared" ref="L16:L19" si="8">((1+F16*I16)*EXP($S$5*F16+0.5*$S$4*F16^2+1/3*$S$3*F16^3)-1)/F16</f>
        <v>1.9510609432974288E-3</v>
      </c>
      <c r="AB16" s="89">
        <f>_xll.qlCalendarAdvance(Calendar,AB15,"1d","mf",,Trigger)</f>
        <v>42158</v>
      </c>
      <c r="AC16" s="90">
        <f>_xll.qlDayCounterYearFraction(DayCounter,SettlementDate,AB16,,,Trigger)</f>
        <v>5.5555555555555552E-2</v>
      </c>
      <c r="AD16" s="85">
        <f t="shared" si="0"/>
        <v>5.8591859080595239E-4</v>
      </c>
      <c r="AE16" s="85">
        <f t="shared" si="1"/>
        <v>5.6802857726600024E-4</v>
      </c>
      <c r="AF16" s="85">
        <f t="shared" si="2"/>
        <v>5.4741217840361441E-4</v>
      </c>
    </row>
    <row r="17" spans="3:32" ht="12" customHeight="1" x14ac:dyDescent="0.2">
      <c r="C17" s="170" t="s">
        <v>40</v>
      </c>
      <c r="D17" s="80">
        <f t="shared" si="4"/>
        <v>42138</v>
      </c>
      <c r="E17" s="89">
        <f>_xll.qlCalendarAdvance(Calendar,SettlementDate,C17,"Following",,Trigger)</f>
        <v>42152</v>
      </c>
      <c r="F17" s="90">
        <f>_xll.qlDayCounterYearFraction(DayCounter,D17,E17,,,Trigger)</f>
        <v>3.888888888888889E-2</v>
      </c>
      <c r="G17" s="121">
        <f>_xll.qlYieldTSDiscount(Discounting,D17,,AllTriggers)</f>
        <v>0.99998560902783784</v>
      </c>
      <c r="H17" s="124">
        <f>_xll.qlYieldTSDiscount(Discounting,E17,,AllTriggers)</f>
        <v>0.9999366121344111</v>
      </c>
      <c r="I17" s="127">
        <f t="shared" si="5"/>
        <v>1.259999985399369E-3</v>
      </c>
      <c r="J17" s="85">
        <f t="shared" si="6"/>
        <v>1.845953961881871E-3</v>
      </c>
      <c r="K17" s="85">
        <f t="shared" si="7"/>
        <v>1.8862094134711579E-3</v>
      </c>
      <c r="L17" s="85">
        <f t="shared" si="8"/>
        <v>1.9171362987581628E-3</v>
      </c>
      <c r="AB17" s="89">
        <f>_xll.qlCalendarAdvance(Calendar,AB16,"1d","mf",,Trigger)</f>
        <v>42159</v>
      </c>
      <c r="AC17" s="90">
        <f>_xll.qlDayCounterYearFraction(DayCounter,SettlementDate,AB17,,,Trigger)</f>
        <v>5.8333333333333334E-2</v>
      </c>
      <c r="AD17" s="85">
        <f t="shared" si="0"/>
        <v>5.8591859080595239E-4</v>
      </c>
      <c r="AE17" s="85">
        <f t="shared" si="1"/>
        <v>5.635560738810122E-4</v>
      </c>
      <c r="AF17" s="85">
        <f t="shared" si="2"/>
        <v>5.4061317167478063E-4</v>
      </c>
    </row>
    <row r="18" spans="3:32" ht="12" customHeight="1" x14ac:dyDescent="0.2">
      <c r="C18" s="170" t="s">
        <v>41</v>
      </c>
      <c r="D18" s="80">
        <f t="shared" si="4"/>
        <v>42138</v>
      </c>
      <c r="E18" s="89">
        <f>_xll.qlCalendarAdvance(Calendar,SettlementDate,C18,"Following",,Trigger)</f>
        <v>42159</v>
      </c>
      <c r="F18" s="90">
        <f>_xll.qlDayCounterYearFraction(DayCounter,D18,E18,,,Trigger)</f>
        <v>5.8333333333333334E-2</v>
      </c>
      <c r="G18" s="121">
        <f>_xll.qlYieldTSDiscount(Discounting,D18,,AllTriggers)</f>
        <v>0.99998560902783784</v>
      </c>
      <c r="H18" s="124">
        <f>_xll.qlYieldTSDiscount(Discounting,E18,,AllTriggers)</f>
        <v>0.99991211548704217</v>
      </c>
      <c r="I18" s="127">
        <f t="shared" si="5"/>
        <v>1.260000005269189E-3</v>
      </c>
      <c r="J18" s="85">
        <f t="shared" si="6"/>
        <v>1.8459716748748483E-3</v>
      </c>
      <c r="K18" s="85">
        <f t="shared" si="7"/>
        <v>1.8705731099810663E-3</v>
      </c>
      <c r="L18" s="85">
        <f t="shared" si="8"/>
        <v>1.8867172329566678E-3</v>
      </c>
      <c r="AB18" s="89">
        <f>_xll.qlCalendarAdvance(Calendar,AB17,"1d","mf",,Trigger)</f>
        <v>42160</v>
      </c>
      <c r="AC18" s="90">
        <f>_xll.qlDayCounterYearFraction(DayCounter,SettlementDate,AB18,,,Trigger)</f>
        <v>6.1111111111111109E-2</v>
      </c>
      <c r="AD18" s="85">
        <f t="shared" si="0"/>
        <v>5.8591859080595239E-4</v>
      </c>
      <c r="AE18" s="85">
        <f t="shared" si="1"/>
        <v>5.5908357049602416E-4</v>
      </c>
      <c r="AF18" s="85">
        <f t="shared" si="2"/>
        <v>5.3402891910076357E-4</v>
      </c>
    </row>
    <row r="19" spans="3:32" ht="12" customHeight="1" x14ac:dyDescent="0.2">
      <c r="C19" s="371" t="s">
        <v>35</v>
      </c>
      <c r="D19" s="366">
        <f t="shared" si="4"/>
        <v>42138</v>
      </c>
      <c r="E19" s="372">
        <f>_xll.qlCalendarAdvance(Calendar,SettlementDate,C19,"mf",TRUE,Trigger)</f>
        <v>42170</v>
      </c>
      <c r="F19" s="368">
        <f>_xll.qlDayCounterYearFraction(DayCounter,D19,E19,,,Trigger)</f>
        <v>8.8888888888888892E-2</v>
      </c>
      <c r="G19" s="373">
        <f>_xll.qlYieldTSDiscount(Discounting,D19,,AllTriggers)</f>
        <v>0.99998560902783784</v>
      </c>
      <c r="H19" s="374">
        <f>_xll.qlYieldTSDiscount(Discounting,E19,,AllTriggers)</f>
        <v>0.99987273450530234</v>
      </c>
      <c r="I19" s="375">
        <f t="shared" si="5"/>
        <v>1.2700000057022653E-3</v>
      </c>
      <c r="J19" s="91">
        <f t="shared" si="6"/>
        <v>1.8559999999989696E-3</v>
      </c>
      <c r="K19" s="91">
        <f t="shared" si="7"/>
        <v>1.8559999999989696E-3</v>
      </c>
      <c r="L19" s="91">
        <f t="shared" si="8"/>
        <v>1.8559999999989696E-3</v>
      </c>
      <c r="AB19" s="89">
        <f>_xll.qlCalendarAdvance(Calendar,AB18,"1d","mf",,Trigger)</f>
        <v>42163</v>
      </c>
      <c r="AC19" s="90">
        <f>_xll.qlDayCounterYearFraction(DayCounter,SettlementDate,AB19,,,Trigger)</f>
        <v>6.9444444444444448E-2</v>
      </c>
      <c r="AD19" s="85">
        <f t="shared" si="0"/>
        <v>5.8591859080595239E-4</v>
      </c>
      <c r="AE19" s="85">
        <f t="shared" si="1"/>
        <v>5.4566606034106005E-4</v>
      </c>
      <c r="AF19" s="85">
        <f t="shared" si="2"/>
        <v>5.1556468630761115E-4</v>
      </c>
    </row>
    <row r="20" spans="3:32" ht="12" customHeight="1" x14ac:dyDescent="0.2">
      <c r="AB20" s="89">
        <f>_xll.qlCalendarAdvance(Calendar,AB19,"1d","mf",,Trigger)</f>
        <v>42164</v>
      </c>
      <c r="AC20" s="90">
        <f>_xll.qlDayCounterYearFraction(DayCounter,SettlementDate,AB20,,,Trigger)</f>
        <v>7.2222222222222215E-2</v>
      </c>
      <c r="AD20" s="85">
        <f t="shared" si="0"/>
        <v>5.8591859080595239E-4</v>
      </c>
      <c r="AE20" s="85">
        <f t="shared" si="1"/>
        <v>5.4119355695607201E-4</v>
      </c>
      <c r="AF20" s="85">
        <f t="shared" si="2"/>
        <v>5.0983945035286014E-4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42165</v>
      </c>
      <c r="AC21" s="90">
        <f>_xll.qlDayCounterYearFraction(DayCounter,SettlementDate,AB21,,,Trigger)</f>
        <v>7.4999999999999997E-2</v>
      </c>
      <c r="AD21" s="85">
        <f t="shared" si="0"/>
        <v>5.8591859080595239E-4</v>
      </c>
      <c r="AE21" s="85">
        <f t="shared" si="1"/>
        <v>5.3672105357108397E-4</v>
      </c>
      <c r="AF21" s="85">
        <f t="shared" si="2"/>
        <v>5.0432896855292565E-4</v>
      </c>
    </row>
    <row r="22" spans="3:32" ht="12" customHeight="1" x14ac:dyDescent="0.2">
      <c r="C22" s="209" t="s">
        <v>92</v>
      </c>
      <c r="AB22" s="89">
        <f>_xll.qlCalendarAdvance(Calendar,AB21,"1d","mf",,Trigger)</f>
        <v>42166</v>
      </c>
      <c r="AC22" s="90">
        <f>_xll.qlDayCounterYearFraction(DayCounter,SettlementDate,AB22,,,Trigger)</f>
        <v>7.7777777777777779E-2</v>
      </c>
      <c r="AD22" s="85">
        <f t="shared" si="0"/>
        <v>5.8591859080595239E-4</v>
      </c>
      <c r="AE22" s="85">
        <f t="shared" si="1"/>
        <v>5.3224855018609593E-4</v>
      </c>
      <c r="AF22" s="85">
        <f t="shared" si="2"/>
        <v>4.9903324090780756E-4</v>
      </c>
    </row>
    <row r="23" spans="3:32" ht="12" customHeight="1" x14ac:dyDescent="0.2">
      <c r="C23" s="85">
        <f>IF($C$22="FLAT",J15,IF($C$22="linear",K15,L15))</f>
        <v>2.6643690940719722E-3</v>
      </c>
      <c r="AB23" s="89">
        <f>_xll.qlCalendarAdvance(Calendar,AB22,"1d","mf",,Trigger)</f>
        <v>42167</v>
      </c>
      <c r="AC23" s="90">
        <f>_xll.qlDayCounterYearFraction(DayCounter,SettlementDate,AB23,,,Trigger)</f>
        <v>8.0555555555555561E-2</v>
      </c>
      <c r="AD23" s="85">
        <f t="shared" si="0"/>
        <v>5.8591859080595239E-4</v>
      </c>
      <c r="AE23" s="85">
        <f t="shared" si="1"/>
        <v>5.2777604680110789E-4</v>
      </c>
      <c r="AF23" s="85">
        <f t="shared" si="2"/>
        <v>4.9395226741750608E-4</v>
      </c>
    </row>
    <row r="24" spans="3:32" ht="12" customHeight="1" x14ac:dyDescent="0.2">
      <c r="C24" s="85">
        <f>IF($C$22="FLAT",J16,IF($C$22="linear",K16,L16))</f>
        <v>1.9510609432974288E-3</v>
      </c>
      <c r="AB24" s="89">
        <f>_xll.qlCalendarAdvance(Calendar,AB23,"1d","mf",,Trigger)</f>
        <v>42170</v>
      </c>
      <c r="AC24" s="90">
        <f>_xll.qlDayCounterYearFraction(DayCounter,SettlementDate,AB24,,,Trigger)</f>
        <v>8.8888888888888892E-2</v>
      </c>
      <c r="AD24" s="85">
        <f t="shared" si="0"/>
        <v>5.8591859080595239E-4</v>
      </c>
      <c r="AE24" s="85">
        <f t="shared" ref="AE24:AE26" si="9">$S$10+$S$9*AC24</f>
        <v>5.1435853664614378E-4</v>
      </c>
      <c r="AF24" s="85">
        <f t="shared" ref="AF24:AF26" si="10">($S$5+$S$4*AC24+$S$3*AC24^2)</f>
        <v>4.7999787187550064E-4</v>
      </c>
    </row>
    <row r="25" spans="3:32" ht="12" customHeight="1" x14ac:dyDescent="0.2">
      <c r="C25" s="85">
        <f>IF($C$22="FLAT",J17,IF($C$22="linear",K17,L17))</f>
        <v>1.9171362987581628E-3</v>
      </c>
      <c r="AB25" s="89">
        <f>_xll.qlCalendarAdvance(Calendar,AB24,"1d","mf",,Trigger)</f>
        <v>42171</v>
      </c>
      <c r="AC25" s="90">
        <f>_xll.qlDayCounterYearFraction(DayCounter,SettlementDate,AB25,,,Trigger)</f>
        <v>9.166666666666666E-2</v>
      </c>
      <c r="AD25" s="85">
        <f t="shared" si="0"/>
        <v>5.8591859080595239E-4</v>
      </c>
      <c r="AE25" s="85">
        <f t="shared" si="9"/>
        <v>5.0988603326115574E-4</v>
      </c>
      <c r="AF25" s="85">
        <f t="shared" si="10"/>
        <v>4.7577591500446527E-4</v>
      </c>
    </row>
    <row r="26" spans="3:32" ht="12" customHeight="1" x14ac:dyDescent="0.2">
      <c r="C26" s="85">
        <f>IF($C$22="FLAT",J18,IF($C$22="linear",K18,L18))</f>
        <v>1.8867172329566678E-3</v>
      </c>
      <c r="AB26" s="372">
        <f>_xll.qlCalendarAdvance(Calendar,AB25,"1d","mf",,Trigger)</f>
        <v>42172</v>
      </c>
      <c r="AC26" s="368">
        <f>_xll.qlDayCounterYearFraction(DayCounter,SettlementDate,AB26,,,Trigger)</f>
        <v>9.4444444444444442E-2</v>
      </c>
      <c r="AD26" s="91">
        <f t="shared" si="0"/>
        <v>5.8591859080595239E-4</v>
      </c>
      <c r="AE26" s="91">
        <f t="shared" si="9"/>
        <v>5.0541352987616781E-4</v>
      </c>
      <c r="AF26" s="91">
        <f t="shared" si="10"/>
        <v>4.7176871228824641E-4</v>
      </c>
    </row>
    <row r="27" spans="3:32" ht="12" customHeight="1" x14ac:dyDescent="0.2">
      <c r="C27" s="91">
        <f>IF($C$22="FLAT",J19,IF($C$22="linear",K19,L19))</f>
        <v>1.8559999999989696E-3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38" t="s">
        <v>95</v>
      </c>
      <c r="AB2" s="438"/>
      <c r="AC2" s="438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42137</v>
      </c>
      <c r="E3" s="116">
        <f>_xll.qlInterestRateIndexMaturity($D$10,D3)</f>
        <v>42229</v>
      </c>
      <c r="F3" s="148">
        <f>_xll.qlYieldTSDiscount(Discounting,D3,,AllTriggers)</f>
        <v>0.99999222228271556</v>
      </c>
      <c r="G3" s="148">
        <f>_xll.qlYieldTSDiscount(Discounting,E3,,AllTriggers)</f>
        <v>0.99963201035402016</v>
      </c>
      <c r="H3" s="150">
        <f>_xll.qlDayCounterYearFraction(DayCounter,D3,E3,,,Trigger)</f>
        <v>0.25555555555555554</v>
      </c>
      <c r="I3" s="152">
        <f>(F3/G3-1)/H3</f>
        <v>1.4100438198997361E-3</v>
      </c>
      <c r="J3" s="140">
        <f>'Delta 3M'!P3</f>
        <v>3.4890316353196842E-4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0.25277777777777777</v>
      </c>
      <c r="M3" s="122">
        <f>L3-K3</f>
        <v>0.25555555555555554</v>
      </c>
      <c r="N3" s="122">
        <f>(L3^2-K3^2)/2</f>
        <v>3.1944444444444442E-2</v>
      </c>
      <c r="O3" s="122">
        <f>(L3^3-K3^3)/3</f>
        <v>5.3838877457704605E-3</v>
      </c>
      <c r="P3" s="362" t="b">
        <f>IF(D12="fixing",TRUE,FALSE)</f>
        <v>0</v>
      </c>
      <c r="R3" s="439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1.1418533354572435E-3</v>
      </c>
      <c r="X3" s="197"/>
      <c r="Y3" s="198">
        <f t="array" ref="Y3:Y5">_xll.ohFilter(J3:J7,P3:P7)</f>
        <v>3.4890316353196842E-4</v>
      </c>
      <c r="AA3" s="192">
        <f t="array" ref="AA3:AC5">MINVERSE(S3:U5)</f>
        <v>259.80042765502452</v>
      </c>
      <c r="AB3" s="193">
        <v>-546.47676161918969</v>
      </c>
      <c r="AC3" s="194">
        <v>286.67633396416505</v>
      </c>
      <c r="AF3" s="88">
        <f>SettlementDate</f>
        <v>42138</v>
      </c>
      <c r="AG3" s="90">
        <f>_xll.qlDayCounterYearFraction(DayCounter,SettlementDate,AF3,,,Trigger)</f>
        <v>0</v>
      </c>
      <c r="AH3" s="84">
        <f t="shared" ref="AH3:AH65" si="0">$W$13</f>
        <v>1.3652732486033549E-3</v>
      </c>
      <c r="AI3" s="84">
        <f t="shared" ref="AI3:AI65" si="1">$W$10+$W$9*AG3</f>
        <v>1.3312711086370006E-3</v>
      </c>
      <c r="AJ3" s="84">
        <f t="shared" ref="AJ3:AJ34" si="2">($W$5+$W$4*AG3+$W$3*AG3^2)</f>
        <v>1.3566691221273157E-3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42138</v>
      </c>
      <c r="E4" s="80">
        <f>_xll.qlInterestRateIndexMaturity($D$10,D4)</f>
        <v>42230</v>
      </c>
      <c r="F4" s="149">
        <f>_xll.qlYieldTSDiscount(Discounting,D4,,AllTriggers)</f>
        <v>0.99998560902783784</v>
      </c>
      <c r="G4" s="149">
        <f>_xll.qlYieldTSDiscount(Discounting,E4,,AllTriggers)</f>
        <v>0.99962796435615486</v>
      </c>
      <c r="H4" s="151">
        <f>_xll.qlDayCounterYearFraction(DayCounter,D4,E4,,,Trigger)</f>
        <v>0.25555555555555554</v>
      </c>
      <c r="I4" s="81">
        <f t="shared" ref="I4:I7" si="3">(F4/G4-1)/H4</f>
        <v>1.3999999999648595E-3</v>
      </c>
      <c r="J4" s="141">
        <f>LN((1+(_xll.qlInterpolationInterpolate(B3Minterpolation,D4,TRUE,AllTriggers)+I4)*H4)/(1+I4*H4))</f>
        <v>3.4890316353196842E-4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4" t="b">
        <f>IF(D12="fixing",FALSE,TRUE)</f>
        <v>1</v>
      </c>
      <c r="R4" s="439"/>
      <c r="S4" s="192">
        <v>1.3387745770461819E-2</v>
      </c>
      <c r="T4" s="193">
        <v>5.5370370370370368E-2</v>
      </c>
      <c r="U4" s="194">
        <v>0.25555555555555554</v>
      </c>
      <c r="V4" s="199" t="s">
        <v>32</v>
      </c>
      <c r="W4" s="196">
        <v>-1.272013336840877E-4</v>
      </c>
      <c r="X4" s="199" t="s">
        <v>33</v>
      </c>
      <c r="Y4" s="198">
        <v>3.5494798841487587E-4</v>
      </c>
      <c r="AA4" s="192">
        <v>-133.50855310049874</v>
      </c>
      <c r="AB4" s="193">
        <v>232.25262368815558</v>
      </c>
      <c r="AC4" s="194">
        <v>-98.744070587656807</v>
      </c>
      <c r="AF4" s="89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1.3652732486033549E-3</v>
      </c>
      <c r="AI4" s="85">
        <f t="shared" si="1"/>
        <v>1.332010285592791E-3</v>
      </c>
      <c r="AJ4" s="85">
        <f t="shared" si="2"/>
        <v>1.3563245956860284E-3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42170</v>
      </c>
      <c r="E5" s="80">
        <f>_xll.qlInterestRateIndexMaturity($D$10,D5)</f>
        <v>42262</v>
      </c>
      <c r="F5" s="149">
        <f>_xll.qlYieldTSDiscount(Discounting,D5,,AllTriggers)</f>
        <v>0.99987273450530234</v>
      </c>
      <c r="G5" s="149">
        <f>_xll.qlYieldTSDiscount(Discounting,E5,,AllTriggers)</f>
        <v>0.99948493511808634</v>
      </c>
      <c r="H5" s="151">
        <f>_xll.qlDayCounterYearFraction(DayCounter,D5,E5,,,Trigger)</f>
        <v>0.25555555555555554</v>
      </c>
      <c r="I5" s="81">
        <f t="shared" si="3"/>
        <v>1.518257864326766E-3</v>
      </c>
      <c r="J5" s="141">
        <f>LN((1+(_xll.qlInterpolationInterpolate(B3Minterpolation,D5,TRUE,AllTriggers)+I5)*H5)/(1+I5*H5))</f>
        <v>3.5494798841487587E-4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0.34444444444444444</v>
      </c>
      <c r="M5" s="90">
        <f>L5-K5</f>
        <v>0.25555555555555554</v>
      </c>
      <c r="N5" s="90">
        <f>(L5^2-K5^2)/2</f>
        <v>5.5370370370370368E-2</v>
      </c>
      <c r="O5" s="90">
        <f>(L5^3-K5^3)/3</f>
        <v>1.3387745770461819E-2</v>
      </c>
      <c r="P5" s="364" t="b">
        <v>1</v>
      </c>
      <c r="R5" s="439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1.3566691221273157E-3</v>
      </c>
      <c r="X5" s="199"/>
      <c r="Y5" s="198">
        <v>3.6440918595298657E-4</v>
      </c>
      <c r="AA5" s="192">
        <v>15.316732002851015</v>
      </c>
      <c r="AB5" s="193">
        <v>-17.780172413793071</v>
      </c>
      <c r="AC5" s="194">
        <v>6.376483889202925</v>
      </c>
      <c r="AF5" s="89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1.3652732486033549E-3</v>
      </c>
      <c r="AI5" s="85">
        <f t="shared" si="1"/>
        <v>1.334227816460162E-3</v>
      </c>
      <c r="AJ5" s="85">
        <f t="shared" si="2"/>
        <v>1.3553967435228575E-3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42199</v>
      </c>
      <c r="E6" s="80">
        <f>_xll.qlInterestRateIndexMaturity($D$10,D6)</f>
        <v>42291</v>
      </c>
      <c r="F6" s="149">
        <f>_xll.qlYieldTSDiscount(Discounting,D6,,AllTriggers)</f>
        <v>0.99975691463362404</v>
      </c>
      <c r="G6" s="149">
        <f>_xll.qlYieldTSDiscount(Discounting,E6,,AllTriggers)</f>
        <v>0.99929334856063123</v>
      </c>
      <c r="H6" s="151">
        <f>_xll.qlDayCounterYearFraction(DayCounter,D6,E6,,,Trigger)</f>
        <v>0.25555555555555554</v>
      </c>
      <c r="I6" s="81">
        <f t="shared" si="3"/>
        <v>1.81523693846275E-3</v>
      </c>
      <c r="J6" s="141">
        <f>LN((1+(_xll.qlInterpolationInterpolate(B3Minterpolation,D6,TRUE,AllTriggers)+I6)*H6)/(1+I6*H6))</f>
        <v>3.6440918595298657E-4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4" t="b">
        <v>1</v>
      </c>
      <c r="W6" s="200"/>
      <c r="X6" s="189"/>
      <c r="Y6" s="190"/>
      <c r="AF6" s="89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1.3652732486033549E-3</v>
      </c>
      <c r="AI6" s="85">
        <f t="shared" si="1"/>
        <v>1.3349669934159523E-3</v>
      </c>
      <c r="AJ6" s="85">
        <f t="shared" si="2"/>
        <v>1.355122701855364E-3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42230</v>
      </c>
      <c r="E7" s="366">
        <f>_xll.qlInterestRateIndexMaturity($D$10,D7)</f>
        <v>42324</v>
      </c>
      <c r="F7" s="380">
        <f>_xll.qlYieldTSDiscount(Discounting,D7,,AllTriggers)</f>
        <v>0.99962796435615486</v>
      </c>
      <c r="G7" s="380">
        <f>_xll.qlYieldTSDiscount(Discounting,E7,,AllTriggers)</f>
        <v>0.99905132952618469</v>
      </c>
      <c r="H7" s="381">
        <f>_xll.qlDayCounterYearFraction(DayCounter,D7,E7,,,Trigger)</f>
        <v>0.26111111111111113</v>
      </c>
      <c r="I7" s="382">
        <f t="shared" si="3"/>
        <v>2.2104857330715734E-3</v>
      </c>
      <c r="J7" s="367">
        <f>LN((1+(_xll.qlInterpolationInterpolate(B3Minterpolation,D7,TRUE,AllTriggers)+I7)*H7)/(1+I7*H7))</f>
        <v>3.8785216221546003E-4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0.51666666666666672</v>
      </c>
      <c r="M7" s="368">
        <f>L7-K7</f>
        <v>0.26111111111111118</v>
      </c>
      <c r="N7" s="368">
        <f>(L7^2-K7^2)/2</f>
        <v>0.10081790123456794</v>
      </c>
      <c r="O7" s="368">
        <f>(L7^3-K7^3)/3</f>
        <v>4.0410436671239149E-2</v>
      </c>
      <c r="P7" s="369" t="b">
        <v>0</v>
      </c>
      <c r="W7" s="200"/>
      <c r="X7" s="189"/>
      <c r="Y7" s="190"/>
      <c r="AF7" s="89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1.3652732486033549E-3</v>
      </c>
      <c r="AI7" s="85">
        <f t="shared" si="1"/>
        <v>1.3357061703717424E-3</v>
      </c>
      <c r="AJ7" s="85">
        <f t="shared" si="2"/>
        <v>1.354866281381319E-3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1.3652732486033549E-3</v>
      </c>
      <c r="AI8" s="85">
        <f t="shared" si="1"/>
        <v>1.3364453473275327E-3</v>
      </c>
      <c r="AJ8" s="85">
        <f t="shared" si="2"/>
        <v>1.3546274821007221E-3</v>
      </c>
    </row>
    <row r="9" spans="1:36" ht="12" customHeight="1" x14ac:dyDescent="0.2">
      <c r="C9" s="359" t="s">
        <v>140</v>
      </c>
      <c r="D9" s="378" t="s">
        <v>36</v>
      </c>
      <c r="R9" s="438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0" t="s">
        <v>32</v>
      </c>
      <c r="W9" s="196">
        <f t="array" ref="W9:W10">MMULT(AA9:AB10,Y9:Y10)</f>
        <v>2.6610370408451309E-4</v>
      </c>
      <c r="X9" s="440" t="s">
        <v>33</v>
      </c>
      <c r="Y9" s="198">
        <f t="array" ref="Y9:Y10">_xll.ohFilter(J3:J7,P3:P7)</f>
        <v>3.4890316353196842E-4</v>
      </c>
      <c r="AA9" s="192">
        <f t="array" ref="AA9:AB10">MINVERSE(T9:U10)</f>
        <v>-44.021739130434767</v>
      </c>
      <c r="AB9" s="194">
        <v>44.021739130434767</v>
      </c>
      <c r="AF9" s="89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1.3652732486033549E-3</v>
      </c>
      <c r="AI9" s="85">
        <f t="shared" si="1"/>
        <v>1.3371845242833231E-3</v>
      </c>
      <c r="AJ9" s="85">
        <f t="shared" si="2"/>
        <v>1.3544063040135741E-3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38"/>
      <c r="S10" s="201"/>
      <c r="T10" s="192">
        <v>5.5370370370370368E-2</v>
      </c>
      <c r="U10" s="194">
        <v>0.25555555555555554</v>
      </c>
      <c r="V10" s="440"/>
      <c r="W10" s="196">
        <v>1.3312711086370006E-3</v>
      </c>
      <c r="X10" s="440"/>
      <c r="Y10" s="198">
        <v>3.5494798841487587E-4</v>
      </c>
      <c r="AA10" s="192">
        <v>9.5380434782608674</v>
      </c>
      <c r="AB10" s="194">
        <v>-5.6249999999999973</v>
      </c>
      <c r="AF10" s="89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1.3652732486033549E-3</v>
      </c>
      <c r="AI10" s="85">
        <f t="shared" si="1"/>
        <v>1.3401412321064844E-3</v>
      </c>
      <c r="AJ10" s="85">
        <f t="shared" si="2"/>
        <v>1.3536978035994652E-3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1.3652732486033549E-3</v>
      </c>
      <c r="AI11" s="85">
        <f t="shared" si="1"/>
        <v>1.3408804090622747E-3</v>
      </c>
      <c r="AJ11" s="85">
        <f t="shared" si="2"/>
        <v>1.353564731479559E-3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1.3652732486033549E-3</v>
      </c>
      <c r="AI12" s="85">
        <f t="shared" si="1"/>
        <v>1.3416195860180651E-3</v>
      </c>
      <c r="AJ12" s="85">
        <f t="shared" si="2"/>
        <v>1.3534492805531014E-3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1.3652732486033549E-3</v>
      </c>
      <c r="X13" s="202" t="s">
        <v>33</v>
      </c>
      <c r="Y13" s="198">
        <f t="array" ref="Y13">_xll.ohFilter(J3:J7,P3:P7)</f>
        <v>3.4890316353196842E-4</v>
      </c>
      <c r="AA13" s="203">
        <f>MINVERSE(U13)</f>
        <v>3.9130434782608701</v>
      </c>
      <c r="AF13" s="89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1.3652732486033549E-3</v>
      </c>
      <c r="AI13" s="85">
        <f t="shared" si="1"/>
        <v>1.3423587629738554E-3</v>
      </c>
      <c r="AJ13" s="85">
        <f t="shared" si="2"/>
        <v>1.3533514508200918E-3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1.3652732486033549E-3</v>
      </c>
      <c r="AI14" s="85">
        <f t="shared" si="1"/>
        <v>1.3445762938412262E-3</v>
      </c>
      <c r="AJ14" s="85">
        <f t="shared" si="2"/>
        <v>1.3531636887817544E-3</v>
      </c>
    </row>
    <row r="15" spans="1:36" ht="12" customHeight="1" x14ac:dyDescent="0.2">
      <c r="C15" s="370" t="s">
        <v>38</v>
      </c>
      <c r="D15" s="87">
        <f t="shared" ref="D15:D21" si="5">SettlementDate</f>
        <v>42138</v>
      </c>
      <c r="E15" s="88">
        <f>_xll.qlCalendarAdvance(Calendar,SettlementDate,C15,"Following",,Trigger)</f>
        <v>42139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0.99998560902783784</v>
      </c>
      <c r="L15" s="137">
        <f>_xll.qlYieldTSDiscount(Discounting,E15,,AllTriggers)</f>
        <v>0.99998021624918165</v>
      </c>
      <c r="M15" s="127">
        <f>(K15/L15-1)/J15</f>
        <v>1.9414387251437404E-3</v>
      </c>
      <c r="N15" s="84">
        <f>((1+M15*J15)*EXP($W$13*J15)-1)/J15</f>
        <v>3.3067219253180014E-3</v>
      </c>
      <c r="O15" s="84">
        <f>((1+J15*M15)*EXP($W$10*J15+0.5*$W$9*J15^2)-1)/J15</f>
        <v>3.2730890665000345E-3</v>
      </c>
      <c r="P15" s="84">
        <f t="shared" ref="P15:P21" si="6">((1+J15*M15)*EXP($W$5*J15+0.5*$W$4*J15^2+1/3*$W$3*J15^3)-1)/J15</f>
        <v>3.2979439867020233E-3</v>
      </c>
      <c r="AF15" s="89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1.3652732486033549E-3</v>
      </c>
      <c r="AI15" s="85">
        <f t="shared" si="1"/>
        <v>1.3453154707970165E-3</v>
      </c>
      <c r="AJ15" s="85">
        <f t="shared" si="2"/>
        <v>1.3531363438225386E-3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0.99998560902783784</v>
      </c>
      <c r="L16" s="138">
        <f>_xll.qlYieldTSDiscount(Discounting,E16,,AllTriggers)</f>
        <v>0.99996110998077814</v>
      </c>
      <c r="M16" s="127">
        <f t="shared" ref="M16:M21" si="7">(K16/L16-1)/J16</f>
        <v>1.2599999930618111E-3</v>
      </c>
      <c r="N16" s="85">
        <f t="shared" ref="N16:N20" si="8">((1+M16*J16)*EXP($W$13*J16)-1)/J16</f>
        <v>2.6253248134062396E-3</v>
      </c>
      <c r="O16" s="85">
        <f t="shared" ref="O16:O20" si="9">((1+J16*M16)*EXP($W$10*J16+0.5*$W$9*J16^2)-1)/J16</f>
        <v>2.5939081987022151E-3</v>
      </c>
      <c r="P16" s="85">
        <f t="shared" si="6"/>
        <v>2.6156274196154072E-3</v>
      </c>
      <c r="AF16" s="89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1.3652732486033549E-3</v>
      </c>
      <c r="AI16" s="85">
        <f t="shared" si="1"/>
        <v>1.3460546477528069E-3</v>
      </c>
      <c r="AJ16" s="85">
        <f t="shared" si="2"/>
        <v>1.3531266200567714E-3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0.99998560902783784</v>
      </c>
      <c r="L17" s="138">
        <f>_xll.qlYieldTSDiscount(Discounting,E17,,AllTriggers)</f>
        <v>0.9999366121344111</v>
      </c>
      <c r="M17" s="127">
        <f t="shared" si="7"/>
        <v>1.259999985399369E-3</v>
      </c>
      <c r="N17" s="85">
        <f t="shared" si="8"/>
        <v>2.6253763786897111E-3</v>
      </c>
      <c r="O17" s="85">
        <f t="shared" si="9"/>
        <v>2.5965455503078922E-3</v>
      </c>
      <c r="P17" s="85">
        <f t="shared" si="6"/>
        <v>2.6148734485298419E-3</v>
      </c>
      <c r="AF17" s="89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1.3652732486033549E-3</v>
      </c>
      <c r="AI17" s="85">
        <f t="shared" si="1"/>
        <v>1.3467938247085972E-3</v>
      </c>
      <c r="AJ17" s="85">
        <f t="shared" si="2"/>
        <v>1.3531345174844524E-3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0.99998560902783784</v>
      </c>
      <c r="L18" s="138">
        <f>_xll.qlYieldTSDiscount(Discounting,E18,,AllTriggers)</f>
        <v>0.99991211548704217</v>
      </c>
      <c r="M18" s="127">
        <f t="shared" si="7"/>
        <v>1.260000005269189E-3</v>
      </c>
      <c r="N18" s="85">
        <f t="shared" si="8"/>
        <v>2.6254279727159053E-3</v>
      </c>
      <c r="O18" s="85">
        <f t="shared" si="9"/>
        <v>2.5991831920966846E-3</v>
      </c>
      <c r="P18" s="85">
        <f t="shared" si="6"/>
        <v>2.6144072810461794E-3</v>
      </c>
      <c r="AF18" s="89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1.3652732486033549E-3</v>
      </c>
      <c r="AI18" s="85">
        <f t="shared" si="1"/>
        <v>1.3475330016643875E-3</v>
      </c>
      <c r="AJ18" s="85">
        <f t="shared" si="2"/>
        <v>1.3531600361055822E-3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82"/>
      <c r="G19" s="82"/>
      <c r="H19" s="82"/>
      <c r="I19" s="82"/>
      <c r="J19" s="90">
        <f>_xll.qlDayCounterYearFraction(DayCounter,D19,E19,,,Trigger)</f>
        <v>8.8888888888888892E-2</v>
      </c>
      <c r="K19" s="121">
        <f>_xll.qlYieldTSDiscount(Discounting,D19,,AllTriggers)</f>
        <v>0.99998560902783784</v>
      </c>
      <c r="L19" s="138">
        <f>_xll.qlYieldTSDiscount(Discounting,E19,,AllTriggers)</f>
        <v>0.99987273450530234</v>
      </c>
      <c r="M19" s="127">
        <f t="shared" si="7"/>
        <v>1.2700000057022653E-3</v>
      </c>
      <c r="N19" s="85">
        <f t="shared" si="8"/>
        <v>2.6355102343475489E-3</v>
      </c>
      <c r="O19" s="85">
        <f t="shared" si="9"/>
        <v>2.6133297525787746E-3</v>
      </c>
      <c r="P19" s="85">
        <f t="shared" si="6"/>
        <v>2.6242574356871717E-3</v>
      </c>
      <c r="AF19" s="89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1.3652732486033549E-3</v>
      </c>
      <c r="AI19" s="85">
        <f t="shared" si="1"/>
        <v>1.3497505325317585E-3</v>
      </c>
      <c r="AJ19" s="85">
        <f t="shared" si="2"/>
        <v>1.3533423191296613E-3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0.99998560902783784</v>
      </c>
      <c r="L20" s="138">
        <f>_xll.qlYieldTSDiscount(Discounting,E20,,AllTriggers)</f>
        <v>0.99975691463362404</v>
      </c>
      <c r="M20" s="127">
        <f t="shared" si="7"/>
        <v>1.3499999999488921E-3</v>
      </c>
      <c r="N20" s="85">
        <f t="shared" si="8"/>
        <v>2.715743522882735E-3</v>
      </c>
      <c r="O20" s="85">
        <f t="shared" si="9"/>
        <v>2.7042810189413079E-3</v>
      </c>
      <c r="P20" s="85">
        <f t="shared" si="6"/>
        <v>2.7072868098885969E-3</v>
      </c>
      <c r="AF20" s="89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1.3652732486033549E-3</v>
      </c>
      <c r="AI20" s="85">
        <f t="shared" si="1"/>
        <v>1.3504897094875489E-3</v>
      </c>
      <c r="AJ20" s="85">
        <f t="shared" si="2"/>
        <v>1.3534383225245845E-3</v>
      </c>
    </row>
    <row r="21" spans="3:36" ht="12" customHeight="1" x14ac:dyDescent="0.2">
      <c r="C21" s="371" t="s">
        <v>36</v>
      </c>
      <c r="D21" s="366">
        <f t="shared" si="5"/>
        <v>42138</v>
      </c>
      <c r="E21" s="372">
        <f>_xll.qlCalendarAdvance(Calendar,SettlementDate,C21,"mf",TRUE,Trigger)</f>
        <v>42230</v>
      </c>
      <c r="F21" s="206"/>
      <c r="G21" s="206"/>
      <c r="H21" s="206"/>
      <c r="I21" s="206"/>
      <c r="J21" s="368">
        <f>_xll.qlDayCounterYearFraction(DayCounter,D21,E21,,,Trigger)</f>
        <v>0.25555555555555554</v>
      </c>
      <c r="K21" s="373">
        <f>_xll.qlYieldTSDiscount(Discounting,D21,,AllTriggers)</f>
        <v>0.99998560902783784</v>
      </c>
      <c r="L21" s="384">
        <f>_xll.qlYieldTSDiscount(Discounting,E21,,AllTriggers)</f>
        <v>0.99962796435615486</v>
      </c>
      <c r="M21" s="375">
        <f t="shared" si="7"/>
        <v>1.3999999999648595E-3</v>
      </c>
      <c r="N21" s="91">
        <f>((1+M21*J21)*EXP($W$13*J21)-1)/J21</f>
        <v>2.7660000000003264E-3</v>
      </c>
      <c r="O21" s="91">
        <f>((1+J21*M21)*EXP($W$10*J21+0.5*$W$9*J21^2)-1)/J21</f>
        <v>2.7660000000003264E-3</v>
      </c>
      <c r="P21" s="91">
        <f t="shared" si="6"/>
        <v>2.7660000000003264E-3</v>
      </c>
      <c r="AF21" s="89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1.3652732486033549E-3</v>
      </c>
      <c r="AI21" s="85">
        <f t="shared" si="1"/>
        <v>1.3512288864433392E-3</v>
      </c>
      <c r="AJ21" s="85">
        <f t="shared" si="2"/>
        <v>1.3535519471129561E-3</v>
      </c>
    </row>
    <row r="22" spans="3:36" ht="12" customHeight="1" x14ac:dyDescent="0.2">
      <c r="AF22" s="89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1.3652732486033549E-3</v>
      </c>
      <c r="AI22" s="85">
        <f t="shared" si="1"/>
        <v>1.3519680633991295E-3</v>
      </c>
      <c r="AJ22" s="85">
        <f t="shared" si="2"/>
        <v>1.3536831928947762E-3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1.3652732486033549E-3</v>
      </c>
      <c r="AI23" s="85">
        <f t="shared" si="1"/>
        <v>1.3527072403549196E-3</v>
      </c>
      <c r="AJ23" s="85">
        <f t="shared" si="2"/>
        <v>1.3538320598700446E-3</v>
      </c>
    </row>
    <row r="24" spans="3:36" ht="12" customHeight="1" x14ac:dyDescent="0.2">
      <c r="C24" s="209" t="s">
        <v>92</v>
      </c>
      <c r="AF24" s="89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1.3652732486033549E-3</v>
      </c>
      <c r="AI24" s="85">
        <f t="shared" si="1"/>
        <v>1.3549247712222906E-3</v>
      </c>
      <c r="AJ24" s="85">
        <f t="shared" si="2"/>
        <v>1.3543843879565405E-3</v>
      </c>
    </row>
    <row r="25" spans="3:36" ht="12" customHeight="1" x14ac:dyDescent="0.2">
      <c r="C25" s="85">
        <f t="shared" ref="C25:C31" si="10">IF($C$24="FLAT",N15,IF($C$24="linear",O15,P15))</f>
        <v>3.2979439867020233E-3</v>
      </c>
      <c r="AF25" s="89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1.3652732486033549E-3</v>
      </c>
      <c r="AI25" s="85">
        <f t="shared" si="1"/>
        <v>1.355663948178081E-3</v>
      </c>
      <c r="AJ25" s="85">
        <f t="shared" si="2"/>
        <v>1.3546037397056026E-3</v>
      </c>
    </row>
    <row r="26" spans="3:36" ht="12" customHeight="1" x14ac:dyDescent="0.2">
      <c r="C26" s="85">
        <f t="shared" si="10"/>
        <v>2.6156274196154072E-3</v>
      </c>
      <c r="AF26" s="89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1.3652732486033549E-3</v>
      </c>
      <c r="AI26" s="85">
        <f t="shared" si="1"/>
        <v>1.3564031251338713E-3</v>
      </c>
      <c r="AJ26" s="85">
        <f t="shared" si="2"/>
        <v>1.3548407126481132E-3</v>
      </c>
    </row>
    <row r="27" spans="3:36" ht="12" customHeight="1" x14ac:dyDescent="0.2">
      <c r="C27" s="85">
        <f t="shared" si="10"/>
        <v>2.6148734485298419E-3</v>
      </c>
      <c r="AF27" s="89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1.3652732486033549E-3</v>
      </c>
      <c r="AI27" s="85">
        <f t="shared" si="1"/>
        <v>1.3571423020896616E-3</v>
      </c>
      <c r="AJ27" s="85">
        <f t="shared" si="2"/>
        <v>1.3550953067840718E-3</v>
      </c>
    </row>
    <row r="28" spans="3:36" ht="12" customHeight="1" x14ac:dyDescent="0.2">
      <c r="C28" s="85">
        <f t="shared" si="10"/>
        <v>2.6144072810461794E-3</v>
      </c>
      <c r="AF28" s="89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1.3652732486033549E-3</v>
      </c>
      <c r="AI28" s="85">
        <f t="shared" si="1"/>
        <v>1.357881479045452E-3</v>
      </c>
      <c r="AJ28" s="85">
        <f t="shared" si="2"/>
        <v>1.3553675221134793E-3</v>
      </c>
    </row>
    <row r="29" spans="3:36" ht="12" customHeight="1" x14ac:dyDescent="0.2">
      <c r="C29" s="85">
        <f t="shared" si="10"/>
        <v>2.6242574356871717E-3</v>
      </c>
      <c r="AF29" s="89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1.3652732486033549E-3</v>
      </c>
      <c r="AI29" s="85">
        <f t="shared" si="1"/>
        <v>1.360099009912823E-3</v>
      </c>
      <c r="AJ29" s="85">
        <f t="shared" si="2"/>
        <v>1.3562898952623919E-3</v>
      </c>
    </row>
    <row r="30" spans="3:36" ht="12" customHeight="1" x14ac:dyDescent="0.2">
      <c r="C30" s="85">
        <f t="shared" si="10"/>
        <v>2.7072868098885969E-3</v>
      </c>
      <c r="AF30" s="89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1.3652732486033549E-3</v>
      </c>
      <c r="AI30" s="85">
        <f t="shared" si="1"/>
        <v>1.3608381868686131E-3</v>
      </c>
      <c r="AJ30" s="85">
        <f t="shared" si="2"/>
        <v>1.356632595365593E-3</v>
      </c>
    </row>
    <row r="31" spans="3:36" ht="12" customHeight="1" x14ac:dyDescent="0.2">
      <c r="C31" s="91">
        <f t="shared" si="10"/>
        <v>2.7660000000003264E-3</v>
      </c>
      <c r="AF31" s="89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1.3652732486033549E-3</v>
      </c>
      <c r="AI31" s="85">
        <f t="shared" si="1"/>
        <v>1.3615773638244034E-3</v>
      </c>
      <c r="AJ31" s="85">
        <f t="shared" si="2"/>
        <v>1.3569929166622422E-3</v>
      </c>
    </row>
    <row r="32" spans="3:36" ht="12" customHeight="1" x14ac:dyDescent="0.2">
      <c r="AF32" s="89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1.3652732486033549E-3</v>
      </c>
      <c r="AI32" s="85">
        <f t="shared" si="1"/>
        <v>1.3623165407801938E-3</v>
      </c>
      <c r="AJ32" s="85">
        <f t="shared" si="2"/>
        <v>1.3573708591523403E-3</v>
      </c>
    </row>
    <row r="33" spans="13:36" x14ac:dyDescent="0.2">
      <c r="AF33" s="89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1.3652732486033549E-3</v>
      </c>
      <c r="AI33" s="85">
        <f t="shared" si="1"/>
        <v>1.3630557177359841E-3</v>
      </c>
      <c r="AJ33" s="85">
        <f t="shared" si="2"/>
        <v>1.3577664228358864E-3</v>
      </c>
    </row>
    <row r="34" spans="13:36" x14ac:dyDescent="0.2">
      <c r="AF34" s="89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1.3652732486033549E-3</v>
      </c>
      <c r="AI34" s="85">
        <f t="shared" si="1"/>
        <v>1.3652732486033551E-3</v>
      </c>
      <c r="AJ34" s="85">
        <f t="shared" si="2"/>
        <v>1.3590588410472156E-3</v>
      </c>
    </row>
    <row r="35" spans="13:36" x14ac:dyDescent="0.2">
      <c r="AF35" s="89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si="0"/>
        <v>1.3652732486033549E-3</v>
      </c>
      <c r="AI35" s="85">
        <f t="shared" si="1"/>
        <v>1.3660124255591454E-3</v>
      </c>
      <c r="AJ35" s="85">
        <f t="shared" ref="AJ35:AJ65" si="11">($W$5+$W$4*AG35+$W$3*AG35^2)</f>
        <v>1.3595248895045555E-3</v>
      </c>
    </row>
    <row r="36" spans="13:36" x14ac:dyDescent="0.2">
      <c r="AF36" s="89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0"/>
        <v>1.3652732486033549E-3</v>
      </c>
      <c r="AI36" s="85">
        <f t="shared" si="1"/>
        <v>1.3667516025149358E-3</v>
      </c>
      <c r="AJ36" s="85">
        <f t="shared" si="11"/>
        <v>1.3600085591553438E-3</v>
      </c>
    </row>
    <row r="37" spans="13:36" x14ac:dyDescent="0.2">
      <c r="AF37" s="89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0"/>
        <v>1.3652732486033549E-3</v>
      </c>
      <c r="AI37" s="85">
        <f t="shared" si="1"/>
        <v>1.3674907794707261E-3</v>
      </c>
      <c r="AJ37" s="85">
        <f t="shared" si="11"/>
        <v>1.3605098499995807E-3</v>
      </c>
    </row>
    <row r="38" spans="13:36" x14ac:dyDescent="0.2">
      <c r="AF38" s="89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0"/>
        <v>1.3652732486033549E-3</v>
      </c>
      <c r="AI38" s="85">
        <f t="shared" si="1"/>
        <v>1.3682299564265164E-3</v>
      </c>
      <c r="AJ38" s="85">
        <f t="shared" si="11"/>
        <v>1.3610287620372656E-3</v>
      </c>
    </row>
    <row r="39" spans="13:36" x14ac:dyDescent="0.2">
      <c r="AF39" s="89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0"/>
        <v>1.3652732486033549E-3</v>
      </c>
      <c r="AI39" s="85">
        <f t="shared" si="1"/>
        <v>1.3704474872938872E-3</v>
      </c>
      <c r="AJ39" s="85">
        <f t="shared" si="11"/>
        <v>1.3626912253110117E-3</v>
      </c>
    </row>
    <row r="40" spans="13:36" x14ac:dyDescent="0.2">
      <c r="AF40" s="89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0"/>
        <v>1.3652732486033549E-3</v>
      </c>
      <c r="AI40" s="85">
        <f t="shared" si="1"/>
        <v>1.3711866642496775E-3</v>
      </c>
      <c r="AJ40" s="85">
        <f t="shared" si="11"/>
        <v>1.3632806221224904E-3</v>
      </c>
    </row>
    <row r="41" spans="13:36" x14ac:dyDescent="0.2">
      <c r="M41" s="207"/>
      <c r="N41" s="207"/>
      <c r="AF41" s="89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0"/>
        <v>1.3652732486033549E-3</v>
      </c>
      <c r="AI41" s="85">
        <f t="shared" si="1"/>
        <v>1.3719258412054679E-3</v>
      </c>
      <c r="AJ41" s="85">
        <f t="shared" si="11"/>
        <v>1.3638876401274177E-3</v>
      </c>
    </row>
    <row r="42" spans="13:36" x14ac:dyDescent="0.2">
      <c r="AF42" s="89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0"/>
        <v>1.3652732486033549E-3</v>
      </c>
      <c r="AI42" s="85">
        <f t="shared" si="1"/>
        <v>1.3726650181612582E-3</v>
      </c>
      <c r="AJ42" s="85">
        <f t="shared" si="11"/>
        <v>1.3645122793257932E-3</v>
      </c>
    </row>
    <row r="43" spans="13:36" ht="11.25" customHeight="1" x14ac:dyDescent="0.2">
      <c r="AF43" s="89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0"/>
        <v>1.3652732486033549E-3</v>
      </c>
      <c r="AI43" s="85">
        <f t="shared" si="1"/>
        <v>1.3734041951170485E-3</v>
      </c>
      <c r="AJ43" s="85">
        <f t="shared" si="11"/>
        <v>1.3651545397176173E-3</v>
      </c>
    </row>
    <row r="44" spans="13:36" x14ac:dyDescent="0.2">
      <c r="Q44" s="204"/>
      <c r="AF44" s="89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0"/>
        <v>1.3652732486033549E-3</v>
      </c>
      <c r="AI44" s="85">
        <f t="shared" si="1"/>
        <v>1.3756217259844195E-3</v>
      </c>
      <c r="AJ44" s="85">
        <f t="shared" si="11"/>
        <v>1.3671870480537799E-3</v>
      </c>
    </row>
    <row r="45" spans="13:36" x14ac:dyDescent="0.2">
      <c r="Q45" s="204"/>
      <c r="AF45" s="89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0"/>
        <v>1.3652732486033549E-3</v>
      </c>
      <c r="AI45" s="85">
        <f t="shared" si="1"/>
        <v>1.3763609029402099E-3</v>
      </c>
      <c r="AJ45" s="85">
        <f t="shared" si="11"/>
        <v>1.3678997932193978E-3</v>
      </c>
    </row>
    <row r="46" spans="13:36" x14ac:dyDescent="0.2">
      <c r="Q46" s="204"/>
      <c r="AF46" s="89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0"/>
        <v>1.3652732486033549E-3</v>
      </c>
      <c r="AI46" s="85">
        <f t="shared" si="1"/>
        <v>1.377100079896E-3</v>
      </c>
      <c r="AJ46" s="85">
        <f t="shared" si="11"/>
        <v>1.3686301595784637E-3</v>
      </c>
    </row>
    <row r="47" spans="13:36" x14ac:dyDescent="0.2">
      <c r="Q47" s="204"/>
      <c r="AF47" s="89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0"/>
        <v>1.3652732486033549E-3</v>
      </c>
      <c r="AI47" s="85">
        <f t="shared" si="1"/>
        <v>1.3778392568517903E-3</v>
      </c>
      <c r="AJ47" s="85">
        <f t="shared" si="11"/>
        <v>1.3693781471309785E-3</v>
      </c>
    </row>
    <row r="48" spans="13:36" x14ac:dyDescent="0.2">
      <c r="Q48" s="204"/>
      <c r="AF48" s="89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0"/>
        <v>1.3652732486033549E-3</v>
      </c>
      <c r="AI48" s="85">
        <f t="shared" si="1"/>
        <v>1.3785784338075807E-3</v>
      </c>
      <c r="AJ48" s="85">
        <f t="shared" si="11"/>
        <v>1.3701437558769412E-3</v>
      </c>
    </row>
    <row r="49" spans="13:36" x14ac:dyDescent="0.2">
      <c r="AF49" s="89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0"/>
        <v>1.3652732486033549E-3</v>
      </c>
      <c r="AI49" s="85">
        <f t="shared" si="1"/>
        <v>1.3807959646749517E-3</v>
      </c>
      <c r="AJ49" s="85">
        <f t="shared" si="11"/>
        <v>1.3725463092755207E-3</v>
      </c>
    </row>
    <row r="50" spans="13:36" x14ac:dyDescent="0.2">
      <c r="AF50" s="89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0"/>
        <v>1.3652732486033549E-3</v>
      </c>
      <c r="AI50" s="85">
        <f t="shared" si="1"/>
        <v>1.381535141630742E-3</v>
      </c>
      <c r="AJ50" s="85">
        <f t="shared" si="11"/>
        <v>1.3733824027952772E-3</v>
      </c>
    </row>
    <row r="51" spans="13:36" x14ac:dyDescent="0.2">
      <c r="AF51" s="89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0"/>
        <v>1.3652732486033549E-3</v>
      </c>
      <c r="AI51" s="85">
        <f t="shared" si="1"/>
        <v>1.3822743185865323E-3</v>
      </c>
      <c r="AJ51" s="85">
        <f t="shared" si="11"/>
        <v>1.3742361175084824E-3</v>
      </c>
    </row>
    <row r="52" spans="13:36" x14ac:dyDescent="0.2">
      <c r="AF52" s="89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0"/>
        <v>1.3652732486033549E-3</v>
      </c>
      <c r="AI52" s="85">
        <f t="shared" si="1"/>
        <v>1.3830134955423227E-3</v>
      </c>
      <c r="AJ52" s="85">
        <f t="shared" si="11"/>
        <v>1.3751074534151357E-3</v>
      </c>
    </row>
    <row r="53" spans="13:36" x14ac:dyDescent="0.2">
      <c r="AF53" s="89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0"/>
        <v>1.3652732486033549E-3</v>
      </c>
      <c r="AI53" s="85">
        <f t="shared" si="1"/>
        <v>1.383752672498113E-3</v>
      </c>
      <c r="AJ53" s="85">
        <f t="shared" si="11"/>
        <v>1.3759964105152377E-3</v>
      </c>
    </row>
    <row r="54" spans="13:36" x14ac:dyDescent="0.2">
      <c r="AF54" s="89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0"/>
        <v>1.3652732486033549E-3</v>
      </c>
      <c r="AI54" s="85">
        <f t="shared" si="1"/>
        <v>1.3859702033654838E-3</v>
      </c>
      <c r="AJ54" s="85">
        <f t="shared" si="11"/>
        <v>1.3787690089762336E-3</v>
      </c>
    </row>
    <row r="55" spans="13:36" x14ac:dyDescent="0.2">
      <c r="AF55" s="89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0"/>
        <v>1.3652732486033549E-3</v>
      </c>
      <c r="AI55" s="85">
        <f t="shared" si="1"/>
        <v>1.3867093803212741E-3</v>
      </c>
      <c r="AJ55" s="85">
        <f t="shared" si="11"/>
        <v>1.3797284508501291E-3</v>
      </c>
    </row>
    <row r="56" spans="13:36" x14ac:dyDescent="0.2">
      <c r="AF56" s="89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0"/>
        <v>1.3652732486033549E-3</v>
      </c>
      <c r="AI56" s="85">
        <f t="shared" si="1"/>
        <v>1.3874485572770644E-3</v>
      </c>
      <c r="AJ56" s="85">
        <f t="shared" si="11"/>
        <v>1.3807055139174731E-3</v>
      </c>
    </row>
    <row r="57" spans="13:36" x14ac:dyDescent="0.2">
      <c r="AF57" s="89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0"/>
        <v>1.3652732486033549E-3</v>
      </c>
      <c r="AI57" s="85">
        <f t="shared" si="1"/>
        <v>1.3881877342328548E-3</v>
      </c>
      <c r="AJ57" s="85">
        <f t="shared" si="11"/>
        <v>1.3817001981782655E-3</v>
      </c>
    </row>
    <row r="58" spans="13:36" x14ac:dyDescent="0.2">
      <c r="AF58" s="89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0"/>
        <v>1.3652732486033549E-3</v>
      </c>
      <c r="AI58" s="85">
        <f t="shared" si="1"/>
        <v>1.3889269111886451E-3</v>
      </c>
      <c r="AJ58" s="85">
        <f t="shared" si="11"/>
        <v>1.3827125036325061E-3</v>
      </c>
    </row>
    <row r="59" spans="13:36" x14ac:dyDescent="0.2">
      <c r="AF59" s="89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0"/>
        <v>1.3652732486033549E-3</v>
      </c>
      <c r="AI59" s="85">
        <f t="shared" si="1"/>
        <v>1.3911444420560161E-3</v>
      </c>
      <c r="AJ59" s="85">
        <f t="shared" si="11"/>
        <v>1.385855147155919E-3</v>
      </c>
    </row>
    <row r="60" spans="13:36" x14ac:dyDescent="0.2">
      <c r="M60" s="207"/>
      <c r="AF60" s="89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0"/>
        <v>1.3652732486033549E-3</v>
      </c>
      <c r="AI60" s="85">
        <f t="shared" si="1"/>
        <v>1.3918836190118064E-3</v>
      </c>
      <c r="AJ60" s="85">
        <f t="shared" si="11"/>
        <v>1.3869379373839532E-3</v>
      </c>
    </row>
    <row r="61" spans="13:36" x14ac:dyDescent="0.2">
      <c r="M61" s="207"/>
      <c r="AF61" s="89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0"/>
        <v>1.3652732486033549E-3</v>
      </c>
      <c r="AI61" s="85">
        <f t="shared" si="1"/>
        <v>1.3926227959675968E-3</v>
      </c>
      <c r="AJ61" s="85">
        <f t="shared" si="11"/>
        <v>1.3880383488054362E-3</v>
      </c>
    </row>
    <row r="62" spans="13:36" x14ac:dyDescent="0.2">
      <c r="M62" s="207"/>
      <c r="AF62" s="89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0"/>
        <v>1.3652732486033549E-3</v>
      </c>
      <c r="AI62" s="85">
        <f t="shared" si="1"/>
        <v>1.3933619729233871E-3</v>
      </c>
      <c r="AJ62" s="85">
        <f t="shared" si="11"/>
        <v>1.3891563814203674E-3</v>
      </c>
    </row>
    <row r="63" spans="13:36" x14ac:dyDescent="0.2">
      <c r="M63" s="207"/>
      <c r="AF63" s="89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0"/>
        <v>1.3652732486033549E-3</v>
      </c>
      <c r="AI63" s="85">
        <f t="shared" si="1"/>
        <v>1.3941011498791772E-3</v>
      </c>
      <c r="AJ63" s="85">
        <f t="shared" si="11"/>
        <v>1.390292035228747E-3</v>
      </c>
    </row>
    <row r="64" spans="13:36" x14ac:dyDescent="0.2">
      <c r="M64" s="207"/>
      <c r="AF64" s="89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0"/>
        <v>1.3652732486033549E-3</v>
      </c>
      <c r="AI64" s="85">
        <f t="shared" si="1"/>
        <v>1.3963186807465482E-3</v>
      </c>
      <c r="AJ64" s="85">
        <f t="shared" si="11"/>
        <v>1.3938047238145764E-3</v>
      </c>
    </row>
    <row r="65" spans="13:36" x14ac:dyDescent="0.2">
      <c r="M65" s="207"/>
      <c r="AF65" s="372">
        <f>_xll.qlCalendarAdvance(Calendar,AF64,"1d","mf",,Trigger)</f>
        <v>42227</v>
      </c>
      <c r="AG65" s="368">
        <f>_xll.qlDayCounterYearFraction(DayCounter,SettlementDate,AF65,,,Trigger)</f>
        <v>0.24722222222222223</v>
      </c>
      <c r="AH65" s="91">
        <f t="shared" si="0"/>
        <v>1.3652732486033549E-3</v>
      </c>
      <c r="AI65" s="91">
        <f t="shared" si="1"/>
        <v>1.3970578577023386E-3</v>
      </c>
      <c r="AJ65" s="91">
        <f t="shared" si="11"/>
        <v>1.3950108623967498E-3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38" t="s">
        <v>95</v>
      </c>
      <c r="AB2" s="438"/>
      <c r="AC2" s="438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42137</v>
      </c>
      <c r="E3" s="116">
        <f>_xll.qlInterestRateIndexMaturity($D$10,D3)</f>
        <v>42321</v>
      </c>
      <c r="F3" s="148">
        <f>_xll.qlYieldTSDiscount(Discounting,D3,,AllTriggers)</f>
        <v>0.99999222228271556</v>
      </c>
      <c r="G3" s="148">
        <f>_xll.qlYieldTSDiscount(Discounting,E3,,AllTriggers)</f>
        <v>0.99907358593496731</v>
      </c>
      <c r="H3" s="150">
        <f>_xll.qlDayCounterYearFraction(DayCounter,D3,E3,,,Trigger)</f>
        <v>0.51111111111111107</v>
      </c>
      <c r="I3" s="152">
        <f>(F3/G3-1)/H3</f>
        <v>1.7989986023330999E-3</v>
      </c>
      <c r="J3" s="140">
        <f>'Delta 6M '!P3</f>
        <v>1.1950257892059969E-3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0.5083333333333333</v>
      </c>
      <c r="M3" s="122">
        <f>L3-K3</f>
        <v>0.51111111111111107</v>
      </c>
      <c r="N3" s="122">
        <f>(L3^2-K3^2)/2</f>
        <v>0.12919753086419752</v>
      </c>
      <c r="O3" s="122">
        <f>(L3^3-K3^3)/3</f>
        <v>4.3784922267946946E-2</v>
      </c>
      <c r="P3" s="362" t="b">
        <f>IF(D12="fixing",TRUE,FALSE)</f>
        <v>0</v>
      </c>
      <c r="R3" s="439" t="s">
        <v>92</v>
      </c>
      <c r="S3" s="192">
        <f t="array" ref="S3:S5">_xll.ohFilter(O3:O7,P3:P7)</f>
        <v>4.5973765432098773E-2</v>
      </c>
      <c r="T3" s="193">
        <f t="array" ref="T3:T5">_xll.ohFilter(N3:N7,P3:P7)</f>
        <v>0.13347222222222224</v>
      </c>
      <c r="U3" s="194">
        <f t="array" ref="U3:U5">_xll.ohFilter(M3:M7,P3:P7)</f>
        <v>0.51666666666666672</v>
      </c>
      <c r="V3" s="195"/>
      <c r="W3" s="196">
        <f t="array" ref="W3:W5">MMULT(AA3:AC5,Y3:Y5)</f>
        <v>4.2613325895154153E-3</v>
      </c>
      <c r="X3" s="197"/>
      <c r="Y3" s="284">
        <f t="array" ref="Y3:Y5">_xll.ohFilter(J3:J7,P3:P7)</f>
        <v>1.1950257892059969E-3</v>
      </c>
      <c r="AA3" s="192">
        <f t="array" ref="AA3:AC5">MINVERSE(S3:U5)</f>
        <v>128.38044620383519</v>
      </c>
      <c r="AB3" s="193">
        <v>-265.39330918492169</v>
      </c>
      <c r="AC3" s="194">
        <v>134.17506840721367</v>
      </c>
      <c r="AF3" s="387">
        <f>SettlementDate</f>
        <v>42138</v>
      </c>
      <c r="AG3" s="90">
        <f>_xll.qlDayCounterYearFraction(DayCounter,SettlementDate,AF3,,,Trigger)</f>
        <v>0</v>
      </c>
      <c r="AH3" s="84">
        <f t="shared" ref="AH3:AH34" si="0">$W$13</f>
        <v>2.3129531403987035E-3</v>
      </c>
      <c r="AI3" s="84">
        <f t="shared" ref="AI3:AI34" si="1">$W$10+$W$9*AG3</f>
        <v>2.4430152560705942E-3</v>
      </c>
      <c r="AJ3" s="84">
        <f t="shared" ref="AJ3:AJ34" si="2">($W$5+$W$4*AG3+$W$3*AG3^2)</f>
        <v>2.7166221745135305E-3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42138</v>
      </c>
      <c r="E4" s="80">
        <f>_xll.qlInterestRateIndexMaturity($D$10,D4)</f>
        <v>42324</v>
      </c>
      <c r="F4" s="149">
        <f>_xll.qlYieldTSDiscount(Discounting,D4,,AllTriggers)</f>
        <v>0.99998560902783784</v>
      </c>
      <c r="G4" s="149">
        <f>_xll.qlYieldTSDiscount(Discounting,E4,,AllTriggers)</f>
        <v>0.99905132952618469</v>
      </c>
      <c r="H4" s="151">
        <f>_xll.qlDayCounterYearFraction(DayCounter,D4,E4,,,Trigger)</f>
        <v>0.51666666666666672</v>
      </c>
      <c r="I4" s="81">
        <f t="shared" ref="I4:I7" si="3">(F4/G4-1)/H4</f>
        <v>1.8099999999831064E-3</v>
      </c>
      <c r="J4" s="141">
        <f>LN((1+(_xll.qlInterpolationInterpolate(B6Minterpolation,D4,TRUE,AllTriggers)+I4)*H4)/(1+I4*H4))</f>
        <v>1.1950257892059969E-3</v>
      </c>
      <c r="K4" s="90">
        <f>_xll.qlDayCounterYearFraction(DayCounter,SettlementDate,D4,,,Trigger)</f>
        <v>0</v>
      </c>
      <c r="L4" s="90">
        <f>_xll.qlDayCounterYearFraction(DayCounter,SettlementDate,E4,,,Trigger)</f>
        <v>0.51666666666666672</v>
      </c>
      <c r="M4" s="90">
        <f>L4-K4</f>
        <v>0.51666666666666672</v>
      </c>
      <c r="N4" s="90">
        <f>(L4^2-K4^2)/2</f>
        <v>0.13347222222222224</v>
      </c>
      <c r="O4" s="90">
        <f>(L4^3-K4^3)/3</f>
        <v>4.5973765432098773E-2</v>
      </c>
      <c r="P4" s="364" t="b">
        <f>IF(D12="fixing",FALSE,TRUE)</f>
        <v>1</v>
      </c>
      <c r="R4" s="439"/>
      <c r="S4" s="192">
        <v>7.0770511831275709E-2</v>
      </c>
      <c r="T4" s="193">
        <v>0.17438657407407404</v>
      </c>
      <c r="U4" s="194">
        <v>0.5083333333333333</v>
      </c>
      <c r="V4" s="199" t="s">
        <v>32</v>
      </c>
      <c r="W4" s="196">
        <v>-3.0303821458653596E-3</v>
      </c>
      <c r="X4" s="199" t="s">
        <v>33</v>
      </c>
      <c r="Y4" s="284">
        <v>1.1540683332683056E-3</v>
      </c>
      <c r="AA4" s="192">
        <v>-98.97302321590081</v>
      </c>
      <c r="AB4" s="193">
        <v>180.59441309427663</v>
      </c>
      <c r="AC4" s="194">
        <v>-79.564104772255789</v>
      </c>
      <c r="AF4" s="388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2.3129531403987035E-3</v>
      </c>
      <c r="AI4" s="85">
        <f t="shared" si="1"/>
        <v>2.441616738697778E-3</v>
      </c>
      <c r="AJ4" s="85">
        <f t="shared" si="2"/>
        <v>2.7082373269832678E-3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42170</v>
      </c>
      <c r="E5" s="80">
        <f>_xll.qlInterestRateIndexMaturity($D$10,D5)</f>
        <v>42353</v>
      </c>
      <c r="F5" s="149">
        <f>_xll.qlYieldTSDiscount(Discounting,D5,,AllTriggers)</f>
        <v>0.99987273450530234</v>
      </c>
      <c r="G5" s="149">
        <f>_xll.qlYieldTSDiscount(Discounting,E5,,AllTriggers)</f>
        <v>0.99881868425825537</v>
      </c>
      <c r="H5" s="151">
        <f>_xll.qlDayCounterYearFraction(DayCounter,D5,E5,,,Trigger)</f>
        <v>0.5083333333333333</v>
      </c>
      <c r="I5" s="81">
        <f t="shared" si="3"/>
        <v>2.0759938738433323E-3</v>
      </c>
      <c r="J5" s="141">
        <f>LN((1+(_xll.qlInterpolationInterpolate(B6Minterpolation,D5,TRUE,AllTriggers)+I5)*H5)/(1+I5*H5))</f>
        <v>1.1540683332683056E-3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0.59722222222222221</v>
      </c>
      <c r="M5" s="90">
        <f>L5-K5</f>
        <v>0.5083333333333333</v>
      </c>
      <c r="N5" s="90">
        <f>(L5^2-K5^2)/2</f>
        <v>0.17438657407407404</v>
      </c>
      <c r="O5" s="90">
        <f>(L5^3-K5^3)/3</f>
        <v>7.0770511831275709E-2</v>
      </c>
      <c r="P5" s="364" t="b">
        <v>1</v>
      </c>
      <c r="R5" s="439"/>
      <c r="S5" s="192">
        <v>0.10344610196616372</v>
      </c>
      <c r="T5" s="193">
        <v>0.21722222222222223</v>
      </c>
      <c r="U5" s="194">
        <v>0.51111111111111107</v>
      </c>
      <c r="V5" s="182"/>
      <c r="W5" s="196">
        <v>2.7166221745135305E-3</v>
      </c>
      <c r="X5" s="199"/>
      <c r="Y5" s="284">
        <v>1.1710476797440136E-3</v>
      </c>
      <c r="AA5" s="192">
        <v>16.080032571937895</v>
      </c>
      <c r="AB5" s="193">
        <v>-23.038466889474265</v>
      </c>
      <c r="AC5" s="194">
        <v>8.6149640347464196</v>
      </c>
      <c r="AF5" s="388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2.3129531403987035E-3</v>
      </c>
      <c r="AI5" s="85">
        <f t="shared" si="1"/>
        <v>2.4374211865793301E-3</v>
      </c>
      <c r="AJ5" s="85">
        <f t="shared" si="2"/>
        <v>2.6834773522248436E-3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42199</v>
      </c>
      <c r="E6" s="80">
        <f>_xll.qlInterestRateIndexMaturity($D$10,D6)</f>
        <v>42383</v>
      </c>
      <c r="F6" s="149">
        <f>_xll.qlYieldTSDiscount(Discounting,D6,,AllTriggers)</f>
        <v>0.99975691463362404</v>
      </c>
      <c r="G6" s="149">
        <f>_xll.qlYieldTSDiscount(Discounting,E6,,AllTriggers)</f>
        <v>0.99850421707689996</v>
      </c>
      <c r="H6" s="151">
        <f>_xll.qlDayCounterYearFraction(DayCounter,D6,E6,,,Trigger)</f>
        <v>0.51111111111111107</v>
      </c>
      <c r="I6" s="81">
        <f t="shared" si="3"/>
        <v>2.4546015533726648E-3</v>
      </c>
      <c r="J6" s="141">
        <f>LN((1+(_xll.qlInterpolationInterpolate(B6Minterpolation,D6,TRUE,AllTriggers)+I6)*H6)/(1+I6*H6))</f>
        <v>1.1710476797440136E-3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0.68055555555555558</v>
      </c>
      <c r="M6" s="90">
        <f>L6-K6</f>
        <v>0.51111111111111107</v>
      </c>
      <c r="N6" s="90">
        <f>(L6^2-K6^2)/2</f>
        <v>0.21722222222222223</v>
      </c>
      <c r="O6" s="90">
        <f>(L6^3-K6^3)/3</f>
        <v>0.10344610196616372</v>
      </c>
      <c r="P6" s="364" t="b">
        <v>1</v>
      </c>
      <c r="W6" s="200"/>
      <c r="X6" s="189"/>
      <c r="Y6" s="190"/>
      <c r="AF6" s="388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2.3129531403987035E-3</v>
      </c>
      <c r="AI6" s="85">
        <f t="shared" si="1"/>
        <v>2.4360226692065139E-3</v>
      </c>
      <c r="AJ6" s="85">
        <f t="shared" si="2"/>
        <v>2.6753555499161559E-3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42230</v>
      </c>
      <c r="E7" s="366">
        <f>_xll.qlInterestRateIndexMaturity($D$10,D7)</f>
        <v>42416</v>
      </c>
      <c r="F7" s="380">
        <f>_xll.qlYieldTSDiscount(Discounting,D7,,AllTriggers)</f>
        <v>0.99962796435615486</v>
      </c>
      <c r="G7" s="380">
        <f>_xll.qlYieldTSDiscount(Discounting,E7,,AllTriggers)</f>
        <v>0.99811265063892274</v>
      </c>
      <c r="H7" s="381">
        <f>_xll.qlDayCounterYearFraction(DayCounter,D7,E7,,,Trigger)</f>
        <v>0.51666666666666672</v>
      </c>
      <c r="I7" s="382">
        <f t="shared" si="3"/>
        <v>2.9384110674094302E-3</v>
      </c>
      <c r="J7" s="367">
        <f>LN((1+(_xll.qlInterpolationInterpolate(B6Minterpolation,D7,TRUE,AllTriggers)+I7)*H7)/(1+I7*H7))</f>
        <v>1.2112446957852345E-3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0.77222222222222225</v>
      </c>
      <c r="M7" s="368">
        <f>L7-K7</f>
        <v>0.51666666666666672</v>
      </c>
      <c r="N7" s="368">
        <f>(L7^2-K7^2)/2</f>
        <v>0.26550925925925928</v>
      </c>
      <c r="O7" s="368">
        <f>(L7^3-K7^3)/3</f>
        <v>0.14793569958847738</v>
      </c>
      <c r="P7" s="369" t="b">
        <v>0</v>
      </c>
      <c r="W7" s="200"/>
      <c r="X7" s="189"/>
      <c r="Y7" s="190"/>
      <c r="AF7" s="388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2.3129531403987035E-3</v>
      </c>
      <c r="AI7" s="85">
        <f t="shared" si="1"/>
        <v>2.4346241518336982E-3</v>
      </c>
      <c r="AJ7" s="85">
        <f t="shared" si="2"/>
        <v>2.6672995089128621E-3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2.3129531403987035E-3</v>
      </c>
      <c r="AI8" s="85">
        <f t="shared" si="1"/>
        <v>2.4332256344608821E-3</v>
      </c>
      <c r="AJ8" s="85">
        <f t="shared" si="2"/>
        <v>2.6593092292149624E-3</v>
      </c>
    </row>
    <row r="9" spans="1:36" ht="12" customHeight="1" x14ac:dyDescent="0.2">
      <c r="C9" s="359" t="s">
        <v>140</v>
      </c>
      <c r="D9" s="378" t="s">
        <v>37</v>
      </c>
      <c r="R9" s="438" t="s">
        <v>93</v>
      </c>
      <c r="S9" s="201"/>
      <c r="T9" s="192">
        <f t="array" ref="T9:T10">_xll.ohFilter(N3:N7,P3:P7)</f>
        <v>0.13347222222222224</v>
      </c>
      <c r="U9" s="194">
        <f t="array" ref="U9:U10">_xll.ohFilter(M3:M7,P3:P7)</f>
        <v>0.51666666666666672</v>
      </c>
      <c r="V9" s="440" t="s">
        <v>32</v>
      </c>
      <c r="W9" s="196">
        <f t="array" ref="W9:W10">MMULT(AA9:AB10,Y9:Y10)</f>
        <v>-5.0346625421376912E-4</v>
      </c>
      <c r="X9" s="440" t="s">
        <v>33</v>
      </c>
      <c r="Y9" s="284">
        <f t="array" ref="Y9:Y10">_xll.ohFilter(J3:J7,P3:P7)</f>
        <v>1.1950257892059969E-3</v>
      </c>
      <c r="AA9" s="192">
        <f t="array" ref="AA9:AB10">MINVERSE(T9:U10)</f>
        <v>-22.845055526176647</v>
      </c>
      <c r="AB9" s="194">
        <v>23.219564633163156</v>
      </c>
      <c r="AF9" s="388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2.3129531403987035E-3</v>
      </c>
      <c r="AI9" s="85">
        <f t="shared" si="1"/>
        <v>2.4318271170880659E-3</v>
      </c>
      <c r="AJ9" s="85">
        <f t="shared" si="2"/>
        <v>2.6513847108224561E-3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38"/>
      <c r="S10" s="201"/>
      <c r="T10" s="192">
        <v>0.17438657407407404</v>
      </c>
      <c r="U10" s="194">
        <v>0.5083333333333333</v>
      </c>
      <c r="V10" s="440"/>
      <c r="W10" s="196">
        <v>2.4430152560705942E-3</v>
      </c>
      <c r="X10" s="440"/>
      <c r="Y10" s="284">
        <v>1.1540683332683056E-3</v>
      </c>
      <c r="AA10" s="192">
        <v>7.8371232152300436</v>
      </c>
      <c r="AB10" s="194">
        <v>-5.9983875302338161</v>
      </c>
      <c r="AF10" s="388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2.3129531403987035E-3</v>
      </c>
      <c r="AI10" s="85">
        <f t="shared" si="1"/>
        <v>2.4262330475968018E-3</v>
      </c>
      <c r="AJ10" s="85">
        <f t="shared" si="2"/>
        <v>2.6203442503063691E-3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2.3129531403987035E-3</v>
      </c>
      <c r="AI11" s="85">
        <f t="shared" si="1"/>
        <v>2.4248345302239857E-3</v>
      </c>
      <c r="AJ11" s="85">
        <f t="shared" si="2"/>
        <v>2.6127485384408317E-3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2.3129531403987035E-3</v>
      </c>
      <c r="AI12" s="85">
        <f t="shared" si="1"/>
        <v>2.4234360128511699E-3</v>
      </c>
      <c r="AJ12" s="85">
        <f t="shared" si="2"/>
        <v>2.605218587880688E-3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0.51666666666666672</v>
      </c>
      <c r="V13" s="202" t="s">
        <v>32</v>
      </c>
      <c r="W13" s="196">
        <f>MMULT(AA13,Y13)</f>
        <v>2.3129531403987035E-3</v>
      </c>
      <c r="X13" s="202" t="s">
        <v>33</v>
      </c>
      <c r="Y13" s="284">
        <f t="array" ref="Y13">_xll.ohFilter(J3:J7,P3:P7)</f>
        <v>1.1950257892059969E-3</v>
      </c>
      <c r="AA13" s="203">
        <f>MINVERSE(U13)</f>
        <v>1.9354838709677418</v>
      </c>
      <c r="AF13" s="388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2.3129531403987035E-3</v>
      </c>
      <c r="AI13" s="85">
        <f t="shared" si="1"/>
        <v>2.4220374954783538E-3</v>
      </c>
      <c r="AJ13" s="85">
        <f t="shared" si="2"/>
        <v>2.5977543986259381E-3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2.3129531403987035E-3</v>
      </c>
      <c r="AI14" s="85">
        <f t="shared" si="1"/>
        <v>2.4178419433599058E-3</v>
      </c>
      <c r="AJ14" s="85">
        <f t="shared" si="2"/>
        <v>2.5757563986940511E-3</v>
      </c>
    </row>
    <row r="15" spans="1:36" ht="12" customHeight="1" x14ac:dyDescent="0.2">
      <c r="C15" s="370" t="s">
        <v>38</v>
      </c>
      <c r="D15" s="87">
        <f t="shared" ref="D15:D24" si="5">SettlementDate</f>
        <v>42138</v>
      </c>
      <c r="E15" s="88">
        <f>_xll.qlCalendarAdvance(Calendar,SettlementDate,C15,"Following",,Trigger)</f>
        <v>42139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0.99998560902783784</v>
      </c>
      <c r="L15" s="120">
        <f>_xll.qlYieldTSDiscount(Discounting,E15,,AllTriggers)</f>
        <v>0.99998021624918165</v>
      </c>
      <c r="M15" s="126">
        <f>(K15/L15-1)/J15</f>
        <v>1.9414387251437404E-3</v>
      </c>
      <c r="N15" s="84">
        <f t="shared" ref="N15:N24" si="6">((1+M15*J15)*EXP($W$13*J15)-1)/J15</f>
        <v>4.2544117692777661E-3</v>
      </c>
      <c r="O15" s="84">
        <f>((1+J15*M15)*EXP($W$10*J15+0.5*$W$9*J15^2)-1)/J15</f>
        <v>4.3837761783027673E-3</v>
      </c>
      <c r="P15" s="84">
        <f>((1+J15*M15)*EXP($W$5*J15+0.5*$W$4*J15^2+1/3*$W$3*J15^3)-1)/J15</f>
        <v>4.6538878420587793E-3</v>
      </c>
      <c r="Q15" s="207"/>
      <c r="AF15" s="388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2.3129531403987035E-3</v>
      </c>
      <c r="AI15" s="85">
        <f t="shared" si="1"/>
        <v>2.4164434259870897E-3</v>
      </c>
      <c r="AJ15" s="85">
        <f t="shared" si="2"/>
        <v>2.5685552546608763E-3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0.99998560902783784</v>
      </c>
      <c r="L16" s="121">
        <f>_xll.qlYieldTSDiscount(Discounting,E16,,AllTriggers)</f>
        <v>0.99996110998077814</v>
      </c>
      <c r="M16" s="83">
        <f t="shared" ref="M16:M24" si="7">(K16/L16-1)/J16</f>
        <v>1.2599999930618111E-3</v>
      </c>
      <c r="N16" s="85">
        <f t="shared" si="6"/>
        <v>3.5730618143414716E-3</v>
      </c>
      <c r="O16" s="85">
        <f t="shared" ref="O16:O24" si="8">((1+J16*M16)*EXP($W$10*J16+0.5*$W$9*J16^2)-1)/J16</f>
        <v>3.698237967692768E-3</v>
      </c>
      <c r="P16" s="85">
        <f t="shared" ref="P16:P24" si="9">((1+J16*M16)*EXP($W$5*J16+0.5*$W$4*J16^2+1/3*$W$3*J16^3)-1)/J16</f>
        <v>3.9478332516879834E-3</v>
      </c>
      <c r="Q16" s="207"/>
      <c r="AF16" s="388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2.3129531403987035E-3</v>
      </c>
      <c r="AI16" s="85">
        <f t="shared" si="1"/>
        <v>2.4150449086142735E-3</v>
      </c>
      <c r="AJ16" s="85">
        <f t="shared" si="2"/>
        <v>2.5614198719330953E-3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0.99998560902783784</v>
      </c>
      <c r="L17" s="121">
        <f>_xll.qlYieldTSDiscount(Discounting,E17,,AllTriggers)</f>
        <v>0.9999366121344111</v>
      </c>
      <c r="M17" s="83">
        <f t="shared" si="7"/>
        <v>1.259999985399369E-3</v>
      </c>
      <c r="N17" s="85">
        <f t="shared" si="6"/>
        <v>3.5731704916771734E-3</v>
      </c>
      <c r="O17" s="85">
        <f t="shared" si="8"/>
        <v>3.6934599797160722E-3</v>
      </c>
      <c r="P17" s="85">
        <f t="shared" si="9"/>
        <v>3.9201141744373202E-3</v>
      </c>
      <c r="Q17" s="207"/>
      <c r="AF17" s="388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2.3129531403987035E-3</v>
      </c>
      <c r="AI17" s="85">
        <f t="shared" si="1"/>
        <v>2.4136463912414578E-3</v>
      </c>
      <c r="AJ17" s="85">
        <f t="shared" si="2"/>
        <v>2.554350250510708E-3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0.99998560902783784</v>
      </c>
      <c r="L18" s="121">
        <f>_xll.qlYieldTSDiscount(Discounting,E18,,AllTriggers)</f>
        <v>0.99991211548704217</v>
      </c>
      <c r="M18" s="83">
        <f t="shared" si="7"/>
        <v>1.260000005269189E-3</v>
      </c>
      <c r="N18" s="85">
        <f t="shared" si="6"/>
        <v>3.5732792006523285E-3</v>
      </c>
      <c r="O18" s="85">
        <f t="shared" si="8"/>
        <v>3.6886813217305659E-3</v>
      </c>
      <c r="P18" s="85">
        <f t="shared" si="9"/>
        <v>3.89346525973571E-3</v>
      </c>
      <c r="Q18" s="207"/>
      <c r="AF18" s="388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2.3129531403987035E-3</v>
      </c>
      <c r="AI18" s="85">
        <f t="shared" si="1"/>
        <v>2.4122478738686417E-3</v>
      </c>
      <c r="AJ18" s="85">
        <f t="shared" si="2"/>
        <v>2.5473463903937141E-3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182"/>
      <c r="G19" s="182"/>
      <c r="H19" s="182"/>
      <c r="I19" s="182"/>
      <c r="J19" s="90">
        <f>_xll.qlDayCounterYearFraction(DayCounter,D19,E19,,,Trigger)</f>
        <v>8.8888888888888892E-2</v>
      </c>
      <c r="K19" s="121">
        <f>_xll.qlYieldTSDiscount(Discounting,D19,,AllTriggers)</f>
        <v>0.99998560902783784</v>
      </c>
      <c r="L19" s="121">
        <f>_xll.qlYieldTSDiscount(Discounting,E19,,AllTriggers)</f>
        <v>0.99987273450530234</v>
      </c>
      <c r="M19" s="83">
        <f t="shared" si="7"/>
        <v>1.2700000057022653E-3</v>
      </c>
      <c r="N19" s="85">
        <f t="shared" si="6"/>
        <v>3.583452062718151E-3</v>
      </c>
      <c r="O19" s="85">
        <f t="shared" si="8"/>
        <v>3.6911727170471642E-3</v>
      </c>
      <c r="P19" s="85">
        <f t="shared" si="9"/>
        <v>3.8637534540708618E-3</v>
      </c>
      <c r="Q19" s="207"/>
      <c r="AF19" s="388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2.3129531403987035E-3</v>
      </c>
      <c r="AI19" s="85">
        <f t="shared" si="1"/>
        <v>2.4080523217501937E-3</v>
      </c>
      <c r="AJ19" s="85">
        <f t="shared" si="2"/>
        <v>2.5267293778750959E-3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0.99998560902783784</v>
      </c>
      <c r="L20" s="121">
        <f>_xll.qlYieldTSDiscount(Discounting,E20,,AllTriggers)</f>
        <v>0.99975691463362404</v>
      </c>
      <c r="M20" s="83">
        <f t="shared" si="7"/>
        <v>1.3499999999488921E-3</v>
      </c>
      <c r="N20" s="85">
        <f t="shared" si="6"/>
        <v>3.6639356341862813E-3</v>
      </c>
      <c r="O20" s="85">
        <f t="shared" si="8"/>
        <v>3.7513978830787955E-3</v>
      </c>
      <c r="P20" s="85">
        <f t="shared" si="9"/>
        <v>3.8517664528659444E-3</v>
      </c>
      <c r="Q20" s="207"/>
      <c r="AF20" s="388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2.3129531403987035E-3</v>
      </c>
      <c r="AI20" s="85">
        <f t="shared" si="1"/>
        <v>2.4066538043773776E-3</v>
      </c>
      <c r="AJ20" s="85">
        <f t="shared" si="2"/>
        <v>2.5199885629796775E-3</v>
      </c>
    </row>
    <row r="21" spans="3:36" ht="12" customHeight="1" x14ac:dyDescent="0.2">
      <c r="C21" s="170" t="s">
        <v>36</v>
      </c>
      <c r="D21" s="80">
        <f t="shared" si="5"/>
        <v>42138</v>
      </c>
      <c r="E21" s="89">
        <f>_xll.qlCalendarAdvance(Calendar,SettlementDate,C21,"mf",TRUE,Trigger)</f>
        <v>42230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0.99998560902783784</v>
      </c>
      <c r="L21" s="121">
        <f>_xll.qlYieldTSDiscount(Discounting,E21,,AllTriggers)</f>
        <v>0.99962796435615486</v>
      </c>
      <c r="M21" s="83">
        <f t="shared" si="7"/>
        <v>1.3999999999648595E-3</v>
      </c>
      <c r="N21" s="85">
        <f t="shared" si="6"/>
        <v>3.7144646223728219E-3</v>
      </c>
      <c r="O21" s="85">
        <f t="shared" si="8"/>
        <v>3.7802578861212415E-3</v>
      </c>
      <c r="P21" s="85">
        <f t="shared" si="9"/>
        <v>3.823790645382109E-3</v>
      </c>
      <c r="Q21" s="207"/>
      <c r="AF21" s="388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2.3129531403987035E-3</v>
      </c>
      <c r="AI21" s="85">
        <f t="shared" si="1"/>
        <v>2.4052552870045614E-3</v>
      </c>
      <c r="AJ21" s="85">
        <f t="shared" si="2"/>
        <v>2.5133135093896529E-3</v>
      </c>
    </row>
    <row r="22" spans="3:36" ht="12" customHeight="1" x14ac:dyDescent="0.2">
      <c r="C22" s="170" t="s">
        <v>43</v>
      </c>
      <c r="D22" s="80">
        <f t="shared" si="5"/>
        <v>42138</v>
      </c>
      <c r="E22" s="89">
        <f>_xll.qlCalendarAdvance(Calendar,SettlementDate,C22,"mf",TRUE,Trigger)</f>
        <v>42261</v>
      </c>
      <c r="F22" s="182"/>
      <c r="G22" s="182"/>
      <c r="H22" s="182"/>
      <c r="I22" s="182"/>
      <c r="J22" s="90">
        <f>_xll.qlDayCounterYearFraction(DayCounter,D22,E22,,,Trigger)</f>
        <v>0.34166666666666667</v>
      </c>
      <c r="K22" s="121">
        <f>_xll.qlYieldTSDiscount(Discounting,D22,,AllTriggers)</f>
        <v>0.99998560902783784</v>
      </c>
      <c r="L22" s="121">
        <f>_xll.qlYieldTSDiscount(Discounting,E22,,AllTriggers)</f>
        <v>0.99949044480331695</v>
      </c>
      <c r="M22" s="83">
        <f t="shared" si="7"/>
        <v>1.4499999999745678E-3</v>
      </c>
      <c r="N22" s="85">
        <f t="shared" si="6"/>
        <v>3.7650136255938421E-3</v>
      </c>
      <c r="O22" s="85">
        <f t="shared" si="8"/>
        <v>3.8091239240658978E-3</v>
      </c>
      <c r="P22" s="85">
        <f t="shared" si="9"/>
        <v>3.8168765960824519E-3</v>
      </c>
      <c r="Q22" s="207"/>
      <c r="AF22" s="388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2.3129531403987035E-3</v>
      </c>
      <c r="AI22" s="85">
        <f t="shared" si="1"/>
        <v>2.4038567696317453E-3</v>
      </c>
      <c r="AJ22" s="85">
        <f t="shared" si="2"/>
        <v>2.5067042171050217E-3</v>
      </c>
    </row>
    <row r="23" spans="3:36" ht="12" customHeight="1" x14ac:dyDescent="0.2">
      <c r="C23" s="170" t="s">
        <v>44</v>
      </c>
      <c r="D23" s="80">
        <f t="shared" si="5"/>
        <v>42138</v>
      </c>
      <c r="E23" s="89">
        <f>_xll.qlCalendarAdvance(Calendar,SettlementDate,C23,"mf",TRUE,Trigger)</f>
        <v>42291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0.99998560902783784</v>
      </c>
      <c r="L23" s="121">
        <f>_xll.qlYieldTSDiscount(Discounting,E23,,AllTriggers)</f>
        <v>0.99929334856063123</v>
      </c>
      <c r="M23" s="83">
        <f t="shared" si="7"/>
        <v>1.6299999999791481E-3</v>
      </c>
      <c r="N23" s="85">
        <f t="shared" si="6"/>
        <v>3.9456934213987025E-3</v>
      </c>
      <c r="O23" s="85">
        <f t="shared" si="8"/>
        <v>3.9688077672148919E-3</v>
      </c>
      <c r="P23" s="85">
        <f t="shared" si="9"/>
        <v>3.9620013401239287E-3</v>
      </c>
      <c r="Q23" s="207"/>
      <c r="AF23" s="388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2.3129531403987035E-3</v>
      </c>
      <c r="AI23" s="85">
        <f t="shared" si="1"/>
        <v>2.4024582522589296E-3</v>
      </c>
      <c r="AJ23" s="85">
        <f t="shared" si="2"/>
        <v>2.5001606861257846E-3</v>
      </c>
    </row>
    <row r="24" spans="3:36" ht="12" customHeight="1" x14ac:dyDescent="0.2">
      <c r="C24" s="371" t="s">
        <v>37</v>
      </c>
      <c r="D24" s="366">
        <f t="shared" si="5"/>
        <v>42138</v>
      </c>
      <c r="E24" s="372">
        <f>_xll.qlCalendarAdvance(Calendar,SettlementDate,C24,"mf",TRUE,Trigger)</f>
        <v>42324</v>
      </c>
      <c r="F24" s="205"/>
      <c r="G24" s="205"/>
      <c r="H24" s="205"/>
      <c r="I24" s="205"/>
      <c r="J24" s="368">
        <f>_xll.qlDayCounterYearFraction(DayCounter,D24,E24,,,Trigger)</f>
        <v>0.51666666666666672</v>
      </c>
      <c r="K24" s="373">
        <f>_xll.qlYieldTSDiscount(Discounting,D24,,AllTriggers)</f>
        <v>0.99998560902783784</v>
      </c>
      <c r="L24" s="373">
        <f>_xll.qlYieldTSDiscount(Discounting,E24,,AllTriggers)</f>
        <v>0.99905132952618469</v>
      </c>
      <c r="M24" s="386">
        <f t="shared" si="7"/>
        <v>1.8099999999831064E-3</v>
      </c>
      <c r="N24" s="91">
        <f t="shared" si="6"/>
        <v>4.1265000000001795E-3</v>
      </c>
      <c r="O24" s="91">
        <f t="shared" si="8"/>
        <v>4.1265000000001795E-3</v>
      </c>
      <c r="P24" s="91">
        <f t="shared" si="9"/>
        <v>4.1265000000001795E-3</v>
      </c>
      <c r="AF24" s="388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2.3129531403987035E-3</v>
      </c>
      <c r="AI24" s="85">
        <f t="shared" si="1"/>
        <v>2.3982627001404816E-3</v>
      </c>
      <c r="AJ24" s="85">
        <f t="shared" si="2"/>
        <v>2.4809246610204352E-3</v>
      </c>
    </row>
    <row r="25" spans="3:36" ht="12" customHeight="1" x14ac:dyDescent="0.2">
      <c r="AF25" s="388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2.3129531403987035E-3</v>
      </c>
      <c r="AI25" s="85">
        <f t="shared" si="1"/>
        <v>2.3968641827676654E-3</v>
      </c>
      <c r="AJ25" s="85">
        <f t="shared" si="2"/>
        <v>2.4746441752627728E-3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2.3129531403987035E-3</v>
      </c>
      <c r="AI26" s="85">
        <f t="shared" si="1"/>
        <v>2.3954656653948493E-3</v>
      </c>
      <c r="AJ26" s="85">
        <f t="shared" si="2"/>
        <v>2.4684294508105042E-3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2.3129531403987035E-3</v>
      </c>
      <c r="AI27" s="85">
        <f t="shared" si="1"/>
        <v>2.3940671480220332E-3</v>
      </c>
      <c r="AJ27" s="85">
        <f t="shared" si="2"/>
        <v>2.4622804876636298E-3</v>
      </c>
    </row>
    <row r="28" spans="3:36" ht="12" customHeight="1" x14ac:dyDescent="0.2">
      <c r="C28" s="85">
        <f t="shared" ref="C28:C37" si="10">IF($C$27="FLAT",N15,IF($C$27="linear",O15,P15))</f>
        <v>4.6538878420587793E-3</v>
      </c>
      <c r="AF28" s="388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2.3129531403987035E-3</v>
      </c>
      <c r="AI28" s="85">
        <f t="shared" si="1"/>
        <v>2.3926686306492174E-3</v>
      </c>
      <c r="AJ28" s="85">
        <f t="shared" si="2"/>
        <v>2.4561972858221487E-3</v>
      </c>
    </row>
    <row r="29" spans="3:36" ht="12" customHeight="1" x14ac:dyDescent="0.2">
      <c r="C29" s="85">
        <f t="shared" si="10"/>
        <v>3.9478332516879834E-3</v>
      </c>
      <c r="AF29" s="388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2.3129531403987035E-3</v>
      </c>
      <c r="AI29" s="85">
        <f t="shared" si="1"/>
        <v>2.388473078530769E-3</v>
      </c>
      <c r="AJ29" s="85">
        <f t="shared" si="2"/>
        <v>2.4383422481300682E-3</v>
      </c>
    </row>
    <row r="30" spans="3:36" ht="12" customHeight="1" x14ac:dyDescent="0.2">
      <c r="C30" s="85">
        <f t="shared" si="10"/>
        <v>3.9201141744373202E-3</v>
      </c>
      <c r="AF30" s="388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2.3129531403987035E-3</v>
      </c>
      <c r="AI30" s="85">
        <f t="shared" si="1"/>
        <v>2.3870745611579533E-3</v>
      </c>
      <c r="AJ30" s="85">
        <f t="shared" si="2"/>
        <v>2.4325220915101622E-3</v>
      </c>
    </row>
    <row r="31" spans="3:36" ht="12" customHeight="1" x14ac:dyDescent="0.2">
      <c r="C31" s="85">
        <f t="shared" si="10"/>
        <v>3.89346525973571E-3</v>
      </c>
      <c r="AF31" s="388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2.3129531403987035E-3</v>
      </c>
      <c r="AI31" s="85">
        <f t="shared" si="1"/>
        <v>2.3856760437851372E-3</v>
      </c>
      <c r="AJ31" s="85">
        <f t="shared" si="2"/>
        <v>2.4267676961956504E-3</v>
      </c>
    </row>
    <row r="32" spans="3:36" ht="12" customHeight="1" x14ac:dyDescent="0.2">
      <c r="C32" s="85">
        <f t="shared" si="10"/>
        <v>3.8637534540708618E-3</v>
      </c>
      <c r="AF32" s="388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2.3129531403987035E-3</v>
      </c>
      <c r="AI32" s="85">
        <f t="shared" si="1"/>
        <v>2.384277526412321E-3</v>
      </c>
      <c r="AJ32" s="85">
        <f t="shared" si="2"/>
        <v>2.421079062186532E-3</v>
      </c>
    </row>
    <row r="33" spans="3:36" ht="12" customHeight="1" x14ac:dyDescent="0.2">
      <c r="C33" s="85">
        <f t="shared" si="10"/>
        <v>3.8517664528659444E-3</v>
      </c>
      <c r="AF33" s="388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2.3129531403987035E-3</v>
      </c>
      <c r="AI33" s="85">
        <f t="shared" si="1"/>
        <v>2.3828790090395049E-3</v>
      </c>
      <c r="AJ33" s="85">
        <f t="shared" si="2"/>
        <v>2.4154561894828073E-3</v>
      </c>
    </row>
    <row r="34" spans="3:36" ht="12" customHeight="1" x14ac:dyDescent="0.2">
      <c r="C34" s="85">
        <f t="shared" si="10"/>
        <v>3.823790645382109E-3</v>
      </c>
      <c r="AF34" s="388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2.3129531403987035E-3</v>
      </c>
      <c r="AI34" s="85">
        <f t="shared" si="1"/>
        <v>2.3786834569210569E-3</v>
      </c>
      <c r="AJ34" s="85">
        <f t="shared" si="2"/>
        <v>2.3989821392039956E-3</v>
      </c>
    </row>
    <row r="35" spans="3:36" ht="12" customHeight="1" x14ac:dyDescent="0.2">
      <c r="C35" s="85">
        <f t="shared" si="10"/>
        <v>3.8168765960824519E-3</v>
      </c>
      <c r="AF35" s="388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ref="AH35:AH66" si="11">$W$13</f>
        <v>2.3129531403987035E-3</v>
      </c>
      <c r="AI35" s="85">
        <f t="shared" ref="AI35:AI66" si="12">$W$10+$W$9*AG35</f>
        <v>2.3772849395482412E-3</v>
      </c>
      <c r="AJ35" s="85">
        <f t="shared" ref="AJ35:AJ66" si="13">($W$5+$W$4*AG35+$W$3*AG35^2)</f>
        <v>2.3936223117218456E-3</v>
      </c>
    </row>
    <row r="36" spans="3:36" ht="12" customHeight="1" x14ac:dyDescent="0.2">
      <c r="C36" s="85">
        <f t="shared" si="10"/>
        <v>3.9620013401239287E-3</v>
      </c>
      <c r="AF36" s="388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11"/>
        <v>2.3129531403987035E-3</v>
      </c>
      <c r="AI36" s="85">
        <f t="shared" si="12"/>
        <v>2.3758864221754251E-3</v>
      </c>
      <c r="AJ36" s="85">
        <f t="shared" si="13"/>
        <v>2.3883282455450898E-3</v>
      </c>
    </row>
    <row r="37" spans="3:36" ht="12" customHeight="1" thickBot="1" x14ac:dyDescent="0.25">
      <c r="C37" s="86">
        <f t="shared" si="10"/>
        <v>4.1265000000001795E-3</v>
      </c>
      <c r="AF37" s="388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11"/>
        <v>2.3129531403987035E-3</v>
      </c>
      <c r="AI37" s="85">
        <f t="shared" si="12"/>
        <v>2.3744879048026089E-3</v>
      </c>
      <c r="AJ37" s="85">
        <f t="shared" si="13"/>
        <v>2.3830999406737278E-3</v>
      </c>
    </row>
    <row r="38" spans="3:36" x14ac:dyDescent="0.2">
      <c r="AF38" s="388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11"/>
        <v>2.3129531403987035E-3</v>
      </c>
      <c r="AI38" s="85">
        <f t="shared" si="12"/>
        <v>2.3730893874297928E-3</v>
      </c>
      <c r="AJ38" s="85">
        <f t="shared" si="13"/>
        <v>2.3779373971077595E-3</v>
      </c>
    </row>
    <row r="39" spans="3:36" x14ac:dyDescent="0.2">
      <c r="AF39" s="388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11"/>
        <v>2.3129531403987035E-3</v>
      </c>
      <c r="AI39" s="85">
        <f t="shared" si="12"/>
        <v>2.3688938353113448E-3</v>
      </c>
      <c r="AJ39" s="85">
        <f t="shared" si="13"/>
        <v>2.3628443342422166E-3</v>
      </c>
    </row>
    <row r="40" spans="3:36" x14ac:dyDescent="0.2">
      <c r="AF40" s="388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11"/>
        <v>2.3129531403987035E-3</v>
      </c>
      <c r="AI40" s="85">
        <f t="shared" si="12"/>
        <v>2.3674953179385286E-3</v>
      </c>
      <c r="AJ40" s="85">
        <f t="shared" si="13"/>
        <v>2.3579448358978235E-3</v>
      </c>
    </row>
    <row r="41" spans="3:36" x14ac:dyDescent="0.2">
      <c r="N41" s="207"/>
      <c r="O41" s="207"/>
      <c r="AF41" s="388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11"/>
        <v>2.3129531403987035E-3</v>
      </c>
      <c r="AI41" s="85">
        <f t="shared" si="12"/>
        <v>2.3660968005657129E-3</v>
      </c>
      <c r="AJ41" s="85">
        <f t="shared" si="13"/>
        <v>2.3531110988588236E-3</v>
      </c>
    </row>
    <row r="42" spans="3:36" x14ac:dyDescent="0.2">
      <c r="AF42" s="388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11"/>
        <v>2.3129531403987035E-3</v>
      </c>
      <c r="AI42" s="85">
        <f t="shared" si="12"/>
        <v>2.3646982831928968E-3</v>
      </c>
      <c r="AJ42" s="85">
        <f t="shared" si="13"/>
        <v>2.3483431231252181E-3</v>
      </c>
    </row>
    <row r="43" spans="3:36" ht="11.25" customHeight="1" x14ac:dyDescent="0.2">
      <c r="AF43" s="388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11"/>
        <v>2.3129531403987035E-3</v>
      </c>
      <c r="AI43" s="85">
        <f t="shared" si="12"/>
        <v>2.3632997658200807E-3</v>
      </c>
      <c r="AJ43" s="85">
        <f t="shared" si="13"/>
        <v>2.3436409086970058E-3</v>
      </c>
    </row>
    <row r="44" spans="3:36" x14ac:dyDescent="0.2">
      <c r="AF44" s="388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11"/>
        <v>2.3129531403987035E-3</v>
      </c>
      <c r="AI44" s="85">
        <f t="shared" si="12"/>
        <v>2.3591042137016327E-3</v>
      </c>
      <c r="AJ44" s="85">
        <f t="shared" si="13"/>
        <v>2.3299288332447321E-3</v>
      </c>
    </row>
    <row r="45" spans="3:36" x14ac:dyDescent="0.2">
      <c r="AF45" s="388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11"/>
        <v>2.3129531403987035E-3</v>
      </c>
      <c r="AI45" s="85">
        <f t="shared" si="12"/>
        <v>2.3577056963288165E-3</v>
      </c>
      <c r="AJ45" s="85">
        <f t="shared" si="13"/>
        <v>2.3254896640380949E-3</v>
      </c>
    </row>
    <row r="46" spans="3:36" x14ac:dyDescent="0.2">
      <c r="AF46" s="388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11"/>
        <v>2.3129531403987035E-3</v>
      </c>
      <c r="AI46" s="85">
        <f t="shared" si="12"/>
        <v>2.3563071789560008E-3</v>
      </c>
      <c r="AJ46" s="85">
        <f t="shared" si="13"/>
        <v>2.3211162561368516E-3</v>
      </c>
    </row>
    <row r="47" spans="3:36" x14ac:dyDescent="0.2">
      <c r="AF47" s="388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11"/>
        <v>2.3129531403987035E-3</v>
      </c>
      <c r="AI47" s="85">
        <f t="shared" si="12"/>
        <v>2.3549086615831847E-3</v>
      </c>
      <c r="AJ47" s="85">
        <f t="shared" si="13"/>
        <v>2.3168086095410019E-3</v>
      </c>
    </row>
    <row r="48" spans="3:36" x14ac:dyDescent="0.2">
      <c r="AF48" s="388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11"/>
        <v>2.3129531403987035E-3</v>
      </c>
      <c r="AI48" s="85">
        <f t="shared" si="12"/>
        <v>2.3535101442103685E-3</v>
      </c>
      <c r="AJ48" s="85">
        <f t="shared" si="13"/>
        <v>2.3125667242505461E-3</v>
      </c>
    </row>
    <row r="49" spans="14:36" x14ac:dyDescent="0.2">
      <c r="AF49" s="388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11"/>
        <v>2.3129531403987035E-3</v>
      </c>
      <c r="AI49" s="85">
        <f t="shared" si="12"/>
        <v>2.3493145920919205E-3</v>
      </c>
      <c r="AJ49" s="85">
        <f t="shared" si="13"/>
        <v>2.3002356362115416E-3</v>
      </c>
    </row>
    <row r="50" spans="14:36" x14ac:dyDescent="0.2">
      <c r="AF50" s="388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11"/>
        <v>2.3129531403987035E-3</v>
      </c>
      <c r="AI50" s="85">
        <f t="shared" si="12"/>
        <v>2.3479160747191044E-3</v>
      </c>
      <c r="AJ50" s="85">
        <f t="shared" si="13"/>
        <v>2.2962567961426605E-3</v>
      </c>
    </row>
    <row r="51" spans="14:36" x14ac:dyDescent="0.2">
      <c r="AF51" s="388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11"/>
        <v>2.3129531403987035E-3</v>
      </c>
      <c r="AI51" s="85">
        <f t="shared" si="12"/>
        <v>2.3465175573462883E-3</v>
      </c>
      <c r="AJ51" s="85">
        <f t="shared" si="13"/>
        <v>2.2923437173791735E-3</v>
      </c>
    </row>
    <row r="52" spans="14:36" x14ac:dyDescent="0.2">
      <c r="AF52" s="388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11"/>
        <v>2.3129531403987035E-3</v>
      </c>
      <c r="AI52" s="85">
        <f t="shared" si="12"/>
        <v>2.3451190399734726E-3</v>
      </c>
      <c r="AJ52" s="85">
        <f t="shared" si="13"/>
        <v>2.2884963999210803E-3</v>
      </c>
    </row>
    <row r="53" spans="14:36" x14ac:dyDescent="0.2">
      <c r="AF53" s="388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11"/>
        <v>2.3129531403987035E-3</v>
      </c>
      <c r="AI53" s="85">
        <f t="shared" si="12"/>
        <v>2.3437205226006564E-3</v>
      </c>
      <c r="AJ53" s="85">
        <f t="shared" si="13"/>
        <v>2.2847148437683813E-3</v>
      </c>
    </row>
    <row r="54" spans="14:36" x14ac:dyDescent="0.2">
      <c r="AF54" s="388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11"/>
        <v>2.3129531403987035E-3</v>
      </c>
      <c r="AI54" s="85">
        <f t="shared" si="12"/>
        <v>2.3395249704822084E-3</v>
      </c>
      <c r="AJ54" s="85">
        <f t="shared" si="13"/>
        <v>2.2737647431426448E-3</v>
      </c>
    </row>
    <row r="55" spans="14:36" x14ac:dyDescent="0.2">
      <c r="AF55" s="388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11"/>
        <v>2.3129531403987035E-3</v>
      </c>
      <c r="AI55" s="85">
        <f t="shared" si="12"/>
        <v>2.3381264531093923E-3</v>
      </c>
      <c r="AJ55" s="85">
        <f t="shared" si="13"/>
        <v>2.2702462322115205E-3</v>
      </c>
    </row>
    <row r="56" spans="14:36" x14ac:dyDescent="0.2">
      <c r="AF56" s="388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11"/>
        <v>2.3129531403987035E-3</v>
      </c>
      <c r="AI56" s="85">
        <f t="shared" si="12"/>
        <v>2.3367279357365761E-3</v>
      </c>
      <c r="AJ56" s="85">
        <f t="shared" si="13"/>
        <v>2.2667934825857895E-3</v>
      </c>
    </row>
    <row r="57" spans="14:36" x14ac:dyDescent="0.2">
      <c r="AF57" s="388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11"/>
        <v>2.3129531403987035E-3</v>
      </c>
      <c r="AI57" s="85">
        <f t="shared" si="12"/>
        <v>2.3353294183637604E-3</v>
      </c>
      <c r="AJ57" s="85">
        <f t="shared" si="13"/>
        <v>2.2634064942654527E-3</v>
      </c>
    </row>
    <row r="58" spans="14:36" x14ac:dyDescent="0.2">
      <c r="AF58" s="388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11"/>
        <v>2.3129531403987035E-3</v>
      </c>
      <c r="AI58" s="85">
        <f t="shared" si="12"/>
        <v>2.3339309009909443E-3</v>
      </c>
      <c r="AJ58" s="85">
        <f t="shared" si="13"/>
        <v>2.2600852672505093E-3</v>
      </c>
    </row>
    <row r="59" spans="14:36" x14ac:dyDescent="0.2">
      <c r="AF59" s="388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11"/>
        <v>2.3129531403987035E-3</v>
      </c>
      <c r="AI59" s="85">
        <f t="shared" si="12"/>
        <v>2.3297353488724963E-3</v>
      </c>
      <c r="AJ59" s="85">
        <f t="shared" si="13"/>
        <v>2.2505161540380425E-3</v>
      </c>
    </row>
    <row r="60" spans="14:36" x14ac:dyDescent="0.2">
      <c r="N60" s="207"/>
      <c r="AF60" s="388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11"/>
        <v>2.3129531403987035E-3</v>
      </c>
      <c r="AI60" s="85">
        <f t="shared" si="12"/>
        <v>2.3283368314996802E-3</v>
      </c>
      <c r="AJ60" s="85">
        <f t="shared" si="13"/>
        <v>2.2474579722446741E-3</v>
      </c>
    </row>
    <row r="61" spans="14:36" x14ac:dyDescent="0.2">
      <c r="N61" s="207"/>
      <c r="AF61" s="388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11"/>
        <v>2.3129531403987035E-3</v>
      </c>
      <c r="AI61" s="85">
        <f t="shared" si="12"/>
        <v>2.326938314126864E-3</v>
      </c>
      <c r="AJ61" s="85">
        <f t="shared" si="13"/>
        <v>2.2444655517567E-3</v>
      </c>
    </row>
    <row r="62" spans="14:36" x14ac:dyDescent="0.2">
      <c r="N62" s="207"/>
      <c r="AF62" s="388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11"/>
        <v>2.3129531403987035E-3</v>
      </c>
      <c r="AI62" s="85">
        <f t="shared" si="12"/>
        <v>2.3255397967540479E-3</v>
      </c>
      <c r="AJ62" s="85">
        <f t="shared" si="13"/>
        <v>2.2415388925741192E-3</v>
      </c>
    </row>
    <row r="63" spans="14:36" x14ac:dyDescent="0.2">
      <c r="N63" s="207"/>
      <c r="AF63" s="388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11"/>
        <v>2.3129531403987035E-3</v>
      </c>
      <c r="AI63" s="85">
        <f t="shared" si="12"/>
        <v>2.3241412793812322E-3</v>
      </c>
      <c r="AJ63" s="85">
        <f t="shared" si="13"/>
        <v>2.2386779946969326E-3</v>
      </c>
    </row>
    <row r="64" spans="14:36" x14ac:dyDescent="0.2">
      <c r="N64" s="207"/>
      <c r="AF64" s="388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11"/>
        <v>2.3129531403987035E-3</v>
      </c>
      <c r="AI64" s="85">
        <f t="shared" si="12"/>
        <v>2.3199457272627842E-3</v>
      </c>
      <c r="AJ64" s="85">
        <f t="shared" si="13"/>
        <v>2.2304898688977341E-3</v>
      </c>
    </row>
    <row r="65" spans="14:36" x14ac:dyDescent="0.2">
      <c r="N65" s="207"/>
      <c r="AF65" s="388">
        <f>_xll.qlCalendarAdvance(Calendar,AF64,"1d","mf",,Trigger)</f>
        <v>42227</v>
      </c>
      <c r="AG65" s="90">
        <f>_xll.qlDayCounterYearFraction(DayCounter,SettlementDate,AF65,,,Trigger)</f>
        <v>0.24722222222222223</v>
      </c>
      <c r="AH65" s="85">
        <f t="shared" si="11"/>
        <v>2.3129531403987035E-3</v>
      </c>
      <c r="AI65" s="85">
        <f t="shared" si="12"/>
        <v>2.318547209889968E-3</v>
      </c>
      <c r="AJ65" s="85">
        <f t="shared" si="13"/>
        <v>2.2278920162421222E-3</v>
      </c>
    </row>
    <row r="66" spans="14:36" x14ac:dyDescent="0.2">
      <c r="N66" s="207"/>
      <c r="O66" s="207"/>
      <c r="AF66" s="388">
        <f>_xll.qlCalendarAdvance(Calendar,AF65,"1d","mf",,Trigger)</f>
        <v>42228</v>
      </c>
      <c r="AG66" s="90">
        <f>_xll.qlDayCounterYearFraction(DayCounter,SettlementDate,AF66,,,Trigger)</f>
        <v>0.25</v>
      </c>
      <c r="AH66" s="85">
        <f t="shared" si="11"/>
        <v>2.3129531403987035E-3</v>
      </c>
      <c r="AI66" s="85">
        <f t="shared" si="12"/>
        <v>2.3171486925171519E-3</v>
      </c>
      <c r="AJ66" s="85">
        <f t="shared" si="13"/>
        <v>2.2253599248919041E-3</v>
      </c>
    </row>
    <row r="67" spans="14:36" x14ac:dyDescent="0.2">
      <c r="N67" s="207"/>
      <c r="O67" s="207"/>
      <c r="AF67" s="388">
        <f>_xll.qlCalendarAdvance(Calendar,AF66,"1d","mf",,Trigger)</f>
        <v>42229</v>
      </c>
      <c r="AG67" s="90">
        <f>_xll.qlDayCounterYearFraction(DayCounter,SettlementDate,AF67,,,Trigger)</f>
        <v>0.25277777777777777</v>
      </c>
      <c r="AH67" s="85">
        <f t="shared" ref="AH67:AH98" si="14">$W$13</f>
        <v>2.3129531403987035E-3</v>
      </c>
      <c r="AI67" s="85">
        <f t="shared" ref="AI67:AI98" si="15">$W$10+$W$9*AG67</f>
        <v>2.3157501751443358E-3</v>
      </c>
      <c r="AJ67" s="85">
        <f t="shared" ref="AJ67:AJ98" si="16">($W$5+$W$4*AG67+$W$3*AG67^2)</f>
        <v>2.2228935948470797E-3</v>
      </c>
    </row>
    <row r="68" spans="14:36" x14ac:dyDescent="0.2">
      <c r="N68" s="207"/>
      <c r="O68" s="207"/>
      <c r="AF68" s="388">
        <f>_xll.qlCalendarAdvance(Calendar,AF67,"1d","mf",,Trigger)</f>
        <v>42230</v>
      </c>
      <c r="AG68" s="90">
        <f>_xll.qlDayCounterYearFraction(DayCounter,SettlementDate,AF68,,,Trigger)</f>
        <v>0.25555555555555554</v>
      </c>
      <c r="AH68" s="85">
        <f t="shared" si="14"/>
        <v>2.3129531403987035E-3</v>
      </c>
      <c r="AI68" s="85">
        <f t="shared" si="15"/>
        <v>2.3143516577715201E-3</v>
      </c>
      <c r="AJ68" s="85">
        <f t="shared" si="16"/>
        <v>2.2204930261076491E-3</v>
      </c>
    </row>
    <row r="69" spans="14:36" x14ac:dyDescent="0.2">
      <c r="N69" s="207"/>
      <c r="O69" s="207"/>
      <c r="AF69" s="388">
        <f>_xll.qlCalendarAdvance(Calendar,AF68,"1d","mf",,Trigger)</f>
        <v>42233</v>
      </c>
      <c r="AG69" s="90">
        <f>_xll.qlDayCounterYearFraction(DayCounter,SettlementDate,AF69,,,Trigger)</f>
        <v>0.2638888888888889</v>
      </c>
      <c r="AH69" s="85">
        <f t="shared" si="14"/>
        <v>2.3129531403987035E-3</v>
      </c>
      <c r="AI69" s="85">
        <f t="shared" si="15"/>
        <v>2.3101561056530716E-3</v>
      </c>
      <c r="AJ69" s="85">
        <f t="shared" si="16"/>
        <v>2.2136858877217199E-3</v>
      </c>
    </row>
    <row r="70" spans="14:36" x14ac:dyDescent="0.2">
      <c r="N70" s="207"/>
      <c r="O70" s="207"/>
      <c r="AF70" s="388">
        <f>_xll.qlCalendarAdvance(Calendar,AF69,"1d","mf",,Trigger)</f>
        <v>42234</v>
      </c>
      <c r="AG70" s="90">
        <f>_xll.qlDayCounterYearFraction(DayCounter,SettlementDate,AF70,,,Trigger)</f>
        <v>0.26666666666666666</v>
      </c>
      <c r="AH70" s="85">
        <f t="shared" si="14"/>
        <v>2.3129531403987035E-3</v>
      </c>
      <c r="AI70" s="85">
        <f t="shared" si="15"/>
        <v>2.3087575882802559E-3</v>
      </c>
      <c r="AJ70" s="85">
        <f t="shared" si="16"/>
        <v>2.2115483642038644E-3</v>
      </c>
    </row>
    <row r="71" spans="14:36" x14ac:dyDescent="0.2">
      <c r="N71" s="207"/>
      <c r="O71" s="207"/>
      <c r="AF71" s="388">
        <f>_xll.qlCalendarAdvance(Calendar,AF70,"1d","mf",,Trigger)</f>
        <v>42235</v>
      </c>
      <c r="AG71" s="90">
        <f>_xll.qlDayCounterYearFraction(DayCounter,SettlementDate,AF71,,,Trigger)</f>
        <v>0.26944444444444443</v>
      </c>
      <c r="AH71" s="85">
        <f t="shared" si="14"/>
        <v>2.3129531403987035E-3</v>
      </c>
      <c r="AI71" s="85">
        <f t="shared" si="15"/>
        <v>2.3073590709074398E-3</v>
      </c>
      <c r="AJ71" s="85">
        <f t="shared" si="16"/>
        <v>2.2094766019914022E-3</v>
      </c>
    </row>
    <row r="72" spans="14:36" x14ac:dyDescent="0.2">
      <c r="N72" s="207"/>
      <c r="O72" s="207"/>
      <c r="AF72" s="388">
        <f>_xll.qlCalendarAdvance(Calendar,AF71,"1d","mf",,Trigger)</f>
        <v>42236</v>
      </c>
      <c r="AG72" s="90">
        <f>_xll.qlDayCounterYearFraction(DayCounter,SettlementDate,AF72,,,Trigger)</f>
        <v>0.2722222222222222</v>
      </c>
      <c r="AH72" s="85">
        <f t="shared" si="14"/>
        <v>2.3129531403987035E-3</v>
      </c>
      <c r="AI72" s="85">
        <f t="shared" si="15"/>
        <v>2.3059605535346236E-3</v>
      </c>
      <c r="AJ72" s="85">
        <f t="shared" si="16"/>
        <v>2.2074706010843342E-3</v>
      </c>
    </row>
    <row r="73" spans="14:36" x14ac:dyDescent="0.2">
      <c r="N73" s="207"/>
      <c r="O73" s="207"/>
      <c r="AF73" s="388">
        <f>_xll.qlCalendarAdvance(Calendar,AF72,"1d","mf",,Trigger)</f>
        <v>42237</v>
      </c>
      <c r="AG73" s="90">
        <f>_xll.qlDayCounterYearFraction(DayCounter,SettlementDate,AF73,,,Trigger)</f>
        <v>0.27500000000000002</v>
      </c>
      <c r="AH73" s="85">
        <f t="shared" si="14"/>
        <v>2.3129531403987035E-3</v>
      </c>
      <c r="AI73" s="85">
        <f t="shared" si="15"/>
        <v>2.3045620361618075E-3</v>
      </c>
      <c r="AJ73" s="85">
        <f t="shared" si="16"/>
        <v>2.20553036148266E-3</v>
      </c>
    </row>
    <row r="74" spans="14:36" x14ac:dyDescent="0.2">
      <c r="N74" s="207"/>
      <c r="O74" s="207"/>
      <c r="AF74" s="388">
        <f>_xll.qlCalendarAdvance(Calendar,AF73,"1d","mf",,Trigger)</f>
        <v>42240</v>
      </c>
      <c r="AG74" s="90">
        <f>_xll.qlDayCounterYearFraction(DayCounter,SettlementDate,AF74,,,Trigger)</f>
        <v>0.28333333333333333</v>
      </c>
      <c r="AH74" s="85">
        <f t="shared" si="14"/>
        <v>2.3129531403987035E-3</v>
      </c>
      <c r="AI74" s="85">
        <f t="shared" si="15"/>
        <v>2.3003664840433595E-3</v>
      </c>
      <c r="AJ74" s="85">
        <f t="shared" si="16"/>
        <v>2.2001042105099997E-3</v>
      </c>
    </row>
    <row r="75" spans="14:36" x14ac:dyDescent="0.2">
      <c r="N75" s="207"/>
      <c r="O75" s="207"/>
      <c r="AF75" s="388">
        <f>_xll.qlCalendarAdvance(Calendar,AF74,"1d","mf",,Trigger)</f>
        <v>42241</v>
      </c>
      <c r="AG75" s="90">
        <f>_xll.qlDayCounterYearFraction(DayCounter,SettlementDate,AF75,,,Trigger)</f>
        <v>0.28611111111111109</v>
      </c>
      <c r="AH75" s="85">
        <f t="shared" si="14"/>
        <v>2.3129531403987035E-3</v>
      </c>
      <c r="AI75" s="85">
        <f t="shared" si="15"/>
        <v>2.2989679666705438E-3</v>
      </c>
      <c r="AJ75" s="85">
        <f t="shared" si="16"/>
        <v>2.1984270161299001E-3</v>
      </c>
    </row>
    <row r="76" spans="14:36" x14ac:dyDescent="0.2">
      <c r="N76" s="207"/>
      <c r="O76" s="207"/>
      <c r="AF76" s="388">
        <f>_xll.qlCalendarAdvance(Calendar,AF75,"1d","mf",,Trigger)</f>
        <v>42242</v>
      </c>
      <c r="AG76" s="90">
        <f>_xll.qlDayCounterYearFraction(DayCounter,SettlementDate,AF76,,,Trigger)</f>
        <v>0.28888888888888886</v>
      </c>
      <c r="AH76" s="85">
        <f t="shared" si="14"/>
        <v>2.3129531403987035E-3</v>
      </c>
      <c r="AI76" s="85">
        <f t="shared" si="15"/>
        <v>2.2975694492977277E-3</v>
      </c>
      <c r="AJ76" s="85">
        <f t="shared" si="16"/>
        <v>2.1968155830551948E-3</v>
      </c>
    </row>
    <row r="77" spans="14:36" x14ac:dyDescent="0.2">
      <c r="N77" s="207"/>
      <c r="O77" s="207"/>
      <c r="AF77" s="388">
        <f>_xll.qlCalendarAdvance(Calendar,AF76,"1d","mf",,Trigger)</f>
        <v>42243</v>
      </c>
      <c r="AG77" s="90">
        <f>_xll.qlDayCounterYearFraction(DayCounter,SettlementDate,AF77,,,Trigger)</f>
        <v>0.29166666666666669</v>
      </c>
      <c r="AH77" s="85">
        <f t="shared" si="14"/>
        <v>2.3129531403987035E-3</v>
      </c>
      <c r="AI77" s="85">
        <f t="shared" si="15"/>
        <v>2.2961709319249115E-3</v>
      </c>
      <c r="AJ77" s="85">
        <f t="shared" si="16"/>
        <v>2.1952699112858828E-3</v>
      </c>
    </row>
    <row r="78" spans="14:36" x14ac:dyDescent="0.2">
      <c r="N78" s="207"/>
      <c r="O78" s="207"/>
      <c r="AF78" s="388">
        <f>_xll.qlCalendarAdvance(Calendar,AF77,"1d","mf",,Trigger)</f>
        <v>42244</v>
      </c>
      <c r="AG78" s="90">
        <f>_xll.qlDayCounterYearFraction(DayCounter,SettlementDate,AF78,,,Trigger)</f>
        <v>0.29444444444444445</v>
      </c>
      <c r="AH78" s="85">
        <f t="shared" si="14"/>
        <v>2.3129531403987035E-3</v>
      </c>
      <c r="AI78" s="85">
        <f t="shared" si="15"/>
        <v>2.2947724145520954E-3</v>
      </c>
      <c r="AJ78" s="85">
        <f t="shared" si="16"/>
        <v>2.1937900008219646E-3</v>
      </c>
    </row>
    <row r="79" spans="14:36" x14ac:dyDescent="0.2">
      <c r="N79" s="207"/>
      <c r="O79" s="207"/>
      <c r="AF79" s="388">
        <f>_xll.qlCalendarAdvance(Calendar,AF78,"1d","mf",,Trigger)</f>
        <v>42248</v>
      </c>
      <c r="AG79" s="90">
        <f>_xll.qlDayCounterYearFraction(DayCounter,SettlementDate,AF79,,,Trigger)</f>
        <v>0.30555555555555558</v>
      </c>
      <c r="AH79" s="85">
        <f t="shared" si="14"/>
        <v>2.3129531403987035E-3</v>
      </c>
      <c r="AI79" s="85">
        <f t="shared" si="15"/>
        <v>2.2891783450608313E-3</v>
      </c>
      <c r="AJ79" s="85">
        <f t="shared" si="16"/>
        <v>2.1885279720202304E-3</v>
      </c>
    </row>
    <row r="80" spans="14:36" x14ac:dyDescent="0.2">
      <c r="N80" s="207"/>
      <c r="O80" s="207"/>
      <c r="AF80" s="388">
        <f>_xll.qlCalendarAdvance(Calendar,AF79,"1d","mf",,Trigger)</f>
        <v>42249</v>
      </c>
      <c r="AG80" s="90">
        <f>_xll.qlDayCounterYearFraction(DayCounter,SettlementDate,AF80,,,Trigger)</f>
        <v>0.30833333333333335</v>
      </c>
      <c r="AH80" s="85">
        <f t="shared" si="14"/>
        <v>2.3129531403987035E-3</v>
      </c>
      <c r="AI80" s="85">
        <f t="shared" si="15"/>
        <v>2.2877798276880155E-3</v>
      </c>
      <c r="AJ80" s="85">
        <f t="shared" si="16"/>
        <v>2.187376868083281E-3</v>
      </c>
    </row>
    <row r="81" spans="14:36" x14ac:dyDescent="0.2">
      <c r="N81" s="207"/>
      <c r="O81" s="207"/>
      <c r="AF81" s="388">
        <f>_xll.qlCalendarAdvance(Calendar,AF80,"1d","mf",,Trigger)</f>
        <v>42250</v>
      </c>
      <c r="AG81" s="90">
        <f>_xll.qlDayCounterYearFraction(DayCounter,SettlementDate,AF81,,,Trigger)</f>
        <v>0.31111111111111112</v>
      </c>
      <c r="AH81" s="85">
        <f t="shared" si="14"/>
        <v>2.3129531403987035E-3</v>
      </c>
      <c r="AI81" s="85">
        <f t="shared" si="15"/>
        <v>2.2863813103151994E-3</v>
      </c>
      <c r="AJ81" s="85">
        <f t="shared" si="16"/>
        <v>2.1862915254517255E-3</v>
      </c>
    </row>
    <row r="82" spans="14:36" x14ac:dyDescent="0.2">
      <c r="N82" s="207"/>
      <c r="O82" s="207"/>
      <c r="AF82" s="388">
        <f>_xll.qlCalendarAdvance(Calendar,AF81,"1d","mf",,Trigger)</f>
        <v>42251</v>
      </c>
      <c r="AG82" s="90">
        <f>_xll.qlDayCounterYearFraction(DayCounter,SettlementDate,AF82,,,Trigger)</f>
        <v>0.31388888888888888</v>
      </c>
      <c r="AH82" s="85">
        <f t="shared" si="14"/>
        <v>2.3129531403987035E-3</v>
      </c>
      <c r="AI82" s="85">
        <f t="shared" si="15"/>
        <v>2.2849827929423833E-3</v>
      </c>
      <c r="AJ82" s="85">
        <f t="shared" si="16"/>
        <v>2.1852719441255637E-3</v>
      </c>
    </row>
    <row r="83" spans="14:36" x14ac:dyDescent="0.2">
      <c r="N83" s="207"/>
      <c r="O83" s="207"/>
      <c r="AF83" s="388">
        <f>_xll.qlCalendarAdvance(Calendar,AF82,"1d","mf",,Trigger)</f>
        <v>42254</v>
      </c>
      <c r="AG83" s="90">
        <f>_xll.qlDayCounterYearFraction(DayCounter,SettlementDate,AF83,,,Trigger)</f>
        <v>0.32222222222222224</v>
      </c>
      <c r="AH83" s="85">
        <f t="shared" si="14"/>
        <v>2.3129531403987035E-3</v>
      </c>
      <c r="AI83" s="85">
        <f t="shared" si="15"/>
        <v>2.2807872408239353E-3</v>
      </c>
      <c r="AJ83" s="85">
        <f t="shared" si="16"/>
        <v>2.1826077679794409E-3</v>
      </c>
    </row>
    <row r="84" spans="14:36" x14ac:dyDescent="0.2">
      <c r="N84" s="207"/>
      <c r="O84" s="207"/>
      <c r="AF84" s="388">
        <f>_xll.qlCalendarAdvance(Calendar,AF83,"1d","mf",,Trigger)</f>
        <v>42255</v>
      </c>
      <c r="AG84" s="90">
        <f>_xll.qlDayCounterYearFraction(DayCounter,SettlementDate,AF84,,,Trigger)</f>
        <v>0.32500000000000001</v>
      </c>
      <c r="AH84" s="85">
        <f t="shared" si="14"/>
        <v>2.3129531403987035E-3</v>
      </c>
      <c r="AI84" s="85">
        <f t="shared" si="15"/>
        <v>2.2793887234511191E-3</v>
      </c>
      <c r="AJ84" s="85">
        <f t="shared" si="16"/>
        <v>2.1818512318748542E-3</v>
      </c>
    </row>
    <row r="85" spans="14:36" x14ac:dyDescent="0.2">
      <c r="N85" s="207"/>
      <c r="O85" s="207"/>
      <c r="AF85" s="388">
        <f>_xll.qlCalendarAdvance(Calendar,AF84,"1d","mf",,Trigger)</f>
        <v>42256</v>
      </c>
      <c r="AG85" s="90">
        <f>_xll.qlDayCounterYearFraction(DayCounter,SettlementDate,AF85,,,Trigger)</f>
        <v>0.32777777777777778</v>
      </c>
      <c r="AH85" s="85">
        <f t="shared" si="14"/>
        <v>2.3129531403987035E-3</v>
      </c>
      <c r="AI85" s="85">
        <f t="shared" si="15"/>
        <v>2.277990206078303E-3</v>
      </c>
      <c r="AJ85" s="85">
        <f t="shared" si="16"/>
        <v>2.1811604570756613E-3</v>
      </c>
    </row>
    <row r="86" spans="14:36" x14ac:dyDescent="0.2">
      <c r="N86" s="207"/>
      <c r="O86" s="207"/>
      <c r="AF86" s="388">
        <f>_xll.qlCalendarAdvance(Calendar,AF85,"1d","mf",,Trigger)</f>
        <v>42257</v>
      </c>
      <c r="AG86" s="90">
        <f>_xll.qlDayCounterYearFraction(DayCounter,SettlementDate,AF86,,,Trigger)</f>
        <v>0.33055555555555555</v>
      </c>
      <c r="AH86" s="85">
        <f t="shared" si="14"/>
        <v>2.3129531403987035E-3</v>
      </c>
      <c r="AI86" s="85">
        <f t="shared" si="15"/>
        <v>2.2765916887054873E-3</v>
      </c>
      <c r="AJ86" s="85">
        <f t="shared" si="16"/>
        <v>2.1805354435818622E-3</v>
      </c>
    </row>
    <row r="87" spans="14:36" x14ac:dyDescent="0.2">
      <c r="N87" s="207"/>
      <c r="O87" s="207"/>
      <c r="AF87" s="388">
        <f>_xll.qlCalendarAdvance(Calendar,AF86,"1d","mf",,Trigger)</f>
        <v>42258</v>
      </c>
      <c r="AG87" s="90">
        <f>_xll.qlDayCounterYearFraction(DayCounter,SettlementDate,AF87,,,Trigger)</f>
        <v>0.33333333333333331</v>
      </c>
      <c r="AH87" s="85">
        <f t="shared" si="14"/>
        <v>2.3129531403987035E-3</v>
      </c>
      <c r="AI87" s="85">
        <f t="shared" si="15"/>
        <v>2.2751931713326711E-3</v>
      </c>
      <c r="AJ87" s="85">
        <f t="shared" si="16"/>
        <v>2.1799761913934568E-3</v>
      </c>
    </row>
    <row r="88" spans="14:36" x14ac:dyDescent="0.2">
      <c r="N88" s="207"/>
      <c r="O88" s="207"/>
      <c r="AF88" s="388">
        <f>_xll.qlCalendarAdvance(Calendar,AF87,"1d","mf",,Trigger)</f>
        <v>42261</v>
      </c>
      <c r="AG88" s="90">
        <f>_xll.qlDayCounterYearFraction(DayCounter,SettlementDate,AF88,,,Trigger)</f>
        <v>0.34166666666666667</v>
      </c>
      <c r="AH88" s="85">
        <f t="shared" si="14"/>
        <v>2.3129531403987035E-3</v>
      </c>
      <c r="AI88" s="85">
        <f t="shared" si="15"/>
        <v>2.2709976192142232E-3</v>
      </c>
      <c r="AJ88" s="85">
        <f t="shared" si="16"/>
        <v>2.1786930026606033E-3</v>
      </c>
    </row>
    <row r="89" spans="14:36" x14ac:dyDescent="0.2">
      <c r="N89" s="207"/>
      <c r="O89" s="207"/>
      <c r="AF89" s="388">
        <f>_xll.qlCalendarAdvance(Calendar,AF88,"1d","mf",,Trigger)</f>
        <v>42262</v>
      </c>
      <c r="AG89" s="90">
        <f>_xll.qlDayCounterYearFraction(DayCounter,SettlementDate,AF89,,,Trigger)</f>
        <v>0.34444444444444444</v>
      </c>
      <c r="AH89" s="85">
        <f t="shared" si="14"/>
        <v>2.3129531403987035E-3</v>
      </c>
      <c r="AI89" s="85">
        <f t="shared" si="15"/>
        <v>2.269599101841407E-3</v>
      </c>
      <c r="AJ89" s="85">
        <f t="shared" si="16"/>
        <v>2.1783967956937726E-3</v>
      </c>
    </row>
    <row r="90" spans="14:36" x14ac:dyDescent="0.2">
      <c r="N90" s="207"/>
      <c r="O90" s="207"/>
      <c r="AF90" s="388">
        <f>_xll.qlCalendarAdvance(Calendar,AF89,"1d","mf",,Trigger)</f>
        <v>42263</v>
      </c>
      <c r="AG90" s="90">
        <f>_xll.qlDayCounterYearFraction(DayCounter,SettlementDate,AF90,,,Trigger)</f>
        <v>0.34722222222222221</v>
      </c>
      <c r="AH90" s="85">
        <f t="shared" si="14"/>
        <v>2.3129531403987035E-3</v>
      </c>
      <c r="AI90" s="85">
        <f t="shared" si="15"/>
        <v>2.2682005844685909E-3</v>
      </c>
      <c r="AJ90" s="85">
        <f t="shared" si="16"/>
        <v>2.1781663500323361E-3</v>
      </c>
    </row>
    <row r="91" spans="14:36" x14ac:dyDescent="0.2">
      <c r="N91" s="207"/>
      <c r="O91" s="207"/>
      <c r="AF91" s="388">
        <f>_xll.qlCalendarAdvance(Calendar,AF90,"1d","mf",,Trigger)</f>
        <v>42264</v>
      </c>
      <c r="AG91" s="90">
        <f>_xll.qlDayCounterYearFraction(DayCounter,SettlementDate,AF91,,,Trigger)</f>
        <v>0.35</v>
      </c>
      <c r="AH91" s="85">
        <f t="shared" si="14"/>
        <v>2.3129531403987035E-3</v>
      </c>
      <c r="AI91" s="85">
        <f t="shared" si="15"/>
        <v>2.2668020670957752E-3</v>
      </c>
      <c r="AJ91" s="85">
        <f t="shared" si="16"/>
        <v>2.1780016656762929E-3</v>
      </c>
    </row>
    <row r="92" spans="14:36" x14ac:dyDescent="0.2">
      <c r="N92" s="207"/>
      <c r="O92" s="207"/>
      <c r="AF92" s="388">
        <f>_xll.qlCalendarAdvance(Calendar,AF91,"1d","mf",,Trigger)</f>
        <v>42265</v>
      </c>
      <c r="AG92" s="90">
        <f>_xll.qlDayCounterYearFraction(DayCounter,SettlementDate,AF92,,,Trigger)</f>
        <v>0.3527777777777778</v>
      </c>
      <c r="AH92" s="85">
        <f t="shared" si="14"/>
        <v>2.3129531403987035E-3</v>
      </c>
      <c r="AI92" s="85">
        <f t="shared" si="15"/>
        <v>2.265403549722959E-3</v>
      </c>
      <c r="AJ92" s="85">
        <f t="shared" si="16"/>
        <v>2.1779027426256439E-3</v>
      </c>
    </row>
    <row r="93" spans="14:36" x14ac:dyDescent="0.2">
      <c r="N93" s="207"/>
      <c r="O93" s="207"/>
      <c r="AF93" s="388">
        <f>_xll.qlCalendarAdvance(Calendar,AF92,"1d","mf",,Trigger)</f>
        <v>42268</v>
      </c>
      <c r="AG93" s="90">
        <f>_xll.qlDayCounterYearFraction(DayCounter,SettlementDate,AF93,,,Trigger)</f>
        <v>0.3611111111111111</v>
      </c>
      <c r="AH93" s="85">
        <f t="shared" si="14"/>
        <v>2.3129531403987035E-3</v>
      </c>
      <c r="AI93" s="85">
        <f t="shared" si="15"/>
        <v>2.261207997604511E-3</v>
      </c>
      <c r="AJ93" s="85">
        <f t="shared" si="16"/>
        <v>2.1780005413060593E-3</v>
      </c>
    </row>
    <row r="94" spans="14:36" x14ac:dyDescent="0.2">
      <c r="N94" s="207"/>
      <c r="O94" s="207"/>
      <c r="AF94" s="388">
        <f>_xll.qlCalendarAdvance(Calendar,AF93,"1d","mf",,Trigger)</f>
        <v>42269</v>
      </c>
      <c r="AG94" s="90">
        <f>_xll.qlDayCounterYearFraction(DayCounter,SettlementDate,AF94,,,Trigger)</f>
        <v>0.36388888888888887</v>
      </c>
      <c r="AH94" s="85">
        <f t="shared" si="14"/>
        <v>2.3129531403987035E-3</v>
      </c>
      <c r="AI94" s="85">
        <f t="shared" si="15"/>
        <v>2.2598094802316949E-3</v>
      </c>
      <c r="AJ94" s="85">
        <f t="shared" si="16"/>
        <v>2.178164663476985E-3</v>
      </c>
    </row>
    <row r="95" spans="14:36" x14ac:dyDescent="0.2">
      <c r="N95" s="207"/>
      <c r="O95" s="207"/>
      <c r="AF95" s="388">
        <f>_xll.qlCalendarAdvance(Calendar,AF94,"1d","mf",,Trigger)</f>
        <v>42270</v>
      </c>
      <c r="AG95" s="90">
        <f>_xll.qlDayCounterYearFraction(DayCounter,SettlementDate,AF95,,,Trigger)</f>
        <v>0.36666666666666664</v>
      </c>
      <c r="AH95" s="85">
        <f t="shared" si="14"/>
        <v>2.3129531403987035E-3</v>
      </c>
      <c r="AI95" s="85">
        <f t="shared" si="15"/>
        <v>2.2584109628588788E-3</v>
      </c>
      <c r="AJ95" s="85">
        <f t="shared" si="16"/>
        <v>2.1783945469533044E-3</v>
      </c>
    </row>
    <row r="96" spans="14:36" x14ac:dyDescent="0.2">
      <c r="N96" s="207"/>
      <c r="O96" s="207"/>
      <c r="AF96" s="388">
        <f>_xll.qlCalendarAdvance(Calendar,AF95,"1d","mf",,Trigger)</f>
        <v>42271</v>
      </c>
      <c r="AG96" s="90">
        <f>_xll.qlDayCounterYearFraction(DayCounter,SettlementDate,AF96,,,Trigger)</f>
        <v>0.36944444444444446</v>
      </c>
      <c r="AH96" s="85">
        <f t="shared" si="14"/>
        <v>2.3129531403987035E-3</v>
      </c>
      <c r="AI96" s="85">
        <f t="shared" si="15"/>
        <v>2.2570124454860626E-3</v>
      </c>
      <c r="AJ96" s="85">
        <f t="shared" si="16"/>
        <v>2.1786901917350181E-3</v>
      </c>
    </row>
    <row r="97" spans="14:36" x14ac:dyDescent="0.2">
      <c r="N97" s="207"/>
      <c r="O97" s="207"/>
      <c r="AF97" s="388">
        <f>_xll.qlCalendarAdvance(Calendar,AF96,"1d","mf",,Trigger)</f>
        <v>42272</v>
      </c>
      <c r="AG97" s="90">
        <f>_xll.qlDayCounterYearFraction(DayCounter,SettlementDate,AF97,,,Trigger)</f>
        <v>0.37222222222222223</v>
      </c>
      <c r="AH97" s="85">
        <f t="shared" si="14"/>
        <v>2.3129531403987035E-3</v>
      </c>
      <c r="AI97" s="85">
        <f t="shared" si="15"/>
        <v>2.2556139281132469E-3</v>
      </c>
      <c r="AJ97" s="85">
        <f t="shared" si="16"/>
        <v>2.1790515978221251E-3</v>
      </c>
    </row>
    <row r="98" spans="14:36" x14ac:dyDescent="0.2">
      <c r="N98" s="207"/>
      <c r="O98" s="207"/>
      <c r="AF98" s="388">
        <f>_xll.qlCalendarAdvance(Calendar,AF97,"1d","mf",,Trigger)</f>
        <v>42275</v>
      </c>
      <c r="AG98" s="90">
        <f>_xll.qlDayCounterYearFraction(DayCounter,SettlementDate,AF98,,,Trigger)</f>
        <v>0.38055555555555554</v>
      </c>
      <c r="AH98" s="85">
        <f t="shared" si="14"/>
        <v>2.3129531403987035E-3</v>
      </c>
      <c r="AI98" s="85">
        <f t="shared" si="15"/>
        <v>2.2514183759947989E-3</v>
      </c>
      <c r="AJ98" s="85">
        <f t="shared" si="16"/>
        <v>2.1805303839158088E-3</v>
      </c>
    </row>
    <row r="99" spans="14:36" x14ac:dyDescent="0.2">
      <c r="N99" s="207"/>
      <c r="O99" s="207"/>
      <c r="AF99" s="388">
        <f>_xll.qlCalendarAdvance(Calendar,AF98,"1d","mf",,Trigger)</f>
        <v>42276</v>
      </c>
      <c r="AG99" s="90">
        <f>_xll.qlDayCounterYearFraction(DayCounter,SettlementDate,AF99,,,Trigger)</f>
        <v>0.38333333333333336</v>
      </c>
      <c r="AH99" s="85">
        <f t="shared" ref="AH99:AH132" si="17">$W$13</f>
        <v>2.3129531403987035E-3</v>
      </c>
      <c r="AI99" s="85">
        <f t="shared" ref="AI99:AI132" si="18">$W$10+$W$9*AG99</f>
        <v>2.2500198586219828E-3</v>
      </c>
      <c r="AJ99" s="85">
        <f t="shared" ref="AJ99:AJ132" si="19">($W$5+$W$4*AG99+$W$3*AG99^2)</f>
        <v>2.181154835224491E-3</v>
      </c>
    </row>
    <row r="100" spans="14:36" x14ac:dyDescent="0.2">
      <c r="N100" s="207"/>
      <c r="O100" s="207"/>
      <c r="AF100" s="388">
        <f>_xll.qlCalendarAdvance(Calendar,AF99,"1d","mf",,Trigger)</f>
        <v>42277</v>
      </c>
      <c r="AG100" s="90">
        <f>_xll.qlDayCounterYearFraction(DayCounter,SettlementDate,AF100,,,Trigger)</f>
        <v>0.38611111111111113</v>
      </c>
      <c r="AH100" s="85">
        <f t="shared" si="17"/>
        <v>2.3129531403987035E-3</v>
      </c>
      <c r="AI100" s="85">
        <f t="shared" si="18"/>
        <v>2.2486213412491666E-3</v>
      </c>
      <c r="AJ100" s="85">
        <f t="shared" si="19"/>
        <v>2.1818450478385673E-3</v>
      </c>
    </row>
    <row r="101" spans="14:36" x14ac:dyDescent="0.2">
      <c r="N101" s="207"/>
      <c r="O101" s="207"/>
      <c r="AF101" s="388">
        <f>_xll.qlCalendarAdvance(Calendar,AF100,"1d","mf",,Trigger)</f>
        <v>42278</v>
      </c>
      <c r="AG101" s="90">
        <f>_xll.qlDayCounterYearFraction(DayCounter,SettlementDate,AF101,,,Trigger)</f>
        <v>0.3888888888888889</v>
      </c>
      <c r="AH101" s="85">
        <f t="shared" si="17"/>
        <v>2.3129531403987035E-3</v>
      </c>
      <c r="AI101" s="85">
        <f t="shared" si="18"/>
        <v>2.2472228238763505E-3</v>
      </c>
      <c r="AJ101" s="85">
        <f t="shared" si="19"/>
        <v>2.1826010217580365E-3</v>
      </c>
    </row>
    <row r="102" spans="14:36" x14ac:dyDescent="0.2">
      <c r="N102" s="207"/>
      <c r="O102" s="207"/>
      <c r="AF102" s="388">
        <f>_xll.qlCalendarAdvance(Calendar,AF101,"1d","mf",,Trigger)</f>
        <v>42279</v>
      </c>
      <c r="AG102" s="90">
        <f>_xll.qlDayCounterYearFraction(DayCounter,SettlementDate,AF102,,,Trigger)</f>
        <v>0.39166666666666666</v>
      </c>
      <c r="AH102" s="85">
        <f t="shared" si="17"/>
        <v>2.3129531403987035E-3</v>
      </c>
      <c r="AI102" s="85">
        <f t="shared" si="18"/>
        <v>2.2458243065035348E-3</v>
      </c>
      <c r="AJ102" s="85">
        <f t="shared" si="19"/>
        <v>2.1834227569829004E-3</v>
      </c>
    </row>
    <row r="103" spans="14:36" x14ac:dyDescent="0.2">
      <c r="N103" s="207"/>
      <c r="O103" s="207"/>
      <c r="AF103" s="388">
        <f>_xll.qlCalendarAdvance(Calendar,AF102,"1d","mf",,Trigger)</f>
        <v>42282</v>
      </c>
      <c r="AG103" s="90">
        <f>_xll.qlDayCounterYearFraction(DayCounter,SettlementDate,AF103,,,Trigger)</f>
        <v>0.4</v>
      </c>
      <c r="AH103" s="85">
        <f t="shared" si="17"/>
        <v>2.3129531403987035E-3</v>
      </c>
      <c r="AI103" s="85">
        <f t="shared" si="18"/>
        <v>2.2416287543850864E-3</v>
      </c>
      <c r="AJ103" s="85">
        <f t="shared" si="19"/>
        <v>2.1862825304898529E-3</v>
      </c>
    </row>
    <row r="104" spans="14:36" x14ac:dyDescent="0.2">
      <c r="N104" s="207"/>
      <c r="O104" s="207"/>
      <c r="AF104" s="388">
        <f>_xll.qlCalendarAdvance(Calendar,AF103,"1d","mf",,Trigger)</f>
        <v>42283</v>
      </c>
      <c r="AG104" s="90">
        <f>_xll.qlDayCounterYearFraction(DayCounter,SettlementDate,AF104,,,Trigger)</f>
        <v>0.40277777777777779</v>
      </c>
      <c r="AH104" s="85">
        <f t="shared" si="17"/>
        <v>2.3129531403987035E-3</v>
      </c>
      <c r="AI104" s="85">
        <f t="shared" si="18"/>
        <v>2.2402302370122707E-3</v>
      </c>
      <c r="AJ104" s="85">
        <f t="shared" si="19"/>
        <v>2.1873673109362914E-3</v>
      </c>
    </row>
    <row r="105" spans="14:36" x14ac:dyDescent="0.2">
      <c r="N105" s="207"/>
      <c r="O105" s="207"/>
      <c r="AF105" s="388">
        <f>_xll.qlCalendarAdvance(Calendar,AF104,"1d","mf",,Trigger)</f>
        <v>42284</v>
      </c>
      <c r="AG105" s="90">
        <f>_xll.qlDayCounterYearFraction(DayCounter,SettlementDate,AF105,,,Trigger)</f>
        <v>0.40555555555555556</v>
      </c>
      <c r="AH105" s="85">
        <f t="shared" si="17"/>
        <v>2.3129531403987035E-3</v>
      </c>
      <c r="AI105" s="85">
        <f t="shared" si="18"/>
        <v>2.2388317196394545E-3</v>
      </c>
      <c r="AJ105" s="85">
        <f t="shared" si="19"/>
        <v>2.1885178526881237E-3</v>
      </c>
    </row>
    <row r="106" spans="14:36" x14ac:dyDescent="0.2">
      <c r="N106" s="207"/>
      <c r="O106" s="207"/>
      <c r="AF106" s="388">
        <f>_xll.qlCalendarAdvance(Calendar,AF105,"1d","mf",,Trigger)</f>
        <v>42285</v>
      </c>
      <c r="AG106" s="90">
        <f>_xll.qlDayCounterYearFraction(DayCounter,SettlementDate,AF106,,,Trigger)</f>
        <v>0.40833333333333333</v>
      </c>
      <c r="AH106" s="85">
        <f t="shared" si="17"/>
        <v>2.3129531403987035E-3</v>
      </c>
      <c r="AI106" s="85">
        <f t="shared" si="18"/>
        <v>2.2374332022666384E-3</v>
      </c>
      <c r="AJ106" s="85">
        <f t="shared" si="19"/>
        <v>2.1897341557453498E-3</v>
      </c>
    </row>
    <row r="107" spans="14:36" x14ac:dyDescent="0.2">
      <c r="N107" s="207"/>
      <c r="O107" s="207"/>
      <c r="AF107" s="388">
        <f>_xll.qlCalendarAdvance(Calendar,AF106,"1d","mf",,Trigger)</f>
        <v>42286</v>
      </c>
      <c r="AG107" s="90">
        <f>_xll.qlDayCounterYearFraction(DayCounter,SettlementDate,AF107,,,Trigger)</f>
        <v>0.41111111111111109</v>
      </c>
      <c r="AH107" s="85">
        <f t="shared" si="17"/>
        <v>2.3129531403987035E-3</v>
      </c>
      <c r="AI107" s="85">
        <f t="shared" si="18"/>
        <v>2.2360346848938227E-3</v>
      </c>
      <c r="AJ107" s="85">
        <f t="shared" si="19"/>
        <v>2.1910162201079697E-3</v>
      </c>
    </row>
    <row r="108" spans="14:36" x14ac:dyDescent="0.2">
      <c r="N108" s="207"/>
      <c r="O108" s="207"/>
      <c r="AF108" s="388">
        <f>_xll.qlCalendarAdvance(Calendar,AF107,"1d","mf",,Trigger)</f>
        <v>42289</v>
      </c>
      <c r="AG108" s="90">
        <f>_xll.qlDayCounterYearFraction(DayCounter,SettlementDate,AF108,,,Trigger)</f>
        <v>0.41944444444444445</v>
      </c>
      <c r="AH108" s="85">
        <f t="shared" si="17"/>
        <v>2.3129531403987035E-3</v>
      </c>
      <c r="AI108" s="85">
        <f t="shared" si="18"/>
        <v>2.2318391327753742E-3</v>
      </c>
      <c r="AJ108" s="85">
        <f t="shared" si="19"/>
        <v>2.1952569810281914E-3</v>
      </c>
    </row>
    <row r="109" spans="14:36" x14ac:dyDescent="0.2">
      <c r="N109" s="207"/>
      <c r="O109" s="207"/>
      <c r="AF109" s="388">
        <f>_xll.qlCalendarAdvance(Calendar,AF108,"1d","mf",,Trigger)</f>
        <v>42290</v>
      </c>
      <c r="AG109" s="90">
        <f>_xll.qlDayCounterYearFraction(DayCounter,SettlementDate,AF109,,,Trigger)</f>
        <v>0.42222222222222222</v>
      </c>
      <c r="AH109" s="85">
        <f t="shared" si="17"/>
        <v>2.3129531403987035E-3</v>
      </c>
      <c r="AI109" s="85">
        <f t="shared" si="18"/>
        <v>2.2304406154025585E-3</v>
      </c>
      <c r="AJ109" s="85">
        <f t="shared" si="19"/>
        <v>2.196802090612386E-3</v>
      </c>
    </row>
    <row r="110" spans="14:36" x14ac:dyDescent="0.2">
      <c r="N110" s="207"/>
      <c r="O110" s="207"/>
      <c r="AF110" s="388">
        <f>_xll.qlCalendarAdvance(Calendar,AF109,"1d","mf",,Trigger)</f>
        <v>42291</v>
      </c>
      <c r="AG110" s="90">
        <f>_xll.qlDayCounterYearFraction(DayCounter,SettlementDate,AF110,,,Trigger)</f>
        <v>0.42499999999999999</v>
      </c>
      <c r="AH110" s="85">
        <f t="shared" si="17"/>
        <v>2.3129531403987035E-3</v>
      </c>
      <c r="AI110" s="85">
        <f t="shared" si="18"/>
        <v>2.2290420980297424E-3</v>
      </c>
      <c r="AJ110" s="85">
        <f t="shared" si="19"/>
        <v>2.1984129615019747E-3</v>
      </c>
    </row>
    <row r="111" spans="14:36" x14ac:dyDescent="0.2">
      <c r="N111" s="207"/>
      <c r="O111" s="207"/>
      <c r="AF111" s="388">
        <f>_xll.qlCalendarAdvance(Calendar,AF110,"1d","mf",,Trigger)</f>
        <v>42292</v>
      </c>
      <c r="AG111" s="90">
        <f>_xll.qlDayCounterYearFraction(DayCounter,SettlementDate,AF111,,,Trigger)</f>
        <v>0.42777777777777776</v>
      </c>
      <c r="AH111" s="85">
        <f t="shared" si="17"/>
        <v>2.3129531403987035E-3</v>
      </c>
      <c r="AI111" s="85">
        <f t="shared" si="18"/>
        <v>2.2276435806569263E-3</v>
      </c>
      <c r="AJ111" s="85">
        <f t="shared" si="19"/>
        <v>2.2000895936969567E-3</v>
      </c>
    </row>
    <row r="112" spans="14:36" x14ac:dyDescent="0.2">
      <c r="N112" s="207"/>
      <c r="O112" s="207"/>
      <c r="AF112" s="388">
        <f>_xll.qlCalendarAdvance(Calendar,AF111,"1d","mf",,Trigger)</f>
        <v>42293</v>
      </c>
      <c r="AG112" s="90">
        <f>_xll.qlDayCounterYearFraction(DayCounter,SettlementDate,AF112,,,Trigger)</f>
        <v>0.43055555555555558</v>
      </c>
      <c r="AH112" s="85">
        <f t="shared" si="17"/>
        <v>2.3129531403987035E-3</v>
      </c>
      <c r="AI112" s="85">
        <f t="shared" si="18"/>
        <v>2.2262450632841101E-3</v>
      </c>
      <c r="AJ112" s="85">
        <f t="shared" si="19"/>
        <v>2.201831987197333E-3</v>
      </c>
    </row>
    <row r="113" spans="14:36" x14ac:dyDescent="0.2">
      <c r="N113" s="208"/>
      <c r="O113" s="207"/>
      <c r="AF113" s="388">
        <f>_xll.qlCalendarAdvance(Calendar,AF112,"1d","mf",,Trigger)</f>
        <v>42296</v>
      </c>
      <c r="AG113" s="90">
        <f>_xll.qlDayCounterYearFraction(DayCounter,SettlementDate,AF113,,,Trigger)</f>
        <v>0.43888888888888888</v>
      </c>
      <c r="AH113" s="85">
        <f t="shared" si="17"/>
        <v>2.3129531403987035E-3</v>
      </c>
      <c r="AI113" s="85">
        <f t="shared" si="18"/>
        <v>2.2220495111656621E-3</v>
      </c>
      <c r="AJ113" s="85">
        <f t="shared" si="19"/>
        <v>2.2074537355308236E-3</v>
      </c>
    </row>
    <row r="114" spans="14:36" x14ac:dyDescent="0.2">
      <c r="N114" s="208"/>
      <c r="O114" s="207"/>
      <c r="AF114" s="388">
        <f>_xll.qlCalendarAdvance(Calendar,AF113,"1d","mf",,Trigger)</f>
        <v>42297</v>
      </c>
      <c r="AG114" s="90">
        <f>_xll.qlDayCounterYearFraction(DayCounter,SettlementDate,AF114,,,Trigger)</f>
        <v>0.44166666666666665</v>
      </c>
      <c r="AH114" s="85">
        <f t="shared" si="17"/>
        <v>2.3129531403987035E-3</v>
      </c>
      <c r="AI114" s="85">
        <f t="shared" si="18"/>
        <v>2.220650993792846E-3</v>
      </c>
      <c r="AJ114" s="85">
        <f t="shared" si="19"/>
        <v>2.2094591742527745E-3</v>
      </c>
    </row>
    <row r="115" spans="14:36" x14ac:dyDescent="0.2">
      <c r="N115" s="208"/>
      <c r="O115" s="207"/>
      <c r="AF115" s="388">
        <f>_xll.qlCalendarAdvance(Calendar,AF114,"1d","mf",,Trigger)</f>
        <v>42298</v>
      </c>
      <c r="AG115" s="90">
        <f>_xll.qlDayCounterYearFraction(DayCounter,SettlementDate,AF115,,,Trigger)</f>
        <v>0.44444444444444442</v>
      </c>
      <c r="AH115" s="85">
        <f t="shared" si="17"/>
        <v>2.3129531403987035E-3</v>
      </c>
      <c r="AI115" s="85">
        <f t="shared" si="18"/>
        <v>2.2192524764200303E-3</v>
      </c>
      <c r="AJ115" s="85">
        <f t="shared" si="19"/>
        <v>2.2115303742801197E-3</v>
      </c>
    </row>
    <row r="116" spans="14:36" x14ac:dyDescent="0.2">
      <c r="N116" s="208"/>
      <c r="O116" s="207"/>
      <c r="AF116" s="388">
        <f>_xll.qlCalendarAdvance(Calendar,AF115,"1d","mf",,Trigger)</f>
        <v>42299</v>
      </c>
      <c r="AG116" s="90">
        <f>_xll.qlDayCounterYearFraction(DayCounter,SettlementDate,AF116,,,Trigger)</f>
        <v>0.44722222222222224</v>
      </c>
      <c r="AH116" s="85">
        <f t="shared" si="17"/>
        <v>2.3129531403987035E-3</v>
      </c>
      <c r="AI116" s="85">
        <f t="shared" si="18"/>
        <v>2.2178539590472141E-3</v>
      </c>
      <c r="AJ116" s="85">
        <f t="shared" si="19"/>
        <v>2.2136673356128581E-3</v>
      </c>
    </row>
    <row r="117" spans="14:36" x14ac:dyDescent="0.2">
      <c r="N117" s="208"/>
      <c r="O117" s="207"/>
      <c r="AF117" s="388">
        <f>_xll.qlCalendarAdvance(Calendar,AF116,"1d","mf",,Trigger)</f>
        <v>42300</v>
      </c>
      <c r="AG117" s="90">
        <f>_xll.qlDayCounterYearFraction(DayCounter,SettlementDate,AF117,,,Trigger)</f>
        <v>0.45</v>
      </c>
      <c r="AH117" s="85">
        <f t="shared" si="17"/>
        <v>2.3129531403987035E-3</v>
      </c>
      <c r="AI117" s="85">
        <f t="shared" si="18"/>
        <v>2.216455441674398E-3</v>
      </c>
      <c r="AJ117" s="85">
        <f t="shared" si="19"/>
        <v>2.2158700582509904E-3</v>
      </c>
    </row>
    <row r="118" spans="14:36" x14ac:dyDescent="0.2">
      <c r="N118" s="208"/>
      <c r="O118" s="207"/>
      <c r="AF118" s="388">
        <f>_xll.qlCalendarAdvance(Calendar,AF117,"1d","mf",,Trigger)</f>
        <v>42303</v>
      </c>
      <c r="AG118" s="90">
        <f>_xll.qlDayCounterYearFraction(DayCounter,SettlementDate,AF118,,,Trigger)</f>
        <v>0.45833333333333331</v>
      </c>
      <c r="AH118" s="85">
        <f t="shared" si="17"/>
        <v>2.3129531403987035E-3</v>
      </c>
      <c r="AI118" s="85">
        <f t="shared" si="18"/>
        <v>2.21225988955595E-3</v>
      </c>
      <c r="AJ118" s="85">
        <f t="shared" si="19"/>
        <v>2.2228727939977498E-3</v>
      </c>
    </row>
    <row r="119" spans="14:36" x14ac:dyDescent="0.2">
      <c r="N119" s="208"/>
      <c r="O119" s="208"/>
      <c r="AF119" s="388">
        <f>_xll.qlCalendarAdvance(Calendar,AF118,"1d","mf",,Trigger)</f>
        <v>42304</v>
      </c>
      <c r="AG119" s="90">
        <f>_xll.qlDayCounterYearFraction(DayCounter,SettlementDate,AF119,,,Trigger)</f>
        <v>0.46111111111111114</v>
      </c>
      <c r="AH119" s="85">
        <f t="shared" si="17"/>
        <v>2.3129531403987035E-3</v>
      </c>
      <c r="AI119" s="85">
        <f t="shared" si="18"/>
        <v>2.2108613721831339E-3</v>
      </c>
      <c r="AJ119" s="85">
        <f t="shared" si="19"/>
        <v>2.2253385618574571E-3</v>
      </c>
    </row>
    <row r="120" spans="14:36" x14ac:dyDescent="0.2">
      <c r="N120" s="208"/>
      <c r="O120" s="208"/>
      <c r="AF120" s="388">
        <f>_xll.qlCalendarAdvance(Calendar,AF119,"1d","mf",,Trigger)</f>
        <v>42305</v>
      </c>
      <c r="AG120" s="90">
        <f>_xll.qlDayCounterYearFraction(DayCounter,SettlementDate,AF120,,,Trigger)</f>
        <v>0.46388888888888891</v>
      </c>
      <c r="AH120" s="85">
        <f t="shared" si="17"/>
        <v>2.3129531403987035E-3</v>
      </c>
      <c r="AI120" s="85">
        <f t="shared" si="18"/>
        <v>2.2094628548103177E-3</v>
      </c>
      <c r="AJ120" s="85">
        <f t="shared" si="19"/>
        <v>2.2278700910225583E-3</v>
      </c>
    </row>
    <row r="121" spans="14:36" x14ac:dyDescent="0.2">
      <c r="N121" s="208"/>
      <c r="O121" s="208"/>
      <c r="AF121" s="388">
        <f>_xll.qlCalendarAdvance(Calendar,AF120,"1d","mf",,Trigger)</f>
        <v>42306</v>
      </c>
      <c r="AG121" s="90">
        <f>_xll.qlDayCounterYearFraction(DayCounter,SettlementDate,AF121,,,Trigger)</f>
        <v>0.46666666666666667</v>
      </c>
      <c r="AH121" s="85">
        <f t="shared" si="17"/>
        <v>2.3129531403987035E-3</v>
      </c>
      <c r="AI121" s="85">
        <f t="shared" si="18"/>
        <v>2.208064337437502E-3</v>
      </c>
      <c r="AJ121" s="85">
        <f t="shared" si="19"/>
        <v>2.2304673814930532E-3</v>
      </c>
    </row>
    <row r="122" spans="14:36" x14ac:dyDescent="0.2">
      <c r="N122" s="208"/>
      <c r="O122" s="208"/>
      <c r="AF122" s="388">
        <f>_xll.qlCalendarAdvance(Calendar,AF121,"1d","mf",,Trigger)</f>
        <v>42307</v>
      </c>
      <c r="AG122" s="90">
        <f>_xll.qlDayCounterYearFraction(DayCounter,SettlementDate,AF122,,,Trigger)</f>
        <v>0.46944444444444444</v>
      </c>
      <c r="AH122" s="85">
        <f t="shared" si="17"/>
        <v>2.3129531403987035E-3</v>
      </c>
      <c r="AI122" s="85">
        <f t="shared" si="18"/>
        <v>2.2066658200646859E-3</v>
      </c>
      <c r="AJ122" s="85">
        <f t="shared" si="19"/>
        <v>2.2331304332689418E-3</v>
      </c>
    </row>
    <row r="123" spans="14:36" x14ac:dyDescent="0.2">
      <c r="N123" s="208"/>
      <c r="O123" s="208"/>
      <c r="AF123" s="388">
        <f>_xll.qlCalendarAdvance(Calendar,AF122,"1d","mf",,Trigger)</f>
        <v>42310</v>
      </c>
      <c r="AG123" s="90">
        <f>_xll.qlDayCounterYearFraction(DayCounter,SettlementDate,AF123,,,Trigger)</f>
        <v>0.4777777777777778</v>
      </c>
      <c r="AH123" s="85">
        <f t="shared" si="17"/>
        <v>2.3129531403987035E-3</v>
      </c>
      <c r="AI123" s="85">
        <f t="shared" si="18"/>
        <v>2.2024702679462379E-3</v>
      </c>
      <c r="AJ123" s="85">
        <f t="shared" si="19"/>
        <v>2.2415141564289705E-3</v>
      </c>
    </row>
    <row r="124" spans="14:36" x14ac:dyDescent="0.2">
      <c r="N124" s="208"/>
      <c r="O124" s="208"/>
      <c r="AF124" s="388">
        <f>_xll.qlCalendarAdvance(Calendar,AF123,"1d","mf",,Trigger)</f>
        <v>42311</v>
      </c>
      <c r="AG124" s="90">
        <f>_xll.qlDayCounterYearFraction(DayCounter,SettlementDate,AF124,,,Trigger)</f>
        <v>0.48055555555555557</v>
      </c>
      <c r="AH124" s="85">
        <f t="shared" si="17"/>
        <v>2.3129531403987035E-3</v>
      </c>
      <c r="AI124" s="85">
        <f t="shared" si="18"/>
        <v>2.2010717505734217E-3</v>
      </c>
      <c r="AJ124" s="85">
        <f t="shared" si="19"/>
        <v>2.2444402534264338E-3</v>
      </c>
    </row>
    <row r="125" spans="14:36" x14ac:dyDescent="0.2">
      <c r="N125" s="208"/>
      <c r="O125" s="208"/>
      <c r="AF125" s="388">
        <f>_xll.qlCalendarAdvance(Calendar,AF124,"1d","mf",,Trigger)</f>
        <v>42312</v>
      </c>
      <c r="AG125" s="90">
        <f>_xll.qlDayCounterYearFraction(DayCounter,SettlementDate,AF125,,,Trigger)</f>
        <v>0.48333333333333334</v>
      </c>
      <c r="AH125" s="85">
        <f t="shared" si="17"/>
        <v>2.3129531403987035E-3</v>
      </c>
      <c r="AI125" s="85">
        <f t="shared" si="18"/>
        <v>2.1996732332006056E-3</v>
      </c>
      <c r="AJ125" s="85">
        <f t="shared" si="19"/>
        <v>2.2474321117292913E-3</v>
      </c>
    </row>
    <row r="126" spans="14:36" x14ac:dyDescent="0.2">
      <c r="N126" s="208"/>
      <c r="O126" s="208"/>
      <c r="AF126" s="388">
        <f>_xll.qlCalendarAdvance(Calendar,AF125,"1d","mf",,Trigger)</f>
        <v>42313</v>
      </c>
      <c r="AG126" s="90">
        <f>_xll.qlDayCounterYearFraction(DayCounter,SettlementDate,AF126,,,Trigger)</f>
        <v>0.4861111111111111</v>
      </c>
      <c r="AH126" s="85">
        <f t="shared" si="17"/>
        <v>2.3129531403987035E-3</v>
      </c>
      <c r="AI126" s="85">
        <f t="shared" si="18"/>
        <v>2.1982747158277899E-3</v>
      </c>
      <c r="AJ126" s="85">
        <f t="shared" si="19"/>
        <v>2.2504897313375422E-3</v>
      </c>
    </row>
    <row r="127" spans="14:36" x14ac:dyDescent="0.2">
      <c r="N127" s="208"/>
      <c r="O127" s="208"/>
      <c r="AF127" s="388">
        <f>_xll.qlCalendarAdvance(Calendar,AF126,"1d","mf",,Trigger)</f>
        <v>42314</v>
      </c>
      <c r="AG127" s="90">
        <f>_xll.qlDayCounterYearFraction(DayCounter,SettlementDate,AF127,,,Trigger)</f>
        <v>0.48888888888888887</v>
      </c>
      <c r="AH127" s="85">
        <f t="shared" si="17"/>
        <v>2.3129531403987035E-3</v>
      </c>
      <c r="AI127" s="85">
        <f t="shared" si="18"/>
        <v>2.1968761984549738E-3</v>
      </c>
      <c r="AJ127" s="85">
        <f t="shared" si="19"/>
        <v>2.2536131122511873E-3</v>
      </c>
    </row>
    <row r="128" spans="14:36" x14ac:dyDescent="0.2">
      <c r="N128" s="208"/>
      <c r="O128" s="208"/>
      <c r="AF128" s="388">
        <f>_xll.qlCalendarAdvance(Calendar,AF127,"1d","mf",,Trigger)</f>
        <v>42317</v>
      </c>
      <c r="AG128" s="90">
        <f>_xll.qlDayCounterYearFraction(DayCounter,SettlementDate,AF128,,,Trigger)</f>
        <v>0.49722222222222223</v>
      </c>
      <c r="AH128" s="85">
        <f t="shared" si="17"/>
        <v>2.3129531403987035E-3</v>
      </c>
      <c r="AI128" s="85">
        <f t="shared" si="18"/>
        <v>2.1926806463365258E-3</v>
      </c>
      <c r="AJ128" s="85">
        <f t="shared" si="19"/>
        <v>2.2633778228244843E-3</v>
      </c>
    </row>
    <row r="129" spans="15:36" x14ac:dyDescent="0.2">
      <c r="O129" s="208"/>
      <c r="AF129" s="388">
        <f>_xll.qlCalendarAdvance(Calendar,AF128,"1d","mf",,Trigger)</f>
        <v>42318</v>
      </c>
      <c r="AG129" s="90">
        <f>_xll.qlDayCounterYearFraction(DayCounter,SettlementDate,AF129,,,Trigger)</f>
        <v>0.5</v>
      </c>
      <c r="AH129" s="85">
        <f t="shared" si="17"/>
        <v>2.3129531403987035E-3</v>
      </c>
      <c r="AI129" s="85">
        <f t="shared" si="18"/>
        <v>2.1912821289637096E-3</v>
      </c>
      <c r="AJ129" s="85">
        <f t="shared" si="19"/>
        <v>2.2667642489597045E-3</v>
      </c>
    </row>
    <row r="130" spans="15:36" x14ac:dyDescent="0.2">
      <c r="O130" s="208"/>
      <c r="AF130" s="388">
        <f>_xll.qlCalendarAdvance(Calendar,AF129,"1d","mf",,Trigger)</f>
        <v>42319</v>
      </c>
      <c r="AG130" s="90">
        <f>_xll.qlDayCounterYearFraction(DayCounter,SettlementDate,AF130,,,Trigger)</f>
        <v>0.50277777777777777</v>
      </c>
      <c r="AH130" s="85">
        <f t="shared" si="17"/>
        <v>2.3129531403987035E-3</v>
      </c>
      <c r="AI130" s="85">
        <f t="shared" si="18"/>
        <v>2.1898836115908935E-3</v>
      </c>
      <c r="AJ130" s="85">
        <f t="shared" si="19"/>
        <v>2.270216436400318E-3</v>
      </c>
    </row>
    <row r="131" spans="15:36" x14ac:dyDescent="0.2">
      <c r="O131" s="208"/>
      <c r="AF131" s="388">
        <f>_xll.qlCalendarAdvance(Calendar,AF130,"1d","mf",,Trigger)</f>
        <v>42320</v>
      </c>
      <c r="AG131" s="90">
        <f>_xll.qlDayCounterYearFraction(DayCounter,SettlementDate,AF131,,,Trigger)</f>
        <v>0.50555555555555554</v>
      </c>
      <c r="AH131" s="85">
        <f t="shared" si="17"/>
        <v>2.3129531403987035E-3</v>
      </c>
      <c r="AI131" s="85">
        <f t="shared" si="18"/>
        <v>2.1884850942180773E-3</v>
      </c>
      <c r="AJ131" s="85">
        <f t="shared" si="19"/>
        <v>2.2737343851463258E-3</v>
      </c>
    </row>
    <row r="132" spans="15:36" x14ac:dyDescent="0.2">
      <c r="O132" s="208"/>
      <c r="AF132" s="389">
        <f>_xll.qlCalendarAdvance(Calendar,AF131,"1d","mf",,Trigger)</f>
        <v>42321</v>
      </c>
      <c r="AG132" s="368">
        <f>_xll.qlDayCounterYearFraction(DayCounter,SettlementDate,AF132,,,Trigger)</f>
        <v>0.5083333333333333</v>
      </c>
      <c r="AH132" s="91">
        <f t="shared" si="17"/>
        <v>2.3129531403987035E-3</v>
      </c>
      <c r="AI132" s="91">
        <f t="shared" si="18"/>
        <v>2.1870865768452616E-3</v>
      </c>
      <c r="AJ132" s="91">
        <f t="shared" si="19"/>
        <v>2.2773180951977268E-3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38" t="s">
        <v>95</v>
      </c>
      <c r="AB2" s="438"/>
      <c r="AC2" s="438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42137</v>
      </c>
      <c r="E3" s="116">
        <f>_xll.qlInterestRateIndexMaturity($D$10,D3)</f>
        <v>42503</v>
      </c>
      <c r="F3" s="148">
        <f>_xll.qlYieldTSDiscount(Discounting,D3,,AllTriggers)</f>
        <v>0.99999222228271556</v>
      </c>
      <c r="G3" s="148">
        <f>_xll.qlYieldTSDiscount(Discounting,E3,,AllTriggers)</f>
        <v>0.9967901079031094</v>
      </c>
      <c r="H3" s="150">
        <f>_xll.qlDayCounterYearFraction(DayCounter,D3,E3,,,Trigger)</f>
        <v>1.0166666666666666</v>
      </c>
      <c r="I3" s="152">
        <f>(F3/G3-1)/H3</f>
        <v>3.1597632001761819E-3</v>
      </c>
      <c r="J3" s="140">
        <f>'Delta 1Y'!P3</f>
        <v>4.1189530543607892E-3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1.0138888888888888</v>
      </c>
      <c r="M3" s="122">
        <f>L3-K3</f>
        <v>1.0166666666666666</v>
      </c>
      <c r="N3" s="122">
        <f>(L3^2-K3^2)/2</f>
        <v>0.51398148148148137</v>
      </c>
      <c r="O3" s="122">
        <f>(L3^3-K3^3)/3</f>
        <v>0.34741602366255137</v>
      </c>
      <c r="P3" s="362" t="b">
        <f>IF(D12="fixing",TRUE,FALSE)</f>
        <v>0</v>
      </c>
      <c r="R3" s="441" t="s">
        <v>92</v>
      </c>
      <c r="S3" s="192">
        <f t="array" ref="S3:S5">_xll.ohFilter(O3:O7,P3:P7)</f>
        <v>0.35605304069501592</v>
      </c>
      <c r="T3" s="193">
        <f t="array" ref="T3:T5">_xll.ohFilter(N3:N7,P3:P7)</f>
        <v>0.52246913580246901</v>
      </c>
      <c r="U3" s="194">
        <f t="array" ref="U3:U5">_xll.ohFilter(M3:M7,P3:P7)</f>
        <v>1.0222222222222221</v>
      </c>
      <c r="V3" s="195"/>
      <c r="W3" s="196">
        <f t="array" ref="W3:W5">MMULT(AA3:AC5,Y3:Y5)</f>
        <v>-8.9004284463958805E-3</v>
      </c>
      <c r="X3" s="197"/>
      <c r="Y3" s="284">
        <f t="array" ref="Y3:Y5">_xll.ohFilter(J3:J7,P3:P7)</f>
        <v>4.1189530543607892E-3</v>
      </c>
      <c r="AA3" s="192">
        <f t="array" ref="AA3:AC5">MINVERSE(S3:U5)</f>
        <v>63.956251233724075</v>
      </c>
      <c r="AB3" s="193">
        <v>-133.0463564387249</v>
      </c>
      <c r="AC3" s="194">
        <v>68.740617493341162</v>
      </c>
      <c r="AF3" s="88">
        <f>SettlementDate</f>
        <v>42138</v>
      </c>
      <c r="AG3" s="90">
        <f>_xll.qlDayCounterYearFraction(DayCounter,SettlementDate,AF3,,,Trigger)</f>
        <v>0</v>
      </c>
      <c r="AH3" s="84">
        <f t="shared" ref="AH3:AH66" si="0">$W$13</f>
        <v>4.0294105966572945E-3</v>
      </c>
      <c r="AI3" s="84">
        <f t="shared" ref="AI3:AI66" si="1">$W$10+$W$9*AG3</f>
        <v>3.3632706908079332E-3</v>
      </c>
      <c r="AJ3" s="84">
        <f t="shared" ref="AJ3:AJ66" si="2">($W$5+$W$4*AG3+$W$3*AG3^2)</f>
        <v>1.4713418372202663E-3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42138</v>
      </c>
      <c r="E4" s="80">
        <f>_xll.qlInterestRateIndexMaturity($D$10,D4)</f>
        <v>42506</v>
      </c>
      <c r="F4" s="149">
        <f>_xll.qlYieldTSDiscount(Discounting,D4,,AllTriggers)</f>
        <v>0.99998560902783784</v>
      </c>
      <c r="G4" s="149">
        <f>_xll.qlYieldTSDiscount(Discounting,E4,,AllTriggers)</f>
        <v>0.99673525149732733</v>
      </c>
      <c r="H4" s="151">
        <f>_xll.qlDayCounterYearFraction(DayCounter,D4,E4,,,Trigger)</f>
        <v>1.0222222222222221</v>
      </c>
      <c r="I4" s="81">
        <f t="shared" ref="I4:I7" si="3">(F4/G4-1)/H4</f>
        <v>3.190112499200262E-3</v>
      </c>
      <c r="J4" s="141">
        <f>LN((1+(_xll.qlInterpolationInterpolate(B12MInterpolation,D4,TRUE,AllTriggers)+I4)*H4)/(1+I4*H4))</f>
        <v>4.1189530543607892E-3</v>
      </c>
      <c r="K4" s="90">
        <f>_xll.qlDayCounterYearFraction(DayCounter,SettlementDate,D4,,,Trigger)</f>
        <v>0</v>
      </c>
      <c r="L4" s="90">
        <f>_xll.qlDayCounterYearFraction(DayCounter,SettlementDate,E4,,,Trigger)</f>
        <v>1.0222222222222221</v>
      </c>
      <c r="M4" s="90">
        <f>L4-K4</f>
        <v>1.0222222222222221</v>
      </c>
      <c r="N4" s="90">
        <f>(L4^2-K4^2)/2</f>
        <v>0.52246913580246901</v>
      </c>
      <c r="O4" s="90">
        <f>(L4^3-K4^3)/3</f>
        <v>0.35605304069501592</v>
      </c>
      <c r="P4" s="364" t="b">
        <f>IF(D12="fixing",FALSE,TRUE)</f>
        <v>1</v>
      </c>
      <c r="R4" s="441"/>
      <c r="S4" s="192">
        <v>0.45018878600823048</v>
      </c>
      <c r="T4" s="193">
        <v>0.60717592592592595</v>
      </c>
      <c r="U4" s="194">
        <v>1.0166666666666668</v>
      </c>
      <c r="V4" s="199" t="s">
        <v>32</v>
      </c>
      <c r="W4" s="196">
        <v>1.1070394301498754E-2</v>
      </c>
      <c r="X4" s="199" t="s">
        <v>33</v>
      </c>
      <c r="Y4" s="284">
        <v>4.2106680343154549E-3</v>
      </c>
      <c r="AA4" s="192">
        <v>-81.544220322998157</v>
      </c>
      <c r="AB4" s="193">
        <v>157.42381616090051</v>
      </c>
      <c r="AC4" s="194">
        <v>-75.433999005536265</v>
      </c>
      <c r="AF4" s="89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4.0294105966572945E-3</v>
      </c>
      <c r="AI4" s="85">
        <f t="shared" si="1"/>
        <v>3.3668910163832015E-3</v>
      </c>
      <c r="AJ4" s="85">
        <f t="shared" si="2"/>
        <v>1.5020242563567876E-3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42170</v>
      </c>
      <c r="E5" s="80">
        <f>_xll.qlInterestRateIndexMaturity($D$10,D5)</f>
        <v>42536</v>
      </c>
      <c r="F5" s="149">
        <f>_xll.qlYieldTSDiscount(Discounting,D5,,AllTriggers)</f>
        <v>0.99987273450530234</v>
      </c>
      <c r="G5" s="149">
        <f>_xll.qlYieldTSDiscount(Discounting,E5,,AllTriggers)</f>
        <v>0.99616179687118545</v>
      </c>
      <c r="H5" s="151">
        <f>_xll.qlDayCounterYearFraction(DayCounter,D5,E5,,,Trigger)</f>
        <v>1.0166666666666666</v>
      </c>
      <c r="I5" s="81">
        <f t="shared" si="3"/>
        <v>3.6641664058981857E-3</v>
      </c>
      <c r="J5" s="141">
        <f>LN((1+(_xll.qlInterpolationInterpolate(B12MInterpolation,D5,TRUE,AllTriggers)+I5)*H5)/(1+I5*H5))</f>
        <v>4.2106680343154549E-3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1.1055555555555556</v>
      </c>
      <c r="M5" s="90">
        <f>L5-K5</f>
        <v>1.0166666666666668</v>
      </c>
      <c r="N5" s="90">
        <f>(L5^2-K5^2)/2</f>
        <v>0.60717592592592595</v>
      </c>
      <c r="O5" s="90">
        <f>(L5^3-K5^3)/3</f>
        <v>0.45018878600823048</v>
      </c>
      <c r="P5" s="364" t="b">
        <v>1</v>
      </c>
      <c r="R5" s="441"/>
      <c r="S5" s="192">
        <v>0.55460892489711933</v>
      </c>
      <c r="T5" s="193">
        <v>0.68907407407407406</v>
      </c>
      <c r="U5" s="194">
        <v>1.0166666666666666</v>
      </c>
      <c r="V5" s="182"/>
      <c r="W5" s="196">
        <v>1.4713418372202663E-3</v>
      </c>
      <c r="X5" s="199"/>
      <c r="Y5" s="284">
        <v>4.1879288523347389E-3</v>
      </c>
      <c r="AA5" s="192">
        <v>20.379639716042441</v>
      </c>
      <c r="AB5" s="193">
        <v>-34.119318346543892</v>
      </c>
      <c r="AC5" s="194">
        <v>14.611921036424722</v>
      </c>
      <c r="AF5" s="89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4.0294105966572945E-3</v>
      </c>
      <c r="AI5" s="85">
        <f t="shared" si="1"/>
        <v>3.3777519931090061E-3</v>
      </c>
      <c r="AJ5" s="85">
        <f t="shared" si="2"/>
        <v>1.5932474000213148E-3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42199</v>
      </c>
      <c r="E6" s="80">
        <f>_xll.qlInterestRateIndexMaturity($D$10,D6)</f>
        <v>42565</v>
      </c>
      <c r="F6" s="149">
        <f>_xll.qlYieldTSDiscount(Discounting,D6,,AllTriggers)</f>
        <v>0.99975691463362404</v>
      </c>
      <c r="G6" s="149">
        <f>_xll.qlYieldTSDiscount(Discounting,E6,,AllTriggers)</f>
        <v>0.99556184380915858</v>
      </c>
      <c r="H6" s="151">
        <f>_xll.qlDayCounterYearFraction(DayCounter,D6,E6,,,Trigger)</f>
        <v>1.0166666666666666</v>
      </c>
      <c r="I6" s="81">
        <f t="shared" si="3"/>
        <v>4.144693970811077E-3</v>
      </c>
      <c r="J6" s="141">
        <f>LN((1+(_xll.qlInterpolationInterpolate(B12MInterpolation,D6,TRUE,AllTriggers)+I6)*H6)/(1+I6*H6))</f>
        <v>4.1879288523347389E-3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4" t="b">
        <v>1</v>
      </c>
      <c r="W6" s="200"/>
      <c r="X6" s="189"/>
      <c r="Y6" s="190"/>
      <c r="AF6" s="89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4.0294105966572945E-3</v>
      </c>
      <c r="AI6" s="85">
        <f t="shared" si="1"/>
        <v>3.3813723186842744E-3</v>
      </c>
      <c r="AJ6" s="85">
        <f t="shared" si="2"/>
        <v>1.6233804099944783E-3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42230</v>
      </c>
      <c r="E7" s="366">
        <f>_xll.qlInterestRateIndexMaturity($D$10,D7)</f>
        <v>42597</v>
      </c>
      <c r="F7" s="380">
        <f>_xll.qlYieldTSDiscount(Discounting,D7,,AllTriggers)</f>
        <v>0.99962796435615486</v>
      </c>
      <c r="G7" s="380">
        <f>_xll.qlYieldTSDiscount(Discounting,E7,,AllTriggers)</f>
        <v>0.99484338587363663</v>
      </c>
      <c r="H7" s="381">
        <f>_xll.qlDayCounterYearFraction(DayCounter,D7,E7,,,Trigger)</f>
        <v>1.0194444444444444</v>
      </c>
      <c r="I7" s="382">
        <f t="shared" si="3"/>
        <v>4.7176465753621319E-3</v>
      </c>
      <c r="J7" s="367">
        <f>LN((1+(_xll.qlInterpolationInterpolate(B12MInterpolation,D7,TRUE,AllTriggers)+I7)*H7)/(1+I7*H7))</f>
        <v>4.1736736672026492E-3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1.2749999999999999</v>
      </c>
      <c r="M7" s="368">
        <f>L7-K7</f>
        <v>1.0194444444444444</v>
      </c>
      <c r="N7" s="368">
        <f>(L7^2-K7^2)/2</f>
        <v>0.78015817901234563</v>
      </c>
      <c r="O7" s="368">
        <f>(L7^3-K7^3)/3</f>
        <v>0.68532729623914035</v>
      </c>
      <c r="P7" s="369" t="b">
        <v>0</v>
      </c>
      <c r="W7" s="200"/>
      <c r="X7" s="189"/>
      <c r="Y7" s="190"/>
      <c r="AF7" s="89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4.0294105966572945E-3</v>
      </c>
      <c r="AI7" s="85">
        <f t="shared" si="1"/>
        <v>3.3849926442595427E-3</v>
      </c>
      <c r="AJ7" s="85">
        <f t="shared" si="2"/>
        <v>1.6533760676768023E-3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4.0294105966572945E-3</v>
      </c>
      <c r="AI8" s="85">
        <f t="shared" si="1"/>
        <v>3.388612969834811E-3</v>
      </c>
      <c r="AJ8" s="85">
        <f t="shared" si="2"/>
        <v>1.683234373068287E-3</v>
      </c>
    </row>
    <row r="9" spans="1:36" ht="12" customHeight="1" x14ac:dyDescent="0.2">
      <c r="C9" s="359" t="s">
        <v>140</v>
      </c>
      <c r="D9" s="378" t="s">
        <v>23</v>
      </c>
      <c r="R9" s="438" t="s">
        <v>93</v>
      </c>
      <c r="S9" s="201"/>
      <c r="T9" s="192">
        <f t="array" ref="T9:T10">_xll.ohFilter(N3:N7,P3:P7)</f>
        <v>0.52246913580246901</v>
      </c>
      <c r="U9" s="194">
        <f t="array" ref="U9:U10">_xll.ohFilter(M3:M7,P3:P7)</f>
        <v>1.0222222222222221</v>
      </c>
      <c r="V9" s="440" t="s">
        <v>32</v>
      </c>
      <c r="W9" s="196">
        <f t="array" ref="W9:W10">MMULT(AA9:AB10,Y9:Y10)</f>
        <v>1.3033172070965743E-3</v>
      </c>
      <c r="X9" s="440" t="s">
        <v>33</v>
      </c>
      <c r="Y9" s="284">
        <f t="array" ref="Y9:Y10">_xll.ohFilter(J3:J7,P3:P7)</f>
        <v>4.1189530543607892E-3</v>
      </c>
      <c r="AA9" s="192">
        <f t="array" ref="AA9:AB10">MINVERSE(T9:U10)</f>
        <v>-11.360448807854134</v>
      </c>
      <c r="AB9" s="194">
        <v>11.422527763088306</v>
      </c>
      <c r="AF9" s="89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4.0294105966572945E-3</v>
      </c>
      <c r="AI9" s="85">
        <f t="shared" si="1"/>
        <v>3.3922332954100794E-3</v>
      </c>
      <c r="AJ9" s="85">
        <f t="shared" si="2"/>
        <v>1.7129553261689321E-3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38"/>
      <c r="S10" s="201"/>
      <c r="T10" s="192">
        <v>0.60717592592592595</v>
      </c>
      <c r="U10" s="194">
        <v>1.0166666666666668</v>
      </c>
      <c r="V10" s="440"/>
      <c r="W10" s="196">
        <v>3.3632706908079332E-3</v>
      </c>
      <c r="X10" s="440"/>
      <c r="Y10" s="284">
        <v>4.2106680343154549E-3</v>
      </c>
      <c r="AA10" s="192">
        <v>6.7847124824684402</v>
      </c>
      <c r="AB10" s="194">
        <v>-5.8381808566895774</v>
      </c>
      <c r="AF10" s="89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4.0294105966572945E-3</v>
      </c>
      <c r="AI10" s="85">
        <f t="shared" si="1"/>
        <v>3.4067145977111522E-3</v>
      </c>
      <c r="AJ10" s="85">
        <f t="shared" si="2"/>
        <v>1.8304656156631182E-3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4.0294105966572945E-3</v>
      </c>
      <c r="AI11" s="85">
        <f t="shared" si="1"/>
        <v>3.4103349232864205E-3</v>
      </c>
      <c r="AJ11" s="85">
        <f t="shared" si="2"/>
        <v>1.8594998073095661E-3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4.0294105966572945E-3</v>
      </c>
      <c r="AI12" s="85">
        <f t="shared" si="1"/>
        <v>3.4139552488616888E-3</v>
      </c>
      <c r="AJ12" s="85">
        <f t="shared" si="2"/>
        <v>1.8883966466651746E-3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1.0222222222222221</v>
      </c>
      <c r="V13" s="202" t="s">
        <v>32</v>
      </c>
      <c r="W13" s="196">
        <f>MMULT(AA13,Y13)</f>
        <v>4.0294105966572945E-3</v>
      </c>
      <c r="X13" s="202" t="s">
        <v>33</v>
      </c>
      <c r="Y13" s="284">
        <f t="array" ref="Y13">_xll.ohFilter(J3:J7,P3:P7)</f>
        <v>4.1189530543607892E-3</v>
      </c>
      <c r="AA13" s="203">
        <f>MINVERSE(U13)</f>
        <v>0.97826086956521752</v>
      </c>
      <c r="AF13" s="89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4.0294105966572945E-3</v>
      </c>
      <c r="AI13" s="85">
        <f t="shared" si="1"/>
        <v>3.4175755744369572E-3</v>
      </c>
      <c r="AJ13" s="85">
        <f t="shared" si="2"/>
        <v>1.9171561337299437E-3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4.0294105966572945E-3</v>
      </c>
      <c r="AI14" s="85">
        <f t="shared" si="1"/>
        <v>3.4284365511627621E-3</v>
      </c>
      <c r="AJ14" s="85">
        <f t="shared" si="2"/>
        <v>2.0026104811792142E-3</v>
      </c>
    </row>
    <row r="15" spans="1:36" ht="12" customHeight="1" x14ac:dyDescent="0.2">
      <c r="C15" s="370" t="s">
        <v>38</v>
      </c>
      <c r="D15" s="87">
        <f t="shared" ref="D15:D30" si="5">SettlementDate</f>
        <v>42138</v>
      </c>
      <c r="E15" s="88">
        <f>_xll.qlCalendarAdvance(Calendar,SettlementDate,C15,"Following",,Trigger)</f>
        <v>42139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0.99998560902783784</v>
      </c>
      <c r="L15" s="137">
        <f>_xll.qlYieldTSDiscount(Discounting,E15,,AllTriggers)</f>
        <v>0.99998021624918165</v>
      </c>
      <c r="M15" s="392">
        <f>(K15/L15-1)/J15</f>
        <v>1.9414387251437404E-3</v>
      </c>
      <c r="N15" s="85">
        <f t="shared" ref="N15:N22" si="6">((1+M15*J15)*EXP($W$13*J15)-1)/J15</f>
        <v>5.9708936024271964E-3</v>
      </c>
      <c r="O15" s="85">
        <f>((1+J15*M15)*EXP($W$10*J15+0.5*$W$9*J15^2)-1)/J15</f>
        <v>5.3065534537743986E-3</v>
      </c>
      <c r="P15" s="85">
        <f>((1+J15*M15)*EXP($W$5*J15+0.5*$W$4*J15^2+1/3*$W$3*J15^3)-1)/J15</f>
        <v>3.4281443053885141E-3</v>
      </c>
      <c r="Q15" s="207"/>
      <c r="AF15" s="89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4.0294105966572945E-3</v>
      </c>
      <c r="AI15" s="85">
        <f t="shared" si="1"/>
        <v>3.43205687673803E-3</v>
      </c>
      <c r="AJ15" s="85">
        <f t="shared" si="2"/>
        <v>2.0308205590806256E-3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0.99998560902783784</v>
      </c>
      <c r="L16" s="138">
        <f>_xll.qlYieldTSDiscount(Discounting,E16,,AllTriggers)</f>
        <v>0.99996110998077814</v>
      </c>
      <c r="M16" s="364">
        <f t="shared" ref="M16:M22" si="7">(K16/L16-1)/J16</f>
        <v>1.2599999930618111E-3</v>
      </c>
      <c r="N16" s="85">
        <f t="shared" si="6"/>
        <v>5.2896671697233444E-3</v>
      </c>
      <c r="O16" s="85">
        <f t="shared" ref="O16:O22" si="8">((1+J16*M16)*EXP($W$10*J16+0.5*$W$9*J16^2)-1)/J16</f>
        <v>4.6361353431022068E-3</v>
      </c>
      <c r="P16" s="85">
        <f t="shared" ref="P16:P22" si="9">((1+J16*M16)*EXP($W$5*J16+0.5*$W$4*J16^2+1/3*$W$3*J16^3)-1)/J16</f>
        <v>2.837911816047724E-3</v>
      </c>
      <c r="Q16" s="207"/>
      <c r="AF16" s="89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4.0294105966572945E-3</v>
      </c>
      <c r="AI16" s="85">
        <f t="shared" si="1"/>
        <v>3.4356772023132983E-3</v>
      </c>
      <c r="AJ16" s="85">
        <f t="shared" si="2"/>
        <v>2.0588932846911973E-3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0.99998560902783784</v>
      </c>
      <c r="L17" s="138">
        <f>_xll.qlYieldTSDiscount(Discounting,E17,,AllTriggers)</f>
        <v>0.9999366121344111</v>
      </c>
      <c r="M17" s="364">
        <f t="shared" si="7"/>
        <v>1.259999985399369E-3</v>
      </c>
      <c r="N17" s="85">
        <f t="shared" si="6"/>
        <v>5.2899237580453628E-3</v>
      </c>
      <c r="O17" s="85">
        <f t="shared" si="8"/>
        <v>4.6490022926994256E-3</v>
      </c>
      <c r="P17" s="85">
        <f t="shared" si="9"/>
        <v>2.9422500936198454E-3</v>
      </c>
      <c r="Q17" s="207"/>
      <c r="AF17" s="89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4.0294105966572945E-3</v>
      </c>
      <c r="AI17" s="85">
        <f t="shared" si="1"/>
        <v>3.4392975278885666E-3</v>
      </c>
      <c r="AJ17" s="85">
        <f t="shared" si="2"/>
        <v>2.0868286580109298E-3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0.99998560902783784</v>
      </c>
      <c r="L18" s="138">
        <f>_xll.qlYieldTSDiscount(Discounting,E18,,AllTriggers)</f>
        <v>0.99991211548704217</v>
      </c>
      <c r="M18" s="364">
        <f t="shared" si="7"/>
        <v>1.260000005269189E-3</v>
      </c>
      <c r="N18" s="85">
        <f t="shared" si="6"/>
        <v>5.2901803898868539E-3</v>
      </c>
      <c r="O18" s="85">
        <f t="shared" si="8"/>
        <v>4.661871577518184E-3</v>
      </c>
      <c r="P18" s="85">
        <f t="shared" si="9"/>
        <v>3.0443569346935307E-3</v>
      </c>
      <c r="Q18" s="207"/>
      <c r="AF18" s="89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4.0294105966572945E-3</v>
      </c>
      <c r="AI18" s="85">
        <f t="shared" si="1"/>
        <v>3.442917853463835E-3</v>
      </c>
      <c r="AJ18" s="85">
        <f t="shared" si="2"/>
        <v>2.1146266790398227E-3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391"/>
      <c r="G19" s="391"/>
      <c r="H19" s="391"/>
      <c r="I19" s="391"/>
      <c r="J19" s="90">
        <f>_xll.qlDayCounterYearFraction(DayCounter,D19,E19,,,Trigger)</f>
        <v>8.8888888888888892E-2</v>
      </c>
      <c r="K19" s="138">
        <f>_xll.qlYieldTSDiscount(Discounting,D19,,AllTriggers)</f>
        <v>0.99998560902783784</v>
      </c>
      <c r="L19" s="138">
        <f>_xll.qlYieldTSDiscount(Discounting,E19,,AllTriggers)</f>
        <v>0.99987273450530234</v>
      </c>
      <c r="M19" s="364">
        <f t="shared" si="7"/>
        <v>1.2700000057022653E-3</v>
      </c>
      <c r="N19" s="85">
        <f t="shared" si="6"/>
        <v>5.3005872523340103E-3</v>
      </c>
      <c r="O19" s="85">
        <f t="shared" si="8"/>
        <v>4.6921024358032026E-3</v>
      </c>
      <c r="P19" s="85">
        <f t="shared" si="9"/>
        <v>3.2103041904243956E-3</v>
      </c>
      <c r="Q19" s="207"/>
      <c r="AF19" s="89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4.0294105966572945E-3</v>
      </c>
      <c r="AI19" s="85">
        <f t="shared" si="1"/>
        <v>3.4537788301896399E-3</v>
      </c>
      <c r="AJ19" s="85">
        <f t="shared" si="2"/>
        <v>2.1971966283814651E-3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391"/>
      <c r="G20" s="391"/>
      <c r="H20" s="391"/>
      <c r="I20" s="391"/>
      <c r="J20" s="90">
        <f>_xll.qlDayCounterYearFraction(DayCounter,D20,E20,,,Trigger)</f>
        <v>0.16944444444444445</v>
      </c>
      <c r="K20" s="138">
        <f>_xll.qlYieldTSDiscount(Discounting,D20,,AllTriggers)</f>
        <v>0.99998560902783784</v>
      </c>
      <c r="L20" s="138">
        <f>_xll.qlYieldTSDiscount(Discounting,E20,,AllTriggers)</f>
        <v>0.99975691463362404</v>
      </c>
      <c r="M20" s="364">
        <f t="shared" si="7"/>
        <v>1.3499999999488921E-3</v>
      </c>
      <c r="N20" s="85">
        <f t="shared" si="6"/>
        <v>5.3817085148131615E-3</v>
      </c>
      <c r="O20" s="85">
        <f t="shared" si="8"/>
        <v>4.8255079649769618E-3</v>
      </c>
      <c r="P20" s="85">
        <f t="shared" si="9"/>
        <v>3.6750583362676163E-3</v>
      </c>
      <c r="Q20" s="207"/>
      <c r="AF20" s="89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4.0294105966572945E-3</v>
      </c>
      <c r="AI20" s="85">
        <f t="shared" si="1"/>
        <v>3.4573991557649078E-3</v>
      </c>
      <c r="AJ20" s="85">
        <f t="shared" si="2"/>
        <v>2.2244452402470001E-3</v>
      </c>
    </row>
    <row r="21" spans="3:36" ht="12" customHeight="1" x14ac:dyDescent="0.2">
      <c r="C21" s="170" t="s">
        <v>36</v>
      </c>
      <c r="D21" s="80">
        <f t="shared" si="5"/>
        <v>42138</v>
      </c>
      <c r="E21" s="89">
        <f>_xll.qlCalendarAdvance(Calendar,SettlementDate,C21,"mf",TRUE,Trigger)</f>
        <v>42230</v>
      </c>
      <c r="F21" s="391"/>
      <c r="G21" s="391"/>
      <c r="H21" s="391"/>
      <c r="I21" s="391"/>
      <c r="J21" s="90">
        <f>_xll.qlDayCounterYearFraction(DayCounter,D21,E21,,,Trigger)</f>
        <v>0.25555555555555554</v>
      </c>
      <c r="K21" s="138">
        <f>_xll.qlYieldTSDiscount(Discounting,D21,,AllTriggers)</f>
        <v>0.99998560902783784</v>
      </c>
      <c r="L21" s="138">
        <f>_xll.qlYieldTSDiscount(Discounting,E21,,AllTriggers)</f>
        <v>0.99962796435615486</v>
      </c>
      <c r="M21" s="364">
        <f t="shared" si="7"/>
        <v>1.3999999999648595E-3</v>
      </c>
      <c r="N21" s="85">
        <f t="shared" si="6"/>
        <v>5.4329283041231339E-3</v>
      </c>
      <c r="O21" s="85">
        <f t="shared" si="8"/>
        <v>4.9326616526580774E-3</v>
      </c>
      <c r="P21" s="85">
        <f t="shared" si="9"/>
        <v>4.0940237317031664E-3</v>
      </c>
      <c r="Q21" s="207"/>
      <c r="AF21" s="89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4.0294105966572945E-3</v>
      </c>
      <c r="AI21" s="85">
        <f t="shared" si="1"/>
        <v>3.4610194813401761E-3</v>
      </c>
      <c r="AJ21" s="85">
        <f t="shared" si="2"/>
        <v>2.2515564998216958E-3</v>
      </c>
    </row>
    <row r="22" spans="3:36" ht="12" customHeight="1" x14ac:dyDescent="0.2">
      <c r="C22" s="170" t="s">
        <v>43</v>
      </c>
      <c r="D22" s="80">
        <f t="shared" si="5"/>
        <v>42138</v>
      </c>
      <c r="E22" s="89">
        <f>_xll.qlCalendarAdvance(Calendar,SettlementDate,C22,"mf",TRUE,Trigger)</f>
        <v>42261</v>
      </c>
      <c r="F22" s="391"/>
      <c r="G22" s="391"/>
      <c r="H22" s="391"/>
      <c r="I22" s="391"/>
      <c r="J22" s="90">
        <f>_xll.qlDayCounterYearFraction(DayCounter,D22,E22,,,Trigger)</f>
        <v>0.34166666666666667</v>
      </c>
      <c r="K22" s="138">
        <f>_xll.qlYieldTSDiscount(Discounting,D22,,AllTriggers)</f>
        <v>0.99998560902783784</v>
      </c>
      <c r="L22" s="138">
        <f>_xll.qlYieldTSDiscount(Discounting,E22,,AllTriggers)</f>
        <v>0.99949044480331695</v>
      </c>
      <c r="M22" s="364">
        <f t="shared" si="7"/>
        <v>1.4499999999745678E-3</v>
      </c>
      <c r="N22" s="85">
        <f t="shared" si="6"/>
        <v>5.4841831574299719E-3</v>
      </c>
      <c r="O22" s="85">
        <f t="shared" si="8"/>
        <v>5.0398959410304324E-3</v>
      </c>
      <c r="P22" s="85">
        <f t="shared" si="9"/>
        <v>4.4692501260922574E-3</v>
      </c>
      <c r="Q22" s="207"/>
      <c r="AF22" s="89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4.0294105966572945E-3</v>
      </c>
      <c r="AI22" s="85">
        <f t="shared" si="1"/>
        <v>3.4646398069154444E-3</v>
      </c>
      <c r="AJ22" s="85">
        <f t="shared" si="2"/>
        <v>2.2785304071055524E-3</v>
      </c>
    </row>
    <row r="23" spans="3:36" ht="12" customHeight="1" x14ac:dyDescent="0.2">
      <c r="C23" s="170" t="s">
        <v>44</v>
      </c>
      <c r="D23" s="80">
        <f t="shared" si="5"/>
        <v>42138</v>
      </c>
      <c r="E23" s="89">
        <f>_xll.qlCalendarAdvance(Calendar,SettlementDate,C23,"mf",TRUE,Trigger)</f>
        <v>42291</v>
      </c>
      <c r="F23" s="391"/>
      <c r="G23" s="391"/>
      <c r="H23" s="391"/>
      <c r="I23" s="391"/>
      <c r="J23" s="90">
        <f>_xll.qlDayCounterYearFraction(DayCounter,D23,E23,,,Trigger)</f>
        <v>0.42499999999999999</v>
      </c>
      <c r="K23" s="138">
        <f>_xll.qlYieldTSDiscount(Discounting,D23,,AllTriggers)</f>
        <v>0.99998560902783784</v>
      </c>
      <c r="L23" s="138">
        <f>_xll.qlYieldTSDiscount(Discounting,E23,,AllTriggers)</f>
        <v>0.99929334856063123</v>
      </c>
      <c r="M23" s="364">
        <f t="shared" ref="M23:M30" si="10">(K23/L23-1)/J23</f>
        <v>1.6299999999791481E-3</v>
      </c>
      <c r="N23" s="85">
        <f t="shared" ref="N23:N30" si="11">((1+M23*J23)*EXP($W$13*J23)-1)/J23</f>
        <v>5.6656565144501811E-3</v>
      </c>
      <c r="O23" s="85">
        <f t="shared" ref="O23:O30" si="12">((1+J23*M23)*EXP($W$10*J23+0.5*$W$9*J23^2)-1)/J23</f>
        <v>5.2755666570129568E-3</v>
      </c>
      <c r="P23" s="85">
        <f t="shared" ref="P23:P30" si="13">((1+J23*M23)*EXP($W$5*J23+0.5*$W$4*J23^2+1/3*$W$3*J23^3)-1)/J23</f>
        <v>4.9224982478618074E-3</v>
      </c>
      <c r="Q23" s="207"/>
      <c r="AF23" s="89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4.0294105966572945E-3</v>
      </c>
      <c r="AI23" s="85">
        <f t="shared" si="1"/>
        <v>3.4682601324907128E-3</v>
      </c>
      <c r="AJ23" s="85">
        <f t="shared" si="2"/>
        <v>2.3053669620985693E-3</v>
      </c>
    </row>
    <row r="24" spans="3:36" ht="12" customHeight="1" x14ac:dyDescent="0.2">
      <c r="C24" s="170" t="s">
        <v>37</v>
      </c>
      <c r="D24" s="80">
        <f t="shared" si="5"/>
        <v>42138</v>
      </c>
      <c r="E24" s="89">
        <f>_xll.qlCalendarAdvance(Calendar,SettlementDate,C24,"mf",TRUE,Trigger)</f>
        <v>42324</v>
      </c>
      <c r="F24" s="391"/>
      <c r="G24" s="391"/>
      <c r="H24" s="391"/>
      <c r="I24" s="391"/>
      <c r="J24" s="90">
        <f>_xll.qlDayCounterYearFraction(DayCounter,D24,E24,,,Trigger)</f>
        <v>0.51666666666666672</v>
      </c>
      <c r="K24" s="138">
        <f>_xll.qlYieldTSDiscount(Discounting,D24,,AllTriggers)</f>
        <v>0.99998560902783784</v>
      </c>
      <c r="L24" s="138">
        <f>_xll.qlYieldTSDiscount(Discounting,E24,,AllTriggers)</f>
        <v>0.99905132952618469</v>
      </c>
      <c r="M24" s="364">
        <f t="shared" si="10"/>
        <v>1.8099999999831064E-3</v>
      </c>
      <c r="N24" s="85">
        <f t="shared" si="11"/>
        <v>5.8473799431264656E-3</v>
      </c>
      <c r="O24" s="85">
        <f t="shared" si="12"/>
        <v>5.5169631221064731E-3</v>
      </c>
      <c r="P24" s="85">
        <f t="shared" si="13"/>
        <v>5.3557710558727756E-3</v>
      </c>
      <c r="Q24" s="207"/>
      <c r="AF24" s="89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4.0294105966572945E-3</v>
      </c>
      <c r="AI24" s="85">
        <f t="shared" si="1"/>
        <v>3.4791211092165177E-3</v>
      </c>
      <c r="AJ24" s="85">
        <f t="shared" si="2"/>
        <v>2.385052513332583E-3</v>
      </c>
    </row>
    <row r="25" spans="3:36" ht="12" customHeight="1" x14ac:dyDescent="0.2">
      <c r="C25" s="170" t="s">
        <v>45</v>
      </c>
      <c r="D25" s="80">
        <f t="shared" si="5"/>
        <v>42138</v>
      </c>
      <c r="E25" s="89">
        <f>_xll.qlCalendarAdvance(Calendar,SettlementDate,C25,"mf",TRUE,Trigger)</f>
        <v>42352</v>
      </c>
      <c r="F25" s="391"/>
      <c r="G25" s="391"/>
      <c r="H25" s="391"/>
      <c r="I25" s="391"/>
      <c r="J25" s="90">
        <f>_xll.qlDayCounterYearFraction(DayCounter,D25,E25,,,Trigger)</f>
        <v>0.59444444444444444</v>
      </c>
      <c r="K25" s="138">
        <f>_xll.qlYieldTSDiscount(Discounting,D25,,AllTriggers)</f>
        <v>0.99998560902783784</v>
      </c>
      <c r="L25" s="138">
        <f>_xll.qlYieldTSDiscount(Discounting,E25,,AllTriggers)</f>
        <v>0.998827801135031</v>
      </c>
      <c r="M25" s="364">
        <f t="shared" si="10"/>
        <v>1.9499999999849466E-3</v>
      </c>
      <c r="N25" s="85">
        <f t="shared" si="11"/>
        <v>5.9889165531945149E-3</v>
      </c>
      <c r="O25" s="85">
        <f t="shared" si="12"/>
        <v>5.7091822365355951E-3</v>
      </c>
      <c r="P25" s="85">
        <f t="shared" si="13"/>
        <v>5.6717553136569464E-3</v>
      </c>
      <c r="Q25" s="207"/>
      <c r="AF25" s="89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4.0294105966572945E-3</v>
      </c>
      <c r="AI25" s="85">
        <f t="shared" si="1"/>
        <v>3.482741434791786E-3</v>
      </c>
      <c r="AJ25" s="85">
        <f t="shared" si="2"/>
        <v>2.4113396591622423E-3</v>
      </c>
    </row>
    <row r="26" spans="3:36" ht="12" customHeight="1" x14ac:dyDescent="0.2">
      <c r="C26" s="170" t="s">
        <v>46</v>
      </c>
      <c r="D26" s="80">
        <f t="shared" si="5"/>
        <v>42138</v>
      </c>
      <c r="E26" s="89">
        <f>_xll.qlCalendarAdvance(Calendar,SettlementDate,C26,"mf",TRUE,Trigger)</f>
        <v>42383</v>
      </c>
      <c r="F26" s="391"/>
      <c r="G26" s="391"/>
      <c r="H26" s="391"/>
      <c r="I26" s="391"/>
      <c r="J26" s="90">
        <f>_xll.qlDayCounterYearFraction(DayCounter,D26,E26,,,Trigger)</f>
        <v>0.68055555555555558</v>
      </c>
      <c r="K26" s="138">
        <f>_xll.qlYieldTSDiscount(Discounting,D26,,AllTriggers)</f>
        <v>0.99998560902783784</v>
      </c>
      <c r="L26" s="138">
        <f>_xll.qlYieldTSDiscount(Discounting,E26,,AllTriggers)</f>
        <v>0.99850421707689996</v>
      </c>
      <c r="M26" s="364">
        <f t="shared" si="10"/>
        <v>2.1799999999870382E-3</v>
      </c>
      <c r="N26" s="85">
        <f t="shared" si="11"/>
        <v>6.220926733659083E-3</v>
      </c>
      <c r="O26" s="85">
        <f t="shared" si="12"/>
        <v>5.9973510196021816E-3</v>
      </c>
      <c r="P26" s="85">
        <f t="shared" si="13"/>
        <v>6.0550820434591129E-3</v>
      </c>
      <c r="Q26" s="207"/>
      <c r="AF26" s="89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4.0294105966572945E-3</v>
      </c>
      <c r="AI26" s="85">
        <f t="shared" si="1"/>
        <v>3.4863617603670539E-3</v>
      </c>
      <c r="AJ26" s="85">
        <f t="shared" si="2"/>
        <v>2.4374894527010621E-3</v>
      </c>
    </row>
    <row r="27" spans="3:36" ht="12" customHeight="1" x14ac:dyDescent="0.2">
      <c r="C27" s="170" t="s">
        <v>47</v>
      </c>
      <c r="D27" s="80">
        <f t="shared" si="5"/>
        <v>42138</v>
      </c>
      <c r="E27" s="89">
        <f>_xll.qlCalendarAdvance(Calendar,SettlementDate,C27,"mf",TRUE,Trigger)</f>
        <v>42415</v>
      </c>
      <c r="F27" s="391"/>
      <c r="G27" s="391"/>
      <c r="H27" s="391"/>
      <c r="I27" s="391"/>
      <c r="J27" s="90">
        <f>_xll.qlDayCounterYearFraction(DayCounter,D27,E27,,,Trigger)</f>
        <v>0.76944444444444449</v>
      </c>
      <c r="K27" s="138">
        <f>_xll.qlYieldTSDiscount(Discounting,D27,,AllTriggers)</f>
        <v>0.99998560902783784</v>
      </c>
      <c r="L27" s="138">
        <f>_xll.qlYieldTSDiscount(Discounting,E27,,AllTriggers)</f>
        <v>0.9981247478719989</v>
      </c>
      <c r="M27" s="364">
        <f t="shared" si="10"/>
        <v>2.4229914313974189E-3</v>
      </c>
      <c r="N27" s="85">
        <f t="shared" si="11"/>
        <v>6.466178814769968E-3</v>
      </c>
      <c r="O27" s="85">
        <f t="shared" si="12"/>
        <v>6.3006449256122702E-3</v>
      </c>
      <c r="P27" s="85">
        <f t="shared" si="13"/>
        <v>6.4103776942292402E-3</v>
      </c>
      <c r="Q27" s="207"/>
      <c r="AF27" s="89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4.0294105966572945E-3</v>
      </c>
      <c r="AI27" s="85">
        <f t="shared" si="1"/>
        <v>3.4899820859423222E-3</v>
      </c>
      <c r="AJ27" s="85">
        <f t="shared" si="2"/>
        <v>2.4635018939490423E-3</v>
      </c>
    </row>
    <row r="28" spans="3:36" ht="12" customHeight="1" x14ac:dyDescent="0.2">
      <c r="C28" s="170" t="s">
        <v>48</v>
      </c>
      <c r="D28" s="80">
        <f t="shared" si="5"/>
        <v>42138</v>
      </c>
      <c r="E28" s="89">
        <f>_xll.qlCalendarAdvance(Calendar,SettlementDate,C28,"mf",TRUE,Trigger)</f>
        <v>42443</v>
      </c>
      <c r="F28" s="391"/>
      <c r="G28" s="391"/>
      <c r="H28" s="391"/>
      <c r="I28" s="391"/>
      <c r="J28" s="90">
        <f>_xll.qlDayCounterYearFraction(DayCounter,D28,E28,,,Trigger)</f>
        <v>0.84722222222222221</v>
      </c>
      <c r="K28" s="138">
        <f>_xll.qlYieldTSDiscount(Discounting,D28,,AllTriggers)</f>
        <v>0.99998560902783784</v>
      </c>
      <c r="L28" s="138">
        <f>_xll.qlYieldTSDiscount(Discounting,E28,,AllTriggers)</f>
        <v>0.99777083493285268</v>
      </c>
      <c r="M28" s="364">
        <f t="shared" si="10"/>
        <v>2.6199999999994734E-3</v>
      </c>
      <c r="N28" s="85">
        <f t="shared" si="11"/>
        <v>6.6652556997534307E-3</v>
      </c>
      <c r="O28" s="85">
        <f t="shared" si="12"/>
        <v>6.5505770042678345E-3</v>
      </c>
      <c r="P28" s="85">
        <f t="shared" si="13"/>
        <v>6.6672071208895871E-3</v>
      </c>
      <c r="Q28" s="207"/>
      <c r="AF28" s="89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4.0294105966572945E-3</v>
      </c>
      <c r="AI28" s="85">
        <f t="shared" si="1"/>
        <v>3.4936024115175906E-3</v>
      </c>
      <c r="AJ28" s="85">
        <f t="shared" si="2"/>
        <v>2.4893769829061833E-3</v>
      </c>
    </row>
    <row r="29" spans="3:36" ht="12" customHeight="1" x14ac:dyDescent="0.2">
      <c r="C29" s="170" t="s">
        <v>49</v>
      </c>
      <c r="D29" s="80">
        <f t="shared" si="5"/>
        <v>42138</v>
      </c>
      <c r="E29" s="89">
        <f>_xll.qlCalendarAdvance(Calendar,SettlementDate,C29,"mf",TRUE,Trigger)</f>
        <v>42474</v>
      </c>
      <c r="F29" s="391"/>
      <c r="G29" s="391"/>
      <c r="H29" s="391"/>
      <c r="I29" s="391"/>
      <c r="J29" s="90">
        <f>_xll.qlDayCounterYearFraction(DayCounter,D29,E29,,,Trigger)</f>
        <v>0.93333333333333335</v>
      </c>
      <c r="K29" s="138">
        <f>_xll.qlYieldTSDiscount(Discounting,D29,,AllTriggers)</f>
        <v>0.99998560902783784</v>
      </c>
      <c r="L29" s="138">
        <f>_xll.qlYieldTSDiscount(Discounting,E29,,AllTriggers)</f>
        <v>0.99729557044250638</v>
      </c>
      <c r="M29" s="364">
        <f t="shared" si="10"/>
        <v>2.8899999999904796E-3</v>
      </c>
      <c r="N29" s="85">
        <f t="shared" si="11"/>
        <v>6.9378861002969815E-3</v>
      </c>
      <c r="O29" s="85">
        <f t="shared" si="12"/>
        <v>6.8795873804203666E-3</v>
      </c>
      <c r="P29" s="85">
        <f t="shared" si="13"/>
        <v>6.9617343381985931E-3</v>
      </c>
      <c r="Q29" s="207"/>
      <c r="AF29" s="89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4.0294105966572945E-3</v>
      </c>
      <c r="AI29" s="85">
        <f t="shared" si="1"/>
        <v>3.5044633882433955E-3</v>
      </c>
      <c r="AJ29" s="85">
        <f t="shared" si="2"/>
        <v>2.5661781360325686E-3</v>
      </c>
    </row>
    <row r="30" spans="3:36" ht="12" customHeight="1" x14ac:dyDescent="0.2">
      <c r="C30" s="371" t="s">
        <v>23</v>
      </c>
      <c r="D30" s="366">
        <f t="shared" si="5"/>
        <v>42138</v>
      </c>
      <c r="E30" s="372">
        <f>_xll.qlCalendarAdvance(Calendar,SettlementDate,C30,"mf",TRUE,Trigger)</f>
        <v>42506</v>
      </c>
      <c r="F30" s="393"/>
      <c r="G30" s="393"/>
      <c r="H30" s="393"/>
      <c r="I30" s="393"/>
      <c r="J30" s="368">
        <f>_xll.qlDayCounterYearFraction(DayCounter,D30,E30,,,Trigger)</f>
        <v>1.0222222222222221</v>
      </c>
      <c r="K30" s="384">
        <f>_xll.qlYieldTSDiscount(Discounting,D30,,AllTriggers)</f>
        <v>0.99998560902783784</v>
      </c>
      <c r="L30" s="384">
        <f>_xll.qlYieldTSDiscount(Discounting,E30,,AllTriggers)</f>
        <v>0.99673525149732733</v>
      </c>
      <c r="M30" s="369">
        <f t="shared" si="10"/>
        <v>3.190112499200262E-3</v>
      </c>
      <c r="N30" s="91">
        <f t="shared" si="11"/>
        <v>7.2410000000001015E-3</v>
      </c>
      <c r="O30" s="91">
        <f t="shared" si="12"/>
        <v>7.2410000000001015E-3</v>
      </c>
      <c r="P30" s="91">
        <f t="shared" si="13"/>
        <v>7.2410000000001015E-3</v>
      </c>
      <c r="AF30" s="89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4.0294105966572945E-3</v>
      </c>
      <c r="AI30" s="85">
        <f t="shared" si="1"/>
        <v>3.5080837138186638E-3</v>
      </c>
      <c r="AJ30" s="85">
        <f t="shared" si="2"/>
        <v>2.5915038158263511E-3</v>
      </c>
    </row>
    <row r="31" spans="3:36" ht="12" customHeight="1" x14ac:dyDescent="0.2">
      <c r="AF31" s="89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4.0294105966572945E-3</v>
      </c>
      <c r="AI31" s="85">
        <f t="shared" si="1"/>
        <v>3.5117040393939317E-3</v>
      </c>
      <c r="AJ31" s="85">
        <f t="shared" si="2"/>
        <v>2.6166921433292949E-3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4.0294105966572945E-3</v>
      </c>
      <c r="AI32" s="85">
        <f t="shared" si="1"/>
        <v>3.5153243649692001E-3</v>
      </c>
      <c r="AJ32" s="85">
        <f t="shared" si="2"/>
        <v>2.6417431185413991E-3</v>
      </c>
    </row>
    <row r="33" spans="3:36" ht="12" customHeight="1" x14ac:dyDescent="0.2">
      <c r="C33" s="209" t="s">
        <v>93</v>
      </c>
      <c r="AF33" s="89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4.0294105966572945E-3</v>
      </c>
      <c r="AI33" s="85">
        <f t="shared" si="1"/>
        <v>3.5189446905444684E-3</v>
      </c>
      <c r="AJ33" s="85">
        <f t="shared" si="2"/>
        <v>2.6666567414626637E-3</v>
      </c>
    </row>
    <row r="34" spans="3:36" ht="12" customHeight="1" x14ac:dyDescent="0.2">
      <c r="C34" s="85">
        <f>IF($C$33="FLAT",N15,IF($C$33="linear",O15,P15))</f>
        <v>5.3065534537743986E-3</v>
      </c>
      <c r="AF34" s="89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4.0294105966572945E-3</v>
      </c>
      <c r="AI34" s="85">
        <f t="shared" si="1"/>
        <v>3.5298056672702733E-3</v>
      </c>
      <c r="AJ34" s="85">
        <f t="shared" si="2"/>
        <v>2.7405734964814216E-3</v>
      </c>
    </row>
    <row r="35" spans="3:36" ht="12" customHeight="1" x14ac:dyDescent="0.2">
      <c r="C35" s="85">
        <f>IF($C$33="FLAT",N16,IF($C$33="linear",O16,P16))</f>
        <v>4.6361353431022068E-3</v>
      </c>
      <c r="AF35" s="89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si="0"/>
        <v>4.0294105966572945E-3</v>
      </c>
      <c r="AI35" s="85">
        <f t="shared" si="1"/>
        <v>3.5334259928455417E-3</v>
      </c>
      <c r="AJ35" s="85">
        <f t="shared" si="2"/>
        <v>2.7649377102393282E-3</v>
      </c>
    </row>
    <row r="36" spans="3:36" ht="12" customHeight="1" x14ac:dyDescent="0.2">
      <c r="C36" s="85">
        <f>IF($C$33="FLAT",N17,IF($C$33="linear",O17,P17))</f>
        <v>4.6490022926994256E-3</v>
      </c>
      <c r="AF36" s="89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0"/>
        <v>4.0294105966572945E-3</v>
      </c>
      <c r="AI36" s="85">
        <f t="shared" si="1"/>
        <v>3.53704631842081E-3</v>
      </c>
      <c r="AJ36" s="85">
        <f t="shared" si="2"/>
        <v>2.789164571706396E-3</v>
      </c>
    </row>
    <row r="37" spans="3:36" ht="12" customHeight="1" x14ac:dyDescent="0.2">
      <c r="C37" s="85">
        <f t="shared" ref="C37:C49" si="14">IF($C$33="FLAT",N18,IF($C$33="linear",O18,P18))</f>
        <v>4.661871577518184E-3</v>
      </c>
      <c r="AF37" s="89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0"/>
        <v>4.0294105966572945E-3</v>
      </c>
      <c r="AI37" s="85">
        <f t="shared" si="1"/>
        <v>3.5406666439960779E-3</v>
      </c>
      <c r="AJ37" s="85">
        <f t="shared" si="2"/>
        <v>2.8132540808826234E-3</v>
      </c>
    </row>
    <row r="38" spans="3:36" x14ac:dyDescent="0.2">
      <c r="C38" s="85">
        <f t="shared" si="14"/>
        <v>4.6921024358032026E-3</v>
      </c>
      <c r="AF38" s="89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0"/>
        <v>4.0294105966572945E-3</v>
      </c>
      <c r="AI38" s="85">
        <f t="shared" si="1"/>
        <v>3.5442869695713462E-3</v>
      </c>
      <c r="AJ38" s="85">
        <f t="shared" si="2"/>
        <v>2.8372062377680124E-3</v>
      </c>
    </row>
    <row r="39" spans="3:36" x14ac:dyDescent="0.2">
      <c r="C39" s="85">
        <f t="shared" si="14"/>
        <v>4.8255079649769618E-3</v>
      </c>
      <c r="AF39" s="89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0"/>
        <v>4.0294105966572945E-3</v>
      </c>
      <c r="AI39" s="85">
        <f t="shared" si="1"/>
        <v>3.5551479462971511E-3</v>
      </c>
      <c r="AJ39" s="85">
        <f t="shared" si="2"/>
        <v>2.9082385946791411E-3</v>
      </c>
    </row>
    <row r="40" spans="3:36" x14ac:dyDescent="0.2">
      <c r="C40" s="85">
        <f t="shared" si="14"/>
        <v>4.9326616526580774E-3</v>
      </c>
      <c r="AF40" s="89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0"/>
        <v>4.0294105966572945E-3</v>
      </c>
      <c r="AI40" s="85">
        <f t="shared" si="1"/>
        <v>3.5587682718724195E-3</v>
      </c>
      <c r="AJ40" s="85">
        <f t="shared" si="2"/>
        <v>2.9316413424011721E-3</v>
      </c>
    </row>
    <row r="41" spans="3:36" x14ac:dyDescent="0.2">
      <c r="C41" s="85">
        <f t="shared" si="14"/>
        <v>5.0398959410304324E-3</v>
      </c>
      <c r="AF41" s="89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0"/>
        <v>4.0294105966572945E-3</v>
      </c>
      <c r="AI41" s="85">
        <f t="shared" si="1"/>
        <v>3.5623885974476878E-3</v>
      </c>
      <c r="AJ41" s="85">
        <f t="shared" si="2"/>
        <v>2.9549067378323631E-3</v>
      </c>
    </row>
    <row r="42" spans="3:36" x14ac:dyDescent="0.2">
      <c r="C42" s="85">
        <f t="shared" si="14"/>
        <v>5.2755666570129568E-3</v>
      </c>
      <c r="AF42" s="89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0"/>
        <v>4.0294105966572945E-3</v>
      </c>
      <c r="AI42" s="85">
        <f t="shared" si="1"/>
        <v>3.5660089230229561E-3</v>
      </c>
      <c r="AJ42" s="85">
        <f t="shared" si="2"/>
        <v>2.9780347809727154E-3</v>
      </c>
    </row>
    <row r="43" spans="3:36" ht="11.25" customHeight="1" x14ac:dyDescent="0.2">
      <c r="C43" s="85">
        <f t="shared" si="14"/>
        <v>5.5169631221064731E-3</v>
      </c>
      <c r="AF43" s="89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0"/>
        <v>4.0294105966572945E-3</v>
      </c>
      <c r="AI43" s="85">
        <f t="shared" si="1"/>
        <v>3.569629248598224E-3</v>
      </c>
      <c r="AJ43" s="85">
        <f t="shared" si="2"/>
        <v>3.001025471822228E-3</v>
      </c>
    </row>
    <row r="44" spans="3:36" x14ac:dyDescent="0.2">
      <c r="C44" s="85">
        <f t="shared" si="14"/>
        <v>5.7091822365355951E-3</v>
      </c>
      <c r="AF44" s="89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0"/>
        <v>4.0294105966572945E-3</v>
      </c>
      <c r="AI44" s="85">
        <f t="shared" si="1"/>
        <v>3.5804902253240289E-3</v>
      </c>
      <c r="AJ44" s="85">
        <f t="shared" si="2"/>
        <v>3.0691734306257283E-3</v>
      </c>
    </row>
    <row r="45" spans="3:36" x14ac:dyDescent="0.2">
      <c r="C45" s="85">
        <f t="shared" si="14"/>
        <v>5.9973510196021816E-3</v>
      </c>
      <c r="AF45" s="89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0"/>
        <v>4.0294105966572945E-3</v>
      </c>
      <c r="AI45" s="85">
        <f t="shared" si="1"/>
        <v>3.5841105508992973E-3</v>
      </c>
      <c r="AJ45" s="85">
        <f t="shared" si="2"/>
        <v>3.0916147123118839E-3</v>
      </c>
    </row>
    <row r="46" spans="3:36" x14ac:dyDescent="0.2">
      <c r="C46" s="85">
        <f t="shared" si="14"/>
        <v>6.3006449256122702E-3</v>
      </c>
      <c r="AF46" s="89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0"/>
        <v>4.0294105966572945E-3</v>
      </c>
      <c r="AI46" s="85">
        <f t="shared" si="1"/>
        <v>3.5877308764745656E-3</v>
      </c>
      <c r="AJ46" s="85">
        <f t="shared" si="2"/>
        <v>3.1139186417071985E-3</v>
      </c>
    </row>
    <row r="47" spans="3:36" x14ac:dyDescent="0.2">
      <c r="C47" s="85">
        <f t="shared" si="14"/>
        <v>6.5505770042678345E-3</v>
      </c>
      <c r="N47" s="207"/>
      <c r="O47" s="207"/>
      <c r="AF47" s="89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0"/>
        <v>4.0294105966572945E-3</v>
      </c>
      <c r="AI47" s="85">
        <f t="shared" si="1"/>
        <v>3.5913512020498339E-3</v>
      </c>
      <c r="AJ47" s="85">
        <f t="shared" si="2"/>
        <v>3.1360852188116739E-3</v>
      </c>
    </row>
    <row r="48" spans="3:36" x14ac:dyDescent="0.2">
      <c r="C48" s="85">
        <f t="shared" si="14"/>
        <v>6.8795873804203666E-3</v>
      </c>
      <c r="AF48" s="89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0"/>
        <v>4.0294105966572945E-3</v>
      </c>
      <c r="AI48" s="85">
        <f t="shared" si="1"/>
        <v>3.5949715276251022E-3</v>
      </c>
      <c r="AJ48" s="85">
        <f t="shared" si="2"/>
        <v>3.158114443625311E-3</v>
      </c>
    </row>
    <row r="49" spans="3:36" x14ac:dyDescent="0.2">
      <c r="C49" s="91">
        <f t="shared" si="14"/>
        <v>7.2410000000001015E-3</v>
      </c>
      <c r="AF49" s="89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0"/>
        <v>4.0294105966572945E-3</v>
      </c>
      <c r="AI49" s="85">
        <f t="shared" si="1"/>
        <v>3.6058325043509067E-3</v>
      </c>
      <c r="AJ49" s="85">
        <f t="shared" si="2"/>
        <v>3.223378004321183E-3</v>
      </c>
    </row>
    <row r="50" spans="3:36" x14ac:dyDescent="0.2">
      <c r="AF50" s="89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0"/>
        <v>4.0294105966572945E-3</v>
      </c>
      <c r="AI50" s="85">
        <f t="shared" si="1"/>
        <v>3.6094528299261751E-3</v>
      </c>
      <c r="AJ50" s="85">
        <f t="shared" si="2"/>
        <v>3.2448578199714621E-3</v>
      </c>
    </row>
    <row r="51" spans="3:36" x14ac:dyDescent="0.2">
      <c r="AF51" s="89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0"/>
        <v>4.0294105966572945E-3</v>
      </c>
      <c r="AI51" s="85">
        <f t="shared" si="1"/>
        <v>3.6130731555014434E-3</v>
      </c>
      <c r="AJ51" s="85">
        <f t="shared" si="2"/>
        <v>3.2662002833309012E-3</v>
      </c>
    </row>
    <row r="52" spans="3:36" x14ac:dyDescent="0.2">
      <c r="AF52" s="89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0"/>
        <v>4.0294105966572945E-3</v>
      </c>
      <c r="AI52" s="85">
        <f t="shared" si="1"/>
        <v>3.6166934810767117E-3</v>
      </c>
      <c r="AJ52" s="85">
        <f t="shared" si="2"/>
        <v>3.2874053943995011E-3</v>
      </c>
    </row>
    <row r="53" spans="3:36" x14ac:dyDescent="0.2">
      <c r="AF53" s="89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0"/>
        <v>4.0294105966572945E-3</v>
      </c>
      <c r="AI53" s="85">
        <f t="shared" si="1"/>
        <v>3.6203138066519796E-3</v>
      </c>
      <c r="AJ53" s="85">
        <f t="shared" si="2"/>
        <v>3.3084731531772609E-3</v>
      </c>
    </row>
    <row r="54" spans="3:36" x14ac:dyDescent="0.2">
      <c r="AF54" s="89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0"/>
        <v>4.0294105966572945E-3</v>
      </c>
      <c r="AI54" s="85">
        <f t="shared" si="1"/>
        <v>3.6311747833777845E-3</v>
      </c>
      <c r="AJ54" s="85">
        <f t="shared" si="2"/>
        <v>3.3708523157655055E-3</v>
      </c>
    </row>
    <row r="55" spans="3:36" x14ac:dyDescent="0.2">
      <c r="AF55" s="89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0"/>
        <v>4.0294105966572945E-3</v>
      </c>
      <c r="AI55" s="85">
        <f t="shared" si="1"/>
        <v>3.6347951089530529E-3</v>
      </c>
      <c r="AJ55" s="85">
        <f t="shared" si="2"/>
        <v>3.3913706653799077E-3</v>
      </c>
    </row>
    <row r="56" spans="3:36" x14ac:dyDescent="0.2">
      <c r="AF56" s="89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0"/>
        <v>4.0294105966572945E-3</v>
      </c>
      <c r="AI56" s="85">
        <f t="shared" si="1"/>
        <v>3.6384154345283212E-3</v>
      </c>
      <c r="AJ56" s="85">
        <f t="shared" si="2"/>
        <v>3.4117516627034704E-3</v>
      </c>
    </row>
    <row r="57" spans="3:36" x14ac:dyDescent="0.2">
      <c r="AF57" s="89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0"/>
        <v>4.0294105966572945E-3</v>
      </c>
      <c r="AI57" s="85">
        <f t="shared" si="1"/>
        <v>3.6420357601035895E-3</v>
      </c>
      <c r="AJ57" s="85">
        <f t="shared" si="2"/>
        <v>3.4319953077361944E-3</v>
      </c>
    </row>
    <row r="58" spans="3:36" x14ac:dyDescent="0.2">
      <c r="AF58" s="89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0"/>
        <v>4.0294105966572945E-3</v>
      </c>
      <c r="AI58" s="85">
        <f t="shared" si="1"/>
        <v>3.6456560856788578E-3</v>
      </c>
      <c r="AJ58" s="85">
        <f t="shared" si="2"/>
        <v>3.4521016004780787E-3</v>
      </c>
    </row>
    <row r="59" spans="3:36" x14ac:dyDescent="0.2">
      <c r="AF59" s="89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0"/>
        <v>4.0294105966572945E-3</v>
      </c>
      <c r="AI59" s="85">
        <f t="shared" si="1"/>
        <v>3.6565170624046624E-3</v>
      </c>
      <c r="AJ59" s="85">
        <f t="shared" si="2"/>
        <v>3.5115963649586949E-3</v>
      </c>
    </row>
    <row r="60" spans="3:36" x14ac:dyDescent="0.2">
      <c r="AF60" s="89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0"/>
        <v>4.0294105966572945E-3</v>
      </c>
      <c r="AI60" s="85">
        <f t="shared" si="1"/>
        <v>3.6601373879799307E-3</v>
      </c>
      <c r="AJ60" s="85">
        <f t="shared" si="2"/>
        <v>3.5311532485372203E-3</v>
      </c>
    </row>
    <row r="61" spans="3:36" x14ac:dyDescent="0.2">
      <c r="AF61" s="89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0"/>
        <v>4.0294105966572945E-3</v>
      </c>
      <c r="AI61" s="85">
        <f t="shared" si="1"/>
        <v>3.663757713555199E-3</v>
      </c>
      <c r="AJ61" s="85">
        <f t="shared" si="2"/>
        <v>3.5505727798249083E-3</v>
      </c>
    </row>
    <row r="62" spans="3:36" x14ac:dyDescent="0.2">
      <c r="AF62" s="89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0"/>
        <v>4.0294105966572945E-3</v>
      </c>
      <c r="AI62" s="85">
        <f t="shared" si="1"/>
        <v>3.6673780391304673E-3</v>
      </c>
      <c r="AJ62" s="85">
        <f t="shared" si="2"/>
        <v>3.569854958821755E-3</v>
      </c>
    </row>
    <row r="63" spans="3:36" x14ac:dyDescent="0.2">
      <c r="AF63" s="89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0"/>
        <v>4.0294105966572945E-3</v>
      </c>
      <c r="AI63" s="85">
        <f t="shared" si="1"/>
        <v>3.6709983647057356E-3</v>
      </c>
      <c r="AJ63" s="85">
        <f t="shared" si="2"/>
        <v>3.5889997855277633E-3</v>
      </c>
    </row>
    <row r="64" spans="3:36" x14ac:dyDescent="0.2">
      <c r="AF64" s="89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0"/>
        <v>4.0294105966572945E-3</v>
      </c>
      <c r="AI64" s="85">
        <f t="shared" si="1"/>
        <v>3.6818593414315402E-3</v>
      </c>
      <c r="AJ64" s="85">
        <f t="shared" si="2"/>
        <v>3.6456101519007512E-3</v>
      </c>
    </row>
    <row r="65" spans="14:36" x14ac:dyDescent="0.2">
      <c r="AF65" s="89">
        <f>_xll.qlCalendarAdvance(Calendar,AF64,"1d","mf",,Trigger)</f>
        <v>42227</v>
      </c>
      <c r="AG65" s="90">
        <f>_xll.qlDayCounterYearFraction(DayCounter,SettlementDate,AF65,,,Trigger)</f>
        <v>0.24722222222222223</v>
      </c>
      <c r="AH65" s="85">
        <f t="shared" si="0"/>
        <v>4.0294105966572945E-3</v>
      </c>
      <c r="AI65" s="85">
        <f t="shared" si="1"/>
        <v>3.6854796670068085E-3</v>
      </c>
      <c r="AJ65" s="85">
        <f t="shared" si="2"/>
        <v>3.6642055694434015E-3</v>
      </c>
    </row>
    <row r="66" spans="14:36" x14ac:dyDescent="0.2">
      <c r="N66" s="207"/>
      <c r="AF66" s="89">
        <f>_xll.qlCalendarAdvance(Calendar,AF65,"1d","mf",,Trigger)</f>
        <v>42228</v>
      </c>
      <c r="AG66" s="90">
        <f>_xll.qlDayCounterYearFraction(DayCounter,SettlementDate,AF66,,,Trigger)</f>
        <v>0.25</v>
      </c>
      <c r="AH66" s="85">
        <f t="shared" si="0"/>
        <v>4.0294105966572945E-3</v>
      </c>
      <c r="AI66" s="85">
        <f t="shared" si="1"/>
        <v>3.6890999925820768E-3</v>
      </c>
      <c r="AJ66" s="85">
        <f t="shared" si="2"/>
        <v>3.6826636346952123E-3</v>
      </c>
    </row>
    <row r="67" spans="14:36" x14ac:dyDescent="0.2">
      <c r="N67" s="207"/>
      <c r="AF67" s="89">
        <f>_xll.qlCalendarAdvance(Calendar,AF66,"1d","mf",,Trigger)</f>
        <v>42229</v>
      </c>
      <c r="AG67" s="90">
        <f>_xll.qlDayCounterYearFraction(DayCounter,SettlementDate,AF67,,,Trigger)</f>
        <v>0.25277777777777777</v>
      </c>
      <c r="AH67" s="85">
        <f t="shared" ref="AH67:AH130" si="15">$W$13</f>
        <v>4.0294105966572945E-3</v>
      </c>
      <c r="AI67" s="85">
        <f t="shared" ref="AI67:AI126" si="16">$W$10+$W$9*AG67</f>
        <v>3.6927203181573451E-3</v>
      </c>
      <c r="AJ67" s="85">
        <f t="shared" ref="AJ67:AJ126" si="17">($W$5+$W$4*AG67+$W$3*AG67^2)</f>
        <v>3.7009843476561838E-3</v>
      </c>
    </row>
    <row r="68" spans="14:36" x14ac:dyDescent="0.2">
      <c r="N68" s="207"/>
      <c r="AF68" s="89">
        <f>_xll.qlCalendarAdvance(Calendar,AF67,"1d","mf",,Trigger)</f>
        <v>42230</v>
      </c>
      <c r="AG68" s="90">
        <f>_xll.qlDayCounterYearFraction(DayCounter,SettlementDate,AF68,,,Trigger)</f>
        <v>0.25555555555555554</v>
      </c>
      <c r="AH68" s="85">
        <f t="shared" si="15"/>
        <v>4.0294105966572945E-3</v>
      </c>
      <c r="AI68" s="85">
        <f t="shared" si="16"/>
        <v>3.6963406437326134E-3</v>
      </c>
      <c r="AJ68" s="85">
        <f t="shared" si="17"/>
        <v>3.7191677083263158E-3</v>
      </c>
    </row>
    <row r="69" spans="14:36" x14ac:dyDescent="0.2">
      <c r="N69" s="207"/>
      <c r="AF69" s="89">
        <f>_xll.qlCalendarAdvance(Calendar,AF68,"1d","mf",,Trigger)</f>
        <v>42233</v>
      </c>
      <c r="AG69" s="90">
        <f>_xll.qlDayCounterYearFraction(DayCounter,SettlementDate,AF69,,,Trigger)</f>
        <v>0.2638888888888889</v>
      </c>
      <c r="AH69" s="85">
        <f t="shared" si="15"/>
        <v>4.0294105966572945E-3</v>
      </c>
      <c r="AI69" s="85">
        <f t="shared" si="16"/>
        <v>3.707201620458418E-3</v>
      </c>
      <c r="AJ69" s="85">
        <f t="shared" si="17"/>
        <v>3.7728936765916753E-3</v>
      </c>
    </row>
    <row r="70" spans="14:36" x14ac:dyDescent="0.2">
      <c r="N70" s="207"/>
      <c r="AF70" s="89">
        <f>_xll.qlCalendarAdvance(Calendar,AF69,"1d","mf",,Trigger)</f>
        <v>42234</v>
      </c>
      <c r="AG70" s="90">
        <f>_xll.qlDayCounterYearFraction(DayCounter,SettlementDate,AF70,,,Trigger)</f>
        <v>0.26666666666666666</v>
      </c>
      <c r="AH70" s="85">
        <f t="shared" si="15"/>
        <v>4.0294105966572945E-3</v>
      </c>
      <c r="AI70" s="85">
        <f t="shared" si="16"/>
        <v>3.7108219460336863E-3</v>
      </c>
      <c r="AJ70" s="85">
        <f t="shared" si="17"/>
        <v>3.7905276280984497E-3</v>
      </c>
    </row>
    <row r="71" spans="14:36" x14ac:dyDescent="0.2">
      <c r="N71" s="207"/>
      <c r="AF71" s="89">
        <f>_xll.qlCalendarAdvance(Calendar,AF70,"1d","mf",,Trigger)</f>
        <v>42235</v>
      </c>
      <c r="AG71" s="90">
        <f>_xll.qlDayCounterYearFraction(DayCounter,SettlementDate,AF71,,,Trigger)</f>
        <v>0.26944444444444443</v>
      </c>
      <c r="AH71" s="85">
        <f t="shared" si="15"/>
        <v>4.0294105966572945E-3</v>
      </c>
      <c r="AI71" s="85">
        <f t="shared" si="16"/>
        <v>3.7144422716089546E-3</v>
      </c>
      <c r="AJ71" s="85">
        <f t="shared" si="17"/>
        <v>3.8080242273143836E-3</v>
      </c>
    </row>
    <row r="72" spans="14:36" x14ac:dyDescent="0.2">
      <c r="N72" s="207"/>
      <c r="O72" s="207"/>
      <c r="AF72" s="89">
        <f>_xll.qlCalendarAdvance(Calendar,AF71,"1d","mf",,Trigger)</f>
        <v>42236</v>
      </c>
      <c r="AG72" s="90">
        <f>_xll.qlDayCounterYearFraction(DayCounter,SettlementDate,AF72,,,Trigger)</f>
        <v>0.2722222222222222</v>
      </c>
      <c r="AH72" s="85">
        <f t="shared" si="15"/>
        <v>4.0294105966572945E-3</v>
      </c>
      <c r="AI72" s="85">
        <f t="shared" si="16"/>
        <v>3.7180625971842229E-3</v>
      </c>
      <c r="AJ72" s="85">
        <f t="shared" si="17"/>
        <v>3.8253834742394792E-3</v>
      </c>
    </row>
    <row r="73" spans="14:36" x14ac:dyDescent="0.2">
      <c r="N73" s="207"/>
      <c r="O73" s="207"/>
      <c r="AF73" s="89">
        <f>_xll.qlCalendarAdvance(Calendar,AF72,"1d","mf",,Trigger)</f>
        <v>42237</v>
      </c>
      <c r="AG73" s="90">
        <f>_xll.qlDayCounterYearFraction(DayCounter,SettlementDate,AF73,,,Trigger)</f>
        <v>0.27500000000000002</v>
      </c>
      <c r="AH73" s="85">
        <f t="shared" si="15"/>
        <v>4.0294105966572945E-3</v>
      </c>
      <c r="AI73" s="85">
        <f t="shared" si="16"/>
        <v>3.7216829227594912E-3</v>
      </c>
      <c r="AJ73" s="85">
        <f t="shared" si="17"/>
        <v>3.8426053688737356E-3</v>
      </c>
    </row>
    <row r="74" spans="14:36" x14ac:dyDescent="0.2">
      <c r="N74" s="207"/>
      <c r="O74" s="207"/>
      <c r="AF74" s="89">
        <f>_xll.qlCalendarAdvance(Calendar,AF73,"1d","mf",,Trigger)</f>
        <v>42240</v>
      </c>
      <c r="AG74" s="90">
        <f>_xll.qlDayCounterYearFraction(DayCounter,SettlementDate,AF74,,,Trigger)</f>
        <v>0.28333333333333333</v>
      </c>
      <c r="AH74" s="85">
        <f t="shared" si="15"/>
        <v>4.0294105966572945E-3</v>
      </c>
      <c r="AI74" s="85">
        <f t="shared" si="16"/>
        <v>3.7325438994852958E-3</v>
      </c>
      <c r="AJ74" s="85">
        <f t="shared" si="17"/>
        <v>3.8934469390314664E-3</v>
      </c>
    </row>
    <row r="75" spans="14:36" x14ac:dyDescent="0.2">
      <c r="N75" s="207"/>
      <c r="O75" s="207"/>
      <c r="AF75" s="89">
        <f>_xll.qlCalendarAdvance(Calendar,AF74,"1d","mf",,Trigger)</f>
        <v>42241</v>
      </c>
      <c r="AG75" s="90">
        <f>_xll.qlDayCounterYearFraction(DayCounter,SettlementDate,AF75,,,Trigger)</f>
        <v>0.28611111111111109</v>
      </c>
      <c r="AH75" s="85">
        <f t="shared" si="15"/>
        <v>4.0294105966572945E-3</v>
      </c>
      <c r="AI75" s="85">
        <f t="shared" si="16"/>
        <v>3.7361642250605641E-3</v>
      </c>
      <c r="AJ75" s="85">
        <f t="shared" si="17"/>
        <v>3.9101194245023639E-3</v>
      </c>
    </row>
    <row r="76" spans="14:36" x14ac:dyDescent="0.2">
      <c r="N76" s="207"/>
      <c r="O76" s="207"/>
      <c r="AF76" s="89">
        <f>_xll.qlCalendarAdvance(Calendar,AF75,"1d","mf",,Trigger)</f>
        <v>42242</v>
      </c>
      <c r="AG76" s="90">
        <f>_xll.qlDayCounterYearFraction(DayCounter,SettlementDate,AF76,,,Trigger)</f>
        <v>0.28888888888888886</v>
      </c>
      <c r="AH76" s="85">
        <f t="shared" si="15"/>
        <v>4.0294105966572945E-3</v>
      </c>
      <c r="AI76" s="85">
        <f t="shared" si="16"/>
        <v>3.7397845506358324E-3</v>
      </c>
      <c r="AJ76" s="85">
        <f t="shared" si="17"/>
        <v>3.9266545576824227E-3</v>
      </c>
    </row>
    <row r="77" spans="14:36" x14ac:dyDescent="0.2">
      <c r="N77" s="207"/>
      <c r="O77" s="207"/>
      <c r="AF77" s="89">
        <f>_xll.qlCalendarAdvance(Calendar,AF76,"1d","mf",,Trigger)</f>
        <v>42243</v>
      </c>
      <c r="AG77" s="90">
        <f>_xll.qlDayCounterYearFraction(DayCounter,SettlementDate,AF77,,,Trigger)</f>
        <v>0.29166666666666669</v>
      </c>
      <c r="AH77" s="85">
        <f t="shared" si="15"/>
        <v>4.0294105966572945E-3</v>
      </c>
      <c r="AI77" s="85">
        <f t="shared" si="16"/>
        <v>3.7434048762111007E-3</v>
      </c>
      <c r="AJ77" s="85">
        <f t="shared" si="17"/>
        <v>3.9430523385716419E-3</v>
      </c>
    </row>
    <row r="78" spans="14:36" x14ac:dyDescent="0.2">
      <c r="N78" s="207"/>
      <c r="O78" s="207"/>
      <c r="AF78" s="89">
        <f>_xll.qlCalendarAdvance(Calendar,AF77,"1d","mf",,Trigger)</f>
        <v>42244</v>
      </c>
      <c r="AG78" s="90">
        <f>_xll.qlDayCounterYearFraction(DayCounter,SettlementDate,AF78,,,Trigger)</f>
        <v>0.29444444444444445</v>
      </c>
      <c r="AH78" s="85">
        <f t="shared" si="15"/>
        <v>4.0294105966572945E-3</v>
      </c>
      <c r="AI78" s="85">
        <f t="shared" si="16"/>
        <v>3.747025201786369E-3</v>
      </c>
      <c r="AJ78" s="85">
        <f t="shared" si="17"/>
        <v>3.9593127671700215E-3</v>
      </c>
    </row>
    <row r="79" spans="14:36" x14ac:dyDescent="0.2">
      <c r="N79" s="207"/>
      <c r="O79" s="207"/>
      <c r="AF79" s="89">
        <f>_xll.qlCalendarAdvance(Calendar,AF78,"1d","mf",,Trigger)</f>
        <v>42248</v>
      </c>
      <c r="AG79" s="90">
        <f>_xll.qlDayCounterYearFraction(DayCounter,SettlementDate,AF79,,,Trigger)</f>
        <v>0.30555555555555558</v>
      </c>
      <c r="AH79" s="85">
        <f t="shared" si="15"/>
        <v>4.0294105966572945E-3</v>
      </c>
      <c r="AI79" s="85">
        <f t="shared" si="16"/>
        <v>3.7615065040874419E-3</v>
      </c>
      <c r="AJ79" s="85">
        <f t="shared" si="17"/>
        <v>4.0229809586551464E-3</v>
      </c>
    </row>
    <row r="80" spans="14:36" x14ac:dyDescent="0.2">
      <c r="N80" s="207"/>
      <c r="O80" s="207"/>
      <c r="AF80" s="89">
        <f>_xll.qlCalendarAdvance(Calendar,AF79,"1d","mf",,Trigger)</f>
        <v>42249</v>
      </c>
      <c r="AG80" s="90">
        <f>_xll.qlDayCounterYearFraction(DayCounter,SettlementDate,AF80,,,Trigger)</f>
        <v>0.30833333333333335</v>
      </c>
      <c r="AH80" s="85">
        <f t="shared" si="15"/>
        <v>4.0294105966572945E-3</v>
      </c>
      <c r="AI80" s="85">
        <f t="shared" si="16"/>
        <v>3.7651268296627102E-3</v>
      </c>
      <c r="AJ80" s="85">
        <f t="shared" si="17"/>
        <v>4.0385546257993288E-3</v>
      </c>
    </row>
    <row r="81" spans="14:36" x14ac:dyDescent="0.2">
      <c r="N81" s="207"/>
      <c r="O81" s="207"/>
      <c r="AF81" s="89">
        <f>_xll.qlCalendarAdvance(Calendar,AF80,"1d","mf",,Trigger)</f>
        <v>42250</v>
      </c>
      <c r="AG81" s="90">
        <f>_xll.qlDayCounterYearFraction(DayCounter,SettlementDate,AF81,,,Trigger)</f>
        <v>0.31111111111111112</v>
      </c>
      <c r="AH81" s="85">
        <f t="shared" si="15"/>
        <v>4.0294105966572945E-3</v>
      </c>
      <c r="AI81" s="85">
        <f t="shared" si="16"/>
        <v>3.7687471552379785E-3</v>
      </c>
      <c r="AJ81" s="85">
        <f t="shared" si="17"/>
        <v>4.0539909406526724E-3</v>
      </c>
    </row>
    <row r="82" spans="14:36" x14ac:dyDescent="0.2">
      <c r="N82" s="207"/>
      <c r="O82" s="207"/>
      <c r="AF82" s="89">
        <f>_xll.qlCalendarAdvance(Calendar,AF81,"1d","mf",,Trigger)</f>
        <v>42251</v>
      </c>
      <c r="AG82" s="90">
        <f>_xll.qlDayCounterYearFraction(DayCounter,SettlementDate,AF82,,,Trigger)</f>
        <v>0.31388888888888888</v>
      </c>
      <c r="AH82" s="85">
        <f t="shared" si="15"/>
        <v>4.0294105966572945E-3</v>
      </c>
      <c r="AI82" s="85">
        <f t="shared" si="16"/>
        <v>3.7723674808132469E-3</v>
      </c>
      <c r="AJ82" s="85">
        <f t="shared" si="17"/>
        <v>4.0692899032151765E-3</v>
      </c>
    </row>
    <row r="83" spans="14:36" x14ac:dyDescent="0.2">
      <c r="N83" s="207"/>
      <c r="O83" s="207"/>
      <c r="AF83" s="89">
        <f>_xll.qlCalendarAdvance(Calendar,AF82,"1d","mf",,Trigger)</f>
        <v>42254</v>
      </c>
      <c r="AG83" s="90">
        <f>_xll.qlDayCounterYearFraction(DayCounter,SettlementDate,AF83,,,Trigger)</f>
        <v>0.32222222222222224</v>
      </c>
      <c r="AH83" s="85">
        <f t="shared" si="15"/>
        <v>4.0294105966572945E-3</v>
      </c>
      <c r="AI83" s="85">
        <f t="shared" si="16"/>
        <v>3.7832284575390518E-3</v>
      </c>
      <c r="AJ83" s="85">
        <f t="shared" si="17"/>
        <v>4.114362677157651E-3</v>
      </c>
    </row>
    <row r="84" spans="14:36" x14ac:dyDescent="0.2">
      <c r="N84" s="207"/>
      <c r="O84" s="207"/>
      <c r="AF84" s="89">
        <f>_xll.qlCalendarAdvance(Calendar,AF83,"1d","mf",,Trigger)</f>
        <v>42255</v>
      </c>
      <c r="AG84" s="90">
        <f>_xll.qlDayCounterYearFraction(DayCounter,SettlementDate,AF84,,,Trigger)</f>
        <v>0.32500000000000001</v>
      </c>
      <c r="AH84" s="85">
        <f t="shared" si="15"/>
        <v>4.0294105966572945E-3</v>
      </c>
      <c r="AI84" s="85">
        <f t="shared" si="16"/>
        <v>3.7868487831143197E-3</v>
      </c>
      <c r="AJ84" s="85">
        <f t="shared" si="17"/>
        <v>4.1291122305567966E-3</v>
      </c>
    </row>
    <row r="85" spans="14:36" x14ac:dyDescent="0.2">
      <c r="N85" s="207"/>
      <c r="O85" s="207"/>
      <c r="AF85" s="89">
        <f>_xll.qlCalendarAdvance(Calendar,AF84,"1d","mf",,Trigger)</f>
        <v>42256</v>
      </c>
      <c r="AG85" s="90">
        <f>_xll.qlDayCounterYearFraction(DayCounter,SettlementDate,AF85,,,Trigger)</f>
        <v>0.32777777777777778</v>
      </c>
      <c r="AH85" s="85">
        <f t="shared" si="15"/>
        <v>4.0294105966572945E-3</v>
      </c>
      <c r="AI85" s="85">
        <f t="shared" si="16"/>
        <v>3.790469108689588E-3</v>
      </c>
      <c r="AJ85" s="85">
        <f t="shared" si="17"/>
        <v>4.1437244316651035E-3</v>
      </c>
    </row>
    <row r="86" spans="14:36" x14ac:dyDescent="0.2">
      <c r="N86" s="207"/>
      <c r="O86" s="207"/>
      <c r="AF86" s="89">
        <f>_xll.qlCalendarAdvance(Calendar,AF85,"1d","mf",,Trigger)</f>
        <v>42257</v>
      </c>
      <c r="AG86" s="90">
        <f>_xll.qlDayCounterYearFraction(DayCounter,SettlementDate,AF86,,,Trigger)</f>
        <v>0.33055555555555555</v>
      </c>
      <c r="AH86" s="85">
        <f t="shared" si="15"/>
        <v>4.0294105966572945E-3</v>
      </c>
      <c r="AI86" s="85">
        <f t="shared" si="16"/>
        <v>3.7940894342648563E-3</v>
      </c>
      <c r="AJ86" s="85">
        <f t="shared" si="17"/>
        <v>4.1581992804825708E-3</v>
      </c>
    </row>
    <row r="87" spans="14:36" x14ac:dyDescent="0.2">
      <c r="N87" s="207"/>
      <c r="O87" s="207"/>
      <c r="AF87" s="89">
        <f>_xll.qlCalendarAdvance(Calendar,AF86,"1d","mf",,Trigger)</f>
        <v>42258</v>
      </c>
      <c r="AG87" s="90">
        <f>_xll.qlDayCounterYearFraction(DayCounter,SettlementDate,AF87,,,Trigger)</f>
        <v>0.33333333333333331</v>
      </c>
      <c r="AH87" s="85">
        <f t="shared" si="15"/>
        <v>4.0294105966572945E-3</v>
      </c>
      <c r="AI87" s="85">
        <f t="shared" si="16"/>
        <v>3.7977097598401247E-3</v>
      </c>
      <c r="AJ87" s="85">
        <f t="shared" si="17"/>
        <v>4.1725367770091976E-3</v>
      </c>
    </row>
    <row r="88" spans="14:36" x14ac:dyDescent="0.2">
      <c r="N88" s="207"/>
      <c r="O88" s="207"/>
      <c r="AF88" s="89">
        <f>_xll.qlCalendarAdvance(Calendar,AF87,"1d","mf",,Trigger)</f>
        <v>42261</v>
      </c>
      <c r="AG88" s="90">
        <f>_xll.qlDayCounterYearFraction(DayCounter,SettlementDate,AF88,,,Trigger)</f>
        <v>0.34166666666666667</v>
      </c>
      <c r="AH88" s="85">
        <f t="shared" si="15"/>
        <v>4.0294105966572945E-3</v>
      </c>
      <c r="AI88" s="85">
        <f t="shared" si="16"/>
        <v>3.8085707365659296E-3</v>
      </c>
      <c r="AJ88" s="85">
        <f t="shared" si="17"/>
        <v>4.2147251528440437E-3</v>
      </c>
    </row>
    <row r="89" spans="14:36" x14ac:dyDescent="0.2">
      <c r="N89" s="207"/>
      <c r="O89" s="207"/>
      <c r="AF89" s="89">
        <f>_xll.qlCalendarAdvance(Calendar,AF88,"1d","mf",,Trigger)</f>
        <v>42262</v>
      </c>
      <c r="AG89" s="90">
        <f>_xll.qlDayCounterYearFraction(DayCounter,SettlementDate,AF89,,,Trigger)</f>
        <v>0.34444444444444444</v>
      </c>
      <c r="AH89" s="85">
        <f t="shared" si="15"/>
        <v>4.0294105966572945E-3</v>
      </c>
      <c r="AI89" s="85">
        <f t="shared" si="16"/>
        <v>3.8121910621411979E-3</v>
      </c>
      <c r="AJ89" s="85">
        <f t="shared" si="17"/>
        <v>4.2285132402073138E-3</v>
      </c>
    </row>
    <row r="90" spans="14:36" x14ac:dyDescent="0.2">
      <c r="N90" s="207"/>
      <c r="O90" s="207"/>
      <c r="AF90" s="89">
        <f>_xll.qlCalendarAdvance(Calendar,AF89,"1d","mf",,Trigger)</f>
        <v>42263</v>
      </c>
      <c r="AG90" s="90">
        <f>_xll.qlDayCounterYearFraction(DayCounter,SettlementDate,AF90,,,Trigger)</f>
        <v>0.34722222222222221</v>
      </c>
      <c r="AH90" s="85">
        <f t="shared" si="15"/>
        <v>4.0294105966572945E-3</v>
      </c>
      <c r="AI90" s="85">
        <f t="shared" si="16"/>
        <v>3.8158113877164658E-3</v>
      </c>
      <c r="AJ90" s="85">
        <f t="shared" si="17"/>
        <v>4.2421639752797434E-3</v>
      </c>
    </row>
    <row r="91" spans="14:36" x14ac:dyDescent="0.2">
      <c r="N91" s="207"/>
      <c r="O91" s="207"/>
      <c r="AF91" s="89">
        <f>_xll.qlCalendarAdvance(Calendar,AF90,"1d","mf",,Trigger)</f>
        <v>42264</v>
      </c>
      <c r="AG91" s="90">
        <f>_xll.qlDayCounterYearFraction(DayCounter,SettlementDate,AF91,,,Trigger)</f>
        <v>0.35</v>
      </c>
      <c r="AH91" s="85">
        <f t="shared" si="15"/>
        <v>4.0294105966572945E-3</v>
      </c>
      <c r="AI91" s="85">
        <f t="shared" si="16"/>
        <v>3.8194317132917341E-3</v>
      </c>
      <c r="AJ91" s="85">
        <f t="shared" si="17"/>
        <v>4.2556773580613343E-3</v>
      </c>
    </row>
    <row r="92" spans="14:36" x14ac:dyDescent="0.2">
      <c r="N92" s="207"/>
      <c r="O92" s="207"/>
      <c r="AF92" s="89">
        <f>_xll.qlCalendarAdvance(Calendar,AF91,"1d","mf",,Trigger)</f>
        <v>42265</v>
      </c>
      <c r="AG92" s="90">
        <f>_xll.qlDayCounterYearFraction(DayCounter,SettlementDate,AF92,,,Trigger)</f>
        <v>0.3527777777777778</v>
      </c>
      <c r="AH92" s="85">
        <f t="shared" si="15"/>
        <v>4.0294105966572945E-3</v>
      </c>
      <c r="AI92" s="85">
        <f t="shared" si="16"/>
        <v>3.8230520388670025E-3</v>
      </c>
      <c r="AJ92" s="85">
        <f t="shared" si="17"/>
        <v>4.2690533885520864E-3</v>
      </c>
    </row>
    <row r="93" spans="14:36" x14ac:dyDescent="0.2">
      <c r="N93" s="207"/>
      <c r="O93" s="207"/>
      <c r="AF93" s="89">
        <f>_xll.qlCalendarAdvance(Calendar,AF92,"1d","mf",,Trigger)</f>
        <v>42268</v>
      </c>
      <c r="AG93" s="90">
        <f>_xll.qlDayCounterYearFraction(DayCounter,SettlementDate,AF93,,,Trigger)</f>
        <v>0.3611111111111111</v>
      </c>
      <c r="AH93" s="85">
        <f t="shared" si="15"/>
        <v>4.0294105966572945E-3</v>
      </c>
      <c r="AI93" s="85">
        <f t="shared" si="16"/>
        <v>3.8339130155928074E-3</v>
      </c>
      <c r="AJ93" s="85">
        <f t="shared" si="17"/>
        <v>4.3083573662793043E-3</v>
      </c>
    </row>
    <row r="94" spans="14:36" x14ac:dyDescent="0.2">
      <c r="N94" s="207"/>
      <c r="O94" s="207"/>
      <c r="AF94" s="89">
        <f>_xll.qlCalendarAdvance(Calendar,AF93,"1d","mf",,Trigger)</f>
        <v>42269</v>
      </c>
      <c r="AG94" s="90">
        <f>_xll.qlDayCounterYearFraction(DayCounter,SettlementDate,AF94,,,Trigger)</f>
        <v>0.36388888888888887</v>
      </c>
      <c r="AH94" s="85">
        <f t="shared" si="15"/>
        <v>4.0294105966572945E-3</v>
      </c>
      <c r="AI94" s="85">
        <f t="shared" si="16"/>
        <v>3.8375333411680753E-3</v>
      </c>
      <c r="AJ94" s="85">
        <f t="shared" si="17"/>
        <v>4.321183987606698E-3</v>
      </c>
    </row>
    <row r="95" spans="14:36" x14ac:dyDescent="0.2">
      <c r="N95" s="207"/>
      <c r="O95" s="207"/>
      <c r="AF95" s="89">
        <f>_xll.qlCalendarAdvance(Calendar,AF94,"1d","mf",,Trigger)</f>
        <v>42270</v>
      </c>
      <c r="AG95" s="90">
        <f>_xll.qlDayCounterYearFraction(DayCounter,SettlementDate,AF95,,,Trigger)</f>
        <v>0.36666666666666664</v>
      </c>
      <c r="AH95" s="85">
        <f t="shared" si="15"/>
        <v>4.0294105966572945E-3</v>
      </c>
      <c r="AI95" s="85">
        <f t="shared" si="16"/>
        <v>3.8411536667433436E-3</v>
      </c>
      <c r="AJ95" s="85">
        <f t="shared" si="17"/>
        <v>4.333873256643252E-3</v>
      </c>
    </row>
    <row r="96" spans="14:36" x14ac:dyDescent="0.2">
      <c r="N96" s="207"/>
      <c r="O96" s="207"/>
      <c r="AF96" s="89">
        <f>_xll.qlCalendarAdvance(Calendar,AF95,"1d","mf",,Trigger)</f>
        <v>42271</v>
      </c>
      <c r="AG96" s="90">
        <f>_xll.qlDayCounterYearFraction(DayCounter,SettlementDate,AF96,,,Trigger)</f>
        <v>0.36944444444444446</v>
      </c>
      <c r="AH96" s="85">
        <f t="shared" si="15"/>
        <v>4.0294105966572945E-3</v>
      </c>
      <c r="AI96" s="85">
        <f t="shared" si="16"/>
        <v>3.8447739923186119E-3</v>
      </c>
      <c r="AJ96" s="85">
        <f t="shared" si="17"/>
        <v>4.3464251733889665E-3</v>
      </c>
    </row>
    <row r="97" spans="14:36" x14ac:dyDescent="0.2">
      <c r="N97" s="207"/>
      <c r="O97" s="207"/>
      <c r="AF97" s="89">
        <f>_xll.qlCalendarAdvance(Calendar,AF96,"1d","mf",,Trigger)</f>
        <v>42272</v>
      </c>
      <c r="AG97" s="90">
        <f>_xll.qlDayCounterYearFraction(DayCounter,SettlementDate,AF97,,,Trigger)</f>
        <v>0.37222222222222223</v>
      </c>
      <c r="AH97" s="85">
        <f t="shared" si="15"/>
        <v>4.0294105966572945E-3</v>
      </c>
      <c r="AI97" s="85">
        <f t="shared" si="16"/>
        <v>3.8483943178938803E-3</v>
      </c>
      <c r="AJ97" s="85">
        <f t="shared" si="17"/>
        <v>4.3588397378438422E-3</v>
      </c>
    </row>
    <row r="98" spans="14:36" x14ac:dyDescent="0.2">
      <c r="N98" s="207"/>
      <c r="O98" s="207"/>
      <c r="AF98" s="89">
        <f>_xll.qlCalendarAdvance(Calendar,AF97,"1d","mf",,Trigger)</f>
        <v>42275</v>
      </c>
      <c r="AG98" s="90">
        <f>_xll.qlDayCounterYearFraction(DayCounter,SettlementDate,AF98,,,Trigger)</f>
        <v>0.38055555555555554</v>
      </c>
      <c r="AH98" s="85">
        <f t="shared" si="15"/>
        <v>4.0294105966572945E-3</v>
      </c>
      <c r="AI98" s="85">
        <f t="shared" si="16"/>
        <v>3.8592552946196852E-3</v>
      </c>
      <c r="AJ98" s="85">
        <f t="shared" si="17"/>
        <v>4.3952593174634326E-3</v>
      </c>
    </row>
    <row r="99" spans="14:36" x14ac:dyDescent="0.2">
      <c r="N99" s="207"/>
      <c r="O99" s="207"/>
      <c r="AF99" s="89">
        <f>_xll.qlCalendarAdvance(Calendar,AF98,"1d","mf",,Trigger)</f>
        <v>42276</v>
      </c>
      <c r="AG99" s="90">
        <f>_xll.qlDayCounterYearFraction(DayCounter,SettlementDate,AF99,,,Trigger)</f>
        <v>0.38333333333333336</v>
      </c>
      <c r="AH99" s="85">
        <f t="shared" si="15"/>
        <v>4.0294105966572945E-3</v>
      </c>
      <c r="AI99" s="85">
        <f t="shared" si="16"/>
        <v>3.8628756201949535E-3</v>
      </c>
      <c r="AJ99" s="85">
        <f t="shared" si="17"/>
        <v>4.4071244727549499E-3</v>
      </c>
    </row>
    <row r="100" spans="14:36" x14ac:dyDescent="0.2">
      <c r="N100" s="207"/>
      <c r="O100" s="207"/>
      <c r="AF100" s="89">
        <f>_xll.qlCalendarAdvance(Calendar,AF99,"1d","mf",,Trigger)</f>
        <v>42277</v>
      </c>
      <c r="AG100" s="90">
        <f>_xll.qlDayCounterYearFraction(DayCounter,SettlementDate,AF100,,,Trigger)</f>
        <v>0.38611111111111113</v>
      </c>
      <c r="AH100" s="85">
        <f t="shared" si="15"/>
        <v>4.0294105966572945E-3</v>
      </c>
      <c r="AI100" s="85">
        <f t="shared" si="16"/>
        <v>3.8664959457702219E-3</v>
      </c>
      <c r="AJ100" s="85">
        <f t="shared" si="17"/>
        <v>4.4188522757556276E-3</v>
      </c>
    </row>
    <row r="101" spans="14:36" x14ac:dyDescent="0.2">
      <c r="N101" s="207"/>
      <c r="O101" s="207"/>
      <c r="AF101" s="89">
        <f>_xll.qlCalendarAdvance(Calendar,AF100,"1d","mf",,Trigger)</f>
        <v>42278</v>
      </c>
      <c r="AG101" s="90">
        <f>_xll.qlDayCounterYearFraction(DayCounter,SettlementDate,AF101,,,Trigger)</f>
        <v>0.3888888888888889</v>
      </c>
      <c r="AH101" s="85">
        <f t="shared" si="15"/>
        <v>4.0294105966572945E-3</v>
      </c>
      <c r="AI101" s="85">
        <f t="shared" si="16"/>
        <v>3.8701162713454897E-3</v>
      </c>
      <c r="AJ101" s="85">
        <f t="shared" si="17"/>
        <v>4.4304427264654665E-3</v>
      </c>
    </row>
    <row r="102" spans="14:36" x14ac:dyDescent="0.2">
      <c r="N102" s="207"/>
      <c r="O102" s="207"/>
      <c r="AF102" s="89">
        <f>_xll.qlCalendarAdvance(Calendar,AF101,"1d","mf",,Trigger)</f>
        <v>42279</v>
      </c>
      <c r="AG102" s="90">
        <f>_xll.qlDayCounterYearFraction(DayCounter,SettlementDate,AF102,,,Trigger)</f>
        <v>0.39166666666666666</v>
      </c>
      <c r="AH102" s="85">
        <f t="shared" si="15"/>
        <v>4.0294105966572945E-3</v>
      </c>
      <c r="AI102" s="85">
        <f t="shared" si="16"/>
        <v>3.8737365969207581E-3</v>
      </c>
      <c r="AJ102" s="85">
        <f t="shared" si="17"/>
        <v>4.4418958248844658E-3</v>
      </c>
    </row>
    <row r="103" spans="14:36" x14ac:dyDescent="0.2">
      <c r="N103" s="207"/>
      <c r="O103" s="207"/>
      <c r="AF103" s="89">
        <f>_xll.qlCalendarAdvance(Calendar,AF102,"1d","mf",,Trigger)</f>
        <v>42282</v>
      </c>
      <c r="AG103" s="90">
        <f>_xll.qlDayCounterYearFraction(DayCounter,SettlementDate,AF103,,,Trigger)</f>
        <v>0.4</v>
      </c>
      <c r="AH103" s="85">
        <f t="shared" si="15"/>
        <v>4.0294105966572945E-3</v>
      </c>
      <c r="AI103" s="85">
        <f t="shared" si="16"/>
        <v>3.884597573646563E-3</v>
      </c>
      <c r="AJ103" s="85">
        <f t="shared" si="17"/>
        <v>4.475431006396427E-3</v>
      </c>
    </row>
    <row r="104" spans="14:36" x14ac:dyDescent="0.2">
      <c r="N104" s="207"/>
      <c r="O104" s="207"/>
      <c r="AF104" s="89">
        <f>_xll.qlCalendarAdvance(Calendar,AF103,"1d","mf",,Trigger)</f>
        <v>42283</v>
      </c>
      <c r="AG104" s="90">
        <f>_xll.qlDayCounterYearFraction(DayCounter,SettlementDate,AF104,,,Trigger)</f>
        <v>0.40277777777777779</v>
      </c>
      <c r="AH104" s="85">
        <f t="shared" si="15"/>
        <v>4.0294105966572945E-3</v>
      </c>
      <c r="AI104" s="85">
        <f t="shared" si="16"/>
        <v>3.8882178992218313E-3</v>
      </c>
      <c r="AJ104" s="85">
        <f t="shared" si="17"/>
        <v>4.4863346956520687E-3</v>
      </c>
    </row>
    <row r="105" spans="14:36" x14ac:dyDescent="0.2">
      <c r="N105" s="207"/>
      <c r="O105" s="207"/>
      <c r="AF105" s="89">
        <f>_xll.qlCalendarAdvance(Calendar,AF104,"1d","mf",,Trigger)</f>
        <v>42284</v>
      </c>
      <c r="AG105" s="90">
        <f>_xll.qlDayCounterYearFraction(DayCounter,SettlementDate,AF105,,,Trigger)</f>
        <v>0.40555555555555556</v>
      </c>
      <c r="AH105" s="85">
        <f t="shared" si="15"/>
        <v>4.0294105966572945E-3</v>
      </c>
      <c r="AI105" s="85">
        <f t="shared" si="16"/>
        <v>3.8918382247970992E-3</v>
      </c>
      <c r="AJ105" s="85">
        <f t="shared" si="17"/>
        <v>4.4971010326168709E-3</v>
      </c>
    </row>
    <row r="106" spans="14:36" x14ac:dyDescent="0.2">
      <c r="N106" s="207"/>
      <c r="O106" s="207"/>
      <c r="AF106" s="89">
        <f>_xll.qlCalendarAdvance(Calendar,AF105,"1d","mf",,Trigger)</f>
        <v>42285</v>
      </c>
      <c r="AG106" s="90">
        <f>_xll.qlDayCounterYearFraction(DayCounter,SettlementDate,AF106,,,Trigger)</f>
        <v>0.40833333333333333</v>
      </c>
      <c r="AH106" s="85">
        <f t="shared" si="15"/>
        <v>4.0294105966572945E-3</v>
      </c>
      <c r="AI106" s="85">
        <f t="shared" si="16"/>
        <v>3.8954585503723676E-3</v>
      </c>
      <c r="AJ106" s="85">
        <f t="shared" si="17"/>
        <v>4.5077300172908334E-3</v>
      </c>
    </row>
    <row r="107" spans="14:36" x14ac:dyDescent="0.2">
      <c r="N107" s="207"/>
      <c r="O107" s="207"/>
      <c r="AF107" s="89">
        <f>_xll.qlCalendarAdvance(Calendar,AF106,"1d","mf",,Trigger)</f>
        <v>42286</v>
      </c>
      <c r="AG107" s="90">
        <f>_xll.qlDayCounterYearFraction(DayCounter,SettlementDate,AF107,,,Trigger)</f>
        <v>0.41111111111111109</v>
      </c>
      <c r="AH107" s="85">
        <f t="shared" si="15"/>
        <v>4.0294105966572945E-3</v>
      </c>
      <c r="AI107" s="85">
        <f t="shared" si="16"/>
        <v>3.8990788759476359E-3</v>
      </c>
      <c r="AJ107" s="85">
        <f t="shared" si="17"/>
        <v>4.5182216496739563E-3</v>
      </c>
    </row>
    <row r="108" spans="14:36" x14ac:dyDescent="0.2">
      <c r="N108" s="207"/>
      <c r="O108" s="207"/>
      <c r="AF108" s="89">
        <f>_xll.qlCalendarAdvance(Calendar,AF107,"1d","mf",,Trigger)</f>
        <v>42289</v>
      </c>
      <c r="AG108" s="90">
        <f>_xll.qlDayCounterYearFraction(DayCounter,SettlementDate,AF108,,,Trigger)</f>
        <v>0.41944444444444445</v>
      </c>
      <c r="AH108" s="85">
        <f t="shared" si="15"/>
        <v>4.0294105966572945E-3</v>
      </c>
      <c r="AI108" s="85">
        <f t="shared" si="16"/>
        <v>3.9099398526734408E-3</v>
      </c>
      <c r="AJ108" s="85">
        <f t="shared" si="17"/>
        <v>4.5488724330782901E-3</v>
      </c>
    </row>
    <row r="109" spans="14:36" x14ac:dyDescent="0.2">
      <c r="N109" s="207"/>
      <c r="O109" s="207"/>
      <c r="AF109" s="89">
        <f>_xll.qlCalendarAdvance(Calendar,AF108,"1d","mf",,Trigger)</f>
        <v>42290</v>
      </c>
      <c r="AG109" s="90">
        <f>_xll.qlDayCounterYearFraction(DayCounter,SettlementDate,AF109,,,Trigger)</f>
        <v>0.42222222222222222</v>
      </c>
      <c r="AH109" s="85">
        <f t="shared" si="15"/>
        <v>4.0294105966572945E-3</v>
      </c>
      <c r="AI109" s="85">
        <f t="shared" si="16"/>
        <v>3.9135601782487092E-3</v>
      </c>
      <c r="AJ109" s="85">
        <f t="shared" si="17"/>
        <v>4.5588146562980545E-3</v>
      </c>
    </row>
    <row r="110" spans="14:36" x14ac:dyDescent="0.2">
      <c r="N110" s="207"/>
      <c r="O110" s="207"/>
      <c r="AF110" s="89">
        <f>_xll.qlCalendarAdvance(Calendar,AF109,"1d","mf",,Trigger)</f>
        <v>42291</v>
      </c>
      <c r="AG110" s="90">
        <f>_xll.qlDayCounterYearFraction(DayCounter,SettlementDate,AF110,,,Trigger)</f>
        <v>0.42499999999999999</v>
      </c>
      <c r="AH110" s="85">
        <f t="shared" si="15"/>
        <v>4.0294105966572945E-3</v>
      </c>
      <c r="AI110" s="85">
        <f t="shared" si="16"/>
        <v>3.9171805038239775E-3</v>
      </c>
      <c r="AJ110" s="85">
        <f t="shared" si="17"/>
        <v>4.5686195272269803E-3</v>
      </c>
    </row>
    <row r="111" spans="14:36" x14ac:dyDescent="0.2">
      <c r="N111" s="207"/>
      <c r="O111" s="207"/>
      <c r="AF111" s="89">
        <f>_xll.qlCalendarAdvance(Calendar,AF110,"1d","mf",,Trigger)</f>
        <v>42292</v>
      </c>
      <c r="AG111" s="90">
        <f>_xll.qlDayCounterYearFraction(DayCounter,SettlementDate,AF111,,,Trigger)</f>
        <v>0.42777777777777776</v>
      </c>
      <c r="AH111" s="85">
        <f t="shared" si="15"/>
        <v>4.0294105966572945E-3</v>
      </c>
      <c r="AI111" s="85">
        <f t="shared" si="16"/>
        <v>3.9208008293992458E-3</v>
      </c>
      <c r="AJ111" s="85">
        <f t="shared" si="17"/>
        <v>4.5782870458650673E-3</v>
      </c>
    </row>
    <row r="112" spans="14:36" x14ac:dyDescent="0.2">
      <c r="N112" s="207"/>
      <c r="O112" s="207"/>
      <c r="AF112" s="89">
        <f>_xll.qlCalendarAdvance(Calendar,AF111,"1d","mf",,Trigger)</f>
        <v>42293</v>
      </c>
      <c r="AG112" s="90">
        <f>_xll.qlDayCounterYearFraction(DayCounter,SettlementDate,AF112,,,Trigger)</f>
        <v>0.43055555555555558</v>
      </c>
      <c r="AH112" s="85">
        <f t="shared" si="15"/>
        <v>4.0294105966572945E-3</v>
      </c>
      <c r="AI112" s="85">
        <f t="shared" si="16"/>
        <v>3.9244211549745141E-3</v>
      </c>
      <c r="AJ112" s="85">
        <f t="shared" si="17"/>
        <v>4.5878172122123147E-3</v>
      </c>
    </row>
    <row r="113" spans="14:36" x14ac:dyDescent="0.2">
      <c r="N113" s="207"/>
      <c r="O113" s="207"/>
      <c r="AF113" s="89">
        <f>_xll.qlCalendarAdvance(Calendar,AF112,"1d","mf",,Trigger)</f>
        <v>42296</v>
      </c>
      <c r="AG113" s="90">
        <f>_xll.qlDayCounterYearFraction(DayCounter,SettlementDate,AF113,,,Trigger)</f>
        <v>0.43888888888888888</v>
      </c>
      <c r="AH113" s="85">
        <f t="shared" si="15"/>
        <v>4.0294105966572945E-3</v>
      </c>
      <c r="AI113" s="85">
        <f t="shared" si="16"/>
        <v>3.9352821317003191E-3</v>
      </c>
      <c r="AJ113" s="85">
        <f t="shared" si="17"/>
        <v>4.6155835975090192E-3</v>
      </c>
    </row>
    <row r="114" spans="14:36" x14ac:dyDescent="0.2">
      <c r="N114" s="207"/>
      <c r="O114" s="207"/>
      <c r="AF114" s="89">
        <f>_xll.qlCalendarAdvance(Calendar,AF113,"1d","mf",,Trigger)</f>
        <v>42297</v>
      </c>
      <c r="AG114" s="90">
        <f>_xll.qlDayCounterYearFraction(DayCounter,SettlementDate,AF114,,,Trigger)</f>
        <v>0.44166666666666665</v>
      </c>
      <c r="AH114" s="85">
        <f t="shared" si="15"/>
        <v>4.0294105966572945E-3</v>
      </c>
      <c r="AI114" s="85">
        <f t="shared" si="16"/>
        <v>3.9389024572755865E-3</v>
      </c>
      <c r="AJ114" s="85">
        <f t="shared" si="17"/>
        <v>4.6245643546929081E-3</v>
      </c>
    </row>
    <row r="115" spans="14:36" x14ac:dyDescent="0.2">
      <c r="N115" s="207"/>
      <c r="O115" s="207"/>
      <c r="AF115" s="89">
        <f>_xll.qlCalendarAdvance(Calendar,AF114,"1d","mf",,Trigger)</f>
        <v>42298</v>
      </c>
      <c r="AG115" s="90">
        <f>_xll.qlDayCounterYearFraction(DayCounter,SettlementDate,AF115,,,Trigger)</f>
        <v>0.44444444444444442</v>
      </c>
      <c r="AH115" s="85">
        <f t="shared" si="15"/>
        <v>4.0294105966572945E-3</v>
      </c>
      <c r="AI115" s="85">
        <f t="shared" si="16"/>
        <v>3.9425227828508548E-3</v>
      </c>
      <c r="AJ115" s="85">
        <f t="shared" si="17"/>
        <v>4.6334077595859575E-3</v>
      </c>
    </row>
    <row r="116" spans="14:36" x14ac:dyDescent="0.2">
      <c r="N116" s="207"/>
      <c r="O116" s="207"/>
      <c r="AF116" s="89">
        <f>_xll.qlCalendarAdvance(Calendar,AF115,"1d","mf",,Trigger)</f>
        <v>42299</v>
      </c>
      <c r="AG116" s="90">
        <f>_xll.qlDayCounterYearFraction(DayCounter,SettlementDate,AF116,,,Trigger)</f>
        <v>0.44722222222222224</v>
      </c>
      <c r="AH116" s="85">
        <f t="shared" si="15"/>
        <v>4.0294105966572945E-3</v>
      </c>
      <c r="AI116" s="85">
        <f t="shared" si="16"/>
        <v>3.9461431084261232E-3</v>
      </c>
      <c r="AJ116" s="85">
        <f t="shared" si="17"/>
        <v>4.6421138121881689E-3</v>
      </c>
    </row>
    <row r="117" spans="14:36" x14ac:dyDescent="0.2">
      <c r="N117" s="207"/>
      <c r="O117" s="207"/>
      <c r="AF117" s="89">
        <f>_xll.qlCalendarAdvance(Calendar,AF116,"1d","mf",,Trigger)</f>
        <v>42300</v>
      </c>
      <c r="AG117" s="90">
        <f>_xll.qlDayCounterYearFraction(DayCounter,SettlementDate,AF117,,,Trigger)</f>
        <v>0.45</v>
      </c>
      <c r="AH117" s="85">
        <f t="shared" si="15"/>
        <v>4.0294105966572945E-3</v>
      </c>
      <c r="AI117" s="85">
        <f t="shared" si="16"/>
        <v>3.9497634340013915E-3</v>
      </c>
      <c r="AJ117" s="85">
        <f t="shared" si="17"/>
        <v>4.6506825124995399E-3</v>
      </c>
    </row>
    <row r="118" spans="14:36" x14ac:dyDescent="0.2">
      <c r="N118" s="207"/>
      <c r="O118" s="207"/>
      <c r="AF118" s="89">
        <f>_xll.qlCalendarAdvance(Calendar,AF117,"1d","mf",,Trigger)</f>
        <v>42303</v>
      </c>
      <c r="AG118" s="90">
        <f>_xll.qlDayCounterYearFraction(DayCounter,SettlementDate,AF118,,,Trigger)</f>
        <v>0.45833333333333331</v>
      </c>
      <c r="AH118" s="85">
        <f t="shared" si="15"/>
        <v>4.0294105966572945E-3</v>
      </c>
      <c r="AI118" s="85">
        <f t="shared" si="16"/>
        <v>3.9606244107271964E-3</v>
      </c>
      <c r="AJ118" s="85">
        <f t="shared" si="17"/>
        <v>4.6755644996886161E-3</v>
      </c>
    </row>
    <row r="119" spans="14:36" x14ac:dyDescent="0.2">
      <c r="N119" s="208"/>
      <c r="O119" s="207"/>
      <c r="AF119" s="89">
        <f>_xll.qlCalendarAdvance(Calendar,AF118,"1d","mf",,Trigger)</f>
        <v>42304</v>
      </c>
      <c r="AG119" s="90">
        <f>_xll.qlDayCounterYearFraction(DayCounter,SettlementDate,AF119,,,Trigger)</f>
        <v>0.46111111111111114</v>
      </c>
      <c r="AH119" s="85">
        <f t="shared" si="15"/>
        <v>4.0294105966572945E-3</v>
      </c>
      <c r="AI119" s="85">
        <f t="shared" si="16"/>
        <v>3.9642447363024648E-3</v>
      </c>
      <c r="AJ119" s="85">
        <f t="shared" si="17"/>
        <v>4.6835837908366295E-3</v>
      </c>
    </row>
    <row r="120" spans="14:36" x14ac:dyDescent="0.2">
      <c r="N120" s="208"/>
      <c r="O120" s="207"/>
      <c r="AF120" s="89">
        <f>_xll.qlCalendarAdvance(Calendar,AF119,"1d","mf",,Trigger)</f>
        <v>42305</v>
      </c>
      <c r="AG120" s="90">
        <f>_xll.qlDayCounterYearFraction(DayCounter,SettlementDate,AF120,,,Trigger)</f>
        <v>0.46388888888888891</v>
      </c>
      <c r="AH120" s="85">
        <f t="shared" si="15"/>
        <v>4.0294105966572945E-3</v>
      </c>
      <c r="AI120" s="85">
        <f t="shared" si="16"/>
        <v>3.9678650618777331E-3</v>
      </c>
      <c r="AJ120" s="85">
        <f t="shared" si="17"/>
        <v>4.6914657296938025E-3</v>
      </c>
    </row>
    <row r="121" spans="14:36" x14ac:dyDescent="0.2">
      <c r="N121" s="208"/>
      <c r="O121" s="207"/>
      <c r="AF121" s="89">
        <f>_xll.qlCalendarAdvance(Calendar,AF120,"1d","mf",,Trigger)</f>
        <v>42306</v>
      </c>
      <c r="AG121" s="90">
        <f>_xll.qlDayCounterYearFraction(DayCounter,SettlementDate,AF121,,,Trigger)</f>
        <v>0.46666666666666667</v>
      </c>
      <c r="AH121" s="85">
        <f t="shared" si="15"/>
        <v>4.0294105966572945E-3</v>
      </c>
      <c r="AI121" s="85">
        <f t="shared" si="16"/>
        <v>3.9714853874530014E-3</v>
      </c>
      <c r="AJ121" s="85">
        <f t="shared" si="17"/>
        <v>4.6992103162601375E-3</v>
      </c>
    </row>
    <row r="122" spans="14:36" x14ac:dyDescent="0.2">
      <c r="N122" s="208"/>
      <c r="O122" s="207"/>
      <c r="AF122" s="89">
        <f>_xll.qlCalendarAdvance(Calendar,AF121,"1d","mf",,Trigger)</f>
        <v>42307</v>
      </c>
      <c r="AG122" s="90">
        <f>_xll.qlDayCounterYearFraction(DayCounter,SettlementDate,AF122,,,Trigger)</f>
        <v>0.46944444444444444</v>
      </c>
      <c r="AH122" s="85">
        <f t="shared" si="15"/>
        <v>4.0294105966572945E-3</v>
      </c>
      <c r="AI122" s="85">
        <f t="shared" si="16"/>
        <v>3.9751057130282697E-3</v>
      </c>
      <c r="AJ122" s="85">
        <f t="shared" si="17"/>
        <v>4.7068175505356321E-3</v>
      </c>
    </row>
    <row r="123" spans="14:36" x14ac:dyDescent="0.2">
      <c r="N123" s="208"/>
      <c r="O123" s="207"/>
      <c r="AF123" s="89">
        <f>_xll.qlCalendarAdvance(Calendar,AF122,"1d","mf",,Trigger)</f>
        <v>42310</v>
      </c>
      <c r="AG123" s="90">
        <f>_xll.qlDayCounterYearFraction(DayCounter,SettlementDate,AF123,,,Trigger)</f>
        <v>0.4777777777777778</v>
      </c>
      <c r="AH123" s="85">
        <f t="shared" si="15"/>
        <v>4.0294105966572945E-3</v>
      </c>
      <c r="AI123" s="85">
        <f t="shared" si="16"/>
        <v>3.9859666897540747E-3</v>
      </c>
      <c r="AJ123" s="85">
        <f t="shared" si="17"/>
        <v>4.7288151396170808E-3</v>
      </c>
    </row>
    <row r="124" spans="14:36" x14ac:dyDescent="0.2">
      <c r="N124" s="208"/>
      <c r="O124" s="207"/>
      <c r="AF124" s="89">
        <f>_xll.qlCalendarAdvance(Calendar,AF123,"1d","mf",,Trigger)</f>
        <v>42311</v>
      </c>
      <c r="AG124" s="90">
        <f>_xll.qlDayCounterYearFraction(DayCounter,SettlementDate,AF124,,,Trigger)</f>
        <v>0.48055555555555557</v>
      </c>
      <c r="AH124" s="85">
        <f t="shared" si="15"/>
        <v>4.0294105966572945E-3</v>
      </c>
      <c r="AI124" s="85">
        <f t="shared" si="16"/>
        <v>3.989587015329343E-3</v>
      </c>
      <c r="AJ124" s="85">
        <f t="shared" si="17"/>
        <v>4.7358729647292179E-3</v>
      </c>
    </row>
    <row r="125" spans="14:36" x14ac:dyDescent="0.2">
      <c r="N125" s="208"/>
      <c r="O125" s="208"/>
      <c r="AF125" s="89">
        <f>_xll.qlCalendarAdvance(Calendar,AF124,"1d","mf",,Trigger)</f>
        <v>42312</v>
      </c>
      <c r="AG125" s="90">
        <f>_xll.qlDayCounterYearFraction(DayCounter,SettlementDate,AF125,,,Trigger)</f>
        <v>0.48333333333333334</v>
      </c>
      <c r="AH125" s="85">
        <f t="shared" si="15"/>
        <v>4.0294105966572945E-3</v>
      </c>
      <c r="AI125" s="85">
        <f t="shared" si="16"/>
        <v>3.9932073409046105E-3</v>
      </c>
      <c r="AJ125" s="85">
        <f t="shared" si="17"/>
        <v>4.7427934375505153E-3</v>
      </c>
    </row>
    <row r="126" spans="14:36" x14ac:dyDescent="0.2">
      <c r="N126" s="208"/>
      <c r="O126" s="208"/>
      <c r="AF126" s="89">
        <f>_xll.qlCalendarAdvance(Calendar,AF125,"1d","mf",,Trigger)</f>
        <v>42313</v>
      </c>
      <c r="AG126" s="90">
        <f>_xll.qlDayCounterYearFraction(DayCounter,SettlementDate,AF126,,,Trigger)</f>
        <v>0.4861111111111111</v>
      </c>
      <c r="AH126" s="85">
        <f t="shared" si="15"/>
        <v>4.0294105966572945E-3</v>
      </c>
      <c r="AI126" s="85">
        <f t="shared" si="16"/>
        <v>3.9968276664798788E-3</v>
      </c>
      <c r="AJ126" s="85">
        <f t="shared" si="17"/>
        <v>4.7495765580809739E-3</v>
      </c>
    </row>
    <row r="127" spans="14:36" x14ac:dyDescent="0.2">
      <c r="N127" s="208"/>
      <c r="O127" s="208"/>
      <c r="AF127" s="89">
        <f>_xll.qlCalendarAdvance(Calendar,AF126,"1d","mf",,Trigger)</f>
        <v>42314</v>
      </c>
      <c r="AG127" s="90">
        <f>_xll.qlDayCounterYearFraction(DayCounter,SettlementDate,AF127,,,Trigger)</f>
        <v>0.48888888888888887</v>
      </c>
      <c r="AH127" s="85">
        <f t="shared" si="15"/>
        <v>4.0294105966572945E-3</v>
      </c>
      <c r="AI127" s="85">
        <f t="shared" ref="AI127:AI140" si="18">$W$10+$W$9*AG127</f>
        <v>4.0004479920551471E-3</v>
      </c>
      <c r="AJ127" s="85">
        <f t="shared" ref="AJ127:AJ140" si="19">($W$5+$W$4*AG127+$W$3*AG127^2)</f>
        <v>4.7562223263205921E-3</v>
      </c>
    </row>
    <row r="128" spans="14:36" x14ac:dyDescent="0.2">
      <c r="N128" s="208"/>
      <c r="O128" s="208"/>
      <c r="AF128" s="89">
        <f>_xll.qlCalendarAdvance(Calendar,AF127,"1d","mf",,Trigger)</f>
        <v>42317</v>
      </c>
      <c r="AG128" s="90">
        <f>_xll.qlDayCounterYearFraction(DayCounter,SettlementDate,AF128,,,Trigger)</f>
        <v>0.49722222222222223</v>
      </c>
      <c r="AH128" s="85">
        <f t="shared" si="15"/>
        <v>4.0294105966572945E-3</v>
      </c>
      <c r="AI128" s="85">
        <f t="shared" si="18"/>
        <v>4.011308968780952E-3</v>
      </c>
      <c r="AJ128" s="85">
        <f t="shared" si="19"/>
        <v>4.7753355172944125E-3</v>
      </c>
    </row>
    <row r="129" spans="14:36" x14ac:dyDescent="0.2">
      <c r="N129" s="208"/>
      <c r="O129" s="208"/>
      <c r="AF129" s="89">
        <f>_xll.qlCalendarAdvance(Calendar,AF128,"1d","mf",,Trigger)</f>
        <v>42318</v>
      </c>
      <c r="AG129" s="90">
        <f>_xll.qlDayCounterYearFraction(DayCounter,SettlementDate,AF129,,,Trigger)</f>
        <v>0.5</v>
      </c>
      <c r="AH129" s="85">
        <f t="shared" si="15"/>
        <v>4.0294105966572945E-3</v>
      </c>
      <c r="AI129" s="85">
        <f t="shared" si="18"/>
        <v>4.0149292943562204E-3</v>
      </c>
      <c r="AJ129" s="85">
        <f t="shared" si="19"/>
        <v>4.7814318763706731E-3</v>
      </c>
    </row>
    <row r="130" spans="14:36" x14ac:dyDescent="0.2">
      <c r="N130" s="208"/>
      <c r="O130" s="208"/>
      <c r="AF130" s="89">
        <f>_xll.qlCalendarAdvance(Calendar,AF129,"1d","mf",,Trigger)</f>
        <v>42319</v>
      </c>
      <c r="AG130" s="90">
        <f>_xll.qlDayCounterYearFraction(DayCounter,SettlementDate,AF130,,,Trigger)</f>
        <v>0.50277777777777777</v>
      </c>
      <c r="AH130" s="85">
        <f t="shared" si="15"/>
        <v>4.0294105966572945E-3</v>
      </c>
      <c r="AI130" s="85">
        <f t="shared" si="18"/>
        <v>4.0185496199314887E-3</v>
      </c>
      <c r="AJ130" s="85">
        <f t="shared" si="19"/>
        <v>4.787390883156095E-3</v>
      </c>
    </row>
    <row r="131" spans="14:36" x14ac:dyDescent="0.2">
      <c r="N131" s="208"/>
      <c r="O131" s="208"/>
      <c r="AF131" s="89">
        <f>_xll.qlCalendarAdvance(Calendar,AF130,"1d","mf",,Trigger)</f>
        <v>42320</v>
      </c>
      <c r="AG131" s="90">
        <f>_xll.qlDayCounterYearFraction(DayCounter,SettlementDate,AF131,,,Trigger)</f>
        <v>0.50555555555555554</v>
      </c>
      <c r="AH131" s="85">
        <f t="shared" ref="AH131:AH194" si="20">$W$13</f>
        <v>4.0294105966572945E-3</v>
      </c>
      <c r="AI131" s="85">
        <f t="shared" si="18"/>
        <v>4.022169945506757E-3</v>
      </c>
      <c r="AJ131" s="85">
        <f t="shared" si="19"/>
        <v>4.7932125376506773E-3</v>
      </c>
    </row>
    <row r="132" spans="14:36" x14ac:dyDescent="0.2">
      <c r="N132" s="208"/>
      <c r="O132" s="208"/>
      <c r="AF132" s="89">
        <f>_xll.qlCalendarAdvance(Calendar,AF131,"1d","mf",,Trigger)</f>
        <v>42321</v>
      </c>
      <c r="AG132" s="90">
        <f>_xll.qlDayCounterYearFraction(DayCounter,SettlementDate,AF132,,,Trigger)</f>
        <v>0.5083333333333333</v>
      </c>
      <c r="AH132" s="85">
        <f t="shared" si="20"/>
        <v>4.0294105966572945E-3</v>
      </c>
      <c r="AI132" s="85">
        <f t="shared" si="18"/>
        <v>4.0257902710820253E-3</v>
      </c>
      <c r="AJ132" s="85">
        <f t="shared" si="19"/>
        <v>4.7988968398544191E-3</v>
      </c>
    </row>
    <row r="133" spans="14:36" x14ac:dyDescent="0.2">
      <c r="N133" s="208"/>
      <c r="O133" s="208"/>
      <c r="AF133" s="89">
        <f>_xll.qlCalendarAdvance(Calendar,AF132,"1d","mf",,Trigger)</f>
        <v>42324</v>
      </c>
      <c r="AG133" s="90">
        <f>_xll.qlDayCounterYearFraction(DayCounter,SettlementDate,AF133,,,Trigger)</f>
        <v>0.51666666666666672</v>
      </c>
      <c r="AH133" s="85">
        <f t="shared" si="20"/>
        <v>4.0294105966572945E-3</v>
      </c>
      <c r="AI133" s="85">
        <f t="shared" si="18"/>
        <v>4.0366512478078303E-3</v>
      </c>
      <c r="AJ133" s="85">
        <f t="shared" si="19"/>
        <v>4.8151256327206111E-3</v>
      </c>
    </row>
    <row r="134" spans="14:36" x14ac:dyDescent="0.2">
      <c r="N134" s="208"/>
      <c r="O134" s="208"/>
      <c r="AF134" s="89">
        <f>_xll.qlCalendarAdvance(Calendar,AF133,"1d","mf",,Trigger)</f>
        <v>42325</v>
      </c>
      <c r="AG134" s="90">
        <f>_xll.qlDayCounterYearFraction(DayCounter,SettlementDate,AF134,,,Trigger)</f>
        <v>0.51944444444444449</v>
      </c>
      <c r="AH134" s="85">
        <f t="shared" si="20"/>
        <v>4.0294105966572945E-3</v>
      </c>
      <c r="AI134" s="85">
        <f t="shared" si="18"/>
        <v>4.0402715733830986E-3</v>
      </c>
      <c r="AJ134" s="85">
        <f t="shared" si="19"/>
        <v>4.8202605257609962E-3</v>
      </c>
    </row>
    <row r="135" spans="14:36" x14ac:dyDescent="0.2">
      <c r="O135" s="208"/>
      <c r="AF135" s="89">
        <f>_xll.qlCalendarAdvance(Calendar,AF134,"1d","mf",,Trigger)</f>
        <v>42326</v>
      </c>
      <c r="AG135" s="90">
        <f>_xll.qlDayCounterYearFraction(DayCounter,SettlementDate,AF135,,,Trigger)</f>
        <v>0.52222222222222225</v>
      </c>
      <c r="AH135" s="85">
        <f t="shared" si="20"/>
        <v>4.0294105966572945E-3</v>
      </c>
      <c r="AI135" s="85">
        <f t="shared" si="18"/>
        <v>4.0438918989583669E-3</v>
      </c>
      <c r="AJ135" s="85">
        <f t="shared" si="19"/>
        <v>4.8252580665105417E-3</v>
      </c>
    </row>
    <row r="136" spans="14:36" x14ac:dyDescent="0.2">
      <c r="O136" s="208"/>
      <c r="AF136" s="89">
        <f>_xll.qlCalendarAdvance(Calendar,AF135,"1d","mf",,Trigger)</f>
        <v>42327</v>
      </c>
      <c r="AG136" s="90">
        <f>_xll.qlDayCounterYearFraction(DayCounter,SettlementDate,AF136,,,Trigger)</f>
        <v>0.52500000000000002</v>
      </c>
      <c r="AH136" s="85">
        <f t="shared" si="20"/>
        <v>4.0294105966572945E-3</v>
      </c>
      <c r="AI136" s="85">
        <f t="shared" si="18"/>
        <v>4.0475122245336344E-3</v>
      </c>
      <c r="AJ136" s="85">
        <f t="shared" si="19"/>
        <v>4.8301182549692467E-3</v>
      </c>
    </row>
    <row r="137" spans="14:36" x14ac:dyDescent="0.2">
      <c r="O137" s="208"/>
      <c r="AF137" s="89">
        <f>_xll.qlCalendarAdvance(Calendar,AF136,"1d","mf",,Trigger)</f>
        <v>42328</v>
      </c>
      <c r="AG137" s="90">
        <f>_xll.qlDayCounterYearFraction(DayCounter,SettlementDate,AF137,,,Trigger)</f>
        <v>0.52777777777777779</v>
      </c>
      <c r="AH137" s="85">
        <f t="shared" si="20"/>
        <v>4.0294105966572945E-3</v>
      </c>
      <c r="AI137" s="85">
        <f t="shared" si="18"/>
        <v>4.0511325501089027E-3</v>
      </c>
      <c r="AJ137" s="85">
        <f t="shared" si="19"/>
        <v>4.8348410911371138E-3</v>
      </c>
    </row>
    <row r="138" spans="14:36" x14ac:dyDescent="0.2">
      <c r="O138" s="208"/>
      <c r="AF138" s="89">
        <f>_xll.qlCalendarAdvance(Calendar,AF137,"1d","mf",,Trigger)</f>
        <v>42331</v>
      </c>
      <c r="AG138" s="90">
        <f>_xll.qlDayCounterYearFraction(DayCounter,SettlementDate,AF138,,,Trigger)</f>
        <v>0.53611111111111109</v>
      </c>
      <c r="AH138" s="85">
        <f t="shared" si="20"/>
        <v>4.0294105966572945E-3</v>
      </c>
      <c r="AI138" s="85">
        <f t="shared" si="18"/>
        <v>4.0619935268347077E-3</v>
      </c>
      <c r="AJ138" s="85">
        <f t="shared" si="19"/>
        <v>4.8481854858956775E-3</v>
      </c>
    </row>
    <row r="139" spans="14:36" x14ac:dyDescent="0.2">
      <c r="O139" s="208"/>
      <c r="AF139" s="89">
        <f>_xll.qlCalendarAdvance(Calendar,AF138,"1d","mf",,Trigger)</f>
        <v>42332</v>
      </c>
      <c r="AG139" s="90">
        <f>_xll.qlDayCounterYearFraction(DayCounter,SettlementDate,AF139,,,Trigger)</f>
        <v>0.53888888888888886</v>
      </c>
      <c r="AH139" s="85">
        <f t="shared" si="20"/>
        <v>4.0294105966572945E-3</v>
      </c>
      <c r="AI139" s="85">
        <f t="shared" si="18"/>
        <v>4.065613852409976E-3</v>
      </c>
      <c r="AJ139" s="85">
        <f t="shared" si="19"/>
        <v>4.8523589129001862E-3</v>
      </c>
    </row>
    <row r="140" spans="14:36" x14ac:dyDescent="0.2">
      <c r="O140" s="208"/>
      <c r="AF140" s="89">
        <f>_xll.qlCalendarAdvance(Calendar,AF139,"1d","mf",,Trigger)</f>
        <v>42333</v>
      </c>
      <c r="AG140" s="90">
        <f>_xll.qlDayCounterYearFraction(DayCounter,SettlementDate,AF140,,,Trigger)</f>
        <v>0.54166666666666663</v>
      </c>
      <c r="AH140" s="85">
        <f t="shared" si="20"/>
        <v>4.0294105966572945E-3</v>
      </c>
      <c r="AI140" s="85">
        <f t="shared" si="18"/>
        <v>4.0692341779852443E-3</v>
      </c>
      <c r="AJ140" s="85">
        <f t="shared" si="19"/>
        <v>4.8563949876138553E-3</v>
      </c>
    </row>
    <row r="141" spans="14:36" x14ac:dyDescent="0.2">
      <c r="AF141" s="89">
        <f>_xll.qlCalendarAdvance(Calendar,AF140,"1d","mf",,Trigger)</f>
        <v>42334</v>
      </c>
      <c r="AG141" s="90">
        <f>_xll.qlDayCounterYearFraction(DayCounter,SettlementDate,AF141,,,Trigger)</f>
        <v>0.5444444444444444</v>
      </c>
      <c r="AH141" s="85">
        <f t="shared" si="20"/>
        <v>4.0294105966572945E-3</v>
      </c>
      <c r="AI141" s="85">
        <f t="shared" ref="AI141:AI204" si="21">$W$10+$W$9*AG141</f>
        <v>4.0728545035605126E-3</v>
      </c>
      <c r="AJ141" s="85">
        <f t="shared" ref="AJ141:AJ204" si="22">($W$5+$W$4*AG141+$W$3*AG141^2)</f>
        <v>4.8602937100366856E-3</v>
      </c>
    </row>
    <row r="142" spans="14:36" x14ac:dyDescent="0.2">
      <c r="AF142" s="89">
        <f>_xll.qlCalendarAdvance(Calendar,AF141,"1d","mf",,Trigger)</f>
        <v>42335</v>
      </c>
      <c r="AG142" s="90">
        <f>_xll.qlDayCounterYearFraction(DayCounter,SettlementDate,AF142,,,Trigger)</f>
        <v>0.54722222222222228</v>
      </c>
      <c r="AH142" s="85">
        <f t="shared" si="20"/>
        <v>4.0294105966572945E-3</v>
      </c>
      <c r="AI142" s="85">
        <f t="shared" si="21"/>
        <v>4.0764748291357809E-3</v>
      </c>
      <c r="AJ142" s="85">
        <f t="shared" si="22"/>
        <v>4.8640550801686763E-3</v>
      </c>
    </row>
    <row r="143" spans="14:36" x14ac:dyDescent="0.2">
      <c r="AF143" s="89">
        <f>_xll.qlCalendarAdvance(Calendar,AF142,"1d","mf",,Trigger)</f>
        <v>42338</v>
      </c>
      <c r="AG143" s="90">
        <f>_xll.qlDayCounterYearFraction(DayCounter,SettlementDate,AF143,,,Trigger)</f>
        <v>0.55555555555555558</v>
      </c>
      <c r="AH143" s="85">
        <f t="shared" si="20"/>
        <v>4.0294105966572945E-3</v>
      </c>
      <c r="AI143" s="85">
        <f t="shared" si="21"/>
        <v>4.0873358058615859E-3</v>
      </c>
      <c r="AJ143" s="85">
        <f t="shared" si="22"/>
        <v>4.8745150768196108E-3</v>
      </c>
    </row>
    <row r="144" spans="14:36" x14ac:dyDescent="0.2">
      <c r="AF144" s="89">
        <f>_xll.qlCalendarAdvance(Calendar,AF143,"1d","mf",,Trigger)</f>
        <v>42339</v>
      </c>
      <c r="AG144" s="90">
        <f>_xll.qlDayCounterYearFraction(DayCounter,SettlementDate,AF144,,,Trigger)</f>
        <v>0.55833333333333335</v>
      </c>
      <c r="AH144" s="85">
        <f t="shared" si="20"/>
        <v>4.0294105966572945E-3</v>
      </c>
      <c r="AI144" s="85">
        <f t="shared" si="21"/>
        <v>4.0909561314368542E-3</v>
      </c>
      <c r="AJ144" s="85">
        <f t="shared" si="22"/>
        <v>4.8777270377882431E-3</v>
      </c>
    </row>
    <row r="145" spans="32:36" x14ac:dyDescent="0.2">
      <c r="AF145" s="89">
        <f>_xll.qlCalendarAdvance(Calendar,AF144,"1d","mf",,Trigger)</f>
        <v>42340</v>
      </c>
      <c r="AG145" s="90">
        <f>_xll.qlDayCounterYearFraction(DayCounter,SettlementDate,AF145,,,Trigger)</f>
        <v>0.56111111111111112</v>
      </c>
      <c r="AH145" s="85">
        <f t="shared" si="20"/>
        <v>4.0294105966572945E-3</v>
      </c>
      <c r="AI145" s="85">
        <f t="shared" si="21"/>
        <v>4.0945764570121217E-3</v>
      </c>
      <c r="AJ145" s="85">
        <f t="shared" si="22"/>
        <v>4.8808016464660375E-3</v>
      </c>
    </row>
    <row r="146" spans="32:36" x14ac:dyDescent="0.2">
      <c r="AF146" s="89">
        <f>_xll.qlCalendarAdvance(Calendar,AF145,"1d","mf",,Trigger)</f>
        <v>42341</v>
      </c>
      <c r="AG146" s="90">
        <f>_xll.qlDayCounterYearFraction(DayCounter,SettlementDate,AF146,,,Trigger)</f>
        <v>0.56388888888888888</v>
      </c>
      <c r="AH146" s="85">
        <f t="shared" si="20"/>
        <v>4.0294105966572945E-3</v>
      </c>
      <c r="AI146" s="85">
        <f t="shared" si="21"/>
        <v>4.0981967825873909E-3</v>
      </c>
      <c r="AJ146" s="85">
        <f t="shared" si="22"/>
        <v>4.8837389028529906E-3</v>
      </c>
    </row>
    <row r="147" spans="32:36" x14ac:dyDescent="0.2">
      <c r="AF147" s="89">
        <f>_xll.qlCalendarAdvance(Calendar,AF146,"1d","mf",,Trigger)</f>
        <v>42342</v>
      </c>
      <c r="AG147" s="90">
        <f>_xll.qlDayCounterYearFraction(DayCounter,SettlementDate,AF147,,,Trigger)</f>
        <v>0.56666666666666665</v>
      </c>
      <c r="AH147" s="85">
        <f t="shared" si="20"/>
        <v>4.0294105966572945E-3</v>
      </c>
      <c r="AI147" s="85">
        <f t="shared" si="21"/>
        <v>4.1018171081626583E-3</v>
      </c>
      <c r="AJ147" s="85">
        <f t="shared" si="22"/>
        <v>4.8865388069491058E-3</v>
      </c>
    </row>
    <row r="148" spans="32:36" x14ac:dyDescent="0.2">
      <c r="AF148" s="89">
        <f>_xll.qlCalendarAdvance(Calendar,AF147,"1d","mf",,Trigger)</f>
        <v>42345</v>
      </c>
      <c r="AG148" s="90">
        <f>_xll.qlDayCounterYearFraction(DayCounter,SettlementDate,AF148,,,Trigger)</f>
        <v>0.57499999999999996</v>
      </c>
      <c r="AH148" s="85">
        <f t="shared" si="20"/>
        <v>4.0294105966572945E-3</v>
      </c>
      <c r="AI148" s="85">
        <f t="shared" si="21"/>
        <v>4.1126780848884633E-3</v>
      </c>
      <c r="AJ148" s="85">
        <f t="shared" si="22"/>
        <v>4.8941144054924102E-3</v>
      </c>
    </row>
    <row r="149" spans="32:36" x14ac:dyDescent="0.2">
      <c r="AF149" s="89">
        <f>_xll.qlCalendarAdvance(Calendar,AF148,"1d","mf",,Trigger)</f>
        <v>42346</v>
      </c>
      <c r="AG149" s="90">
        <f>_xll.qlDayCounterYearFraction(DayCounter,SettlementDate,AF149,,,Trigger)</f>
        <v>0.57777777777777772</v>
      </c>
      <c r="AH149" s="85">
        <f t="shared" si="20"/>
        <v>4.0294105966572945E-3</v>
      </c>
      <c r="AI149" s="85">
        <f t="shared" si="21"/>
        <v>4.1162984104637316E-3</v>
      </c>
      <c r="AJ149" s="85">
        <f t="shared" si="22"/>
        <v>4.8963649004251679E-3</v>
      </c>
    </row>
    <row r="150" spans="32:36" x14ac:dyDescent="0.2">
      <c r="AF150" s="89">
        <f>_xll.qlCalendarAdvance(Calendar,AF149,"1d","mf",,Trigger)</f>
        <v>42347</v>
      </c>
      <c r="AG150" s="90">
        <f>_xll.qlDayCounterYearFraction(DayCounter,SettlementDate,AF150,,,Trigger)</f>
        <v>0.5805555555555556</v>
      </c>
      <c r="AH150" s="85">
        <f t="shared" si="20"/>
        <v>4.0294105966572945E-3</v>
      </c>
      <c r="AI150" s="85">
        <f t="shared" si="21"/>
        <v>4.1199187360389999E-3</v>
      </c>
      <c r="AJ150" s="85">
        <f t="shared" si="22"/>
        <v>4.8984780430670859E-3</v>
      </c>
    </row>
    <row r="151" spans="32:36" x14ac:dyDescent="0.2">
      <c r="AF151" s="89">
        <f>_xll.qlCalendarAdvance(Calendar,AF150,"1d","mf",,Trigger)</f>
        <v>42348</v>
      </c>
      <c r="AG151" s="90">
        <f>_xll.qlDayCounterYearFraction(DayCounter,SettlementDate,AF151,,,Trigger)</f>
        <v>0.58333333333333337</v>
      </c>
      <c r="AH151" s="85">
        <f t="shared" si="20"/>
        <v>4.0294105966572945E-3</v>
      </c>
      <c r="AI151" s="85">
        <f t="shared" si="21"/>
        <v>4.1235390616142682E-3</v>
      </c>
      <c r="AJ151" s="85">
        <f t="shared" si="22"/>
        <v>4.9004538334181634E-3</v>
      </c>
    </row>
    <row r="152" spans="32:36" x14ac:dyDescent="0.2">
      <c r="AF152" s="89">
        <f>_xll.qlCalendarAdvance(Calendar,AF151,"1d","mf",,Trigger)</f>
        <v>42349</v>
      </c>
      <c r="AG152" s="90">
        <f>_xll.qlDayCounterYearFraction(DayCounter,SettlementDate,AF152,,,Trigger)</f>
        <v>0.58611111111111114</v>
      </c>
      <c r="AH152" s="85">
        <f t="shared" si="20"/>
        <v>4.0294105966572945E-3</v>
      </c>
      <c r="AI152" s="85">
        <f t="shared" si="21"/>
        <v>4.1271593871895365E-3</v>
      </c>
      <c r="AJ152" s="85">
        <f t="shared" si="22"/>
        <v>4.9022922714784022E-3</v>
      </c>
    </row>
    <row r="153" spans="32:36" x14ac:dyDescent="0.2">
      <c r="AF153" s="89">
        <f>_xll.qlCalendarAdvance(Calendar,AF152,"1d","mf",,Trigger)</f>
        <v>42352</v>
      </c>
      <c r="AG153" s="90">
        <f>_xll.qlDayCounterYearFraction(DayCounter,SettlementDate,AF153,,,Trigger)</f>
        <v>0.59444444444444444</v>
      </c>
      <c r="AH153" s="85">
        <f t="shared" si="20"/>
        <v>4.0294105966572945E-3</v>
      </c>
      <c r="AI153" s="85">
        <f t="shared" si="21"/>
        <v>4.1380203639153415E-3</v>
      </c>
      <c r="AJ153" s="85">
        <f t="shared" si="22"/>
        <v>4.9069834719140792E-3</v>
      </c>
    </row>
    <row r="154" spans="32:36" x14ac:dyDescent="0.2">
      <c r="AF154" s="89">
        <f>_xll.qlCalendarAdvance(Calendar,AF153,"1d","mf",,Trigger)</f>
        <v>42353</v>
      </c>
      <c r="AG154" s="90">
        <f>_xll.qlDayCounterYearFraction(DayCounter,SettlementDate,AF154,,,Trigger)</f>
        <v>0.59722222222222221</v>
      </c>
      <c r="AH154" s="85">
        <f t="shared" si="20"/>
        <v>4.0294105966572945E-3</v>
      </c>
      <c r="AI154" s="85">
        <f t="shared" si="21"/>
        <v>4.1416406894906098E-3</v>
      </c>
      <c r="AJ154" s="85">
        <f t="shared" si="22"/>
        <v>4.9082725008109604E-3</v>
      </c>
    </row>
    <row r="155" spans="32:36" x14ac:dyDescent="0.2">
      <c r="AF155" s="89">
        <f>_xll.qlCalendarAdvance(Calendar,AF154,"1d","mf",,Trigger)</f>
        <v>42354</v>
      </c>
      <c r="AG155" s="90">
        <f>_xll.qlDayCounterYearFraction(DayCounter,SettlementDate,AF155,,,Trigger)</f>
        <v>0.6</v>
      </c>
      <c r="AH155" s="85">
        <f t="shared" si="20"/>
        <v>4.0294105966572945E-3</v>
      </c>
      <c r="AI155" s="85">
        <f t="shared" si="21"/>
        <v>4.1452610150658781E-3</v>
      </c>
      <c r="AJ155" s="85">
        <f t="shared" si="22"/>
        <v>4.9094241774170011E-3</v>
      </c>
    </row>
    <row r="156" spans="32:36" x14ac:dyDescent="0.2">
      <c r="AF156" s="89">
        <f>_xll.qlCalendarAdvance(Calendar,AF155,"1d","mf",,Trigger)</f>
        <v>42355</v>
      </c>
      <c r="AG156" s="90">
        <f>_xll.qlDayCounterYearFraction(DayCounter,SettlementDate,AF156,,,Trigger)</f>
        <v>0.60277777777777775</v>
      </c>
      <c r="AH156" s="85">
        <f t="shared" si="20"/>
        <v>4.0294105966572945E-3</v>
      </c>
      <c r="AI156" s="85">
        <f t="shared" si="21"/>
        <v>4.1488813406411456E-3</v>
      </c>
      <c r="AJ156" s="85">
        <f t="shared" si="22"/>
        <v>4.9104385017322031E-3</v>
      </c>
    </row>
    <row r="157" spans="32:36" x14ac:dyDescent="0.2">
      <c r="AF157" s="89">
        <f>_xll.qlCalendarAdvance(Calendar,AF156,"1d","mf",,Trigger)</f>
        <v>42356</v>
      </c>
      <c r="AG157" s="90">
        <f>_xll.qlDayCounterYearFraction(DayCounter,SettlementDate,AF157,,,Trigger)</f>
        <v>0.60555555555555551</v>
      </c>
      <c r="AH157" s="85">
        <f t="shared" si="20"/>
        <v>4.0294105966572945E-3</v>
      </c>
      <c r="AI157" s="85">
        <f t="shared" si="21"/>
        <v>4.1525016662164139E-3</v>
      </c>
      <c r="AJ157" s="85">
        <f t="shared" si="22"/>
        <v>4.9113154737565655E-3</v>
      </c>
    </row>
    <row r="158" spans="32:36" x14ac:dyDescent="0.2">
      <c r="AF158" s="89">
        <f>_xll.qlCalendarAdvance(Calendar,AF157,"1d","mf",,Trigger)</f>
        <v>42359</v>
      </c>
      <c r="AG158" s="90">
        <f>_xll.qlDayCounterYearFraction(DayCounter,SettlementDate,AF158,,,Trigger)</f>
        <v>0.61388888888888893</v>
      </c>
      <c r="AH158" s="85">
        <f t="shared" si="20"/>
        <v>4.0294105966572945E-3</v>
      </c>
      <c r="AI158" s="85">
        <f t="shared" si="21"/>
        <v>4.1633626429422189E-3</v>
      </c>
      <c r="AJ158" s="85">
        <f t="shared" si="22"/>
        <v>4.913122276084615E-3</v>
      </c>
    </row>
    <row r="159" spans="32:36" x14ac:dyDescent="0.2">
      <c r="AF159" s="89">
        <f>_xll.qlCalendarAdvance(Calendar,AF158,"1d","mf",,Trigger)</f>
        <v>42360</v>
      </c>
      <c r="AG159" s="90">
        <f>_xll.qlDayCounterYearFraction(DayCounter,SettlementDate,AF159,,,Trigger)</f>
        <v>0.6166666666666667</v>
      </c>
      <c r="AH159" s="85">
        <f t="shared" si="20"/>
        <v>4.0294105966572945E-3</v>
      </c>
      <c r="AI159" s="85">
        <f t="shared" si="21"/>
        <v>4.1669829685174872E-3</v>
      </c>
      <c r="AJ159" s="85">
        <f t="shared" si="22"/>
        <v>4.9134498389456199E-3</v>
      </c>
    </row>
    <row r="160" spans="32:36" x14ac:dyDescent="0.2">
      <c r="AF160" s="89">
        <f>_xll.qlCalendarAdvance(Calendar,AF159,"1d","mf",,Trigger)</f>
        <v>42361</v>
      </c>
      <c r="AG160" s="90">
        <f>_xll.qlDayCounterYearFraction(DayCounter,SettlementDate,AF160,,,Trigger)</f>
        <v>0.61944444444444446</v>
      </c>
      <c r="AH160" s="85">
        <f t="shared" si="20"/>
        <v>4.0294105966572945E-3</v>
      </c>
      <c r="AI160" s="85">
        <f t="shared" si="21"/>
        <v>4.1706032940927555E-3</v>
      </c>
      <c r="AJ160" s="85">
        <f t="shared" si="22"/>
        <v>4.9136400495157842E-3</v>
      </c>
    </row>
    <row r="161" spans="32:36" x14ac:dyDescent="0.2">
      <c r="AF161" s="89">
        <f>_xll.qlCalendarAdvance(Calendar,AF160,"1d","mf",,Trigger)</f>
        <v>42362</v>
      </c>
      <c r="AG161" s="90">
        <f>_xll.qlDayCounterYearFraction(DayCounter,SettlementDate,AF161,,,Trigger)</f>
        <v>0.62222222222222223</v>
      </c>
      <c r="AH161" s="85">
        <f t="shared" si="20"/>
        <v>4.0294105966572945E-3</v>
      </c>
      <c r="AI161" s="85">
        <f t="shared" si="21"/>
        <v>4.1742236196680238E-3</v>
      </c>
      <c r="AJ161" s="85">
        <f t="shared" si="22"/>
        <v>4.9136929077951107E-3</v>
      </c>
    </row>
    <row r="162" spans="32:36" x14ac:dyDescent="0.2">
      <c r="AF162" s="89">
        <f>_xll.qlCalendarAdvance(Calendar,AF161,"1d","mf",,Trigger)</f>
        <v>42367</v>
      </c>
      <c r="AG162" s="90">
        <f>_xll.qlDayCounterYearFraction(DayCounter,SettlementDate,AF162,,,Trigger)</f>
        <v>0.63611111111111107</v>
      </c>
      <c r="AH162" s="85">
        <f t="shared" si="20"/>
        <v>4.0294105966572945E-3</v>
      </c>
      <c r="AI162" s="85">
        <f t="shared" si="21"/>
        <v>4.1923252475443654E-3</v>
      </c>
      <c r="AJ162" s="85">
        <f t="shared" si="22"/>
        <v>4.9118969148291471E-3</v>
      </c>
    </row>
    <row r="163" spans="32:36" x14ac:dyDescent="0.2">
      <c r="AF163" s="89">
        <f>_xll.qlCalendarAdvance(Calendar,AF162,"1d","mf",,Trigger)</f>
        <v>42368</v>
      </c>
      <c r="AG163" s="90">
        <f>_xll.qlDayCounterYearFraction(DayCounter,SettlementDate,AF163,,,Trigger)</f>
        <v>0.63888888888888884</v>
      </c>
      <c r="AH163" s="85">
        <f t="shared" si="20"/>
        <v>4.0294105966572945E-3</v>
      </c>
      <c r="AI163" s="85">
        <f t="shared" si="21"/>
        <v>4.1959455731196338E-3</v>
      </c>
      <c r="AJ163" s="85">
        <f t="shared" si="22"/>
        <v>4.9111256593634368E-3</v>
      </c>
    </row>
    <row r="164" spans="32:36" x14ac:dyDescent="0.2">
      <c r="AF164" s="89">
        <f>_xll.qlCalendarAdvance(Calendar,AF163,"1d","mf",,Trigger)</f>
        <v>42369</v>
      </c>
      <c r="AG164" s="90">
        <f>_xll.qlDayCounterYearFraction(DayCounter,SettlementDate,AF164,,,Trigger)</f>
        <v>0.64166666666666672</v>
      </c>
      <c r="AH164" s="85">
        <f t="shared" si="20"/>
        <v>4.0294105966572945E-3</v>
      </c>
      <c r="AI164" s="85">
        <f t="shared" si="21"/>
        <v>4.1995658986949021E-3</v>
      </c>
      <c r="AJ164" s="85">
        <f t="shared" si="22"/>
        <v>4.9102170516068851E-3</v>
      </c>
    </row>
    <row r="165" spans="32:36" x14ac:dyDescent="0.2">
      <c r="AF165" s="89">
        <f>_xll.qlCalendarAdvance(Calendar,AF164,"1d","mf",,Trigger)</f>
        <v>42373</v>
      </c>
      <c r="AG165" s="90">
        <f>_xll.qlDayCounterYearFraction(DayCounter,SettlementDate,AF165,,,Trigger)</f>
        <v>0.65277777777777779</v>
      </c>
      <c r="AH165" s="85">
        <f t="shared" si="20"/>
        <v>4.0294105966572945E-3</v>
      </c>
      <c r="AI165" s="85">
        <f t="shared" si="21"/>
        <v>4.2140472009959745E-3</v>
      </c>
      <c r="AJ165" s="85">
        <f t="shared" si="22"/>
        <v>4.9052090976722893E-3</v>
      </c>
    </row>
    <row r="166" spans="32:36" x14ac:dyDescent="0.2">
      <c r="AF166" s="89">
        <f>_xll.qlCalendarAdvance(Calendar,AF165,"1d","mf",,Trigger)</f>
        <v>42374</v>
      </c>
      <c r="AG166" s="90">
        <f>_xll.qlDayCounterYearFraction(DayCounter,SettlementDate,AF166,,,Trigger)</f>
        <v>0.65555555555555556</v>
      </c>
      <c r="AH166" s="85">
        <f t="shared" si="20"/>
        <v>4.0294105966572945E-3</v>
      </c>
      <c r="AI166" s="85">
        <f t="shared" si="21"/>
        <v>4.2176675265712428E-3</v>
      </c>
      <c r="AJ166" s="85">
        <f t="shared" si="22"/>
        <v>4.9036137284615422E-3</v>
      </c>
    </row>
    <row r="167" spans="32:36" x14ac:dyDescent="0.2">
      <c r="AF167" s="89">
        <f>_xll.qlCalendarAdvance(Calendar,AF166,"1d","mf",,Trigger)</f>
        <v>42375</v>
      </c>
      <c r="AG167" s="90">
        <f>_xll.qlDayCounterYearFraction(DayCounter,SettlementDate,AF167,,,Trigger)</f>
        <v>0.65833333333333333</v>
      </c>
      <c r="AH167" s="85">
        <f t="shared" si="20"/>
        <v>4.0294105966572945E-3</v>
      </c>
      <c r="AI167" s="85">
        <f t="shared" si="21"/>
        <v>4.2212878521465111E-3</v>
      </c>
      <c r="AJ167" s="85">
        <f t="shared" si="22"/>
        <v>4.9018810069599546E-3</v>
      </c>
    </row>
    <row r="168" spans="32:36" x14ac:dyDescent="0.2">
      <c r="AF168" s="89">
        <f>_xll.qlCalendarAdvance(Calendar,AF167,"1d","mf",,Trigger)</f>
        <v>42376</v>
      </c>
      <c r="AG168" s="90">
        <f>_xll.qlDayCounterYearFraction(DayCounter,SettlementDate,AF168,,,Trigger)</f>
        <v>0.66111111111111109</v>
      </c>
      <c r="AH168" s="85">
        <f t="shared" si="20"/>
        <v>4.0294105966572945E-3</v>
      </c>
      <c r="AI168" s="85">
        <f t="shared" si="21"/>
        <v>4.2249081777217794E-3</v>
      </c>
      <c r="AJ168" s="85">
        <f t="shared" si="22"/>
        <v>4.9000109331675274E-3</v>
      </c>
    </row>
    <row r="169" spans="32:36" x14ac:dyDescent="0.2">
      <c r="AF169" s="89">
        <f>_xll.qlCalendarAdvance(Calendar,AF168,"1d","mf",,Trigger)</f>
        <v>42377</v>
      </c>
      <c r="AG169" s="90">
        <f>_xll.qlDayCounterYearFraction(DayCounter,SettlementDate,AF169,,,Trigger)</f>
        <v>0.66388888888888886</v>
      </c>
      <c r="AH169" s="85">
        <f t="shared" si="20"/>
        <v>4.0294105966572945E-3</v>
      </c>
      <c r="AI169" s="85">
        <f t="shared" si="21"/>
        <v>4.2285285032970478E-3</v>
      </c>
      <c r="AJ169" s="85">
        <f t="shared" si="22"/>
        <v>4.8980035070842606E-3</v>
      </c>
    </row>
    <row r="170" spans="32:36" x14ac:dyDescent="0.2">
      <c r="AF170" s="89">
        <f>_xll.qlCalendarAdvance(Calendar,AF169,"1d","mf",,Trigger)</f>
        <v>42380</v>
      </c>
      <c r="AG170" s="90">
        <f>_xll.qlDayCounterYearFraction(DayCounter,SettlementDate,AF170,,,Trigger)</f>
        <v>0.67222222222222228</v>
      </c>
      <c r="AH170" s="85">
        <f t="shared" si="20"/>
        <v>4.0294105966572945E-3</v>
      </c>
      <c r="AI170" s="85">
        <f t="shared" si="21"/>
        <v>4.2393894800228527E-3</v>
      </c>
      <c r="AJ170" s="85">
        <f t="shared" si="22"/>
        <v>4.8911571150894268E-3</v>
      </c>
    </row>
    <row r="171" spans="32:36" x14ac:dyDescent="0.2">
      <c r="AF171" s="89">
        <f>_xll.qlCalendarAdvance(Calendar,AF170,"1d","mf",,Trigger)</f>
        <v>42381</v>
      </c>
      <c r="AG171" s="90">
        <f>_xll.qlDayCounterYearFraction(DayCounter,SettlementDate,AF171,,,Trigger)</f>
        <v>0.67500000000000004</v>
      </c>
      <c r="AH171" s="85">
        <f t="shared" si="20"/>
        <v>4.0294105966572945E-3</v>
      </c>
      <c r="AI171" s="85">
        <f t="shared" si="21"/>
        <v>4.243009805598121E-3</v>
      </c>
      <c r="AJ171" s="85">
        <f t="shared" si="22"/>
        <v>4.8886002798428033E-3</v>
      </c>
    </row>
    <row r="172" spans="32:36" x14ac:dyDescent="0.2">
      <c r="AF172" s="89">
        <f>_xll.qlCalendarAdvance(Calendar,AF171,"1d","mf",,Trigger)</f>
        <v>42382</v>
      </c>
      <c r="AG172" s="90">
        <f>_xll.qlDayCounterYearFraction(DayCounter,SettlementDate,AF172,,,Trigger)</f>
        <v>0.67777777777777781</v>
      </c>
      <c r="AH172" s="85">
        <f t="shared" si="20"/>
        <v>4.0294105966572945E-3</v>
      </c>
      <c r="AI172" s="85">
        <f t="shared" si="21"/>
        <v>4.2466301311733894E-3</v>
      </c>
      <c r="AJ172" s="85">
        <f t="shared" si="22"/>
        <v>4.8859060923053402E-3</v>
      </c>
    </row>
    <row r="173" spans="32:36" x14ac:dyDescent="0.2">
      <c r="AF173" s="89">
        <f>_xll.qlCalendarAdvance(Calendar,AF172,"1d","mf",,Trigger)</f>
        <v>42383</v>
      </c>
      <c r="AG173" s="90">
        <f>_xll.qlDayCounterYearFraction(DayCounter,SettlementDate,AF173,,,Trigger)</f>
        <v>0.68055555555555558</v>
      </c>
      <c r="AH173" s="85">
        <f t="shared" si="20"/>
        <v>4.0294105966572945E-3</v>
      </c>
      <c r="AI173" s="85">
        <f t="shared" si="21"/>
        <v>4.2502504567486577E-3</v>
      </c>
      <c r="AJ173" s="85">
        <f t="shared" si="22"/>
        <v>4.8830745524770375E-3</v>
      </c>
    </row>
    <row r="174" spans="32:36" x14ac:dyDescent="0.2">
      <c r="AF174" s="89">
        <f>_xll.qlCalendarAdvance(Calendar,AF173,"1d","mf",,Trigger)</f>
        <v>42384</v>
      </c>
      <c r="AG174" s="90">
        <f>_xll.qlDayCounterYearFraction(DayCounter,SettlementDate,AF174,,,Trigger)</f>
        <v>0.68333333333333335</v>
      </c>
      <c r="AH174" s="85">
        <f t="shared" si="20"/>
        <v>4.0294105966572945E-3</v>
      </c>
      <c r="AI174" s="85">
        <f t="shared" si="21"/>
        <v>4.253870782323926E-3</v>
      </c>
      <c r="AJ174" s="85">
        <f t="shared" si="22"/>
        <v>4.8801056603578943E-3</v>
      </c>
    </row>
    <row r="175" spans="32:36" x14ac:dyDescent="0.2">
      <c r="AF175" s="89">
        <f>_xll.qlCalendarAdvance(Calendar,AF174,"1d","mf",,Trigger)</f>
        <v>42387</v>
      </c>
      <c r="AG175" s="90">
        <f>_xll.qlDayCounterYearFraction(DayCounter,SettlementDate,AF175,,,Trigger)</f>
        <v>0.69166666666666665</v>
      </c>
      <c r="AH175" s="85">
        <f t="shared" si="20"/>
        <v>4.0294105966572945E-3</v>
      </c>
      <c r="AI175" s="85">
        <f t="shared" si="21"/>
        <v>4.2647317590497301E-3</v>
      </c>
      <c r="AJ175" s="85">
        <f t="shared" si="22"/>
        <v>4.8703748702554313E-3</v>
      </c>
    </row>
    <row r="176" spans="32:36" x14ac:dyDescent="0.2">
      <c r="AF176" s="89">
        <f>_xll.qlCalendarAdvance(Calendar,AF175,"1d","mf",,Trigger)</f>
        <v>42388</v>
      </c>
      <c r="AG176" s="90">
        <f>_xll.qlDayCounterYearFraction(DayCounter,SettlementDate,AF176,,,Trigger)</f>
        <v>0.69444444444444442</v>
      </c>
      <c r="AH176" s="85">
        <f t="shared" si="20"/>
        <v>4.0294105966572945E-3</v>
      </c>
      <c r="AI176" s="85">
        <f t="shared" si="21"/>
        <v>4.2683520846249984E-3</v>
      </c>
      <c r="AJ176" s="85">
        <f t="shared" si="22"/>
        <v>4.8668565689729297E-3</v>
      </c>
    </row>
    <row r="177" spans="32:36" x14ac:dyDescent="0.2">
      <c r="AF177" s="89">
        <f>_xll.qlCalendarAdvance(Calendar,AF176,"1d","mf",,Trigger)</f>
        <v>42389</v>
      </c>
      <c r="AG177" s="90">
        <f>_xll.qlDayCounterYearFraction(DayCounter,SettlementDate,AF177,,,Trigger)</f>
        <v>0.69722222222222219</v>
      </c>
      <c r="AH177" s="85">
        <f t="shared" si="20"/>
        <v>4.0294105966572945E-3</v>
      </c>
      <c r="AI177" s="85">
        <f t="shared" si="21"/>
        <v>4.2719724102002667E-3</v>
      </c>
      <c r="AJ177" s="85">
        <f t="shared" si="22"/>
        <v>4.8632009153995901E-3</v>
      </c>
    </row>
    <row r="178" spans="32:36" x14ac:dyDescent="0.2">
      <c r="AF178" s="89">
        <f>_xll.qlCalendarAdvance(Calendar,AF177,"1d","mf",,Trigger)</f>
        <v>42390</v>
      </c>
      <c r="AG178" s="90">
        <f>_xll.qlDayCounterYearFraction(DayCounter,SettlementDate,AF178,,,Trigger)</f>
        <v>0.7</v>
      </c>
      <c r="AH178" s="85">
        <f t="shared" si="20"/>
        <v>4.0294105966572945E-3</v>
      </c>
      <c r="AI178" s="85">
        <f t="shared" si="21"/>
        <v>4.2755927357755351E-3</v>
      </c>
      <c r="AJ178" s="85">
        <f t="shared" si="22"/>
        <v>4.8594079095354119E-3</v>
      </c>
    </row>
    <row r="179" spans="32:36" x14ac:dyDescent="0.2">
      <c r="AF179" s="89">
        <f>_xll.qlCalendarAdvance(Calendar,AF178,"1d","mf",,Trigger)</f>
        <v>42391</v>
      </c>
      <c r="AG179" s="90">
        <f>_xll.qlDayCounterYearFraction(DayCounter,SettlementDate,AF179,,,Trigger)</f>
        <v>0.70277777777777772</v>
      </c>
      <c r="AH179" s="85">
        <f t="shared" si="20"/>
        <v>4.0294105966572945E-3</v>
      </c>
      <c r="AI179" s="85">
        <f t="shared" si="21"/>
        <v>4.2792130613508034E-3</v>
      </c>
      <c r="AJ179" s="85">
        <f t="shared" si="22"/>
        <v>4.855477551380394E-3</v>
      </c>
    </row>
    <row r="180" spans="32:36" x14ac:dyDescent="0.2">
      <c r="AF180" s="89">
        <f>_xll.qlCalendarAdvance(Calendar,AF179,"1d","mf",,Trigger)</f>
        <v>42394</v>
      </c>
      <c r="AG180" s="90">
        <f>_xll.qlDayCounterYearFraction(DayCounter,SettlementDate,AF180,,,Trigger)</f>
        <v>0.71111111111111114</v>
      </c>
      <c r="AH180" s="85">
        <f t="shared" si="20"/>
        <v>4.0294105966572945E-3</v>
      </c>
      <c r="AI180" s="85">
        <f t="shared" si="21"/>
        <v>4.2900740380766083E-3</v>
      </c>
      <c r="AJ180" s="85">
        <f t="shared" si="22"/>
        <v>4.8428623631703036E-3</v>
      </c>
    </row>
    <row r="181" spans="32:36" x14ac:dyDescent="0.2">
      <c r="AF181" s="89">
        <f>_xll.qlCalendarAdvance(Calendar,AF180,"1d","mf",,Trigger)</f>
        <v>42395</v>
      </c>
      <c r="AG181" s="90">
        <f>_xll.qlDayCounterYearFraction(DayCounter,SettlementDate,AF181,,,Trigger)</f>
        <v>0.71388888888888891</v>
      </c>
      <c r="AH181" s="85">
        <f t="shared" si="20"/>
        <v>4.0294105966572945E-3</v>
      </c>
      <c r="AI181" s="85">
        <f t="shared" si="21"/>
        <v>4.2936943636518766E-3</v>
      </c>
      <c r="AJ181" s="85">
        <f t="shared" si="22"/>
        <v>4.8383825958519264E-3</v>
      </c>
    </row>
    <row r="182" spans="32:36" x14ac:dyDescent="0.2">
      <c r="AF182" s="89">
        <f>_xll.qlCalendarAdvance(Calendar,AF181,"1d","mf",,Trigger)</f>
        <v>42396</v>
      </c>
      <c r="AG182" s="90">
        <f>_xll.qlDayCounterYearFraction(DayCounter,SettlementDate,AF182,,,Trigger)</f>
        <v>0.71666666666666667</v>
      </c>
      <c r="AH182" s="85">
        <f t="shared" si="20"/>
        <v>4.0294105966572945E-3</v>
      </c>
      <c r="AI182" s="85">
        <f t="shared" si="21"/>
        <v>4.297314689227145E-3</v>
      </c>
      <c r="AJ182" s="85">
        <f t="shared" si="22"/>
        <v>4.8337654762427122E-3</v>
      </c>
    </row>
    <row r="183" spans="32:36" x14ac:dyDescent="0.2">
      <c r="AF183" s="89">
        <f>_xll.qlCalendarAdvance(Calendar,AF182,"1d","mf",,Trigger)</f>
        <v>42397</v>
      </c>
      <c r="AG183" s="90">
        <f>_xll.qlDayCounterYearFraction(DayCounter,SettlementDate,AF183,,,Trigger)</f>
        <v>0.71944444444444444</v>
      </c>
      <c r="AH183" s="85">
        <f t="shared" si="20"/>
        <v>4.0294105966572945E-3</v>
      </c>
      <c r="AI183" s="85">
        <f t="shared" si="21"/>
        <v>4.3009350148024133E-3</v>
      </c>
      <c r="AJ183" s="85">
        <f t="shared" si="22"/>
        <v>4.8290110043426558E-3</v>
      </c>
    </row>
    <row r="184" spans="32:36" x14ac:dyDescent="0.2">
      <c r="AF184" s="89">
        <f>_xll.qlCalendarAdvance(Calendar,AF183,"1d","mf",,Trigger)</f>
        <v>42398</v>
      </c>
      <c r="AG184" s="90">
        <f>_xll.qlDayCounterYearFraction(DayCounter,SettlementDate,AF184,,,Trigger)</f>
        <v>0.72222222222222221</v>
      </c>
      <c r="AH184" s="85">
        <f t="shared" si="20"/>
        <v>4.0294105966572945E-3</v>
      </c>
      <c r="AI184" s="85">
        <f t="shared" si="21"/>
        <v>4.3045553403776816E-3</v>
      </c>
      <c r="AJ184" s="85">
        <f t="shared" si="22"/>
        <v>4.8241191801517615E-3</v>
      </c>
    </row>
    <row r="185" spans="32:36" x14ac:dyDescent="0.2">
      <c r="AF185" s="89">
        <f>_xll.qlCalendarAdvance(Calendar,AF184,"1d","mf",,Trigger)</f>
        <v>42401</v>
      </c>
      <c r="AG185" s="90">
        <f>_xll.qlDayCounterYearFraction(DayCounter,SettlementDate,AF185,,,Trigger)</f>
        <v>0.73055555555555551</v>
      </c>
      <c r="AH185" s="85">
        <f t="shared" si="20"/>
        <v>4.0294105966572945E-3</v>
      </c>
      <c r="AI185" s="85">
        <f t="shared" si="21"/>
        <v>4.3154163171034857E-3</v>
      </c>
      <c r="AJ185" s="85">
        <f t="shared" si="22"/>
        <v>4.8086195938340428E-3</v>
      </c>
    </row>
    <row r="186" spans="32:36" x14ac:dyDescent="0.2">
      <c r="AF186" s="89">
        <f>_xll.qlCalendarAdvance(Calendar,AF185,"1d","mf",,Trigger)</f>
        <v>42402</v>
      </c>
      <c r="AG186" s="90">
        <f>_xll.qlDayCounterYearFraction(DayCounter,SettlementDate,AF186,,,Trigger)</f>
        <v>0.73333333333333328</v>
      </c>
      <c r="AH186" s="85">
        <f t="shared" si="20"/>
        <v>4.0294105966572945E-3</v>
      </c>
      <c r="AI186" s="85">
        <f t="shared" si="21"/>
        <v>4.319036642678754E-3</v>
      </c>
      <c r="AJ186" s="85">
        <f t="shared" si="22"/>
        <v>4.8031783604797901E-3</v>
      </c>
    </row>
    <row r="187" spans="32:36" x14ac:dyDescent="0.2">
      <c r="AF187" s="89">
        <f>_xll.qlCalendarAdvance(Calendar,AF186,"1d","mf",,Trigger)</f>
        <v>42403</v>
      </c>
      <c r="AG187" s="90">
        <f>_xll.qlDayCounterYearFraction(DayCounter,SettlementDate,AF187,,,Trigger)</f>
        <v>0.73611111111111116</v>
      </c>
      <c r="AH187" s="85">
        <f t="shared" si="20"/>
        <v>4.0294105966572945E-3</v>
      </c>
      <c r="AI187" s="85">
        <f t="shared" si="21"/>
        <v>4.3226569682540223E-3</v>
      </c>
      <c r="AJ187" s="85">
        <f t="shared" si="22"/>
        <v>4.7975997748346986E-3</v>
      </c>
    </row>
    <row r="188" spans="32:36" x14ac:dyDescent="0.2">
      <c r="AF188" s="89">
        <f>_xll.qlCalendarAdvance(Calendar,AF187,"1d","mf",,Trigger)</f>
        <v>42404</v>
      </c>
      <c r="AG188" s="90">
        <f>_xll.qlDayCounterYearFraction(DayCounter,SettlementDate,AF188,,,Trigger)</f>
        <v>0.73888888888888893</v>
      </c>
      <c r="AH188" s="85">
        <f t="shared" si="20"/>
        <v>4.0294105966572945E-3</v>
      </c>
      <c r="AI188" s="85">
        <f t="shared" si="21"/>
        <v>4.3262772938292907E-3</v>
      </c>
      <c r="AJ188" s="85">
        <f t="shared" si="22"/>
        <v>4.7918838368987667E-3</v>
      </c>
    </row>
    <row r="189" spans="32:36" x14ac:dyDescent="0.2">
      <c r="AF189" s="89">
        <f>_xll.qlCalendarAdvance(Calendar,AF188,"1d","mf",,Trigger)</f>
        <v>42405</v>
      </c>
      <c r="AG189" s="90">
        <f>_xll.qlDayCounterYearFraction(DayCounter,SettlementDate,AF189,,,Trigger)</f>
        <v>0.7416666666666667</v>
      </c>
      <c r="AH189" s="85">
        <f t="shared" si="20"/>
        <v>4.0294105966572945E-3</v>
      </c>
      <c r="AI189" s="85">
        <f t="shared" si="21"/>
        <v>4.329897619404559E-3</v>
      </c>
      <c r="AJ189" s="85">
        <f t="shared" si="22"/>
        <v>4.786030546671996E-3</v>
      </c>
    </row>
    <row r="190" spans="32:36" x14ac:dyDescent="0.2">
      <c r="AF190" s="89">
        <f>_xll.qlCalendarAdvance(Calendar,AF189,"1d","mf",,Trigger)</f>
        <v>42408</v>
      </c>
      <c r="AG190" s="90">
        <f>_xll.qlDayCounterYearFraction(DayCounter,SettlementDate,AF190,,,Trigger)</f>
        <v>0.75</v>
      </c>
      <c r="AH190" s="85">
        <f t="shared" si="20"/>
        <v>4.0294105966572945E-3</v>
      </c>
      <c r="AI190" s="85">
        <f t="shared" si="21"/>
        <v>4.3407585961303639E-3</v>
      </c>
      <c r="AJ190" s="85">
        <f t="shared" si="22"/>
        <v>4.7676465622466489E-3</v>
      </c>
    </row>
    <row r="191" spans="32:36" x14ac:dyDescent="0.2">
      <c r="AF191" s="89">
        <f>_xll.qlCalendarAdvance(Calendar,AF190,"1d","mf",,Trigger)</f>
        <v>42409</v>
      </c>
      <c r="AG191" s="90">
        <f>_xll.qlDayCounterYearFraction(DayCounter,SettlementDate,AF191,,,Trigger)</f>
        <v>0.75277777777777777</v>
      </c>
      <c r="AH191" s="85">
        <f t="shared" si="20"/>
        <v>4.0294105966572945E-3</v>
      </c>
      <c r="AI191" s="85">
        <f t="shared" si="21"/>
        <v>4.3443789217056323E-3</v>
      </c>
      <c r="AJ191" s="85">
        <f t="shared" si="22"/>
        <v>4.7612438628565207E-3</v>
      </c>
    </row>
    <row r="192" spans="32:36" x14ac:dyDescent="0.2">
      <c r="AF192" s="89">
        <f>_xll.qlCalendarAdvance(Calendar,AF191,"1d","mf",,Trigger)</f>
        <v>42410</v>
      </c>
      <c r="AG192" s="90">
        <f>_xll.qlDayCounterYearFraction(DayCounter,SettlementDate,AF192,,,Trigger)</f>
        <v>0.75555555555555554</v>
      </c>
      <c r="AH192" s="85">
        <f t="shared" si="20"/>
        <v>4.0294105966572945E-3</v>
      </c>
      <c r="AI192" s="85">
        <f t="shared" si="21"/>
        <v>4.3479992472809006E-3</v>
      </c>
      <c r="AJ192" s="85">
        <f t="shared" si="22"/>
        <v>4.7547038111755537E-3</v>
      </c>
    </row>
    <row r="193" spans="32:36" x14ac:dyDescent="0.2">
      <c r="AF193" s="89">
        <f>_xll.qlCalendarAdvance(Calendar,AF192,"1d","mf",,Trigger)</f>
        <v>42411</v>
      </c>
      <c r="AG193" s="90">
        <f>_xll.qlDayCounterYearFraction(DayCounter,SettlementDate,AF193,,,Trigger)</f>
        <v>0.7583333333333333</v>
      </c>
      <c r="AH193" s="85">
        <f t="shared" si="20"/>
        <v>4.0294105966572945E-3</v>
      </c>
      <c r="AI193" s="85">
        <f t="shared" si="21"/>
        <v>4.3516195728561689E-3</v>
      </c>
      <c r="AJ193" s="85">
        <f t="shared" si="22"/>
        <v>4.7480264072037462E-3</v>
      </c>
    </row>
    <row r="194" spans="32:36" x14ac:dyDescent="0.2">
      <c r="AF194" s="89">
        <f>_xll.qlCalendarAdvance(Calendar,AF193,"1d","mf",,Trigger)</f>
        <v>42412</v>
      </c>
      <c r="AG194" s="90">
        <f>_xll.qlDayCounterYearFraction(DayCounter,SettlementDate,AF194,,,Trigger)</f>
        <v>0.76111111111111107</v>
      </c>
      <c r="AH194" s="85">
        <f t="shared" si="20"/>
        <v>4.0294105966572945E-3</v>
      </c>
      <c r="AI194" s="85">
        <f t="shared" si="21"/>
        <v>4.3552398984314372E-3</v>
      </c>
      <c r="AJ194" s="85">
        <f t="shared" si="22"/>
        <v>4.7412116509411E-3</v>
      </c>
    </row>
    <row r="195" spans="32:36" x14ac:dyDescent="0.2">
      <c r="AF195" s="89">
        <f>_xll.qlCalendarAdvance(Calendar,AF194,"1d","mf",,Trigger)</f>
        <v>42415</v>
      </c>
      <c r="AG195" s="90">
        <f>_xll.qlDayCounterYearFraction(DayCounter,SettlementDate,AF195,,,Trigger)</f>
        <v>0.76944444444444449</v>
      </c>
      <c r="AH195" s="85">
        <f t="shared" ref="AH195:AH253" si="23">$W$13</f>
        <v>4.0294105966572945E-3</v>
      </c>
      <c r="AI195" s="85">
        <f t="shared" si="21"/>
        <v>4.3661008751572413E-3</v>
      </c>
      <c r="AJ195" s="85">
        <f t="shared" si="22"/>
        <v>4.7199432684081229E-3</v>
      </c>
    </row>
    <row r="196" spans="32:36" x14ac:dyDescent="0.2">
      <c r="AF196" s="89">
        <f>_xll.qlCalendarAdvance(Calendar,AF195,"1d","mf",,Trigger)</f>
        <v>42416</v>
      </c>
      <c r="AG196" s="90">
        <f>_xll.qlDayCounterYearFraction(DayCounter,SettlementDate,AF196,,,Trigger)</f>
        <v>0.77222222222222225</v>
      </c>
      <c r="AH196" s="85">
        <f t="shared" si="23"/>
        <v>4.0294105966572945E-3</v>
      </c>
      <c r="AI196" s="85">
        <f t="shared" si="21"/>
        <v>4.3697212007325105E-3</v>
      </c>
      <c r="AJ196" s="85">
        <f t="shared" si="22"/>
        <v>4.7125791029821191E-3</v>
      </c>
    </row>
    <row r="197" spans="32:36" x14ac:dyDescent="0.2">
      <c r="AF197" s="89">
        <f>_xll.qlCalendarAdvance(Calendar,AF196,"1d","mf",,Trigger)</f>
        <v>42417</v>
      </c>
      <c r="AG197" s="90">
        <f>_xll.qlDayCounterYearFraction(DayCounter,SettlementDate,AF197,,,Trigger)</f>
        <v>0.77500000000000002</v>
      </c>
      <c r="AH197" s="85">
        <f t="shared" si="23"/>
        <v>4.0294105966572945E-3</v>
      </c>
      <c r="AI197" s="85">
        <f t="shared" si="21"/>
        <v>4.3733415263077779E-3</v>
      </c>
      <c r="AJ197" s="85">
        <f t="shared" si="22"/>
        <v>4.7050775852652748E-3</v>
      </c>
    </row>
    <row r="198" spans="32:36" x14ac:dyDescent="0.2">
      <c r="AF198" s="89">
        <f>_xll.qlCalendarAdvance(Calendar,AF197,"1d","mf",,Trigger)</f>
        <v>42418</v>
      </c>
      <c r="AG198" s="90">
        <f>_xll.qlDayCounterYearFraction(DayCounter,SettlementDate,AF198,,,Trigger)</f>
        <v>0.77777777777777779</v>
      </c>
      <c r="AH198" s="85">
        <f t="shared" si="23"/>
        <v>4.0294105966572945E-3</v>
      </c>
      <c r="AI198" s="85">
        <f t="shared" si="21"/>
        <v>4.3769618518830463E-3</v>
      </c>
      <c r="AJ198" s="85">
        <f t="shared" si="22"/>
        <v>4.6974387152575918E-3</v>
      </c>
    </row>
    <row r="199" spans="32:36" x14ac:dyDescent="0.2">
      <c r="AF199" s="89">
        <f>_xll.qlCalendarAdvance(Calendar,AF198,"1d","mf",,Trigger)</f>
        <v>42419</v>
      </c>
      <c r="AG199" s="90">
        <f>_xll.qlDayCounterYearFraction(DayCounter,SettlementDate,AF199,,,Trigger)</f>
        <v>0.78055555555555556</v>
      </c>
      <c r="AH199" s="85">
        <f t="shared" si="23"/>
        <v>4.0294105966572945E-3</v>
      </c>
      <c r="AI199" s="85">
        <f t="shared" si="21"/>
        <v>4.3805821774583146E-3</v>
      </c>
      <c r="AJ199" s="85">
        <f t="shared" si="22"/>
        <v>4.6896624929590701E-3</v>
      </c>
    </row>
    <row r="200" spans="32:36" x14ac:dyDescent="0.2">
      <c r="AF200" s="89">
        <f>_xll.qlCalendarAdvance(Calendar,AF199,"1d","mf",,Trigger)</f>
        <v>42422</v>
      </c>
      <c r="AG200" s="90">
        <f>_xll.qlDayCounterYearFraction(DayCounter,SettlementDate,AF200,,,Trigger)</f>
        <v>0.78888888888888886</v>
      </c>
      <c r="AH200" s="85">
        <f t="shared" si="23"/>
        <v>4.0294105966572945E-3</v>
      </c>
      <c r="AI200" s="85">
        <f t="shared" si="21"/>
        <v>4.3914431541841195E-3</v>
      </c>
      <c r="AJ200" s="85">
        <f t="shared" si="22"/>
        <v>4.6655097123184646E-3</v>
      </c>
    </row>
    <row r="201" spans="32:36" x14ac:dyDescent="0.2">
      <c r="AF201" s="89">
        <f>_xll.qlCalendarAdvance(Calendar,AF200,"1d","mf",,Trigger)</f>
        <v>42423</v>
      </c>
      <c r="AG201" s="90">
        <f>_xll.qlDayCounterYearFraction(DayCounter,SettlementDate,AF201,,,Trigger)</f>
        <v>0.79166666666666663</v>
      </c>
      <c r="AH201" s="85">
        <f t="shared" si="23"/>
        <v>4.0294105966572945E-3</v>
      </c>
      <c r="AI201" s="85">
        <f t="shared" si="21"/>
        <v>4.3950634797593879E-3</v>
      </c>
      <c r="AJ201" s="85">
        <f t="shared" si="22"/>
        <v>4.6571840808565836E-3</v>
      </c>
    </row>
    <row r="202" spans="32:36" x14ac:dyDescent="0.2">
      <c r="AF202" s="89">
        <f>_xll.qlCalendarAdvance(Calendar,AF201,"1d","mf",,Trigger)</f>
        <v>42424</v>
      </c>
      <c r="AG202" s="90">
        <f>_xll.qlDayCounterYearFraction(DayCounter,SettlementDate,AF202,,,Trigger)</f>
        <v>0.7944444444444444</v>
      </c>
      <c r="AH202" s="85">
        <f t="shared" si="23"/>
        <v>4.0294105966572945E-3</v>
      </c>
      <c r="AI202" s="85">
        <f t="shared" si="21"/>
        <v>4.3986838053346562E-3</v>
      </c>
      <c r="AJ202" s="85">
        <f t="shared" si="22"/>
        <v>4.6487210971038638E-3</v>
      </c>
    </row>
    <row r="203" spans="32:36" x14ac:dyDescent="0.2">
      <c r="AF203" s="89">
        <f>_xll.qlCalendarAdvance(Calendar,AF202,"1d","mf",,Trigger)</f>
        <v>42425</v>
      </c>
      <c r="AG203" s="90">
        <f>_xll.qlDayCounterYearFraction(DayCounter,SettlementDate,AF203,,,Trigger)</f>
        <v>0.79722222222222228</v>
      </c>
      <c r="AH203" s="85">
        <f t="shared" si="23"/>
        <v>4.0294105966572945E-3</v>
      </c>
      <c r="AI203" s="85">
        <f t="shared" si="21"/>
        <v>4.4023041309099245E-3</v>
      </c>
      <c r="AJ203" s="85">
        <f t="shared" si="22"/>
        <v>4.6401207610603052E-3</v>
      </c>
    </row>
    <row r="204" spans="32:36" x14ac:dyDescent="0.2">
      <c r="AF204" s="89">
        <f>_xll.qlCalendarAdvance(Calendar,AF203,"1d","mf",,Trigger)</f>
        <v>42426</v>
      </c>
      <c r="AG204" s="90">
        <f>_xll.qlDayCounterYearFraction(DayCounter,SettlementDate,AF204,,,Trigger)</f>
        <v>0.8</v>
      </c>
      <c r="AH204" s="85">
        <f t="shared" si="23"/>
        <v>4.0294105966572945E-3</v>
      </c>
      <c r="AI204" s="85">
        <f t="shared" si="21"/>
        <v>4.4059244564851928E-3</v>
      </c>
      <c r="AJ204" s="85">
        <f t="shared" si="22"/>
        <v>4.6313830727259045E-3</v>
      </c>
    </row>
    <row r="205" spans="32:36" x14ac:dyDescent="0.2">
      <c r="AF205" s="89">
        <f>_xll.qlCalendarAdvance(Calendar,AF204,"1d","mf",,Trigger)</f>
        <v>42429</v>
      </c>
      <c r="AG205" s="90">
        <f>_xll.qlDayCounterYearFraction(DayCounter,SettlementDate,AF205,,,Trigger)</f>
        <v>0.80833333333333335</v>
      </c>
      <c r="AH205" s="85">
        <f t="shared" si="23"/>
        <v>4.0294105966572945E-3</v>
      </c>
      <c r="AI205" s="85">
        <f t="shared" ref="AI205:AI253" si="24">$W$10+$W$9*AG205</f>
        <v>4.4167854332109978E-3</v>
      </c>
      <c r="AJ205" s="85">
        <f t="shared" ref="AJ205:AJ253" si="25">($W$5+$W$4*AG205+$W$3*AG205^2)</f>
        <v>4.6043458939776724E-3</v>
      </c>
    </row>
    <row r="206" spans="32:36" x14ac:dyDescent="0.2">
      <c r="AF206" s="89">
        <f>_xll.qlCalendarAdvance(Calendar,AF205,"1d","mf",,Trigger)</f>
        <v>42430</v>
      </c>
      <c r="AG206" s="90">
        <f>_xll.qlDayCounterYearFraction(DayCounter,SettlementDate,AF206,,,Trigger)</f>
        <v>0.81111111111111112</v>
      </c>
      <c r="AH206" s="85">
        <f t="shared" si="23"/>
        <v>4.0294105966572945E-3</v>
      </c>
      <c r="AI206" s="85">
        <f t="shared" si="24"/>
        <v>4.4204057587862652E-3</v>
      </c>
      <c r="AJ206" s="85">
        <f t="shared" si="25"/>
        <v>4.5950587964799158E-3</v>
      </c>
    </row>
    <row r="207" spans="32:36" x14ac:dyDescent="0.2">
      <c r="AF207" s="89">
        <f>_xll.qlCalendarAdvance(Calendar,AF206,"1d","mf",,Trigger)</f>
        <v>42431</v>
      </c>
      <c r="AG207" s="90">
        <f>_xll.qlDayCounterYearFraction(DayCounter,SettlementDate,AF207,,,Trigger)</f>
        <v>0.81388888888888888</v>
      </c>
      <c r="AH207" s="85">
        <f t="shared" si="23"/>
        <v>4.0294105966572945E-3</v>
      </c>
      <c r="AI207" s="85">
        <f t="shared" si="24"/>
        <v>4.4240260843615344E-3</v>
      </c>
      <c r="AJ207" s="85">
        <f t="shared" si="25"/>
        <v>4.5856343466913205E-3</v>
      </c>
    </row>
    <row r="208" spans="32:36" x14ac:dyDescent="0.2">
      <c r="AF208" s="89">
        <f>_xll.qlCalendarAdvance(Calendar,AF207,"1d","mf",,Trigger)</f>
        <v>42432</v>
      </c>
      <c r="AG208" s="90">
        <f>_xll.qlDayCounterYearFraction(DayCounter,SettlementDate,AF208,,,Trigger)</f>
        <v>0.81666666666666665</v>
      </c>
      <c r="AH208" s="85">
        <f t="shared" si="23"/>
        <v>4.0294105966572945E-3</v>
      </c>
      <c r="AI208" s="85">
        <f t="shared" si="24"/>
        <v>4.4276464099368019E-3</v>
      </c>
      <c r="AJ208" s="85">
        <f t="shared" si="25"/>
        <v>4.5760725446118847E-3</v>
      </c>
    </row>
    <row r="209" spans="32:36" x14ac:dyDescent="0.2">
      <c r="AF209" s="89">
        <f>_xll.qlCalendarAdvance(Calendar,AF208,"1d","mf",,Trigger)</f>
        <v>42433</v>
      </c>
      <c r="AG209" s="90">
        <f>_xll.qlDayCounterYearFraction(DayCounter,SettlementDate,AF209,,,Trigger)</f>
        <v>0.81944444444444442</v>
      </c>
      <c r="AH209" s="85">
        <f t="shared" si="23"/>
        <v>4.0294105966572945E-3</v>
      </c>
      <c r="AI209" s="85">
        <f t="shared" si="24"/>
        <v>4.4312667355120702E-3</v>
      </c>
      <c r="AJ209" s="85">
        <f t="shared" si="25"/>
        <v>4.566373390241611E-3</v>
      </c>
    </row>
    <row r="210" spans="32:36" x14ac:dyDescent="0.2">
      <c r="AF210" s="89">
        <f>_xll.qlCalendarAdvance(Calendar,AF209,"1d","mf",,Trigger)</f>
        <v>42436</v>
      </c>
      <c r="AG210" s="90">
        <f>_xll.qlDayCounterYearFraction(DayCounter,SettlementDate,AF210,,,Trigger)</f>
        <v>0.82777777777777772</v>
      </c>
      <c r="AH210" s="85">
        <f t="shared" si="23"/>
        <v>4.0294105966572945E-3</v>
      </c>
      <c r="AI210" s="85">
        <f t="shared" si="24"/>
        <v>4.4421277122378752E-3</v>
      </c>
      <c r="AJ210" s="85">
        <f t="shared" si="25"/>
        <v>4.536451813385748E-3</v>
      </c>
    </row>
    <row r="211" spans="32:36" x14ac:dyDescent="0.2">
      <c r="AF211" s="89">
        <f>_xll.qlCalendarAdvance(Calendar,AF210,"1d","mf",,Trigger)</f>
        <v>42437</v>
      </c>
      <c r="AG211" s="90">
        <f>_xll.qlDayCounterYearFraction(DayCounter,SettlementDate,AF211,,,Trigger)</f>
        <v>0.8305555555555556</v>
      </c>
      <c r="AH211" s="85">
        <f t="shared" si="23"/>
        <v>4.0294105966572945E-3</v>
      </c>
      <c r="AI211" s="85">
        <f t="shared" si="24"/>
        <v>4.4457480378131435E-3</v>
      </c>
      <c r="AJ211" s="85">
        <f t="shared" si="25"/>
        <v>4.5262032498521159E-3</v>
      </c>
    </row>
    <row r="212" spans="32:36" x14ac:dyDescent="0.2">
      <c r="AF212" s="89">
        <f>_xll.qlCalendarAdvance(Calendar,AF211,"1d","mf",,Trigger)</f>
        <v>42438</v>
      </c>
      <c r="AG212" s="90">
        <f>_xll.qlDayCounterYearFraction(DayCounter,SettlementDate,AF212,,,Trigger)</f>
        <v>0.83333333333333337</v>
      </c>
      <c r="AH212" s="85">
        <f t="shared" si="23"/>
        <v>4.0294105966572945E-3</v>
      </c>
      <c r="AI212" s="85">
        <f t="shared" si="24"/>
        <v>4.4493683633884118E-3</v>
      </c>
      <c r="AJ212" s="85">
        <f t="shared" si="25"/>
        <v>4.5158173340276442E-3</v>
      </c>
    </row>
    <row r="213" spans="32:36" x14ac:dyDescent="0.2">
      <c r="AF213" s="89">
        <f>_xll.qlCalendarAdvance(Calendar,AF212,"1d","mf",,Trigger)</f>
        <v>42439</v>
      </c>
      <c r="AG213" s="90">
        <f>_xll.qlDayCounterYearFraction(DayCounter,SettlementDate,AF213,,,Trigger)</f>
        <v>0.83611111111111114</v>
      </c>
      <c r="AH213" s="85">
        <f t="shared" si="23"/>
        <v>4.0294105966572945E-3</v>
      </c>
      <c r="AI213" s="85">
        <f t="shared" si="24"/>
        <v>4.4529886889636801E-3</v>
      </c>
      <c r="AJ213" s="85">
        <f t="shared" si="25"/>
        <v>4.5052940659123328E-3</v>
      </c>
    </row>
    <row r="214" spans="32:36" x14ac:dyDescent="0.2">
      <c r="AF214" s="89">
        <f>_xll.qlCalendarAdvance(Calendar,AF213,"1d","mf",,Trigger)</f>
        <v>42440</v>
      </c>
      <c r="AG214" s="90">
        <f>_xll.qlDayCounterYearFraction(DayCounter,SettlementDate,AF214,,,Trigger)</f>
        <v>0.83888888888888891</v>
      </c>
      <c r="AH214" s="85">
        <f t="shared" si="23"/>
        <v>4.0294105966572945E-3</v>
      </c>
      <c r="AI214" s="85">
        <f t="shared" si="24"/>
        <v>4.4566090145389484E-3</v>
      </c>
      <c r="AJ214" s="85">
        <f t="shared" si="25"/>
        <v>4.4946334455061828E-3</v>
      </c>
    </row>
    <row r="215" spans="32:36" x14ac:dyDescent="0.2">
      <c r="AF215" s="89">
        <f>_xll.qlCalendarAdvance(Calendar,AF214,"1d","mf",,Trigger)</f>
        <v>42443</v>
      </c>
      <c r="AG215" s="90">
        <f>_xll.qlDayCounterYearFraction(DayCounter,SettlementDate,AF215,,,Trigger)</f>
        <v>0.84722222222222221</v>
      </c>
      <c r="AH215" s="85">
        <f t="shared" si="23"/>
        <v>4.0294105966572945E-3</v>
      </c>
      <c r="AI215" s="85">
        <f t="shared" si="24"/>
        <v>4.4674699912647534E-3</v>
      </c>
      <c r="AJ215" s="85">
        <f t="shared" si="25"/>
        <v>4.4618274705426914E-3</v>
      </c>
    </row>
    <row r="216" spans="32:36" x14ac:dyDescent="0.2">
      <c r="AF216" s="89">
        <f>_xll.qlCalendarAdvance(Calendar,AF215,"1d","mf",,Trigger)</f>
        <v>42444</v>
      </c>
      <c r="AG216" s="90">
        <f>_xll.qlDayCounterYearFraction(DayCounter,SettlementDate,AF216,,,Trigger)</f>
        <v>0.85</v>
      </c>
      <c r="AH216" s="85">
        <f t="shared" si="23"/>
        <v>4.0294105966572945E-3</v>
      </c>
      <c r="AI216" s="85">
        <f t="shared" si="24"/>
        <v>4.4710903168400217E-3</v>
      </c>
      <c r="AJ216" s="85">
        <f t="shared" si="25"/>
        <v>4.4506174409731838E-3</v>
      </c>
    </row>
    <row r="217" spans="32:36" x14ac:dyDescent="0.2">
      <c r="AF217" s="89">
        <f>_xll.qlCalendarAdvance(Calendar,AF216,"1d","mf",,Trigger)</f>
        <v>42445</v>
      </c>
      <c r="AG217" s="90">
        <f>_xll.qlDayCounterYearFraction(DayCounter,SettlementDate,AF217,,,Trigger)</f>
        <v>0.85277777777777775</v>
      </c>
      <c r="AH217" s="85">
        <f t="shared" si="23"/>
        <v>4.0294105966572945E-3</v>
      </c>
      <c r="AI217" s="85">
        <f t="shared" si="24"/>
        <v>4.4747106424152892E-3</v>
      </c>
      <c r="AJ217" s="85">
        <f t="shared" si="25"/>
        <v>4.4392700591128357E-3</v>
      </c>
    </row>
    <row r="218" spans="32:36" x14ac:dyDescent="0.2">
      <c r="AF218" s="89">
        <f>_xll.qlCalendarAdvance(Calendar,AF217,"1d","mf",,Trigger)</f>
        <v>42446</v>
      </c>
      <c r="AG218" s="90">
        <f>_xll.qlDayCounterYearFraction(DayCounter,SettlementDate,AF218,,,Trigger)</f>
        <v>0.85555555555555551</v>
      </c>
      <c r="AH218" s="85">
        <f t="shared" si="23"/>
        <v>4.0294105966572945E-3</v>
      </c>
      <c r="AI218" s="85">
        <f t="shared" si="24"/>
        <v>4.4783309679905584E-3</v>
      </c>
      <c r="AJ218" s="85">
        <f t="shared" si="25"/>
        <v>4.4277853249616479E-3</v>
      </c>
    </row>
    <row r="219" spans="32:36" x14ac:dyDescent="0.2">
      <c r="AF219" s="89">
        <f>_xll.qlCalendarAdvance(Calendar,AF218,"1d","mf",,Trigger)</f>
        <v>42447</v>
      </c>
      <c r="AG219" s="90">
        <f>_xll.qlDayCounterYearFraction(DayCounter,SettlementDate,AF219,,,Trigger)</f>
        <v>0.85833333333333328</v>
      </c>
      <c r="AH219" s="85">
        <f t="shared" si="23"/>
        <v>4.0294105966572945E-3</v>
      </c>
      <c r="AI219" s="85">
        <f t="shared" si="24"/>
        <v>4.4819512935658258E-3</v>
      </c>
      <c r="AJ219" s="85">
        <f t="shared" si="25"/>
        <v>4.4161632385196206E-3</v>
      </c>
    </row>
    <row r="220" spans="32:36" x14ac:dyDescent="0.2">
      <c r="AF220" s="89">
        <f>_xll.qlCalendarAdvance(Calendar,AF219,"1d","mf",,Trigger)</f>
        <v>42450</v>
      </c>
      <c r="AG220" s="90">
        <f>_xll.qlDayCounterYearFraction(DayCounter,SettlementDate,AF220,,,Trigger)</f>
        <v>0.8666666666666667</v>
      </c>
      <c r="AH220" s="85">
        <f t="shared" si="23"/>
        <v>4.0294105966572945E-3</v>
      </c>
      <c r="AI220" s="85">
        <f t="shared" si="24"/>
        <v>4.4928122702916308E-3</v>
      </c>
      <c r="AJ220" s="85">
        <f t="shared" si="25"/>
        <v>4.3804728654485018E-3</v>
      </c>
    </row>
    <row r="221" spans="32:36" x14ac:dyDescent="0.2">
      <c r="AF221" s="89">
        <f>_xll.qlCalendarAdvance(Calendar,AF220,"1d","mf",,Trigger)</f>
        <v>42451</v>
      </c>
      <c r="AG221" s="90">
        <f>_xll.qlDayCounterYearFraction(DayCounter,SettlementDate,AF221,,,Trigger)</f>
        <v>0.86944444444444446</v>
      </c>
      <c r="AH221" s="85">
        <f t="shared" si="23"/>
        <v>4.0294105966572945E-3</v>
      </c>
      <c r="AI221" s="85">
        <f t="shared" si="24"/>
        <v>4.4964325958668991E-3</v>
      </c>
      <c r="AJ221" s="85">
        <f t="shared" si="25"/>
        <v>4.3683013698431177E-3</v>
      </c>
    </row>
    <row r="222" spans="32:36" x14ac:dyDescent="0.2">
      <c r="AF222" s="89">
        <f>_xll.qlCalendarAdvance(Calendar,AF221,"1d","mf",,Trigger)</f>
        <v>42452</v>
      </c>
      <c r="AG222" s="90">
        <f>_xll.qlDayCounterYearFraction(DayCounter,SettlementDate,AF222,,,Trigger)</f>
        <v>0.87222222222222223</v>
      </c>
      <c r="AH222" s="85">
        <f t="shared" si="23"/>
        <v>4.0294105966572945E-3</v>
      </c>
      <c r="AI222" s="85">
        <f t="shared" si="24"/>
        <v>4.5000529214421674E-3</v>
      </c>
      <c r="AJ222" s="85">
        <f t="shared" si="25"/>
        <v>4.3559925219468932E-3</v>
      </c>
    </row>
    <row r="223" spans="32:36" x14ac:dyDescent="0.2">
      <c r="AF223" s="89">
        <f>_xll.qlCalendarAdvance(Calendar,AF222,"1d","mf",,Trigger)</f>
        <v>42453</v>
      </c>
      <c r="AG223" s="90">
        <f>_xll.qlDayCounterYearFraction(DayCounter,SettlementDate,AF223,,,Trigger)</f>
        <v>0.875</v>
      </c>
      <c r="AH223" s="85">
        <f t="shared" si="23"/>
        <v>4.0294105966572945E-3</v>
      </c>
      <c r="AI223" s="85">
        <f t="shared" si="24"/>
        <v>4.5036732470174357E-3</v>
      </c>
      <c r="AJ223" s="85">
        <f t="shared" si="25"/>
        <v>4.3435463217598299E-3</v>
      </c>
    </row>
    <row r="224" spans="32:36" x14ac:dyDescent="0.2">
      <c r="AF224" s="89">
        <f>_xll.qlCalendarAdvance(Calendar,AF223,"1d","mf",,Trigger)</f>
        <v>42458</v>
      </c>
      <c r="AG224" s="90">
        <f>_xll.qlDayCounterYearFraction(DayCounter,SettlementDate,AF224,,,Trigger)</f>
        <v>0.88888888888888884</v>
      </c>
      <c r="AH224" s="85">
        <f t="shared" si="23"/>
        <v>4.0294105966572945E-3</v>
      </c>
      <c r="AI224" s="85">
        <f t="shared" si="24"/>
        <v>4.5217748748937765E-3</v>
      </c>
      <c r="AJ224" s="85">
        <f t="shared" si="25"/>
        <v>4.2792550364619186E-3</v>
      </c>
    </row>
    <row r="225" spans="32:36" x14ac:dyDescent="0.2">
      <c r="AF225" s="89">
        <f>_xll.qlCalendarAdvance(Calendar,AF224,"1d","mf",,Trigger)</f>
        <v>42459</v>
      </c>
      <c r="AG225" s="90">
        <f>_xll.qlDayCounterYearFraction(DayCounter,SettlementDate,AF225,,,Trigger)</f>
        <v>0.89166666666666672</v>
      </c>
      <c r="AH225" s="85">
        <f t="shared" si="23"/>
        <v>4.0294105966572945E-3</v>
      </c>
      <c r="AI225" s="85">
        <f t="shared" si="24"/>
        <v>4.5253952004690456E-3</v>
      </c>
      <c r="AJ225" s="85">
        <f t="shared" si="25"/>
        <v>4.2659847225298194E-3</v>
      </c>
    </row>
    <row r="226" spans="32:36" x14ac:dyDescent="0.2">
      <c r="AF226" s="89">
        <f>_xll.qlCalendarAdvance(Calendar,AF225,"1d","mf",,Trigger)</f>
        <v>42460</v>
      </c>
      <c r="AG226" s="90">
        <f>_xll.qlDayCounterYearFraction(DayCounter,SettlementDate,AF226,,,Trigger)</f>
        <v>0.89444444444444449</v>
      </c>
      <c r="AH226" s="85">
        <f t="shared" si="23"/>
        <v>4.0294105966572945E-3</v>
      </c>
      <c r="AI226" s="85">
        <f t="shared" si="24"/>
        <v>4.5290155260443131E-3</v>
      </c>
      <c r="AJ226" s="85">
        <f t="shared" si="25"/>
        <v>4.2525770563068797E-3</v>
      </c>
    </row>
    <row r="227" spans="32:36" x14ac:dyDescent="0.2">
      <c r="AF227" s="89">
        <f>_xll.qlCalendarAdvance(Calendar,AF226,"1d","mf",,Trigger)</f>
        <v>42461</v>
      </c>
      <c r="AG227" s="90">
        <f>_xll.qlDayCounterYearFraction(DayCounter,SettlementDate,AF227,,,Trigger)</f>
        <v>0.89722222222222225</v>
      </c>
      <c r="AH227" s="85">
        <f t="shared" si="23"/>
        <v>4.0294105966572945E-3</v>
      </c>
      <c r="AI227" s="85">
        <f t="shared" si="24"/>
        <v>4.5326358516195823E-3</v>
      </c>
      <c r="AJ227" s="85">
        <f t="shared" si="25"/>
        <v>4.2390320377930996E-3</v>
      </c>
    </row>
    <row r="228" spans="32:36" x14ac:dyDescent="0.2">
      <c r="AF228" s="89">
        <f>_xll.qlCalendarAdvance(Calendar,AF227,"1d","mf",,Trigger)</f>
        <v>42464</v>
      </c>
      <c r="AG228" s="90">
        <f>_xll.qlDayCounterYearFraction(DayCounter,SettlementDate,AF228,,,Trigger)</f>
        <v>0.90555555555555556</v>
      </c>
      <c r="AH228" s="85">
        <f t="shared" si="23"/>
        <v>4.0294105966572945E-3</v>
      </c>
      <c r="AI228" s="85">
        <f t="shared" si="24"/>
        <v>4.5434968283453864E-3</v>
      </c>
      <c r="AJ228" s="85">
        <f t="shared" si="25"/>
        <v>4.1975728685067267E-3</v>
      </c>
    </row>
    <row r="229" spans="32:36" x14ac:dyDescent="0.2">
      <c r="AF229" s="89">
        <f>_xll.qlCalendarAdvance(Calendar,AF228,"1d","mf",,Trigger)</f>
        <v>42465</v>
      </c>
      <c r="AG229" s="90">
        <f>_xll.qlDayCounterYearFraction(DayCounter,SettlementDate,AF229,,,Trigger)</f>
        <v>0.90833333333333333</v>
      </c>
      <c r="AH229" s="85">
        <f t="shared" si="23"/>
        <v>4.0294105966572945E-3</v>
      </c>
      <c r="AI229" s="85">
        <f t="shared" si="24"/>
        <v>4.5471171539206547E-3</v>
      </c>
      <c r="AJ229" s="85">
        <f t="shared" si="25"/>
        <v>4.1834784408295881E-3</v>
      </c>
    </row>
    <row r="230" spans="32:36" x14ac:dyDescent="0.2">
      <c r="AF230" s="89">
        <f>_xll.qlCalendarAdvance(Calendar,AF229,"1d","mf",,Trigger)</f>
        <v>42466</v>
      </c>
      <c r="AG230" s="90">
        <f>_xll.qlDayCounterYearFraction(DayCounter,SettlementDate,AF230,,,Trigger)</f>
        <v>0.91111111111111109</v>
      </c>
      <c r="AH230" s="85">
        <f t="shared" si="23"/>
        <v>4.0294105966572945E-3</v>
      </c>
      <c r="AI230" s="85">
        <f t="shared" si="24"/>
        <v>4.550737479495923E-3</v>
      </c>
      <c r="AJ230" s="85">
        <f t="shared" si="25"/>
        <v>4.1692466608616117E-3</v>
      </c>
    </row>
    <row r="231" spans="32:36" x14ac:dyDescent="0.2">
      <c r="AF231" s="89">
        <f>_xll.qlCalendarAdvance(Calendar,AF230,"1d","mf",,Trigger)</f>
        <v>42467</v>
      </c>
      <c r="AG231" s="90">
        <f>_xll.qlDayCounterYearFraction(DayCounter,SettlementDate,AF231,,,Trigger)</f>
        <v>0.91388888888888886</v>
      </c>
      <c r="AH231" s="85">
        <f t="shared" si="23"/>
        <v>4.0294105966572945E-3</v>
      </c>
      <c r="AI231" s="85">
        <f t="shared" si="24"/>
        <v>4.5543578050711913E-3</v>
      </c>
      <c r="AJ231" s="85">
        <f t="shared" si="25"/>
        <v>4.1548775286027965E-3</v>
      </c>
    </row>
    <row r="232" spans="32:36" x14ac:dyDescent="0.2">
      <c r="AF232" s="89">
        <f>_xll.qlCalendarAdvance(Calendar,AF231,"1d","mf",,Trigger)</f>
        <v>42468</v>
      </c>
      <c r="AG232" s="90">
        <f>_xll.qlDayCounterYearFraction(DayCounter,SettlementDate,AF232,,,Trigger)</f>
        <v>0.91666666666666663</v>
      </c>
      <c r="AH232" s="85">
        <f t="shared" si="23"/>
        <v>4.0294105966572945E-3</v>
      </c>
      <c r="AI232" s="85">
        <f t="shared" si="24"/>
        <v>4.5579781306464597E-3</v>
      </c>
      <c r="AJ232" s="85">
        <f t="shared" si="25"/>
        <v>4.1403710440531417E-3</v>
      </c>
    </row>
    <row r="233" spans="32:36" x14ac:dyDescent="0.2">
      <c r="AF233" s="89">
        <f>_xll.qlCalendarAdvance(Calendar,AF232,"1d","mf",,Trigger)</f>
        <v>42471</v>
      </c>
      <c r="AG233" s="90">
        <f>_xll.qlDayCounterYearFraction(DayCounter,SettlementDate,AF233,,,Trigger)</f>
        <v>0.92500000000000004</v>
      </c>
      <c r="AH233" s="85">
        <f t="shared" si="23"/>
        <v>4.0294105966572945E-3</v>
      </c>
      <c r="AI233" s="85">
        <f t="shared" si="24"/>
        <v>4.5688391073722646E-3</v>
      </c>
      <c r="AJ233" s="85">
        <f t="shared" si="25"/>
        <v>4.096027476659137E-3</v>
      </c>
    </row>
    <row r="234" spans="32:36" x14ac:dyDescent="0.2">
      <c r="AF234" s="89">
        <f>_xll.qlCalendarAdvance(Calendar,AF233,"1d","mf",,Trigger)</f>
        <v>42472</v>
      </c>
      <c r="AG234" s="90">
        <f>_xll.qlDayCounterYearFraction(DayCounter,SettlementDate,AF234,,,Trigger)</f>
        <v>0.92777777777777781</v>
      </c>
      <c r="AH234" s="85">
        <f t="shared" si="23"/>
        <v>4.0294105966572945E-3</v>
      </c>
      <c r="AI234" s="85">
        <f t="shared" si="24"/>
        <v>4.5724594329475329E-3</v>
      </c>
      <c r="AJ234" s="85">
        <f t="shared" si="25"/>
        <v>4.0809715829461246E-3</v>
      </c>
    </row>
    <row r="235" spans="32:36" x14ac:dyDescent="0.2">
      <c r="AF235" s="89">
        <f>_xll.qlCalendarAdvance(Calendar,AF234,"1d","mf",,Trigger)</f>
        <v>42473</v>
      </c>
      <c r="AG235" s="90">
        <f>_xll.qlDayCounterYearFraction(DayCounter,SettlementDate,AF235,,,Trigger)</f>
        <v>0.93055555555555558</v>
      </c>
      <c r="AH235" s="85">
        <f t="shared" si="23"/>
        <v>4.0294105966572945E-3</v>
      </c>
      <c r="AI235" s="85">
        <f t="shared" si="24"/>
        <v>4.5760797585228013E-3</v>
      </c>
      <c r="AJ235" s="85">
        <f t="shared" si="25"/>
        <v>4.0657783369422726E-3</v>
      </c>
    </row>
    <row r="236" spans="32:36" x14ac:dyDescent="0.2">
      <c r="AF236" s="89">
        <f>_xll.qlCalendarAdvance(Calendar,AF235,"1d","mf",,Trigger)</f>
        <v>42474</v>
      </c>
      <c r="AG236" s="90">
        <f>_xll.qlDayCounterYearFraction(DayCounter,SettlementDate,AF236,,,Trigger)</f>
        <v>0.93333333333333335</v>
      </c>
      <c r="AH236" s="85">
        <f t="shared" si="23"/>
        <v>4.0294105966572945E-3</v>
      </c>
      <c r="AI236" s="85">
        <f t="shared" si="24"/>
        <v>4.5797000840980696E-3</v>
      </c>
      <c r="AJ236" s="85">
        <f t="shared" si="25"/>
        <v>4.0504477386475802E-3</v>
      </c>
    </row>
    <row r="237" spans="32:36" x14ac:dyDescent="0.2">
      <c r="AF237" s="89">
        <f>_xll.qlCalendarAdvance(Calendar,AF236,"1d","mf",,Trigger)</f>
        <v>42475</v>
      </c>
      <c r="AG237" s="90">
        <f>_xll.qlDayCounterYearFraction(DayCounter,SettlementDate,AF237,,,Trigger)</f>
        <v>0.93611111111111112</v>
      </c>
      <c r="AH237" s="85">
        <f t="shared" si="23"/>
        <v>4.0294105966572945E-3</v>
      </c>
      <c r="AI237" s="85">
        <f t="shared" si="24"/>
        <v>4.583320409673337E-3</v>
      </c>
      <c r="AJ237" s="85">
        <f t="shared" si="25"/>
        <v>4.0349797880620489E-3</v>
      </c>
    </row>
    <row r="238" spans="32:36" x14ac:dyDescent="0.2">
      <c r="AF238" s="89">
        <f>_xll.qlCalendarAdvance(Calendar,AF237,"1d","mf",,Trigger)</f>
        <v>42478</v>
      </c>
      <c r="AG238" s="90">
        <f>_xll.qlDayCounterYearFraction(DayCounter,SettlementDate,AF238,,,Trigger)</f>
        <v>0.94444444444444442</v>
      </c>
      <c r="AH238" s="85">
        <f t="shared" si="23"/>
        <v>4.0294105966572945E-3</v>
      </c>
      <c r="AI238" s="85">
        <f t="shared" si="24"/>
        <v>4.594181386399142E-3</v>
      </c>
      <c r="AJ238" s="85">
        <f t="shared" si="25"/>
        <v>3.9877518225604185E-3</v>
      </c>
    </row>
    <row r="239" spans="32:36" x14ac:dyDescent="0.2">
      <c r="AF239" s="89">
        <f>_xll.qlCalendarAdvance(Calendar,AF238,"1d","mf",,Trigger)</f>
        <v>42479</v>
      </c>
      <c r="AG239" s="90">
        <f>_xll.qlDayCounterYearFraction(DayCounter,SettlementDate,AF239,,,Trigger)</f>
        <v>0.94722222222222219</v>
      </c>
      <c r="AH239" s="85">
        <f t="shared" si="23"/>
        <v>4.0294105966572945E-3</v>
      </c>
      <c r="AI239" s="85">
        <f t="shared" si="24"/>
        <v>4.5978017119744103E-3</v>
      </c>
      <c r="AJ239" s="85">
        <f t="shared" si="25"/>
        <v>3.9717344628115298E-3</v>
      </c>
    </row>
    <row r="240" spans="32:36" x14ac:dyDescent="0.2">
      <c r="AF240" s="89">
        <f>_xll.qlCalendarAdvance(Calendar,AF239,"1d","mf",,Trigger)</f>
        <v>42480</v>
      </c>
      <c r="AG240" s="90">
        <f>_xll.qlDayCounterYearFraction(DayCounter,SettlementDate,AF240,,,Trigger)</f>
        <v>0.95</v>
      </c>
      <c r="AH240" s="85">
        <f t="shared" si="23"/>
        <v>4.0294105966572945E-3</v>
      </c>
      <c r="AI240" s="85">
        <f t="shared" si="24"/>
        <v>4.6014220375496786E-3</v>
      </c>
      <c r="AJ240" s="85">
        <f t="shared" si="25"/>
        <v>3.9555797507718014E-3</v>
      </c>
    </row>
    <row r="241" spans="32:36" x14ac:dyDescent="0.2">
      <c r="AF241" s="89">
        <f>_xll.qlCalendarAdvance(Calendar,AF240,"1d","mf",,Trigger)</f>
        <v>42481</v>
      </c>
      <c r="AG241" s="90">
        <f>_xll.qlDayCounterYearFraction(DayCounter,SettlementDate,AF241,,,Trigger)</f>
        <v>0.95277777777777772</v>
      </c>
      <c r="AH241" s="85">
        <f t="shared" si="23"/>
        <v>4.0294105966572945E-3</v>
      </c>
      <c r="AI241" s="85">
        <f t="shared" si="24"/>
        <v>4.6050423631249469E-3</v>
      </c>
      <c r="AJ241" s="85">
        <f t="shared" si="25"/>
        <v>3.9392876864412316E-3</v>
      </c>
    </row>
    <row r="242" spans="32:36" x14ac:dyDescent="0.2">
      <c r="AF242" s="89">
        <f>_xll.qlCalendarAdvance(Calendar,AF241,"1d","mf",,Trigger)</f>
        <v>42482</v>
      </c>
      <c r="AG242" s="90">
        <f>_xll.qlDayCounterYearFraction(DayCounter,SettlementDate,AF242,,,Trigger)</f>
        <v>0.9555555555555556</v>
      </c>
      <c r="AH242" s="85">
        <f t="shared" si="23"/>
        <v>4.0294105966572945E-3</v>
      </c>
      <c r="AI242" s="85">
        <f t="shared" si="24"/>
        <v>4.6086626887002153E-3</v>
      </c>
      <c r="AJ242" s="85">
        <f t="shared" si="25"/>
        <v>3.922858269819824E-3</v>
      </c>
    </row>
    <row r="243" spans="32:36" x14ac:dyDescent="0.2">
      <c r="AF243" s="89">
        <f>_xll.qlCalendarAdvance(Calendar,AF242,"1d","mf",,Trigger)</f>
        <v>42485</v>
      </c>
      <c r="AG243" s="90">
        <f>_xll.qlDayCounterYearFraction(DayCounter,SettlementDate,AF243,,,Trigger)</f>
        <v>0.96388888888888891</v>
      </c>
      <c r="AH243" s="85">
        <f t="shared" si="23"/>
        <v>4.0294105966572945E-3</v>
      </c>
      <c r="AI243" s="85">
        <f t="shared" si="24"/>
        <v>4.6195236654260202E-3</v>
      </c>
      <c r="AJ243" s="85">
        <f t="shared" si="25"/>
        <v>3.8727459062105653E-3</v>
      </c>
    </row>
    <row r="244" spans="32:36" x14ac:dyDescent="0.2">
      <c r="AF244" s="89">
        <f>_xll.qlCalendarAdvance(Calendar,AF243,"1d","mf",,Trigger)</f>
        <v>42486</v>
      </c>
      <c r="AG244" s="90">
        <f>_xll.qlDayCounterYearFraction(DayCounter,SettlementDate,AF244,,,Trigger)</f>
        <v>0.96666666666666667</v>
      </c>
      <c r="AH244" s="85">
        <f t="shared" si="23"/>
        <v>4.0294105966572945E-3</v>
      </c>
      <c r="AI244" s="85">
        <f t="shared" si="24"/>
        <v>4.6231439910012885E-3</v>
      </c>
      <c r="AJ244" s="85">
        <f t="shared" si="25"/>
        <v>3.855767080425801E-3</v>
      </c>
    </row>
    <row r="245" spans="32:36" x14ac:dyDescent="0.2">
      <c r="AF245" s="89">
        <f>_xll.qlCalendarAdvance(Calendar,AF244,"1d","mf",,Trigger)</f>
        <v>42487</v>
      </c>
      <c r="AG245" s="90">
        <f>_xll.qlDayCounterYearFraction(DayCounter,SettlementDate,AF245,,,Trigger)</f>
        <v>0.96944444444444444</v>
      </c>
      <c r="AH245" s="85">
        <f t="shared" si="23"/>
        <v>4.0294105966572945E-3</v>
      </c>
      <c r="AI245" s="85">
        <f t="shared" si="24"/>
        <v>4.6267643165765569E-3</v>
      </c>
      <c r="AJ245" s="85">
        <f t="shared" si="25"/>
        <v>3.8386509023501936E-3</v>
      </c>
    </row>
    <row r="246" spans="32:36" x14ac:dyDescent="0.2">
      <c r="AF246" s="89">
        <f>_xll.qlCalendarAdvance(Calendar,AF245,"1d","mf",,Trigger)</f>
        <v>42488</v>
      </c>
      <c r="AG246" s="90">
        <f>_xll.qlDayCounterYearFraction(DayCounter,SettlementDate,AF246,,,Trigger)</f>
        <v>0.97222222222222221</v>
      </c>
      <c r="AH246" s="85">
        <f t="shared" si="23"/>
        <v>4.0294105966572945E-3</v>
      </c>
      <c r="AI246" s="85">
        <f t="shared" si="24"/>
        <v>4.6303846421518252E-3</v>
      </c>
      <c r="AJ246" s="85">
        <f t="shared" si="25"/>
        <v>3.8213973719837518E-3</v>
      </c>
    </row>
    <row r="247" spans="32:36" x14ac:dyDescent="0.2">
      <c r="AF247" s="89">
        <f>_xll.qlCalendarAdvance(Calendar,AF246,"1d","mf",,Trigger)</f>
        <v>42489</v>
      </c>
      <c r="AG247" s="90">
        <f>_xll.qlDayCounterYearFraction(DayCounter,SettlementDate,AF247,,,Trigger)</f>
        <v>0.97499999999999998</v>
      </c>
      <c r="AH247" s="85">
        <f t="shared" si="23"/>
        <v>4.0294105966572945E-3</v>
      </c>
      <c r="AI247" s="85">
        <f t="shared" si="24"/>
        <v>4.6340049677270935E-3</v>
      </c>
      <c r="AJ247" s="85">
        <f t="shared" si="25"/>
        <v>3.8040064893264669E-3</v>
      </c>
    </row>
    <row r="248" spans="32:36" x14ac:dyDescent="0.2">
      <c r="AF248" s="89">
        <f>_xll.qlCalendarAdvance(Calendar,AF247,"1d","mf",,Trigger)</f>
        <v>42493</v>
      </c>
      <c r="AG248" s="90">
        <f>_xll.qlDayCounterYearFraction(DayCounter,SettlementDate,AF248,,,Trigger)</f>
        <v>0.98611111111111116</v>
      </c>
      <c r="AH248" s="85">
        <f t="shared" si="23"/>
        <v>4.0294105966572945E-3</v>
      </c>
      <c r="AI248" s="85">
        <f t="shared" si="24"/>
        <v>4.6484862700281668E-3</v>
      </c>
      <c r="AJ248" s="85">
        <f t="shared" si="25"/>
        <v>3.7330694357889382E-3</v>
      </c>
    </row>
    <row r="249" spans="32:36" x14ac:dyDescent="0.2">
      <c r="AF249" s="89">
        <f>_xll.qlCalendarAdvance(Calendar,AF248,"1d","mf",,Trigger)</f>
        <v>42494</v>
      </c>
      <c r="AG249" s="90">
        <f>_xll.qlDayCounterYearFraction(DayCounter,SettlementDate,AF249,,,Trigger)</f>
        <v>0.98888888888888893</v>
      </c>
      <c r="AH249" s="85">
        <f t="shared" si="23"/>
        <v>4.0294105966572945E-3</v>
      </c>
      <c r="AI249" s="85">
        <f t="shared" si="24"/>
        <v>4.6521065956034342E-3</v>
      </c>
      <c r="AJ249" s="85">
        <f t="shared" si="25"/>
        <v>3.7149917916774571E-3</v>
      </c>
    </row>
    <row r="250" spans="32:36" x14ac:dyDescent="0.2">
      <c r="AF250" s="89">
        <f>_xll.qlCalendarAdvance(Calendar,AF249,"1d","mf",,Trigger)</f>
        <v>42495</v>
      </c>
      <c r="AG250" s="90">
        <f>_xll.qlDayCounterYearFraction(DayCounter,SettlementDate,AF250,,,Trigger)</f>
        <v>0.9916666666666667</v>
      </c>
      <c r="AH250" s="85">
        <f t="shared" si="23"/>
        <v>4.0294105966572945E-3</v>
      </c>
      <c r="AI250" s="85">
        <f t="shared" si="24"/>
        <v>4.6557269211787026E-3</v>
      </c>
      <c r="AJ250" s="85">
        <f t="shared" si="25"/>
        <v>3.6967767952751363E-3</v>
      </c>
    </row>
    <row r="251" spans="32:36" x14ac:dyDescent="0.2">
      <c r="AF251" s="89">
        <f>_xll.qlCalendarAdvance(Calendar,AF250,"1d","mf",,Trigger)</f>
        <v>42496</v>
      </c>
      <c r="AG251" s="90">
        <f>_xll.qlDayCounterYearFraction(DayCounter,SettlementDate,AF251,,,Trigger)</f>
        <v>0.99444444444444446</v>
      </c>
      <c r="AH251" s="85">
        <f t="shared" si="23"/>
        <v>4.0294105966572945E-3</v>
      </c>
      <c r="AI251" s="85">
        <f t="shared" si="24"/>
        <v>4.6593472467539709E-3</v>
      </c>
      <c r="AJ251" s="85">
        <f t="shared" si="25"/>
        <v>3.6784244465819776E-3</v>
      </c>
    </row>
    <row r="252" spans="32:36" x14ac:dyDescent="0.2">
      <c r="AF252" s="89">
        <f>_xll.qlCalendarAdvance(Calendar,AF251,"1d","mf",,Trigger)</f>
        <v>42499</v>
      </c>
      <c r="AG252" s="90">
        <f>_xll.qlDayCounterYearFraction(DayCounter,SettlementDate,AF252,,,Trigger)</f>
        <v>1.0027777777777778</v>
      </c>
      <c r="AH252" s="85">
        <f t="shared" si="23"/>
        <v>4.0294105966572945E-3</v>
      </c>
      <c r="AI252" s="85">
        <f t="shared" si="24"/>
        <v>4.6702082234797758E-3</v>
      </c>
      <c r="AJ252" s="85">
        <f t="shared" si="25"/>
        <v>3.6225432867574622E-3</v>
      </c>
    </row>
    <row r="253" spans="32:36" x14ac:dyDescent="0.2">
      <c r="AF253" s="372">
        <f>_xll.qlCalendarAdvance(Calendar,AF252,"1d","mf",,Trigger)</f>
        <v>42500</v>
      </c>
      <c r="AG253" s="368">
        <f>_xll.qlDayCounterYearFraction(DayCounter,SettlementDate,AF253,,,Trigger)</f>
        <v>1.0055555555555555</v>
      </c>
      <c r="AH253" s="91">
        <f t="shared" si="23"/>
        <v>4.0294105966572945E-3</v>
      </c>
      <c r="AI253" s="91">
        <f t="shared" si="24"/>
        <v>4.6738285490550441E-3</v>
      </c>
      <c r="AJ253" s="91">
        <f t="shared" si="25"/>
        <v>3.6036415289009451E-3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251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USDSND_SYNTH1M_Quote#0002</v>
      </c>
      <c r="E3" s="227" t="str">
        <f>_xll.ohRangeRetrieveError(D3)</f>
        <v/>
      </c>
      <c r="F3" s="29"/>
      <c r="G3" s="241" t="s">
        <v>54</v>
      </c>
      <c r="H3" s="242">
        <f>'1MSynthDepo'!C23</f>
        <v>2.6643690940719722E-3</v>
      </c>
      <c r="I3" s="32" t="s">
        <v>55</v>
      </c>
      <c r="J3" s="263">
        <v>2.3111713472623308E-3</v>
      </c>
      <c r="K3" s="30"/>
      <c r="L3" s="270">
        <f t="array" ref="L3:L84">QuoteLive</f>
        <v>2.6643690940719722E-3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USDSWD_SYNTH1M_Quote#0002</v>
      </c>
      <c r="E4" s="231" t="str">
        <f>_xll.ohRangeRetrieveError(D4)</f>
        <v/>
      </c>
      <c r="F4" s="29"/>
      <c r="G4" s="241" t="s">
        <v>56</v>
      </c>
      <c r="H4" s="242">
        <f>'1MSynthDepo'!C24</f>
        <v>1.9510609432974288E-3</v>
      </c>
      <c r="I4" s="32" t="s">
        <v>55</v>
      </c>
      <c r="J4" s="263">
        <v>1.5779169984002956E-3</v>
      </c>
      <c r="K4" s="30"/>
      <c r="L4" s="270">
        <v>1.9510609432974288E-3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USD2WD_SYNTH1M_Quote#0002</v>
      </c>
      <c r="E5" s="231" t="str">
        <f>_xll.ohRangeRetrieveError(D5)</f>
        <v/>
      </c>
      <c r="F5" s="29"/>
      <c r="G5" s="241" t="s">
        <v>57</v>
      </c>
      <c r="H5" s="242">
        <f>'1MSynthDepo'!C25</f>
        <v>1.9171362987581628E-3</v>
      </c>
      <c r="I5" s="32" t="s">
        <v>55</v>
      </c>
      <c r="J5" s="263">
        <v>1.6190176529943098E-3</v>
      </c>
      <c r="K5" s="30"/>
      <c r="L5" s="270">
        <v>1.9171362987581628E-3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USD3WD_SYNTH1M_Quote#0002</v>
      </c>
      <c r="E6" s="231" t="str">
        <f>_xll.ohRangeRetrieveError(D6)</f>
        <v/>
      </c>
      <c r="F6" s="29"/>
      <c r="G6" s="243" t="s">
        <v>58</v>
      </c>
      <c r="H6" s="242">
        <f>'1MSynthDepo'!C26</f>
        <v>1.8867172329566678E-3</v>
      </c>
      <c r="I6" s="32" t="s">
        <v>55</v>
      </c>
      <c r="J6" s="264">
        <v>1.6553784837558538E-3</v>
      </c>
      <c r="K6" s="30"/>
      <c r="L6" s="272">
        <v>1.8867172329566678E-3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USD1MD_SYNTH1M_Quote#0002</v>
      </c>
      <c r="E7" s="235" t="str">
        <f>_xll.ohRangeRetrieveError(D7)</f>
        <v/>
      </c>
      <c r="F7" s="60"/>
      <c r="G7" s="244" t="s">
        <v>59</v>
      </c>
      <c r="H7" s="245">
        <f>'1MSynthDepo'!C27</f>
        <v>1.8559999999989696E-3</v>
      </c>
      <c r="I7" s="61" t="s">
        <v>55</v>
      </c>
      <c r="J7" s="265">
        <v>1.7170000000017132E-3</v>
      </c>
      <c r="K7" s="60"/>
      <c r="L7" s="274">
        <v>1.8559999999989696E-3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USDSND_SYNTH3M_Quote#0002</v>
      </c>
      <c r="E8" s="227"/>
      <c r="F8" s="36"/>
      <c r="G8" s="246" t="s">
        <v>54</v>
      </c>
      <c r="H8" s="247">
        <f>'3MSynthDepo'!C25</f>
        <v>3.2979439867020233E-3</v>
      </c>
      <c r="I8" s="37"/>
      <c r="J8" s="266">
        <v>2.8923535620162255E-3</v>
      </c>
      <c r="K8" s="35"/>
      <c r="L8" s="276">
        <v>3.2979439867020233E-3</v>
      </c>
      <c r="M8" s="277">
        <f>_xll.qlSimpleQuoteSetValue(D8,ROUND($L8,6),EvaluationDate)</f>
        <v>0</v>
      </c>
      <c r="N8" s="71">
        <f>_xll.ohTrigger(M8:M14)</f>
        <v>250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USDSWD_SYNTH3M_Quote#0002</v>
      </c>
      <c r="E9" s="231"/>
      <c r="F9" s="36"/>
      <c r="G9" s="248" t="s">
        <v>56</v>
      </c>
      <c r="H9" s="242">
        <f>'3MSynthDepo'!C26</f>
        <v>2.6156274196154072E-3</v>
      </c>
      <c r="I9" s="37"/>
      <c r="J9" s="263">
        <v>2.1587981965482633E-3</v>
      </c>
      <c r="K9" s="35"/>
      <c r="L9" s="270">
        <v>2.6156274196154072E-3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USD2WD_SYNTH3M_Quote#0002</v>
      </c>
      <c r="E10" s="231"/>
      <c r="F10" s="36"/>
      <c r="G10" s="248" t="s">
        <v>57</v>
      </c>
      <c r="H10" s="242">
        <f>'3MSynthDepo'!C27</f>
        <v>2.6148734485298419E-3</v>
      </c>
      <c r="I10" s="37"/>
      <c r="J10" s="263">
        <v>2.2021430680631482E-3</v>
      </c>
      <c r="K10" s="35"/>
      <c r="L10" s="270">
        <v>2.6148734485298419E-3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USD3WD_SYNTH3M_Quote#0002</v>
      </c>
      <c r="E11" s="231"/>
      <c r="F11" s="36"/>
      <c r="G11" s="249" t="s">
        <v>58</v>
      </c>
      <c r="H11" s="250">
        <f>'3MSynthDepo'!C28</f>
        <v>2.6144072810461794E-3</v>
      </c>
      <c r="I11" s="37"/>
      <c r="J11" s="264">
        <v>2.2435418036208838E-3</v>
      </c>
      <c r="K11" s="35"/>
      <c r="L11" s="272">
        <v>2.6144072810461794E-3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USD1MD_SYNTH3M_Quote#0002</v>
      </c>
      <c r="E12" s="231"/>
      <c r="F12" s="36"/>
      <c r="G12" s="248" t="s">
        <v>59</v>
      </c>
      <c r="H12" s="242">
        <f>'3MSynthDepo'!C29</f>
        <v>2.6242574356871717E-3</v>
      </c>
      <c r="I12" s="37"/>
      <c r="J12" s="263">
        <v>2.3129965388202223E-3</v>
      </c>
      <c r="K12" s="35"/>
      <c r="L12" s="270">
        <v>2.6242574356871717E-3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USD2MD_SYNTH3M_Quote#0002</v>
      </c>
      <c r="E13" s="231"/>
      <c r="F13" s="36"/>
      <c r="G13" s="248" t="s">
        <v>60</v>
      </c>
      <c r="H13" s="242">
        <f>'3MSynthDepo'!C30</f>
        <v>2.7072868098885969E-3</v>
      </c>
      <c r="I13" s="37"/>
      <c r="J13" s="263">
        <v>2.3843025140673386E-3</v>
      </c>
      <c r="K13" s="35"/>
      <c r="L13" s="270">
        <v>2.7072868098885969E-3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USD3MD_SYNTH3M_Quote#0002</v>
      </c>
      <c r="E14" s="235"/>
      <c r="F14" s="36"/>
      <c r="G14" s="251" t="s">
        <v>61</v>
      </c>
      <c r="H14" s="252">
        <f>'3MSynthDepo'!C31</f>
        <v>2.7660000000003264E-3</v>
      </c>
      <c r="I14" s="37"/>
      <c r="J14" s="265">
        <v>2.5474346744776E-3</v>
      </c>
      <c r="K14" s="35"/>
      <c r="L14" s="274">
        <v>2.7660000000003264E-3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USDSND_SYNTH6M_Quote#0002</v>
      </c>
      <c r="E15" s="227" t="str">
        <f>_xll.ohRangeRetrieveError(D15)</f>
        <v/>
      </c>
      <c r="F15" s="36"/>
      <c r="G15" s="246" t="s">
        <v>54</v>
      </c>
      <c r="H15" s="247">
        <f>'6MSynthDepo'!C28</f>
        <v>4.6538878420587793E-3</v>
      </c>
      <c r="I15" s="37"/>
      <c r="J15" s="266">
        <v>4.207031705405484E-3</v>
      </c>
      <c r="K15" s="35"/>
      <c r="L15" s="276">
        <v>4.6538878420587793E-3</v>
      </c>
      <c r="M15" s="277">
        <f>_xll.qlSimpleQuoteSetValue(D15,ROUND($L15,6),EvaluationDate)</f>
        <v>0</v>
      </c>
      <c r="N15" s="72">
        <f>_xll.ohTrigger(M15:M24)</f>
        <v>250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USDSWD_SYNTH6M_Quote#0002</v>
      </c>
      <c r="E16" s="231" t="str">
        <f>_xll.ohRangeRetrieveError(D16)</f>
        <v/>
      </c>
      <c r="F16" s="36"/>
      <c r="G16" s="248" t="s">
        <v>56</v>
      </c>
      <c r="H16" s="242">
        <f>'6MSynthDepo'!C29</f>
        <v>3.9478332516879834E-3</v>
      </c>
      <c r="I16" s="37"/>
      <c r="J16" s="263">
        <v>3.4331101627709565E-3</v>
      </c>
      <c r="K16" s="35"/>
      <c r="L16" s="270">
        <v>3.9478332516879834E-3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USD2WD_SYNTH6M_Quote#0002</v>
      </c>
      <c r="E17" s="231" t="str">
        <f>_xll.ohRangeRetrieveError(D17)</f>
        <v/>
      </c>
      <c r="F17" s="34"/>
      <c r="G17" s="248" t="s">
        <v>57</v>
      </c>
      <c r="H17" s="242">
        <f>'6MSynthDepo'!C30</f>
        <v>3.9201141744373202E-3</v>
      </c>
      <c r="I17" s="37"/>
      <c r="J17" s="263">
        <v>3.4313635983806989E-3</v>
      </c>
      <c r="K17" s="35"/>
      <c r="L17" s="270">
        <v>3.9201141744373202E-3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USD3WD_SYNTH6M_Quote#0002</v>
      </c>
      <c r="E18" s="231" t="str">
        <f>_xll.ohRangeRetrieveError(D18)</f>
        <v/>
      </c>
      <c r="F18" s="34"/>
      <c r="G18" s="248" t="s">
        <v>58</v>
      </c>
      <c r="H18" s="242">
        <f>'6MSynthDepo'!C31</f>
        <v>3.89346525973571E-3</v>
      </c>
      <c r="I18" s="37"/>
      <c r="J18" s="263">
        <v>3.4298240049451018E-3</v>
      </c>
      <c r="K18" s="35"/>
      <c r="L18" s="270">
        <v>3.89346525973571E-3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USD1MD_SYNTH6M_Quote#0002</v>
      </c>
      <c r="E19" s="231" t="str">
        <f>_xll.ohRangeRetrieveError(D19)</f>
        <v/>
      </c>
      <c r="F19" s="34"/>
      <c r="G19" s="253" t="s">
        <v>59</v>
      </c>
      <c r="H19" s="254">
        <f>'6MSynthDepo'!C32</f>
        <v>3.8637534540708618E-3</v>
      </c>
      <c r="I19" s="132"/>
      <c r="J19" s="267">
        <v>3.4584963966460031E-3</v>
      </c>
      <c r="K19" s="133"/>
      <c r="L19" s="278">
        <v>3.8637534540708618E-3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USD2MD_SYNTH6M_Quote#0002</v>
      </c>
      <c r="E20" s="231" t="str">
        <f>_xll.ohRangeRetrieveError(D20)</f>
        <v/>
      </c>
      <c r="F20" s="34"/>
      <c r="G20" s="248" t="s">
        <v>60</v>
      </c>
      <c r="H20" s="242">
        <f>'6MSynthDepo'!C33</f>
        <v>3.8517664528659444E-3</v>
      </c>
      <c r="I20" s="37"/>
      <c r="J20" s="263">
        <v>3.3750620415294655E-3</v>
      </c>
      <c r="K20" s="35"/>
      <c r="L20" s="270">
        <v>3.8517664528659444E-3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USD3MD_SYNTH6M_Quote#0002</v>
      </c>
      <c r="E21" s="231" t="str">
        <f>_xll.ohRangeRetrieveError(D21)</f>
        <v/>
      </c>
      <c r="F21" s="34"/>
      <c r="G21" s="248" t="s">
        <v>61</v>
      </c>
      <c r="H21" s="242">
        <f>'6MSynthDepo'!C34</f>
        <v>3.823790645382109E-3</v>
      </c>
      <c r="I21" s="37"/>
      <c r="J21" s="263">
        <v>3.4257318592745278E-3</v>
      </c>
      <c r="K21" s="35"/>
      <c r="L21" s="270">
        <v>3.823790645382109E-3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USD4MD_SYNTH6M_Quote#0002</v>
      </c>
      <c r="E22" s="231" t="str">
        <f>_xll.ohRangeRetrieveError(D22)</f>
        <v/>
      </c>
      <c r="F22" s="34"/>
      <c r="G22" s="248" t="s">
        <v>62</v>
      </c>
      <c r="H22" s="242">
        <f>'6MSynthDepo'!C35</f>
        <v>3.8168765960824519E-3</v>
      </c>
      <c r="I22" s="37"/>
      <c r="J22" s="263">
        <v>3.4702648477404896E-3</v>
      </c>
      <c r="K22" s="35"/>
      <c r="L22" s="270">
        <v>3.8168765960824519E-3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USD5MD_SYNTH6M_Quote#0002</v>
      </c>
      <c r="E23" s="231" t="str">
        <f>_xll.ohRangeRetrieveError(D23)</f>
        <v/>
      </c>
      <c r="F23" s="34"/>
      <c r="G23" s="248" t="s">
        <v>63</v>
      </c>
      <c r="H23" s="242">
        <f>'6MSynthDepo'!C36</f>
        <v>3.9620013401239287E-3</v>
      </c>
      <c r="I23" s="37"/>
      <c r="J23" s="263">
        <v>3.6887767508323676E-3</v>
      </c>
      <c r="K23" s="35"/>
      <c r="L23" s="270">
        <v>3.9620013401239287E-3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USD6MD_SYNTH6M_Quote#0002</v>
      </c>
      <c r="E24" s="235" t="str">
        <f>_xll.ohRangeRetrieveError(D24)</f>
        <v/>
      </c>
      <c r="F24" s="34"/>
      <c r="G24" s="251" t="s">
        <v>64</v>
      </c>
      <c r="H24" s="252">
        <f>'6MSynthDepo'!C37</f>
        <v>4.1265000000001795E-3</v>
      </c>
      <c r="I24" s="37"/>
      <c r="J24" s="265">
        <v>3.9216663611265868E-3</v>
      </c>
      <c r="K24" s="35"/>
      <c r="L24" s="274">
        <v>4.1265000000001795E-3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USDSND_SYNTH1Y_Quote#0002</v>
      </c>
      <c r="E25" s="227" t="str">
        <f>_xll.ohRangeRetrieveError(D25)</f>
        <v/>
      </c>
      <c r="F25" s="36"/>
      <c r="G25" s="255" t="s">
        <v>54</v>
      </c>
      <c r="H25" s="247">
        <f>'1YSynthDepo'!C34</f>
        <v>5.3065534537743986E-3</v>
      </c>
      <c r="I25" s="37"/>
      <c r="J25" s="266">
        <v>-1.3881502436330351E-3</v>
      </c>
      <c r="K25" s="35"/>
      <c r="L25" s="276">
        <v>5.3065534537743986E-3</v>
      </c>
      <c r="M25" s="277">
        <f>_xll.qlSimpleQuoteSetValue(D25,ROUND($L25,6),EvaluationDate)</f>
        <v>0</v>
      </c>
      <c r="N25" s="72">
        <f>_xll.ohTrigger(M25:M40)</f>
        <v>253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USDSWD_SYNTH1Y_Quote#0002</v>
      </c>
      <c r="E26" s="231" t="str">
        <f>_xll.ohRangeRetrieveError(D26)</f>
        <v/>
      </c>
      <c r="F26" s="36"/>
      <c r="G26" s="256" t="s">
        <v>56</v>
      </c>
      <c r="H26" s="242">
        <f>'1YSynthDepo'!C35</f>
        <v>4.6361353431022068E-3</v>
      </c>
      <c r="I26" s="37"/>
      <c r="J26" s="263">
        <v>-1.9589327415392432E-3</v>
      </c>
      <c r="K26" s="35"/>
      <c r="L26" s="270">
        <v>4.6361353431022068E-3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USD2WD_SYNTH1Y_Quote#0002</v>
      </c>
      <c r="E27" s="231" t="str">
        <f>_xll.ohRangeRetrieveError(D27)</f>
        <v/>
      </c>
      <c r="F27" s="34"/>
      <c r="G27" s="256" t="s">
        <v>57</v>
      </c>
      <c r="H27" s="242">
        <f>'1YSynthDepo'!C36</f>
        <v>4.6490022926994256E-3</v>
      </c>
      <c r="I27" s="37"/>
      <c r="J27" s="263">
        <v>-1.7277718296556824E-3</v>
      </c>
      <c r="K27" s="35"/>
      <c r="L27" s="270">
        <v>4.6490022926994256E-3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USD3WD_SYNTH1Y_Quote#0002</v>
      </c>
      <c r="E28" s="231" t="str">
        <f>_xll.ohRangeRetrieveError(D28)</f>
        <v/>
      </c>
      <c r="F28" s="34"/>
      <c r="G28" s="257" t="s">
        <v>58</v>
      </c>
      <c r="H28" s="250">
        <f>'1YSynthDepo'!C37</f>
        <v>4.661871577518184E-3</v>
      </c>
      <c r="I28" s="37"/>
      <c r="J28" s="264">
        <v>-1.5007881420205291E-3</v>
      </c>
      <c r="K28" s="35"/>
      <c r="L28" s="272">
        <v>4.661871577518184E-3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USD1MD_SYNTH1Y_Quote#0002</v>
      </c>
      <c r="E29" s="231" t="str">
        <f>_xll.ohRangeRetrieveError(D29)</f>
        <v/>
      </c>
      <c r="F29" s="34"/>
      <c r="G29" s="256" t="s">
        <v>59</v>
      </c>
      <c r="H29" s="242">
        <f>'1YSynthDepo'!C38</f>
        <v>4.6921024358032026E-3</v>
      </c>
      <c r="I29" s="37"/>
      <c r="J29" s="263">
        <v>-1.2479844263958903E-3</v>
      </c>
      <c r="K29" s="35"/>
      <c r="L29" s="270">
        <v>4.6921024358032026E-3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USD2MD_SYNTH1Y_Quote#0002</v>
      </c>
      <c r="E30" s="231" t="str">
        <f>_xll.ohRangeRetrieveError(D30)</f>
        <v/>
      </c>
      <c r="F30" s="34"/>
      <c r="G30" s="256" t="s">
        <v>60</v>
      </c>
      <c r="H30" s="242">
        <f>'1YSynthDepo'!C39</f>
        <v>4.8255079649769618E-3</v>
      </c>
      <c r="I30" s="37"/>
      <c r="J30" s="263">
        <v>-3.9133510338274511E-4</v>
      </c>
      <c r="K30" s="35"/>
      <c r="L30" s="270">
        <v>4.8255079649769618E-3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USD3MD_SYNTH1Y_Quote#0002</v>
      </c>
      <c r="E31" s="231" t="str">
        <f>_xll.ohRangeRetrieveError(D31)</f>
        <v/>
      </c>
      <c r="F31" s="34"/>
      <c r="G31" s="256" t="s">
        <v>61</v>
      </c>
      <c r="H31" s="242">
        <f>'1YSynthDepo'!C40</f>
        <v>4.9326616526580774E-3</v>
      </c>
      <c r="I31" s="37"/>
      <c r="J31" s="263">
        <v>5.1369067481576991E-4</v>
      </c>
      <c r="K31" s="35"/>
      <c r="L31" s="270">
        <v>4.9326616526580774E-3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USD4MD_SYNTH1Y_Quote#0002</v>
      </c>
      <c r="E32" s="231" t="str">
        <f>_xll.ohRangeRetrieveError(D32)</f>
        <v/>
      </c>
      <c r="F32" s="34"/>
      <c r="G32" s="256" t="s">
        <v>62</v>
      </c>
      <c r="H32" s="242">
        <f>'1YSynthDepo'!C41</f>
        <v>5.0398959410304324E-3</v>
      </c>
      <c r="I32" s="37"/>
      <c r="J32" s="263">
        <v>1.303599040612724E-3</v>
      </c>
      <c r="K32" s="35"/>
      <c r="L32" s="270">
        <v>5.0398959410304324E-3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USD5MD_SYNTH1Y_Quote#0002</v>
      </c>
      <c r="E33" s="231" t="str">
        <f>_xll.ohRangeRetrieveError(D33)</f>
        <v/>
      </c>
      <c r="F33" s="36"/>
      <c r="G33" s="256" t="s">
        <v>63</v>
      </c>
      <c r="H33" s="242">
        <f>'1YSynthDepo'!C42</f>
        <v>5.2755666570129568E-3</v>
      </c>
      <c r="I33" s="37"/>
      <c r="J33" s="263">
        <v>2.1873730009771106E-3</v>
      </c>
      <c r="K33" s="35"/>
      <c r="L33" s="270">
        <v>5.2755666570129568E-3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USD6MD_SYNTH1Y_Quote#0002</v>
      </c>
      <c r="E34" s="231" t="str">
        <f>_xll.ohRangeRetrieveError(D34)</f>
        <v/>
      </c>
      <c r="F34" s="36"/>
      <c r="G34" s="256" t="s">
        <v>64</v>
      </c>
      <c r="H34" s="242">
        <f>'1YSynthDepo'!C43</f>
        <v>5.5169631221064731E-3</v>
      </c>
      <c r="I34" s="37"/>
      <c r="J34" s="263">
        <v>3.0237394273664293E-3</v>
      </c>
      <c r="K34" s="35"/>
      <c r="L34" s="270">
        <v>5.5169631221064731E-3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USD7MD_SYNTH1Y_Quote#0002</v>
      </c>
      <c r="E35" s="231" t="str">
        <f>_xll.ohRangeRetrieveError(D35)</f>
        <v/>
      </c>
      <c r="F35" s="36"/>
      <c r="G35" s="256" t="s">
        <v>65</v>
      </c>
      <c r="H35" s="242">
        <f>'1YSynthDepo'!C44</f>
        <v>5.7091822365355951E-3</v>
      </c>
      <c r="I35" s="37"/>
      <c r="J35" s="263">
        <v>3.7589280708717203E-3</v>
      </c>
      <c r="K35" s="35"/>
      <c r="L35" s="270">
        <v>5.7091822365355951E-3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USD8MD_SYNTH1Y_Quote#0002</v>
      </c>
      <c r="E36" s="231" t="str">
        <f>_xll.ohRangeRetrieveError(D36)</f>
        <v/>
      </c>
      <c r="F36" s="36"/>
      <c r="G36" s="256" t="s">
        <v>66</v>
      </c>
      <c r="H36" s="242">
        <f>'1YSynthDepo'!C45</f>
        <v>5.9973510196021816E-3</v>
      </c>
      <c r="I36" s="37"/>
      <c r="J36" s="263">
        <v>4.5363540423433591E-3</v>
      </c>
      <c r="K36" s="35"/>
      <c r="L36" s="270">
        <v>5.9973510196021816E-3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USD9MD_SYNTH1Y_Quote#0002</v>
      </c>
      <c r="E37" s="231" t="str">
        <f>_xll.ohRangeRetrieveError(D37)</f>
        <v/>
      </c>
      <c r="F37" s="36"/>
      <c r="G37" s="256" t="s">
        <v>67</v>
      </c>
      <c r="H37" s="242">
        <f>'1YSynthDepo'!C46</f>
        <v>6.3006449256122702E-3</v>
      </c>
      <c r="I37" s="37"/>
      <c r="J37" s="263">
        <v>5.1652179356932683E-3</v>
      </c>
      <c r="K37" s="35"/>
      <c r="L37" s="270">
        <v>6.3006449256122702E-3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USD10MD_SYNTH1Y_Quote#0002</v>
      </c>
      <c r="E38" s="231" t="str">
        <f>_xll.ohRangeRetrieveError(D38)</f>
        <v/>
      </c>
      <c r="F38" s="36"/>
      <c r="G38" s="256" t="s">
        <v>68</v>
      </c>
      <c r="H38" s="242">
        <f>'1YSynthDepo'!C47</f>
        <v>6.5505770042678345E-3</v>
      </c>
      <c r="I38" s="37"/>
      <c r="J38" s="263">
        <v>5.7211685070927077E-3</v>
      </c>
      <c r="K38" s="35"/>
      <c r="L38" s="270">
        <v>6.5505770042678345E-3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USD11MD_SYNTH1Y_Quote#0002</v>
      </c>
      <c r="E39" s="231" t="str">
        <f>_xll.ohRangeRetrieveError(D39)</f>
        <v/>
      </c>
      <c r="F39" s="36"/>
      <c r="G39" s="256" t="s">
        <v>69</v>
      </c>
      <c r="H39" s="242">
        <f>'1YSynthDepo'!C48</f>
        <v>6.8795873804203666E-3</v>
      </c>
      <c r="I39" s="37"/>
      <c r="J39" s="263">
        <v>6.3077316669477423E-3</v>
      </c>
      <c r="K39" s="35"/>
      <c r="L39" s="270">
        <v>6.8795873804203666E-3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USD1YD_SYNTH1Y_Quote#0002</v>
      </c>
      <c r="E40" s="235" t="str">
        <f>_xll.ohRangeRetrieveError(D40)</f>
        <v/>
      </c>
      <c r="F40" s="36"/>
      <c r="G40" s="258" t="s">
        <v>70</v>
      </c>
      <c r="H40" s="252">
        <f>'1YSynthDepo'!C49</f>
        <v>7.2410000000001015E-3</v>
      </c>
      <c r="I40" s="37"/>
      <c r="J40" s="265">
        <v>6.7504640311929053E-3</v>
      </c>
      <c r="K40" s="35"/>
      <c r="L40" s="274">
        <v>7.2410000000001015E-3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3.5154655213764001E-3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3.532295049804414E-3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3.4850405815286247E-3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3.4415012724434762E-3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3.4396668017846748E-3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3.4605640887299519E-3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3.4944777323652411E-3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3.5321172705571544E-3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3.5813365788215775E-3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3.6543872266933592E-3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3.7194370522021635E-3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3.8720283583146007E-3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3.9171599819746638E-3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4.0267198538210588E-3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4.1329970922189185E-3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4.2134721254825282E-3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4.3008791705088749E-3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4.4018605292064873E-3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4.4919660238962921E-3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4.5954939536650523E-3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4.7058631429596973E-3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4.8096995743170268E-3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5.0522302397286488E-3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5.1723447587727405E-3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5.3150282994908178E-3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5.4407488203351683E-3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5.5751222575614514E-3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5.718231965587536E-3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5.8750651022078052E-3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6.0205538315344842E-3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6.1834206352431283E-3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6.3407127429901894E-3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6.4993179723235994E-3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6.8382405101225429E-3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6.9968675313510668E-3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7.1743604365316314E-3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7.332157716471617E-3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7.5042013523346496E-3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7.6856320593296189E-3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7.8651831595265478E-3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8.0490387340789171E-3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8.2567479453787476E-3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8.4444284280895728E-3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8.6440616440412316E-3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obj_00222#0003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obj_00221#0003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1.8560000000000002E-3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42138</v>
      </c>
      <c r="U3" s="96">
        <f>_xll.qlRateHelperLatestDate(L3,Trigger)</f>
        <v>42170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obj_00612#0002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1.8699999999999999E-3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42138</v>
      </c>
      <c r="U4" s="96">
        <f>_xll.qlRateHelperLatestDate(L4,Trigger)</f>
        <v>42199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obj_00617#0002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1.9E-3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42138</v>
      </c>
      <c r="U5" s="96">
        <f>_xll.qlRateHelperLatestDate(L5,Trigger)</f>
        <v>42230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obj_00616#0002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1.9500000000000001E-3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42138</v>
      </c>
      <c r="U6" s="96">
        <f>_xll.qlRateHelperLatestDate(L6,Trigger)</f>
        <v>42261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obj_00615#0002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2.1300000000000004E-3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42138</v>
      </c>
      <c r="U7" s="96">
        <f>_xll.qlRateHelperLatestDate(L7,Trigger)</f>
        <v>42291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obj_00614#0002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2.32E-3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42138</v>
      </c>
      <c r="U8" s="96">
        <f>_xll.qlRateHelperLatestDate(L8,Trigger)</f>
        <v>42324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obj_00613#0002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2.4599999999999999E-3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42138</v>
      </c>
      <c r="U9" s="99">
        <f>_xll.qlRateHelperLatestDate(L9,Trigger)</f>
        <v>42352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obj_00221#0003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1.8560000000000002E-3</v>
      </c>
      <c r="R13" s="112" t="str">
        <f t="array" ref="R13:R21">_xll.ohFilter(R3:R8,S3:S8)</f>
        <v>--</v>
      </c>
      <c r="S13" s="96">
        <f t="array" ref="S13:S21">_xll.ohFilter(T3:T8,S3:S8)</f>
        <v>42138</v>
      </c>
      <c r="T13" s="96">
        <f t="array" ref="T13:T21">_xll.ohFilter(U3:U8,S3:S8)</f>
        <v>42170</v>
      </c>
      <c r="U13" s="101">
        <v>0.9998350494353998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obj_00612#0002</v>
      </c>
      <c r="N14" s="299"/>
      <c r="P14" s="103" t="str">
        <v>USD2X1S_Quote</v>
      </c>
      <c r="Q14" s="95">
        <v>1.8699999999999999E-3</v>
      </c>
      <c r="R14" s="112">
        <v>0</v>
      </c>
      <c r="S14" s="96">
        <v>42138</v>
      </c>
      <c r="T14" s="96">
        <v>42199</v>
      </c>
      <c r="U14" s="101">
        <v>0.99968323331991027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obj_00617#0002</v>
      </c>
      <c r="N15" s="299"/>
      <c r="P15" s="103" t="str">
        <v>USD3X1S_Quote</v>
      </c>
      <c r="Q15" s="95">
        <v>1.9E-3</v>
      </c>
      <c r="R15" s="112">
        <v>0</v>
      </c>
      <c r="S15" s="96">
        <v>42138</v>
      </c>
      <c r="T15" s="96">
        <v>42230</v>
      </c>
      <c r="U15" s="101">
        <v>0.99951466160420166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obj_00616#0002</v>
      </c>
      <c r="N16" s="299"/>
      <c r="P16" s="103" t="str">
        <v>USD4X1S_Quote</v>
      </c>
      <c r="Q16" s="95">
        <v>1.9500000000000001E-3</v>
      </c>
      <c r="R16" s="112">
        <v>0</v>
      </c>
      <c r="S16" s="96">
        <v>42138</v>
      </c>
      <c r="T16" s="96">
        <v>42261</v>
      </c>
      <c r="U16" s="101">
        <v>0.99933415423721317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obj_00615#0002</v>
      </c>
      <c r="N17" s="299"/>
      <c r="P17" s="103" t="str">
        <v>USD5X1S_Quote</v>
      </c>
      <c r="Q17" s="95">
        <v>2.1300000000000004E-3</v>
      </c>
      <c r="R17" s="112">
        <v>0</v>
      </c>
      <c r="S17" s="96">
        <v>42138</v>
      </c>
      <c r="T17" s="96">
        <v>42291</v>
      </c>
      <c r="U17" s="101">
        <v>0.9990955017016796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42138</v>
      </c>
      <c r="R26" s="105">
        <f>_xll.qlInterestRateIndexMaturity(iborindex1M,Q26,Trigger)</f>
        <v>42170</v>
      </c>
      <c r="S26" s="118">
        <f>_xll.qlDayCounterYearFraction(DayCounter,Q26,R26,,,Trigger)</f>
        <v>8.8888888888888892E-2</v>
      </c>
      <c r="T26" s="22">
        <f>_xll.qlIndexFixing(iborindex1M,_xll.qlInterestRateIndexFixingDate(iborindex1M,Q26,Trigger),TRUE,AllTriggers)</f>
        <v>1.8559999999989696E-3</v>
      </c>
      <c r="U26" s="22">
        <f>(V26/W26-1)/S26</f>
        <v>1.2700000057022653E-3</v>
      </c>
      <c r="V26" s="119">
        <f>_xll.qlYieldTSDiscount(Discounting,Q26,,AllTriggers)</f>
        <v>0.99998560902783784</v>
      </c>
      <c r="W26" s="119">
        <f>_xll.qlYieldTSDiscount(Discounting,R26,,AllTriggers)</f>
        <v>0.99987273450530234</v>
      </c>
      <c r="X26" s="395">
        <f>LN((1+T26*S26)/(1+U26*S26))</f>
        <v>5.2081652516084661E-5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42170</v>
      </c>
      <c r="R27" s="105">
        <f>_xll.qlInterestRateIndexMaturity(iborindex1M,Q27,Trigger)</f>
        <v>42200</v>
      </c>
      <c r="S27" s="118">
        <f>_xll.qlDayCounterYearFraction(DayCounter,Q27,R27,,,Trigger)</f>
        <v>8.3333333333333329E-2</v>
      </c>
      <c r="T27" s="22">
        <f>_xll.qlIndexFixing(iborindex1M,_xll.qlInterestRateIndexFixingDate(iborindex1M,Q27,Trigger),TRUE,AllTriggers)</f>
        <v>1.8876604915574191E-3</v>
      </c>
      <c r="U27" s="22">
        <f>(V27/W27-1)/S27</f>
        <v>1.4403274843850511E-3</v>
      </c>
      <c r="V27" s="119">
        <f>_xll.qlYieldTSDiscount(Discounting,Q27,,AllTriggers)</f>
        <v>0.99987273450530234</v>
      </c>
      <c r="W27" s="119">
        <f>_xll.qlYieldTSDiscount(Discounting,R27,,AllTriggers)</f>
        <v>0.99975273689325772</v>
      </c>
      <c r="X27" s="395">
        <f>LN((1+T27*S27)/(1+U27*S27))</f>
        <v>3.7272582155943614E-5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42200</v>
      </c>
      <c r="R28" s="105">
        <f>_xll.qlInterestRateIndexMaturity(iborindex1M,Q28,Trigger)</f>
        <v>42233</v>
      </c>
      <c r="S28" s="118">
        <f>_xll.qlDayCounterYearFraction(DayCounter,Q28,R28,,,Trigger)</f>
        <v>9.166666666666666E-2</v>
      </c>
      <c r="T28" s="22">
        <f>_xll.qlIndexFixing(iborindex1M,_xll.qlInterestRateIndexFixingDate(iborindex1M,Q28,Trigger),TRUE,AllTriggers)</f>
        <v>1.9712095525155474E-3</v>
      </c>
      <c r="U28" s="22">
        <f>(V28/W28-1)/S28</f>
        <v>1.4933813378181782E-3</v>
      </c>
      <c r="V28" s="119">
        <f>_xll.qlYieldTSDiscount(Discounting,Q28,,AllTriggers)</f>
        <v>0.99975273689325772</v>
      </c>
      <c r="W28" s="119">
        <f>_xll.qlYieldTSDiscount(Discounting,R28,,AllTriggers)</f>
        <v>0.99961589618519231</v>
      </c>
      <c r="X28" s="395">
        <f>LN((1+T28*S28)/(1+U28*S28))</f>
        <v>4.3793965479686622E-5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42233</v>
      </c>
      <c r="R29" s="397">
        <f>_xll.qlInterestRateIndexMaturity(iborindex1M,Q29,Trigger)</f>
        <v>42264</v>
      </c>
      <c r="S29" s="143">
        <f>_xll.qlDayCounterYearFraction(DayCounter,Q29,R29,,,Trigger)</f>
        <v>8.611111111111111E-2</v>
      </c>
      <c r="T29" s="130">
        <f>_xll.qlIndexFixing(iborindex1M,_xll.qlInterestRateIndexFixingDate(iborindex1M,Q29,Trigger),TRUE,AllTriggers)</f>
        <v>2.1720112951535563E-3</v>
      </c>
      <c r="U29" s="130">
        <f>(V29/W29-1)/S29</f>
        <v>1.653223677798102E-3</v>
      </c>
      <c r="V29" s="131">
        <f>_xll.qlYieldTSDiscount(Discounting,Q29,,AllTriggers)</f>
        <v>0.99961589618519231</v>
      </c>
      <c r="W29" s="131">
        <f>_xll.qlYieldTSDiscount(Discounting,R29,,AllTriggers)</f>
        <v>0.99947361019472303</v>
      </c>
      <c r="X29" s="398">
        <f>LN((1+T29*S29)/(1+U29*S29))</f>
        <v>4.4666021781216461E-5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obj_00504#0242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42138</v>
      </c>
      <c r="F3" s="409">
        <f>_xll.qlCalendarAdvance(Calendar,E3,F1,"mf",,Trigger)</f>
        <v>42230</v>
      </c>
      <c r="G3" s="410">
        <f>_xll.qlDayCounterYearFraction(DayCounter,E3,F3,,,Trigger)</f>
        <v>0.25555555555555554</v>
      </c>
      <c r="H3" s="411">
        <f>_xll.qlQuoteValue(D3,LastFixingsTrigger)</f>
        <v>2.7660000000000002E-3</v>
      </c>
      <c r="I3" s="412">
        <f>_xll.qlYieldTSDiscount(Discounting,E3,,AllTriggers)</f>
        <v>0.99998560902783784</v>
      </c>
      <c r="J3" s="412">
        <f>_xll.qlYieldTSDiscount(Discounting,F3,,AllTriggers)</f>
        <v>0.99962796435615486</v>
      </c>
      <c r="K3" s="411">
        <f>(I3/J3-1)/G3</f>
        <v>1.3999999999648595E-3</v>
      </c>
      <c r="L3" s="411">
        <f>H3-K3</f>
        <v>1.3660000000351408E-3</v>
      </c>
      <c r="M3" s="413" t="b">
        <v>1</v>
      </c>
      <c r="N3" s="414">
        <f>_xll.qlInterpolationInterpolate(B3Minterpolation,E3,TRUE,Trigger)</f>
        <v>1.3660000000351408E-3</v>
      </c>
      <c r="O3" s="415">
        <f>(L3-N3)*10000</f>
        <v>0</v>
      </c>
      <c r="P3" s="416">
        <f>LN((1+H3*G3)/(1+K3*G3))</f>
        <v>3.4890316353196842E-4</v>
      </c>
      <c r="R3" s="421">
        <f>E3</f>
        <v>42138</v>
      </c>
      <c r="S3" s="421">
        <f>_xll.qlCalendarAdvance(Calendar,R3,$F$1,"mf",,Trigger)</f>
        <v>42230</v>
      </c>
      <c r="T3" s="422">
        <f>_xll.qlDayCounterYearFraction(DayCounter,R3,S3,,,Trigger)</f>
        <v>0.25555555555555554</v>
      </c>
      <c r="U3" s="128">
        <f>_xll.qlInterpolationInterpolate(B3Minterpolation,R3,TRUE)</f>
        <v>1.3660000000351408E-3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42170</v>
      </c>
      <c r="F4" s="92">
        <f>_xll.qlCalendarAdvance(Calendar,E4,$F$1,"mf",,Trigger)</f>
        <v>42262</v>
      </c>
      <c r="G4" s="118">
        <f>_xll.qlDayCounterYearFraction(DayCounter,E4,F4,,,Trigger)</f>
        <v>0.25555555555555554</v>
      </c>
      <c r="H4" s="22">
        <f>_xll.qlQuoteValue(D4,AllTriggers)</f>
        <v>2.9300000000000003E-3</v>
      </c>
      <c r="I4" s="119">
        <f>_xll.qlYieldTSDiscount(Discounting,E4,,AllTriggers)</f>
        <v>0.99987273450530234</v>
      </c>
      <c r="J4" s="119">
        <f>_xll.qlYieldTSDiscount(Discounting,F4,,AllTriggers)</f>
        <v>0.99948493511808634</v>
      </c>
      <c r="K4" s="22">
        <f t="shared" ref="K4:K6" si="0">(I4/J4-1)/G4</f>
        <v>1.518257864326766E-3</v>
      </c>
      <c r="L4" s="22">
        <f t="shared" ref="L4:L15" si="1">H4-K4</f>
        <v>1.4117421356732343E-3</v>
      </c>
      <c r="M4" s="117" t="b">
        <v>0</v>
      </c>
      <c r="N4" s="22">
        <f>_xll.qlInterpolationInterpolate(B3Minterpolation,E4,TRUE,Trigger)</f>
        <v>1.3897124369895153E-3</v>
      </c>
      <c r="O4" s="145">
        <f t="shared" ref="O4:O15" si="2">(L4-N4)*10000</f>
        <v>0.22029698683718968</v>
      </c>
      <c r="P4" s="139">
        <f t="shared" ref="P4:P15" si="3">LN((1+H4*G4)/(1+K4*G4))</f>
        <v>3.6057360380036479E-4</v>
      </c>
      <c r="R4" s="92">
        <f>_xll.qlCalendarAdvance(Calendar,R3,"1D","f")</f>
        <v>42139</v>
      </c>
      <c r="S4" s="92">
        <f>_xll.qlCalendarAdvance(Calendar,R4,$F$1,"mf",,Trigger)</f>
        <v>42233</v>
      </c>
      <c r="T4" s="118">
        <f>_xll.qlDayCounterYearFraction(DayCounter,R4,S4,,,Trigger)</f>
        <v>0.26111111111111113</v>
      </c>
      <c r="U4" s="22">
        <f>_xll.qlInterpolationInterpolate(B3Minterpolation,R4,TRUE)</f>
        <v>1.3666297176141884E-3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42199</v>
      </c>
      <c r="F5" s="92">
        <f>_xll.qlCalendarAdvance(Calendar,E5,$F$1,"mf",,Trigger)</f>
        <v>42291</v>
      </c>
      <c r="G5" s="118">
        <f>_xll.qlDayCounterYearFraction(DayCounter,E5,F5,,,Trigger)</f>
        <v>0.25555555555555554</v>
      </c>
      <c r="H5" s="22">
        <f>_xll.qlQuoteValue(D5,AllTriggers)</f>
        <v>3.1700000000000005E-3</v>
      </c>
      <c r="I5" s="119">
        <f>_xll.qlYieldTSDiscount(Discounting,E5,,AllTriggers)</f>
        <v>0.99975691463362404</v>
      </c>
      <c r="J5" s="119">
        <f>_xll.qlYieldTSDiscount(Discounting,F5,,AllTriggers)</f>
        <v>0.99929334856063123</v>
      </c>
      <c r="K5" s="22">
        <f t="shared" si="0"/>
        <v>1.81523693846275E-3</v>
      </c>
      <c r="L5" s="22">
        <f t="shared" si="1"/>
        <v>1.3547630615372505E-3</v>
      </c>
      <c r="M5" s="117" t="b">
        <v>0</v>
      </c>
      <c r="N5" s="22">
        <f>_xll.qlInterpolationInterpolate(B3Minterpolation,E5,TRUE,Trigger)</f>
        <v>1.4268704440854785E-3</v>
      </c>
      <c r="O5" s="145">
        <f t="shared" si="2"/>
        <v>-0.72107382548227983</v>
      </c>
      <c r="P5" s="139">
        <f t="shared" si="3"/>
        <v>3.4599682944680302E-4</v>
      </c>
      <c r="R5" s="92">
        <f>_xll.qlCalendarAdvance(Calendar,R4,"1D","f")</f>
        <v>42142</v>
      </c>
      <c r="S5" s="92">
        <f>_xll.qlCalendarAdvance(Calendar,R5,$F$1,"mf",,Trigger)</f>
        <v>42234</v>
      </c>
      <c r="T5" s="118">
        <f>_xll.qlDayCounterYearFraction(DayCounter,R5,S5,,,Trigger)</f>
        <v>0.25555555555555554</v>
      </c>
      <c r="U5" s="22">
        <f>_xll.qlInterpolationInterpolate(B3Minterpolation,R5,TRUE)</f>
        <v>1.3685253979804088E-3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42230</v>
      </c>
      <c r="F6" s="142">
        <f>_xll.qlCalendarAdvance(Calendar,E6,$F$1,"mf",,Trigger)</f>
        <v>42324</v>
      </c>
      <c r="G6" s="143">
        <f>_xll.qlDayCounterYearFraction(DayCounter,E6,F6,,,Trigger)</f>
        <v>0.26111111111111113</v>
      </c>
      <c r="H6" s="130">
        <f>_xll.qlQuoteValue(D6,AllTriggers)</f>
        <v>3.62E-3</v>
      </c>
      <c r="I6" s="131">
        <f>_xll.qlYieldTSDiscount(Discounting,E6,,AllTriggers)</f>
        <v>0.99962796435615486</v>
      </c>
      <c r="J6" s="131">
        <f>_xll.qlYieldTSDiscount(Discounting,F6,,AllTriggers)</f>
        <v>0.99905132952618469</v>
      </c>
      <c r="K6" s="130">
        <f t="shared" si="0"/>
        <v>2.2104857330715734E-3</v>
      </c>
      <c r="L6" s="130">
        <f t="shared" si="1"/>
        <v>1.4095142669284266E-3</v>
      </c>
      <c r="M6" s="144" t="b">
        <v>0</v>
      </c>
      <c r="N6" s="130">
        <f>_xll.qlInterpolationInterpolate(B3Minterpolation,E6,TRUE,Trigger)</f>
        <v>1.4865368608521575E-3</v>
      </c>
      <c r="O6" s="153">
        <f t="shared" si="2"/>
        <v>-0.77022593923730887</v>
      </c>
      <c r="P6" s="407">
        <f t="shared" si="3"/>
        <v>3.6775990082878201E-4</v>
      </c>
      <c r="R6" s="92">
        <f>_xll.qlCalendarAdvance(Calendar,R5,"1D","f")</f>
        <v>42143</v>
      </c>
      <c r="S6" s="92">
        <f>_xll.qlCalendarAdvance(Calendar,R6,$F$1,"mf",,Trigger)</f>
        <v>42235</v>
      </c>
      <c r="T6" s="118">
        <f>_xll.qlDayCounterYearFraction(DayCounter,R6,S6,,,Trigger)</f>
        <v>0.25555555555555554</v>
      </c>
      <c r="U6" s="22">
        <f>_xll.qlInterpolationInterpolate(B3Minterpolation,R6,TRUE)</f>
        <v>1.3691616431885341E-3</v>
      </c>
      <c r="Z6" s="208"/>
      <c r="AA6" s="208"/>
    </row>
    <row r="7" spans="1:27" ht="11.25" customHeight="1" x14ac:dyDescent="0.2">
      <c r="C7" s="180" t="str">
        <f>_xll.qlIMMNextCode(SettlementDate,TRUE)</f>
        <v>M5</v>
      </c>
      <c r="D7" s="405" t="str">
        <f t="shared" ref="D7:D15" si="5">Currency&amp;"FUT"&amp;"3M"&amp;C7&amp;QuoteSuffix</f>
        <v>USDFUT3MM5_Quote</v>
      </c>
      <c r="E7" s="92">
        <f>_xll.qlIMMdate(C7,$E$3,Trigger)</f>
        <v>42172</v>
      </c>
      <c r="F7" s="92">
        <f>_xll.qlCalendarAdvance(Calendar,E7,$F$1,"mf",,Trigger)</f>
        <v>42264</v>
      </c>
      <c r="G7" s="118">
        <f>_xll.qlDayCounterYearFraction(DayCounter,E7,F7,,,Trigger)</f>
        <v>0.25555555555555554</v>
      </c>
      <c r="H7" s="22">
        <f>1-_xll.qlQuoteValue(D7,AllTriggers)/100</f>
        <v>2.9249999999998444E-3</v>
      </c>
      <c r="I7" s="119">
        <f>_xll.qlYieldTSDiscount(Discounting,E7,,AllTriggers)</f>
        <v>0.9998652516765979</v>
      </c>
      <c r="J7" s="119">
        <f>_xll.qlYieldTSDiscount(Discounting,F7,,AllTriggers)</f>
        <v>0.99947361019472303</v>
      </c>
      <c r="K7" s="22">
        <f t="shared" ref="K7:K15" si="6">(I7/J7-1)/G7</f>
        <v>1.5333172690456605E-3</v>
      </c>
      <c r="L7" s="22">
        <f t="shared" si="1"/>
        <v>1.3916827309541839E-3</v>
      </c>
      <c r="M7" s="117" t="b">
        <v>1</v>
      </c>
      <c r="N7" s="22">
        <f>_xll.qlInterpolationInterpolate(B3Minterpolation,E7,TRUE,Trigger)</f>
        <v>1.3916827309541839E-3</v>
      </c>
      <c r="O7" s="145">
        <f t="shared" si="2"/>
        <v>0</v>
      </c>
      <c r="P7" s="139">
        <f t="shared" si="3"/>
        <v>3.5544976676527517E-4</v>
      </c>
      <c r="R7" s="92">
        <f>_xll.qlCalendarAdvance(Calendar,R6,"1D","f")</f>
        <v>42144</v>
      </c>
      <c r="S7" s="92">
        <f>_xll.qlCalendarAdvance(Calendar,R7,$F$1,"mf",,Trigger)</f>
        <v>42236</v>
      </c>
      <c r="T7" s="118">
        <f>_xll.qlDayCounterYearFraction(DayCounter,R7,S7,,,Trigger)</f>
        <v>0.25555555555555554</v>
      </c>
      <c r="U7" s="22">
        <f>_xll.qlInterpolationInterpolate(B3Minterpolation,R7,TRUE)</f>
        <v>1.3698011522111984E-3</v>
      </c>
      <c r="Z7" s="208"/>
      <c r="AA7" s="208"/>
    </row>
    <row r="8" spans="1:27" ht="11.25" customHeight="1" x14ac:dyDescent="0.2">
      <c r="C8" s="180" t="str">
        <f>_xll.qlIMMNextCode($E$7,TRUE)</f>
        <v>U5</v>
      </c>
      <c r="D8" s="405" t="str">
        <f t="shared" si="5"/>
        <v>USDFUT3MU5_Quote</v>
      </c>
      <c r="E8" s="92">
        <f>_xll.qlIMMdate(C8,$E$3,Trigger)</f>
        <v>42263</v>
      </c>
      <c r="F8" s="92">
        <f>_xll.qlCalendarAdvance(Calendar,E8,$F$1,"mf",,Trigger)</f>
        <v>42354</v>
      </c>
      <c r="G8" s="118">
        <f>_xll.qlDayCounterYearFraction(DayCounter,E8,F8,,,Trigger)</f>
        <v>0.25277777777777777</v>
      </c>
      <c r="H8" s="22">
        <f>1-_xll.qlQuoteValue(D8,AllTriggers)/100</f>
        <v>4.2250000000000343E-3</v>
      </c>
      <c r="I8" s="119">
        <f>_xll.qlYieldTSDiscount(Discounting,E8,,AllTriggers)</f>
        <v>0.99947932251751759</v>
      </c>
      <c r="J8" s="119">
        <f>_xll.qlYieldTSDiscount(Discounting,F8,,AllTriggers)</f>
        <v>0.99880945589743197</v>
      </c>
      <c r="K8" s="22">
        <f t="shared" si="6"/>
        <v>2.6531805221691614E-3</v>
      </c>
      <c r="L8" s="22">
        <f t="shared" si="1"/>
        <v>1.5718194778308729E-3</v>
      </c>
      <c r="M8" s="117" t="b">
        <v>1</v>
      </c>
      <c r="N8" s="22">
        <f>_xll.qlInterpolationInterpolate(B3Minterpolation,E8,TRUE,Trigger)</f>
        <v>1.5718194778308729E-3</v>
      </c>
      <c r="O8" s="145">
        <f t="shared" si="2"/>
        <v>0</v>
      </c>
      <c r="P8" s="139">
        <f t="shared" si="3"/>
        <v>3.9697593854832509E-4</v>
      </c>
      <c r="R8" s="92">
        <f>_xll.qlCalendarAdvance(Calendar,R7,"1D","f")</f>
        <v>42145</v>
      </c>
      <c r="S8" s="92">
        <f>_xll.qlCalendarAdvance(Calendar,R8,$F$1,"mf",,Trigger)</f>
        <v>42237</v>
      </c>
      <c r="T8" s="118">
        <f>_xll.qlDayCounterYearFraction(DayCounter,R8,S8,,,Trigger)</f>
        <v>0.25555555555555554</v>
      </c>
      <c r="U8" s="22">
        <f>_xll.qlInterpolationInterpolate(B3Minterpolation,R8,TRUE)</f>
        <v>1.3704445778113094E-3</v>
      </c>
      <c r="Z8" s="208"/>
      <c r="AA8" s="208"/>
    </row>
    <row r="9" spans="1:27" ht="11.25" customHeight="1" x14ac:dyDescent="0.2">
      <c r="C9" s="180" t="str">
        <f>_xll.qlIMMNextCode($E8,TRUE)</f>
        <v>Z5</v>
      </c>
      <c r="D9" s="405" t="str">
        <f t="shared" si="5"/>
        <v>USDFUT3MZ5_Quote</v>
      </c>
      <c r="E9" s="92">
        <f>_xll.qlIMMdate(C9,$E$3,Trigger)</f>
        <v>42354</v>
      </c>
      <c r="F9" s="92">
        <f>_xll.qlCalendarAdvance(Calendar,E9,$F$1,"mf",,Trigger)</f>
        <v>42445</v>
      </c>
      <c r="G9" s="118">
        <f>_xll.qlDayCounterYearFraction(DayCounter,E9,F9,,,Trigger)</f>
        <v>0.25277777777777777</v>
      </c>
      <c r="H9" s="22">
        <f>1-_xll.qlQuoteValue(D9,AllTriggers)/100</f>
        <v>6.0249999999999471E-3</v>
      </c>
      <c r="I9" s="119">
        <f>_xll.qlYieldTSDiscount(Discounting,E9,,AllTriggers)</f>
        <v>0.99880945589743197</v>
      </c>
      <c r="J9" s="119">
        <f>_xll.qlYieldTSDiscount(Discounting,F9,,AllTriggers)</f>
        <v>0.99774307538603679</v>
      </c>
      <c r="K9" s="22">
        <f t="shared" si="6"/>
        <v>4.2281908850288494E-3</v>
      </c>
      <c r="L9" s="22">
        <f t="shared" si="1"/>
        <v>1.7968091149710977E-3</v>
      </c>
      <c r="M9" s="117" t="b">
        <v>1</v>
      </c>
      <c r="N9" s="22">
        <f>_xll.qlInterpolationInterpolate(B3Minterpolation,E9,TRUE,Trigger)</f>
        <v>1.7968091149710977E-3</v>
      </c>
      <c r="O9" s="145">
        <f t="shared" si="2"/>
        <v>0</v>
      </c>
      <c r="P9" s="139">
        <f t="shared" si="3"/>
        <v>4.5360560027015313E-4</v>
      </c>
      <c r="R9" s="92">
        <f>_xll.qlCalendarAdvance(Calendar,R8,"1D","f")</f>
        <v>42146</v>
      </c>
      <c r="S9" s="92">
        <f>_xll.qlCalendarAdvance(Calendar,R9,$F$1,"mf",,Trigger)</f>
        <v>42240</v>
      </c>
      <c r="T9" s="118">
        <f>_xll.qlDayCounterYearFraction(DayCounter,R9,S9,,,Trigger)</f>
        <v>0.26111111111111113</v>
      </c>
      <c r="U9" s="22">
        <f>_xll.qlInterpolationInterpolate(B3Minterpolation,R9,TRUE)</f>
        <v>1.3710925727517748E-3</v>
      </c>
      <c r="Z9" s="208"/>
      <c r="AA9" s="208"/>
    </row>
    <row r="10" spans="1:27" ht="11.25" customHeight="1" x14ac:dyDescent="0.2">
      <c r="C10" s="180" t="str">
        <f>_xll.qlIMMNextCode($E9,TRUE)</f>
        <v>H6</v>
      </c>
      <c r="D10" s="405" t="str">
        <f t="shared" si="5"/>
        <v>USDFUT3MH6_Quote</v>
      </c>
      <c r="E10" s="92">
        <f>_xll.qlIMMdate(C10,$E$3,Trigger)</f>
        <v>42445</v>
      </c>
      <c r="F10" s="92">
        <f>_xll.qlCalendarAdvance(Calendar,E10,$F$1,"mf",,Trigger)</f>
        <v>42537</v>
      </c>
      <c r="G10" s="118">
        <f>_xll.qlDayCounterYearFraction(DayCounter,E10,F10,,,Trigger)</f>
        <v>0.25555555555555554</v>
      </c>
      <c r="H10" s="22">
        <f>1-_xll.qlQuoteValue(D10,AllTriggers)/100</f>
        <v>8.1250000000000488E-3</v>
      </c>
      <c r="I10" s="119">
        <f>_xll.qlYieldTSDiscount(Discounting,E10,,AllTriggers)</f>
        <v>0.99774307538603679</v>
      </c>
      <c r="J10" s="119">
        <f>_xll.qlYieldTSDiscount(Discounting,F10,,AllTriggers)</f>
        <v>0.99614187684655631</v>
      </c>
      <c r="K10" s="22">
        <f t="shared" si="6"/>
        <v>6.2898264272848656E-3</v>
      </c>
      <c r="L10" s="22">
        <f t="shared" si="1"/>
        <v>1.8351735727151833E-3</v>
      </c>
      <c r="M10" s="117" t="b">
        <v>1</v>
      </c>
      <c r="N10" s="22">
        <f>_xll.qlInterpolationInterpolate(B3Minterpolation,E10,TRUE,Trigger)</f>
        <v>1.8351735727151833E-3</v>
      </c>
      <c r="O10" s="145">
        <f t="shared" si="2"/>
        <v>0</v>
      </c>
      <c r="P10" s="139">
        <f t="shared" si="3"/>
        <v>4.6812657073047099E-4</v>
      </c>
      <c r="R10" s="92">
        <f>_xll.qlCalendarAdvance(Calendar,R9,"1D","f")</f>
        <v>42150</v>
      </c>
      <c r="S10" s="92">
        <f>_xll.qlCalendarAdvance(Calendar,R10,$F$1,"mf",,Trigger)</f>
        <v>42242</v>
      </c>
      <c r="T10" s="118">
        <f>_xll.qlDayCounterYearFraction(DayCounter,R10,S10,,,Trigger)</f>
        <v>0.25555555555555554</v>
      </c>
      <c r="U10" s="22">
        <f>_xll.qlInterpolationInterpolate(B3Minterpolation,R10,TRUE)</f>
        <v>1.3737433011753368E-3</v>
      </c>
      <c r="Z10" s="208"/>
      <c r="AA10" s="208"/>
    </row>
    <row r="11" spans="1:27" ht="11.25" customHeight="1" x14ac:dyDescent="0.2">
      <c r="C11" s="180" t="str">
        <f>_xll.qlIMMNextCode($E10,TRUE)</f>
        <v>M6</v>
      </c>
      <c r="D11" s="405" t="str">
        <f t="shared" si="5"/>
        <v>USDFUT3MM6_Quote</v>
      </c>
      <c r="E11" s="92">
        <f>_xll.qlIMMdate(C11,$E$3,Trigger)</f>
        <v>42536</v>
      </c>
      <c r="F11" s="92">
        <f>_xll.qlCalendarAdvance(Calendar,E11,$F$1,"mf",,Trigger)</f>
        <v>42628</v>
      </c>
      <c r="G11" s="118">
        <f>_xll.qlDayCounterYearFraction(DayCounter,E11,F11,,,Trigger)</f>
        <v>0.25555555555555554</v>
      </c>
      <c r="H11" s="22">
        <f>1-_xll.qlQuoteValue(D11,AllTriggers)/100</f>
        <v>1.0475000000000012E-2</v>
      </c>
      <c r="I11" s="119">
        <f>_xll.qlYieldTSDiscount(Discounting,E11,,AllTriggers)</f>
        <v>0.99616179687118545</v>
      </c>
      <c r="J11" s="119">
        <f>_xll.qlYieldTSDiscount(Discounting,F11,,AllTriggers)</f>
        <v>0.99408700711890152</v>
      </c>
      <c r="K11" s="22">
        <f t="shared" si="6"/>
        <v>8.1670341235694655E-3</v>
      </c>
      <c r="L11" s="22">
        <f t="shared" si="1"/>
        <v>2.3079658764305466E-3</v>
      </c>
      <c r="M11" s="117" t="b">
        <v>1</v>
      </c>
      <c r="N11" s="22">
        <f>_xll.qlInterpolationInterpolate(B3Minterpolation,E11,TRUE,Trigger)</f>
        <v>2.3079658764305466E-3</v>
      </c>
      <c r="O11" s="145">
        <f t="shared" si="2"/>
        <v>0</v>
      </c>
      <c r="P11" s="139">
        <f t="shared" si="3"/>
        <v>5.8841189944834691E-4</v>
      </c>
      <c r="R11" s="92">
        <f>_xll.qlCalendarAdvance(Calendar,R10,"1D","f")</f>
        <v>42151</v>
      </c>
      <c r="S11" s="92">
        <f>_xll.qlCalendarAdvance(Calendar,R11,$F$1,"mf",,Trigger)</f>
        <v>42243</v>
      </c>
      <c r="T11" s="118">
        <f>_xll.qlDayCounterYearFraction(DayCounter,R11,S11,,,Trigger)</f>
        <v>0.25555555555555554</v>
      </c>
      <c r="U11" s="22">
        <f>_xll.qlInterpolationInterpolate(B3Minterpolation,R11,TRUE)</f>
        <v>1.3744239342611912E-3</v>
      </c>
      <c r="Z11" s="208"/>
      <c r="AA11" s="208"/>
    </row>
    <row r="12" spans="1:27" ht="11.25" customHeight="1" x14ac:dyDescent="0.2">
      <c r="C12" s="180" t="str">
        <f>_xll.qlIMMNextCode($E11,TRUE)</f>
        <v>U6</v>
      </c>
      <c r="D12" s="405" t="str">
        <f t="shared" si="5"/>
        <v>USDFUT3MU6_Quote</v>
      </c>
      <c r="E12" s="92">
        <f>_xll.qlIMMdate(C12,$E$3,Trigger)</f>
        <v>42634</v>
      </c>
      <c r="F12" s="92">
        <f>_xll.qlCalendarAdvance(Calendar,E12,$F$1,"mf",,Trigger)</f>
        <v>42725</v>
      </c>
      <c r="G12" s="118">
        <f>_xll.qlDayCounterYearFraction(DayCounter,E12,F12,,,Trigger)</f>
        <v>0.25277777777777777</v>
      </c>
      <c r="H12" s="22">
        <f>1-_xll.qlQuoteValue(D12,AllTriggers)/100</f>
        <v>1.287499999999997E-2</v>
      </c>
      <c r="I12" s="119">
        <f>_xll.qlYieldTSDiscount(Discounting,E12,,AllTriggers)</f>
        <v>0.993933580072625</v>
      </c>
      <c r="J12" s="119">
        <f>_xll.qlYieldTSDiscount(Discounting,F12,,AllTriggers)</f>
        <v>0.99132023712699324</v>
      </c>
      <c r="K12" s="22">
        <f t="shared" si="6"/>
        <v>1.0429020994365054E-2</v>
      </c>
      <c r="L12" s="22">
        <f t="shared" si="1"/>
        <v>2.4459790056349153E-3</v>
      </c>
      <c r="M12" s="117" t="b">
        <v>1</v>
      </c>
      <c r="N12" s="22">
        <f>_xll.qlInterpolationInterpolate(B3Minterpolation,E12,TRUE,Trigger)</f>
        <v>2.4459790056349153E-3</v>
      </c>
      <c r="O12" s="145">
        <f t="shared" si="2"/>
        <v>0</v>
      </c>
      <c r="P12" s="139">
        <f t="shared" si="3"/>
        <v>6.1647341523265976E-4</v>
      </c>
      <c r="R12" s="92">
        <f>_xll.qlCalendarAdvance(Calendar,R11,"1D","f")</f>
        <v>42152</v>
      </c>
      <c r="S12" s="92">
        <f>_xll.qlCalendarAdvance(Calendar,R12,$F$1,"mf",,Trigger)</f>
        <v>42244</v>
      </c>
      <c r="T12" s="118">
        <f>_xll.qlDayCounterYearFraction(DayCounter,R12,S12,,,Trigger)</f>
        <v>0.25555555555555554</v>
      </c>
      <c r="U12" s="22">
        <f>_xll.qlInterpolationInterpolate(B3Minterpolation,R12,TRUE)</f>
        <v>1.3751130532648468E-3</v>
      </c>
      <c r="Z12" s="208"/>
      <c r="AA12" s="208"/>
    </row>
    <row r="13" spans="1:27" ht="11.25" customHeight="1" x14ac:dyDescent="0.2">
      <c r="C13" s="180" t="str">
        <f>_xll.qlIMMNextCode($E12,TRUE)</f>
        <v>Z6</v>
      </c>
      <c r="D13" s="405" t="str">
        <f t="shared" si="5"/>
        <v>USDFUT3MZ6_Quote</v>
      </c>
      <c r="E13" s="92">
        <f>_xll.qlIMMdate(C13,$E$3,Trigger)</f>
        <v>42725</v>
      </c>
      <c r="F13" s="92">
        <f>_xll.qlCalendarAdvance(Calendar,E13,$F$1,"mf",,Trigger)</f>
        <v>42815</v>
      </c>
      <c r="G13" s="118">
        <f>_xll.qlDayCounterYearFraction(DayCounter,E13,F13,,,Trigger)</f>
        <v>0.25</v>
      </c>
      <c r="H13" s="22">
        <f>1-_xll.qlQuoteValue(D13,AllTriggers)/100</f>
        <v>1.5124999999999833E-2</v>
      </c>
      <c r="I13" s="119">
        <f>_xll.qlYieldTSDiscount(Discounting,E13,,AllTriggers)</f>
        <v>0.99132023712699324</v>
      </c>
      <c r="J13" s="119">
        <f>_xll.qlYieldTSDiscount(Discounting,F13,,AllTriggers)</f>
        <v>0.98821644204453729</v>
      </c>
      <c r="K13" s="22">
        <f t="shared" si="6"/>
        <v>1.2563219757948829E-2</v>
      </c>
      <c r="L13" s="22">
        <f t="shared" si="1"/>
        <v>2.5617802420510039E-3</v>
      </c>
      <c r="M13" s="117" t="b">
        <v>1</v>
      </c>
      <c r="N13" s="22">
        <f>_xll.qlInterpolationInterpolate(B3Minterpolation,E13,TRUE,Trigger)</f>
        <v>2.5617802420510039E-3</v>
      </c>
      <c r="O13" s="145">
        <f t="shared" si="2"/>
        <v>0</v>
      </c>
      <c r="P13" s="139">
        <f t="shared" si="3"/>
        <v>6.3823612947656904E-4</v>
      </c>
      <c r="R13" s="92">
        <f>_xll.qlCalendarAdvance(Calendar,R12,"1D","f")</f>
        <v>42153</v>
      </c>
      <c r="S13" s="92">
        <f>_xll.qlCalendarAdvance(Calendar,R13,$F$1,"mf",,Trigger)</f>
        <v>42244</v>
      </c>
      <c r="T13" s="118">
        <f>_xll.qlDayCounterYearFraction(DayCounter,R13,S13,,,Trigger)</f>
        <v>0.25277777777777777</v>
      </c>
      <c r="U13" s="22">
        <f>_xll.qlInterpolationInterpolate(B3Minterpolation,R13,TRUE)</f>
        <v>1.3758113109492115E-3</v>
      </c>
      <c r="Z13" s="208"/>
      <c r="AA13" s="208"/>
    </row>
    <row r="14" spans="1:27" ht="11.25" customHeight="1" x14ac:dyDescent="0.2">
      <c r="C14" s="180" t="str">
        <f>_xll.qlIMMNextCode($E13,TRUE)</f>
        <v>H7</v>
      </c>
      <c r="D14" s="405" t="str">
        <f t="shared" si="5"/>
        <v>USDFUT3MH7_Quote</v>
      </c>
      <c r="E14" s="92">
        <f>_xll.qlIMMdate(C14,$E$3,Trigger)</f>
        <v>42809</v>
      </c>
      <c r="F14" s="92">
        <f>_xll.qlCalendarAdvance(Calendar,E14,$F$1,"mf",,Trigger)</f>
        <v>42901</v>
      </c>
      <c r="G14" s="118">
        <f>_xll.qlDayCounterYearFraction(DayCounter,E14,F14,,,Trigger)</f>
        <v>0.25555555555555554</v>
      </c>
      <c r="H14" s="22">
        <f>1-_xll.qlQuoteValue(D14,AllTriggers)/100</f>
        <v>1.6974999999999962E-2</v>
      </c>
      <c r="I14" s="119">
        <f>_xll.qlYieldTSDiscount(Discounting,E14,,AllTriggers)</f>
        <v>0.98843839104141107</v>
      </c>
      <c r="J14" s="119">
        <f>_xll.qlYieldTSDiscount(Discounting,F14,,AllTriggers)</f>
        <v>0.98483906978854108</v>
      </c>
      <c r="K14" s="22">
        <f t="shared" si="6"/>
        <v>1.4301118819070278E-2</v>
      </c>
      <c r="L14" s="22">
        <f t="shared" si="1"/>
        <v>2.6738811809296839E-3</v>
      </c>
      <c r="M14" s="117" t="b">
        <v>1</v>
      </c>
      <c r="N14" s="22">
        <f>_xll.qlInterpolationInterpolate(B3Minterpolation,E14,TRUE,Trigger)</f>
        <v>2.6738811809296839E-3</v>
      </c>
      <c r="O14" s="145">
        <f t="shared" si="2"/>
        <v>0</v>
      </c>
      <c r="P14" s="139">
        <f t="shared" si="3"/>
        <v>6.80605251025742E-4</v>
      </c>
      <c r="R14" s="92">
        <f>_xll.qlCalendarAdvance(Calendar,R13,"1D","f")</f>
        <v>42156</v>
      </c>
      <c r="S14" s="92">
        <f>_xll.qlCalendarAdvance(Calendar,R14,$F$1,"mf",,Trigger)</f>
        <v>42248</v>
      </c>
      <c r="T14" s="118">
        <f>_xll.qlDayCounterYearFraction(DayCounter,R14,S14,,,Trigger)</f>
        <v>0.25555555555555554</v>
      </c>
      <c r="U14" s="22">
        <f>_xll.qlInterpolationInterpolate(B3Minterpolation,R14,TRUE)</f>
        <v>1.3779674437156364E-3</v>
      </c>
      <c r="Z14" s="208"/>
      <c r="AA14" s="208"/>
    </row>
    <row r="15" spans="1:27" ht="11.25" customHeight="1" x14ac:dyDescent="0.2">
      <c r="C15" s="180" t="str">
        <f>_xll.qlIMMNextCode($E14,TRUE)</f>
        <v>M7</v>
      </c>
      <c r="D15" s="406" t="str">
        <f t="shared" si="5"/>
        <v>USDFUT3MM7_Quote</v>
      </c>
      <c r="E15" s="142">
        <f>_xll.qlIMMdate(C15,$E$3,Trigger)</f>
        <v>42907</v>
      </c>
      <c r="F15" s="142">
        <f>_xll.qlCalendarAdvance(Calendar,E15,$F$1,"mf",,Trigger)</f>
        <v>42999</v>
      </c>
      <c r="G15" s="143">
        <f>_xll.qlDayCounterYearFraction(DayCounter,E15,F15,,,Trigger)</f>
        <v>0.25555555555555554</v>
      </c>
      <c r="H15" s="130">
        <f>1-_xll.qlQuoteValue(D15,AllTriggers)/100</f>
        <v>1.8774999999999986E-2</v>
      </c>
      <c r="I15" s="131">
        <f>_xll.qlYieldTSDiscount(Discounting,E15,,AllTriggers)</f>
        <v>0.984591078974138</v>
      </c>
      <c r="J15" s="131">
        <f>_xll.qlYieldTSDiscount(Discounting,F15,,AllTriggers)</f>
        <v>0.98060391617246334</v>
      </c>
      <c r="K15" s="130">
        <f t="shared" si="6"/>
        <v>1.5910543635962473E-2</v>
      </c>
      <c r="L15" s="130">
        <f t="shared" si="1"/>
        <v>2.8644563640375133E-3</v>
      </c>
      <c r="M15" s="144" t="b">
        <v>1</v>
      </c>
      <c r="N15" s="130">
        <f>_xll.qlInterpolationInterpolate(B3Minterpolation,E15,TRUE,Trigger)</f>
        <v>2.8644563640375133E-3</v>
      </c>
      <c r="O15" s="153">
        <f t="shared" si="2"/>
        <v>0</v>
      </c>
      <c r="P15" s="407">
        <f t="shared" si="3"/>
        <v>7.2879770805409842E-4</v>
      </c>
      <c r="R15" s="92">
        <f>_xll.qlCalendarAdvance(Calendar,R14,"1D","f")</f>
        <v>42157</v>
      </c>
      <c r="S15" s="92">
        <f>_xll.qlCalendarAdvance(Calendar,R15,$F$1,"mf",,Trigger)</f>
        <v>42249</v>
      </c>
      <c r="T15" s="118">
        <f>_xll.qlDayCounterYearFraction(DayCounter,R15,S15,,,Trigger)</f>
        <v>0.25555555555555554</v>
      </c>
      <c r="U15" s="22">
        <f>_xll.qlInterpolationInterpolate(B3Minterpolation,R15,TRUE)</f>
        <v>1.3787087837519145E-3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42158</v>
      </c>
      <c r="S16" s="92">
        <f>_xll.qlCalendarAdvance(Calendar,R16,$F$1,"mf",,Trigger)</f>
        <v>42250</v>
      </c>
      <c r="T16" s="118">
        <f>_xll.qlDayCounterYearFraction(DayCounter,R16,S16,,,Trigger)</f>
        <v>0.25555555555555554</v>
      </c>
      <c r="U16" s="22">
        <f>_xll.qlInterpolationInterpolate(B3Minterpolation,R16,TRUE)</f>
        <v>1.3794625262834406E-3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42159</v>
      </c>
      <c r="S17" s="92">
        <f>_xll.qlCalendarAdvance(Calendar,R17,$F$1,"mf",,Trigger)</f>
        <v>42251</v>
      </c>
      <c r="T17" s="118">
        <f>_xll.qlDayCounterYearFraction(DayCounter,R17,S17,,,Trigger)</f>
        <v>0.25555555555555554</v>
      </c>
      <c r="U17" s="22">
        <f>_xll.qlInterpolationInterpolate(B3Minterpolation,R17,TRUE)</f>
        <v>1.380229324073122E-3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42160</v>
      </c>
      <c r="S18" s="92">
        <f>_xll.qlCalendarAdvance(Calendar,R18,$F$1,"mf",,Trigger)</f>
        <v>42254</v>
      </c>
      <c r="T18" s="118">
        <f>_xll.qlDayCounterYearFraction(DayCounter,R18,S18,,,Trigger)</f>
        <v>0.26111111111111113</v>
      </c>
      <c r="U18" s="22">
        <f>_xll.qlInterpolationInterpolate(B3Minterpolation,R18,TRUE)</f>
        <v>1.381009829883867E-3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42163</v>
      </c>
      <c r="S19" s="92">
        <f>_xll.qlCalendarAdvance(Calendar,R19,$F$1,"mf",,Trigger)</f>
        <v>42255</v>
      </c>
      <c r="T19" s="118">
        <f>_xll.qlDayCounterYearFraction(DayCounter,R19,S19,,,Trigger)</f>
        <v>0.25555555555555554</v>
      </c>
      <c r="U19" s="22">
        <f>_xll.qlInterpolationInterpolate(B3Minterpolation,R19,TRUE)</f>
        <v>1.38344012307156E-3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42164</v>
      </c>
      <c r="S20" s="92">
        <f>_xll.qlCalendarAdvance(Calendar,R20,$F$1,"mf",,Trigger)</f>
        <v>42256</v>
      </c>
      <c r="T20" s="118">
        <f>_xll.qlDayCounterYearFraction(DayCounter,R20,S20,,,Trigger)</f>
        <v>0.25555555555555554</v>
      </c>
      <c r="U20" s="22">
        <f>_xll.qlInterpolationInterpolate(B3Minterpolation,R20,TRUE)</f>
        <v>1.3842819885956364E-3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42165</v>
      </c>
      <c r="S21" s="92">
        <f>_xll.qlCalendarAdvance(Calendar,R21,$F$1,"mf",,Trigger)</f>
        <v>42257</v>
      </c>
      <c r="T21" s="118">
        <f>_xll.qlDayCounterYearFraction(DayCounter,R21,S21,,,Trigger)</f>
        <v>0.25555555555555554</v>
      </c>
      <c r="U21" s="22">
        <f>_xll.qlInterpolationInterpolate(B3Minterpolation,R21,TRUE)</f>
        <v>1.3851408259553152E-3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42166</v>
      </c>
      <c r="S22" s="92">
        <f>_xll.qlCalendarAdvance(Calendar,R22,$F$1,"mf",,Trigger)</f>
        <v>42258</v>
      </c>
      <c r="T22" s="118">
        <f>_xll.qlDayCounterYearFraction(DayCounter,R22,S22,,,Trigger)</f>
        <v>0.25555555555555554</v>
      </c>
      <c r="U22" s="22">
        <f>_xll.qlInterpolationInterpolate(B3Minterpolation,R22,TRUE)</f>
        <v>1.3860172879135038E-3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42167</v>
      </c>
      <c r="S23" s="92">
        <f>_xll.qlCalendarAdvance(Calendar,R23,$F$1,"mf",,Trigger)</f>
        <v>42261</v>
      </c>
      <c r="T23" s="118">
        <f>_xll.qlDayCounterYearFraction(DayCounter,R23,S23,,,Trigger)</f>
        <v>0.26111111111111113</v>
      </c>
      <c r="U23" s="22">
        <f>_xll.qlInterpolationInterpolate(B3Minterpolation,R23,TRUE)</f>
        <v>1.3869120272331104E-3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42170</v>
      </c>
      <c r="S24" s="92">
        <f>_xll.qlCalendarAdvance(Calendar,R24,$F$1,"mf",,Trigger)</f>
        <v>42262</v>
      </c>
      <c r="T24" s="118">
        <f>_xll.qlDayCounterYearFraction(DayCounter,R24,S24,,,Trigger)</f>
        <v>0.25555555555555554</v>
      </c>
      <c r="U24" s="22">
        <f>_xll.qlInterpolationInterpolate(B3Minterpolation,R24,TRUE)</f>
        <v>1.3897124369895153E-3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42171</v>
      </c>
      <c r="S25" s="92">
        <f>_xll.qlCalendarAdvance(Calendar,R25,$F$1,"mf",,Trigger)</f>
        <v>42263</v>
      </c>
      <c r="T25" s="118">
        <f>_xll.qlDayCounterYearFraction(DayCounter,R25,S25,,,Trigger)</f>
        <v>0.25555555555555554</v>
      </c>
      <c r="U25" s="22">
        <f>_xll.qlInterpolationInterpolate(B3Minterpolation,R25,TRUE)</f>
        <v>1.3906868133838712E-3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42172</v>
      </c>
      <c r="S26" s="92">
        <f>_xll.qlCalendarAdvance(Calendar,R26,$F$1,"mf",,Trigger)</f>
        <v>42264</v>
      </c>
      <c r="T26" s="118">
        <f>_xll.qlDayCounterYearFraction(DayCounter,R26,S26,,,Trigger)</f>
        <v>0.25555555555555554</v>
      </c>
      <c r="U26" s="22">
        <f>_xll.qlInterpolationInterpolate(B3Minterpolation,R26,TRUE)</f>
        <v>1.3916827309541839E-3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42173</v>
      </c>
      <c r="S27" s="92">
        <f>_xll.qlCalendarAdvance(Calendar,R27,$F$1,"mf",,Trigger)</f>
        <v>42265</v>
      </c>
      <c r="T27" s="118">
        <f>_xll.qlDayCounterYearFraction(DayCounter,R27,S27,,,Trigger)</f>
        <v>0.25555555555555554</v>
      </c>
      <c r="U27" s="22">
        <f>_xll.qlInterpolationInterpolate(B3Minterpolation,R27,TRUE)</f>
        <v>1.3927007291766953E-3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42174</v>
      </c>
      <c r="S28" s="92">
        <f>_xll.qlCalendarAdvance(Calendar,R28,$F$1,"mf",,Trigger)</f>
        <v>42268</v>
      </c>
      <c r="T28" s="118">
        <f>_xll.qlDayCounterYearFraction(DayCounter,R28,S28,,,Trigger)</f>
        <v>0.26111111111111113</v>
      </c>
      <c r="U28" s="22">
        <f>_xll.qlInterpolationInterpolate(B3Minterpolation,R28,TRUE)</f>
        <v>1.3937408943809839E-3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42177</v>
      </c>
      <c r="S29" s="92">
        <f>_xll.qlCalendarAdvance(Calendar,R29,$F$1,"mf",,Trigger)</f>
        <v>42269</v>
      </c>
      <c r="T29" s="118">
        <f>_xll.qlDayCounterYearFraction(DayCounter,R29,S29,,,Trigger)</f>
        <v>0.25555555555555554</v>
      </c>
      <c r="U29" s="22">
        <f>_xll.qlInterpolationInterpolate(B3Minterpolation,R29,TRUE)</f>
        <v>1.3969941223136405E-3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42178</v>
      </c>
      <c r="S30" s="92">
        <f>_xll.qlCalendarAdvance(Calendar,R30,$F$1,"mf",,Trigger)</f>
        <v>42270</v>
      </c>
      <c r="T30" s="118">
        <f>_xll.qlDayCounterYearFraction(DayCounter,R30,S30,,,Trigger)</f>
        <v>0.25555555555555554</v>
      </c>
      <c r="U30" s="22">
        <f>_xll.qlInterpolationInterpolate(B3Minterpolation,R30,TRUE)</f>
        <v>1.3981226858741651E-3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42179</v>
      </c>
      <c r="S31" s="92">
        <f>_xll.qlCalendarAdvance(Calendar,R31,$F$1,"mf",,Trigger)</f>
        <v>42271</v>
      </c>
      <c r="T31" s="118">
        <f>_xll.qlDayCounterYearFraction(DayCounter,R31,S31,,,Trigger)</f>
        <v>0.25555555555555554</v>
      </c>
      <c r="U31" s="22">
        <f>_xll.qlInterpolationInterpolate(B3Minterpolation,R31,TRUE)</f>
        <v>1.3992732816310307E-3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42180</v>
      </c>
      <c r="S32" s="92">
        <f>_xll.qlCalendarAdvance(Calendar,R32,$F$1,"mf",,Trigger)</f>
        <v>42272</v>
      </c>
      <c r="T32" s="118">
        <f>_xll.qlDayCounterYearFraction(DayCounter,R32,S32,,,Trigger)</f>
        <v>0.25555555555555554</v>
      </c>
      <c r="U32" s="22">
        <f>_xll.qlInterpolationInterpolate(B3Minterpolation,R32,TRUE)</f>
        <v>1.4004458826271497E-3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42181</v>
      </c>
      <c r="S33" s="92">
        <f>_xll.qlCalendarAdvance(Calendar,R33,$F$1,"mf",,Trigger)</f>
        <v>42275</v>
      </c>
      <c r="T33" s="118">
        <f>_xll.qlDayCounterYearFraction(DayCounter,R33,S33,,,Trigger)</f>
        <v>0.26111111111111113</v>
      </c>
      <c r="U33" s="22">
        <f>_xll.qlInterpolationInterpolate(B3Minterpolation,R33,TRUE)</f>
        <v>1.4016404619054349E-3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42184</v>
      </c>
      <c r="S34" s="92">
        <f>_xll.qlCalendarAdvance(Calendar,R34,$F$1,"mf",,Trigger)</f>
        <v>42276</v>
      </c>
      <c r="T34" s="118">
        <f>_xll.qlDayCounterYearFraction(DayCounter,R34,S34,,,Trigger)</f>
        <v>0.25555555555555554</v>
      </c>
      <c r="U34" s="22">
        <f>_xll.qlInterpolationInterpolate(B3Minterpolation,R34,TRUE)</f>
        <v>1.4053557998624151E-3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42185</v>
      </c>
      <c r="S35" s="92">
        <f>_xll.qlCalendarAdvance(Calendar,R35,$F$1,"mf",,Trigger)</f>
        <v>42277</v>
      </c>
      <c r="T35" s="118">
        <f>_xll.qlDayCounterYearFraction(DayCounter,R35,S35,,,Trigger)</f>
        <v>0.25555555555555554</v>
      </c>
      <c r="U35" s="22">
        <f>_xll.qlInterpolationInterpolate(B3Minterpolation,R35,TRUE)</f>
        <v>1.4066380226984924E-3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42186</v>
      </c>
      <c r="S36" s="92">
        <f>_xll.qlCalendarAdvance(Calendar,R36,$F$1,"mf",,Trigger)</f>
        <v>42278</v>
      </c>
      <c r="T36" s="118">
        <f>_xll.qlDayCounterYearFraction(DayCounter,R36,S36,,,Trigger)</f>
        <v>0.25555555555555554</v>
      </c>
      <c r="U36" s="22">
        <f>_xll.qlInterpolationInterpolate(B3Minterpolation,R36,TRUE)</f>
        <v>1.4079420890312992E-3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42187</v>
      </c>
      <c r="S37" s="92">
        <f>_xll.qlCalendarAdvance(Calendar,R37,$F$1,"mf",,Trigger)</f>
        <v>42279</v>
      </c>
      <c r="T37" s="118">
        <f>_xll.qlDayCounterYearFraction(DayCounter,R37,S37,,,Trigger)</f>
        <v>0.25555555555555554</v>
      </c>
      <c r="U37" s="22">
        <f>_xll.qlInterpolationInterpolate(B3Minterpolation,R37,TRUE)</f>
        <v>1.4092679719037485E-3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42188</v>
      </c>
      <c r="S38" s="92">
        <f>_xll.qlCalendarAdvance(Calendar,R38,$F$1,"mf",,Trigger)</f>
        <v>42282</v>
      </c>
      <c r="T38" s="118">
        <f>_xll.qlDayCounterYearFraction(DayCounter,R38,S38,,,Trigger)</f>
        <v>0.26111111111111113</v>
      </c>
      <c r="U38" s="22">
        <f>_xll.qlInterpolationInterpolate(B3Minterpolation,R38,TRUE)</f>
        <v>1.4106156443587532E-3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42191</v>
      </c>
      <c r="S39" s="92">
        <f>_xll.qlCalendarAdvance(Calendar,R39,$F$1,"mf",,Trigger)</f>
        <v>42283</v>
      </c>
      <c r="T39" s="118">
        <f>_xll.qlDayCounterYearFraction(DayCounter,R39,S39,,,Trigger)</f>
        <v>0.25555555555555554</v>
      </c>
      <c r="U39" s="22">
        <f>_xll.qlInterpolationInterpolate(B3Minterpolation,R39,TRUE)</f>
        <v>1.4147891296482249E-3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42192</v>
      </c>
      <c r="S40" s="92">
        <f>_xll.qlCalendarAdvance(Calendar,R40,$F$1,"mf",,Trigger)</f>
        <v>42284</v>
      </c>
      <c r="T40" s="118">
        <f>_xll.qlDayCounterYearFraction(DayCounter,R40,S40,,,Trigger)</f>
        <v>0.25555555555555554</v>
      </c>
      <c r="U40" s="22">
        <f>_xll.qlInterpolationInterpolate(B3Minterpolation,R40,TRUE)</f>
        <v>1.4162236908625771E-3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42193</v>
      </c>
      <c r="S41" s="92">
        <f>_xll.qlCalendarAdvance(Calendar,R41,$F$1,"mf",,Trigger)</f>
        <v>42285</v>
      </c>
      <c r="T41" s="118">
        <f>_xll.qlDayCounterYearFraction(DayCounter,R41,S41,,,Trigger)</f>
        <v>0.25555555555555554</v>
      </c>
      <c r="U41" s="22">
        <f>_xll.qlInterpolationInterpolate(B3Minterpolation,R41,TRUE)</f>
        <v>1.4176799068740481E-3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42194</v>
      </c>
      <c r="S42" s="92">
        <f>_xll.qlCalendarAdvance(Calendar,R42,$F$1,"mf",,Trigger)</f>
        <v>42286</v>
      </c>
      <c r="T42" s="118">
        <f>_xll.qlDayCounterYearFraction(DayCounter,R42,S42,,,Trigger)</f>
        <v>0.25555555555555554</v>
      </c>
      <c r="U42" s="22">
        <f>_xll.qlInterpolationInterpolate(B3Minterpolation,R42,TRUE)</f>
        <v>1.4191577507255506E-3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42195</v>
      </c>
      <c r="S43" s="92">
        <f>_xll.qlCalendarAdvance(Calendar,R43,$F$1,"mf",,Trigger)</f>
        <v>42289</v>
      </c>
      <c r="T43" s="118">
        <f>_xll.qlDayCounterYearFraction(DayCounter,R43,S43,,,Trigger)</f>
        <v>0.26111111111111113</v>
      </c>
      <c r="U43" s="22">
        <f>_xll.qlInterpolationInterpolate(B3Minterpolation,R43,TRUE)</f>
        <v>1.420657195459997E-3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42198</v>
      </c>
      <c r="S44" s="92">
        <f>_xll.qlCalendarAdvance(Calendar,R44,$F$1,"mf",,Trigger)</f>
        <v>42290</v>
      </c>
      <c r="T44" s="118">
        <f>_xll.qlDayCounterYearFraction(DayCounter,R44,S44,,,Trigger)</f>
        <v>0.25555555555555554</v>
      </c>
      <c r="U44" s="22">
        <f>_xll.qlInterpolationInterpolate(B3Minterpolation,R44,TRUE)</f>
        <v>1.4252848653901285E-3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42199</v>
      </c>
      <c r="S45" s="92">
        <f>_xll.qlCalendarAdvance(Calendar,R45,$F$1,"mf",,Trigger)</f>
        <v>42291</v>
      </c>
      <c r="T45" s="118">
        <f>_xll.qlDayCounterYearFraction(DayCounter,R45,S45,,,Trigger)</f>
        <v>0.25555555555555554</v>
      </c>
      <c r="U45" s="22">
        <f>_xll.qlInterpolationInterpolate(B3Minterpolation,R45,TRUE)</f>
        <v>1.4268704440854785E-3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42200</v>
      </c>
      <c r="S46" s="92">
        <f>_xll.qlCalendarAdvance(Calendar,R46,$F$1,"mf",,Trigger)</f>
        <v>42292</v>
      </c>
      <c r="T46" s="118">
        <f>_xll.qlDayCounterYearFraction(DayCounter,R46,S46,,,Trigger)</f>
        <v>0.25555555555555554</v>
      </c>
      <c r="U46" s="22">
        <f>_xll.qlInterpolationInterpolate(B3Minterpolation,R46,TRUE)</f>
        <v>1.4284774888783363E-3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42201</v>
      </c>
      <c r="S47" s="92">
        <f>_xll.qlCalendarAdvance(Calendar,R47,$F$1,"mf",,Trigger)</f>
        <v>42293</v>
      </c>
      <c r="T47" s="118">
        <f>_xll.qlDayCounterYearFraction(DayCounter,R47,S47,,,Trigger)</f>
        <v>0.25555555555555554</v>
      </c>
      <c r="U47" s="22">
        <f>_xll.qlInterpolationInterpolate(B3Minterpolation,R47,TRUE)</f>
        <v>1.4301059728116143E-3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42202</v>
      </c>
      <c r="S48" s="92">
        <f>_xll.qlCalendarAdvance(Calendar,R48,$F$1,"mf",,Trigger)</f>
        <v>42296</v>
      </c>
      <c r="T48" s="118">
        <f>_xll.qlDayCounterYearFraction(DayCounter,R48,S48,,,Trigger)</f>
        <v>0.26111111111111113</v>
      </c>
      <c r="U48" s="22">
        <f>_xll.qlInterpolationInterpolate(B3Minterpolation,R48,TRUE)</f>
        <v>1.4317558689282254E-3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42205</v>
      </c>
      <c r="S49" s="92">
        <f>_xll.qlCalendarAdvance(Calendar,R49,$F$1,"mf",,Trigger)</f>
        <v>42297</v>
      </c>
      <c r="T49" s="118">
        <f>_xll.qlDayCounterYearFraction(DayCounter,R49,S49,,,Trigger)</f>
        <v>0.25555555555555554</v>
      </c>
      <c r="U49" s="22">
        <f>_xll.qlInterpolationInterpolate(B3Minterpolation,R49,TRUE)</f>
        <v>1.4368337608071844E-3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42206</v>
      </c>
      <c r="S50" s="92">
        <f>_xll.qlCalendarAdvance(Calendar,R50,$F$1,"mf",,Trigger)</f>
        <v>42298</v>
      </c>
      <c r="T50" s="118">
        <f>_xll.qlDayCounterYearFraction(DayCounter,R50,S50,,,Trigger)</f>
        <v>0.25555555555555554</v>
      </c>
      <c r="U50" s="22">
        <f>_xll.qlInterpolationInterpolate(B3Minterpolation,R50,TRUE)</f>
        <v>1.4385690360862551E-3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42207</v>
      </c>
      <c r="S51" s="92">
        <f>_xll.qlCalendarAdvance(Calendar,R51,$F$1,"mf",,Trigger)</f>
        <v>42299</v>
      </c>
      <c r="T51" s="118">
        <f>_xll.qlDayCounterYearFraction(DayCounter,R51,S51,,,Trigger)</f>
        <v>0.25555555555555554</v>
      </c>
      <c r="U51" s="22">
        <f>_xll.qlInterpolationInterpolate(B3Minterpolation,R51,TRUE)</f>
        <v>1.4403255887632221E-3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42208</v>
      </c>
      <c r="S52" s="92">
        <f>_xll.qlCalendarAdvance(Calendar,R52,$F$1,"mf",,Trigger)</f>
        <v>42300</v>
      </c>
      <c r="T52" s="118">
        <f>_xll.qlDayCounterYearFraction(DayCounter,R52,S52,,,Trigger)</f>
        <v>0.25555555555555554</v>
      </c>
      <c r="U52" s="22">
        <f>_xll.qlInterpolationInterpolate(B3Minterpolation,R52,TRUE)</f>
        <v>1.4421033918809985E-3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42209</v>
      </c>
      <c r="S53" s="92">
        <f>_xll.qlCalendarAdvance(Calendar,R53,$F$1,"mf",,Trigger)</f>
        <v>42303</v>
      </c>
      <c r="T53" s="118">
        <f>_xll.qlDayCounterYearFraction(DayCounter,R53,S53,,,Trigger)</f>
        <v>0.26111111111111113</v>
      </c>
      <c r="U53" s="22">
        <f>_xll.qlInterpolationInterpolate(B3Minterpolation,R53,TRUE)</f>
        <v>1.4439024184824971E-3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42212</v>
      </c>
      <c r="S54" s="92">
        <f>_xll.qlCalendarAdvance(Calendar,R54,$F$1,"mf",,Trigger)</f>
        <v>42304</v>
      </c>
      <c r="T54" s="118">
        <f>_xll.qlDayCounterYearFraction(DayCounter,R54,S54,,,Trigger)</f>
        <v>0.25555555555555554</v>
      </c>
      <c r="U54" s="22">
        <f>_xll.qlInterpolationInterpolate(B3Minterpolation,R54,TRUE)</f>
        <v>1.4494265696184516E-3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42213</v>
      </c>
      <c r="S55" s="92">
        <f>_xll.qlCalendarAdvance(Calendar,R55,$F$1,"mf",,Trigger)</f>
        <v>42305</v>
      </c>
      <c r="T55" s="118">
        <f>_xll.qlDayCounterYearFraction(DayCounter,R55,S55,,,Trigger)</f>
        <v>0.25555555555555554</v>
      </c>
      <c r="U55" s="22">
        <f>_xll.qlInterpolationInterpolate(B3Minterpolation,R55,TRUE)</f>
        <v>1.4513102205839653E-3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42214</v>
      </c>
      <c r="S56" s="92">
        <f>_xll.qlCalendarAdvance(Calendar,R56,$F$1,"mf",,Trigger)</f>
        <v>42306</v>
      </c>
      <c r="T56" s="118">
        <f>_xll.qlDayCounterYearFraction(DayCounter,R56,S56,,,Trigger)</f>
        <v>0.25555555555555554</v>
      </c>
      <c r="U56" s="22">
        <f>_xll.qlInterpolationInterpolate(B3Minterpolation,R56,TRUE)</f>
        <v>1.4532149602477645E-3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42215</v>
      </c>
      <c r="S57" s="92">
        <f>_xll.qlCalendarAdvance(Calendar,R57,$F$1,"mf",,Trigger)</f>
        <v>42307</v>
      </c>
      <c r="T57" s="118">
        <f>_xll.qlDayCounterYearFraction(DayCounter,R57,S57,,,Trigger)</f>
        <v>0.25555555555555554</v>
      </c>
      <c r="U57" s="22">
        <f>_xll.qlInterpolationInterpolate(B3Minterpolation,R57,TRUE)</f>
        <v>1.4551407616527619E-3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42216</v>
      </c>
      <c r="S58" s="92">
        <f>_xll.qlCalendarAdvance(Calendar,R58,$F$1,"mf",,Trigger)</f>
        <v>42307</v>
      </c>
      <c r="T58" s="118">
        <f>_xll.qlDayCounterYearFraction(DayCounter,R58,S58,,,Trigger)</f>
        <v>0.25277777777777777</v>
      </c>
      <c r="U58" s="22">
        <f>_xll.qlInterpolationInterpolate(B3Minterpolation,R58,TRUE)</f>
        <v>1.4570875978418703E-3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42219</v>
      </c>
      <c r="S59" s="92">
        <f>_xll.qlCalendarAdvance(Calendar,R59,$F$1,"mf",,Trigger)</f>
        <v>42311</v>
      </c>
      <c r="T59" s="118">
        <f>_xll.qlDayCounterYearFraction(DayCounter,R59,S59,,,Trigger)</f>
        <v>0.25555555555555554</v>
      </c>
      <c r="U59" s="22">
        <f>_xll.qlInterpolationInterpolate(B3Minterpolation,R59,TRUE)</f>
        <v>1.4630540455429887E-3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42220</v>
      </c>
      <c r="S60" s="92">
        <f>_xll.qlCalendarAdvance(Calendar,R60,$F$1,"mf",,Trigger)</f>
        <v>42312</v>
      </c>
      <c r="T60" s="118">
        <f>_xll.qlDayCounterYearFraction(DayCounter,R60,S60,,,Trigger)</f>
        <v>0.25555555555555554</v>
      </c>
      <c r="U60" s="22">
        <f>_xll.qlInterpolationInterpolate(B3Minterpolation,R60,TRUE)</f>
        <v>1.4650847512976681E-3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42221</v>
      </c>
      <c r="S61" s="92">
        <f>_xll.qlCalendarAdvance(Calendar,R61,$F$1,"mf",,Trigger)</f>
        <v>42313</v>
      </c>
      <c r="T61" s="118">
        <f>_xll.qlDayCounterYearFraction(DayCounter,R61,S61,,,Trigger)</f>
        <v>0.25555555555555554</v>
      </c>
      <c r="U61" s="22">
        <f>_xll.qlInterpolationInterpolate(B3Minterpolation,R61,TRUE)</f>
        <v>1.467136357051022E-3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42222</v>
      </c>
      <c r="S62" s="92">
        <f>_xll.qlCalendarAdvance(Calendar,R62,$F$1,"mf",,Trigger)</f>
        <v>42314</v>
      </c>
      <c r="T62" s="118">
        <f>_xll.qlDayCounterYearFraction(DayCounter,R62,S62,,,Trigger)</f>
        <v>0.25555555555555554</v>
      </c>
      <c r="U62" s="22">
        <f>_xll.qlInterpolationInterpolate(B3Minterpolation,R62,TRUE)</f>
        <v>1.4692088358459632E-3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42223</v>
      </c>
      <c r="S63" s="92">
        <f>_xll.qlCalendarAdvance(Calendar,R63,$F$1,"mf",,Trigger)</f>
        <v>42317</v>
      </c>
      <c r="T63" s="118">
        <f>_xll.qlDayCounterYearFraction(DayCounter,R63,S63,,,Trigger)</f>
        <v>0.26111111111111113</v>
      </c>
      <c r="U63" s="22">
        <f>_xll.qlInterpolationInterpolate(B3Minterpolation,R63,TRUE)</f>
        <v>1.4713021607254042E-3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42226</v>
      </c>
      <c r="S64" s="92">
        <f>_xll.qlCalendarAdvance(Calendar,R64,$F$1,"mf",,Trigger)</f>
        <v>42318</v>
      </c>
      <c r="T64" s="118">
        <f>_xll.qlDayCounterYearFraction(DayCounter,R64,S64,,,Trigger)</f>
        <v>0.25555555555555554</v>
      </c>
      <c r="U64" s="22">
        <f>_xll.qlInterpolationInterpolate(B3Minterpolation,R64,TRUE)</f>
        <v>1.4777069422998543E-3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42227</v>
      </c>
      <c r="S65" s="92">
        <f>_xll.qlCalendarAdvance(Calendar,R65,$F$1,"mf",,Trigger)</f>
        <v>42319</v>
      </c>
      <c r="T65" s="118">
        <f>_xll.qlDayCounterYearFraction(DayCounter,R65,S65,,,Trigger)</f>
        <v>0.25555555555555554</v>
      </c>
      <c r="U65" s="22">
        <f>_xll.qlInterpolationInterpolate(B3Minterpolation,R65,TRUE)</f>
        <v>1.4798833819464222E-3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42228</v>
      </c>
      <c r="S66" s="92">
        <f>_xll.qlCalendarAdvance(Calendar,R66,$F$1,"mf",,Trigger)</f>
        <v>42320</v>
      </c>
      <c r="T66" s="118">
        <f>_xll.qlDayCounterYearFraction(DayCounter,R66,S66,,,Trigger)</f>
        <v>0.25555555555555554</v>
      </c>
      <c r="U66" s="22">
        <f>_xll.qlInterpolationInterpolate(B3Minterpolation,R66,TRUE)</f>
        <v>1.4820805328920534E-3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42229</v>
      </c>
      <c r="S67" s="92">
        <f>_xll.qlCalendarAdvance(Calendar,R67,$F$1,"mf",,Trigger)</f>
        <v>42321</v>
      </c>
      <c r="T67" s="118">
        <f>_xll.qlDayCounterYearFraction(DayCounter,R67,S67,,,Trigger)</f>
        <v>0.25555555555555554</v>
      </c>
      <c r="U67" s="22">
        <f>_xll.qlInterpolationInterpolate(B3Minterpolation,R67,TRUE)</f>
        <v>1.484298368179661E-3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42230</v>
      </c>
      <c r="S68" s="92">
        <f>_xll.qlCalendarAdvance(Calendar,R68,$F$1,"mf",,Trigger)</f>
        <v>42324</v>
      </c>
      <c r="T68" s="118">
        <f>_xll.qlDayCounterYearFraction(DayCounter,R68,S68,,,Trigger)</f>
        <v>0.26111111111111113</v>
      </c>
      <c r="U68" s="22">
        <f>_xll.qlInterpolationInterpolate(B3Minterpolation,R68,TRUE)</f>
        <v>1.4865368608521575E-3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42233</v>
      </c>
      <c r="S69" s="92">
        <f>_xll.qlCalendarAdvance(Calendar,R69,$F$1,"mf",,Trigger)</f>
        <v>42325</v>
      </c>
      <c r="T69" s="118">
        <f>_xll.qlDayCounterYearFraction(DayCounter,R69,S69,,,Trigger)</f>
        <v>0.25555555555555554</v>
      </c>
      <c r="U69" s="22">
        <f>_xll.qlInterpolationInterpolate(B3Minterpolation,R69,TRUE)</f>
        <v>1.4933760136081071E-3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42234</v>
      </c>
      <c r="S70" s="92">
        <f>_xll.qlCalendarAdvance(Calendar,R70,$F$1,"mf",,Trigger)</f>
        <v>42326</v>
      </c>
      <c r="T70" s="118">
        <f>_xll.qlDayCounterYearFraction(DayCounter,R70,S70,,,Trigger)</f>
        <v>0.25555555555555554</v>
      </c>
      <c r="U70" s="22">
        <f>_xll.qlInterpolationInterpolate(B3Minterpolation,R70,TRUE)</f>
        <v>1.495696866249286E-3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42235</v>
      </c>
      <c r="S71" s="92">
        <f>_xll.qlCalendarAdvance(Calendar,R71,$F$1,"mf",,Trigger)</f>
        <v>42327</v>
      </c>
      <c r="T71" s="118">
        <f>_xll.qlDayCounterYearFraction(DayCounter,R71,S71,,,Trigger)</f>
        <v>0.25555555555555554</v>
      </c>
      <c r="U71" s="22">
        <f>_xll.qlInterpolationInterpolate(B3Minterpolation,R71,TRUE)</f>
        <v>1.4980382414899174E-3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42236</v>
      </c>
      <c r="S72" s="92">
        <f>_xll.qlCalendarAdvance(Calendar,R72,$F$1,"mf",,Trigger)</f>
        <v>42328</v>
      </c>
      <c r="T72" s="118">
        <f>_xll.qlDayCounterYearFraction(DayCounter,R72,S72,,,Trigger)</f>
        <v>0.25555555555555554</v>
      </c>
      <c r="U72" s="22">
        <f>_xll.qlInterpolationInterpolate(B3Minterpolation,R72,TRUE)</f>
        <v>1.500400112372914E-3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42237</v>
      </c>
      <c r="S73" s="92">
        <f>_xll.qlCalendarAdvance(Calendar,R73,$F$1,"mf",,Trigger)</f>
        <v>42331</v>
      </c>
      <c r="T73" s="118">
        <f>_xll.qlDayCounterYearFraction(DayCounter,R73,S73,,,Trigger)</f>
        <v>0.26111111111111113</v>
      </c>
      <c r="U73" s="22">
        <f>_xll.qlInterpolationInterpolate(B3Minterpolation,R73,TRUE)</f>
        <v>1.5027824519411885E-3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42240</v>
      </c>
      <c r="S74" s="92">
        <f>_xll.qlCalendarAdvance(Calendar,R74,$F$1,"mf",,Trigger)</f>
        <v>42332</v>
      </c>
      <c r="T74" s="118">
        <f>_xll.qlDayCounterYearFraction(DayCounter,R74,S74,,,Trigger)</f>
        <v>0.25555555555555554</v>
      </c>
      <c r="U74" s="22">
        <f>_xll.qlInterpolationInterpolate(B3Minterpolation,R74,TRUE)</f>
        <v>1.5100520131868056E-3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42241</v>
      </c>
      <c r="S75" s="92">
        <f>_xll.qlCalendarAdvance(Calendar,R75,$F$1,"mf",,Trigger)</f>
        <v>42333</v>
      </c>
      <c r="T75" s="118">
        <f>_xll.qlDayCounterYearFraction(DayCounter,R75,S75,,,Trigger)</f>
        <v>0.25555555555555554</v>
      </c>
      <c r="U75" s="22">
        <f>_xll.qlInterpolationInterpolate(B3Minterpolation,R75,TRUE)</f>
        <v>1.5125159579253186E-3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42242</v>
      </c>
      <c r="S76" s="92">
        <f>_xll.qlCalendarAdvance(Calendar,R76,$F$1,"mf",,Trigger)</f>
        <v>42334</v>
      </c>
      <c r="T76" s="118">
        <f>_xll.qlDayCounterYearFraction(DayCounter,R76,S76,,,Trigger)</f>
        <v>0.25555555555555554</v>
      </c>
      <c r="U76" s="22">
        <f>_xll.qlInterpolationInterpolate(B3Minterpolation,R76,TRUE)</f>
        <v>1.5150002365636726E-3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42243</v>
      </c>
      <c r="S77" s="92">
        <f>_xll.qlCalendarAdvance(Calendar,R77,$F$1,"mf",,Trigger)</f>
        <v>42335</v>
      </c>
      <c r="T77" s="118">
        <f>_xll.qlDayCounterYearFraction(DayCounter,R77,S77,,,Trigger)</f>
        <v>0.25555555555555554</v>
      </c>
      <c r="U77" s="22">
        <f>_xll.qlInterpolationInterpolate(B3Minterpolation,R77,TRUE)</f>
        <v>1.5175048221447809E-3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42244</v>
      </c>
      <c r="S78" s="92">
        <f>_xll.qlCalendarAdvance(Calendar,R78,$F$1,"mf",,Trigger)</f>
        <v>42338</v>
      </c>
      <c r="T78" s="118">
        <f>_xll.qlDayCounterYearFraction(DayCounter,R78,S78,,,Trigger)</f>
        <v>0.26111111111111113</v>
      </c>
      <c r="U78" s="22">
        <f>_xll.qlInterpolationInterpolate(B3Minterpolation,R78,TRUE)</f>
        <v>1.5200296877115561E-3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42248</v>
      </c>
      <c r="S79" s="92">
        <f>_xll.qlCalendarAdvance(Calendar,R79,$F$1,"mf",,Trigger)</f>
        <v>42339</v>
      </c>
      <c r="T79" s="118">
        <f>_xll.qlDayCounterYearFraction(DayCounter,R79,S79,,,Trigger)</f>
        <v>0.25277777777777777</v>
      </c>
      <c r="U79" s="22">
        <f>_xll.qlInterpolationInterpolate(B3Minterpolation,R79,TRUE)</f>
        <v>1.5303314106935783E-3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42249</v>
      </c>
      <c r="S80" s="92">
        <f>_xll.qlCalendarAdvance(Calendar,R80,$F$1,"mf",,Trigger)</f>
        <v>42340</v>
      </c>
      <c r="T80" s="118">
        <f>_xll.qlDayCounterYearFraction(DayCounter,R80,S80,,,Trigger)</f>
        <v>0.25277777777777777</v>
      </c>
      <c r="U80" s="22">
        <f>_xll.qlInterpolationInterpolate(B3Minterpolation,R80,TRUE)</f>
        <v>1.5329572718323779E-3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42250</v>
      </c>
      <c r="S81" s="92">
        <f>_xll.qlCalendarAdvance(Calendar,R81,$F$1,"mf",,Trigger)</f>
        <v>42341</v>
      </c>
      <c r="T81" s="118">
        <f>_xll.qlDayCounterYearFraction(DayCounter,R81,S81,,,Trigger)</f>
        <v>0.25277777777777777</v>
      </c>
      <c r="U81" s="22">
        <f>_xll.qlInterpolationInterpolate(B3Minterpolation,R81,TRUE)</f>
        <v>1.5356032512143206E-3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42251</v>
      </c>
      <c r="S82" s="92">
        <f>_xll.qlCalendarAdvance(Calendar,R82,$F$1,"mf",,Trigger)</f>
        <v>42342</v>
      </c>
      <c r="T82" s="118">
        <f>_xll.qlDayCounterYearFraction(DayCounter,R82,S82,,,Trigger)</f>
        <v>0.25277777777777777</v>
      </c>
      <c r="U82" s="22">
        <f>_xll.qlInterpolationInterpolate(B3Minterpolation,R82,TRUE)</f>
        <v>1.5382693218823189E-3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42254</v>
      </c>
      <c r="S83" s="92">
        <f>_xll.qlCalendarAdvance(Calendar,R83,$F$1,"mf",,Trigger)</f>
        <v>42345</v>
      </c>
      <c r="T83" s="118">
        <f>_xll.qlDayCounterYearFraction(DayCounter,R83,S83,,,Trigger)</f>
        <v>0.25277777777777777</v>
      </c>
      <c r="U83" s="22">
        <f>_xll.qlInterpolationInterpolate(B3Minterpolation,R83,TRUE)</f>
        <v>1.5463878120317756E-3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42255</v>
      </c>
      <c r="S84" s="92">
        <f>_xll.qlCalendarAdvance(Calendar,R84,$F$1,"mf",,Trigger)</f>
        <v>42346</v>
      </c>
      <c r="T84" s="118">
        <f>_xll.qlDayCounterYearFraction(DayCounter,R84,S84,,,Trigger)</f>
        <v>0.25277777777777777</v>
      </c>
      <c r="U84" s="22">
        <f>_xll.qlInterpolationInterpolate(B3Minterpolation,R84,TRUE)</f>
        <v>1.549133978273124E-3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42256</v>
      </c>
      <c r="S85" s="92">
        <f>_xll.qlCalendarAdvance(Calendar,R85,$F$1,"mf",,Trigger)</f>
        <v>42347</v>
      </c>
      <c r="T85" s="118">
        <f>_xll.qlDayCounterYearFraction(DayCounter,R85,S85,,,Trigger)</f>
        <v>0.25277777777777777</v>
      </c>
      <c r="U85" s="22">
        <f>_xll.qlInterpolationInterpolate(B3Minterpolation,R85,TRUE)</f>
        <v>1.5519001010150916E-3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42257</v>
      </c>
      <c r="S86" s="92">
        <f>_xll.qlCalendarAdvance(Calendar,R86,$F$1,"mf",,Trigger)</f>
        <v>42348</v>
      </c>
      <c r="T86" s="118">
        <f>_xll.qlDayCounterYearFraction(DayCounter,R86,S86,,,Trigger)</f>
        <v>0.25277777777777777</v>
      </c>
      <c r="U86" s="22">
        <f>_xll.qlInterpolationInterpolate(B3Minterpolation,R86,TRUE)</f>
        <v>1.5546861533005914E-3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42258</v>
      </c>
      <c r="S87" s="92">
        <f>_xll.qlCalendarAdvance(Calendar,R87,$F$1,"mf",,Trigger)</f>
        <v>42349</v>
      </c>
      <c r="T87" s="118">
        <f>_xll.qlDayCounterYearFraction(DayCounter,R87,S87,,,Trigger)</f>
        <v>0.25277777777777777</v>
      </c>
      <c r="U87" s="22">
        <f>_xll.qlInterpolationInterpolate(B3Minterpolation,R87,TRUE)</f>
        <v>1.5574921081725358E-3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42261</v>
      </c>
      <c r="S88" s="92">
        <f>_xll.qlCalendarAdvance(Calendar,R88,$F$1,"mf",,Trigger)</f>
        <v>42352</v>
      </c>
      <c r="T88" s="118">
        <f>_xll.qlDayCounterYearFraction(DayCounter,R88,S88,,,Trigger)</f>
        <v>0.25277777777777777</v>
      </c>
      <c r="U88" s="22">
        <f>_xll.qlInterpolationInterpolate(B3Minterpolation,R88,TRUE)</f>
        <v>1.5660291187361642E-3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42262</v>
      </c>
      <c r="S89" s="92">
        <f>_xll.qlCalendarAdvance(Calendar,R89,$F$1,"mf",,Trigger)</f>
        <v>42353</v>
      </c>
      <c r="T89" s="118">
        <f>_xll.qlDayCounterYearFraction(DayCounter,R89,S89,,,Trigger)</f>
        <v>0.25277777777777777</v>
      </c>
      <c r="U89" s="22">
        <f>_xll.qlInterpolationInterpolate(B3Minterpolation,R89,TRUE)</f>
        <v>1.5689144143830143E-3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42263</v>
      </c>
      <c r="S90" s="92">
        <f>_xll.qlCalendarAdvance(Calendar,R90,$F$1,"mf",,Trigger)</f>
        <v>42354</v>
      </c>
      <c r="T90" s="118">
        <f>_xll.qlDayCounterYearFraction(DayCounter,R90,S90,,,Trigger)</f>
        <v>0.25277777777777777</v>
      </c>
      <c r="U90" s="22">
        <f>_xll.qlInterpolationInterpolate(B3Minterpolation,R90,TRUE)</f>
        <v>1.5718194778308729E-3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42264</v>
      </c>
      <c r="S91" s="92">
        <f>_xll.qlCalendarAdvance(Calendar,R91,$F$1,"mf",,Trigger)</f>
        <v>42355</v>
      </c>
      <c r="T91" s="118">
        <f>_xll.qlDayCounterYearFraction(DayCounter,R91,S91,,,Trigger)</f>
        <v>0.25277777777777777</v>
      </c>
      <c r="U91" s="22">
        <f>_xll.qlInterpolationInterpolate(B3Minterpolation,R91,TRUE)</f>
        <v>1.5747441247107585E-3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42265</v>
      </c>
      <c r="S92" s="92">
        <f>_xll.qlCalendarAdvance(Calendar,R92,$F$1,"mf",,Trigger)</f>
        <v>42356</v>
      </c>
      <c r="T92" s="118">
        <f>_xll.qlDayCounterYearFraction(DayCounter,R92,S92,,,Trigger)</f>
        <v>0.25277777777777777</v>
      </c>
      <c r="U92" s="22">
        <f>_xll.qlInterpolationInterpolate(B3Minterpolation,R92,TRUE)</f>
        <v>1.5776875410061146E-3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42268</v>
      </c>
      <c r="S93" s="92">
        <f>_xll.qlCalendarAdvance(Calendar,R93,$F$1,"mf",,Trigger)</f>
        <v>42359</v>
      </c>
      <c r="T93" s="118">
        <f>_xll.qlDayCounterYearFraction(DayCounter,R93,S93,,,Trigger)</f>
        <v>0.25277777777777777</v>
      </c>
      <c r="U93" s="22">
        <f>_xll.qlInterpolationInterpolate(B3Minterpolation,R93,TRUE)</f>
        <v>1.5866206921005047E-3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42269</v>
      </c>
      <c r="S94" s="92">
        <f>_xll.qlCalendarAdvance(Calendar,R94,$F$1,"mf",,Trigger)</f>
        <v>42360</v>
      </c>
      <c r="T94" s="118">
        <f>_xll.qlDayCounterYearFraction(DayCounter,R94,S94,,,Trigger)</f>
        <v>0.25277777777777777</v>
      </c>
      <c r="U94" s="22">
        <f>_xll.qlInterpolationInterpolate(B3Minterpolation,R94,TRUE)</f>
        <v>1.5896294717732407E-3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42270</v>
      </c>
      <c r="S95" s="92">
        <f>_xll.qlCalendarAdvance(Calendar,R95,$F$1,"mf",,Trigger)</f>
        <v>42361</v>
      </c>
      <c r="T95" s="118">
        <f>_xll.qlDayCounterYearFraction(DayCounter,R95,S95,,,Trigger)</f>
        <v>0.25277777777777777</v>
      </c>
      <c r="U95" s="22">
        <f>_xll.qlInterpolationInterpolate(B3Minterpolation,R95,TRUE)</f>
        <v>1.5926521637191961E-3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42271</v>
      </c>
      <c r="S96" s="92">
        <f>_xll.qlCalendarAdvance(Calendar,R96,$F$1,"mf",,Trigger)</f>
        <v>42362</v>
      </c>
      <c r="T96" s="118">
        <f>_xll.qlDayCounterYearFraction(DayCounter,R96,S96,,,Trigger)</f>
        <v>0.25277777777777777</v>
      </c>
      <c r="U96" s="22">
        <f>_xll.qlInterpolationInterpolate(B3Minterpolation,R96,TRUE)</f>
        <v>1.5956877965099207E-3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42272</v>
      </c>
      <c r="S97" s="92">
        <f>_xll.qlCalendarAdvance(Calendar,R97,$F$1,"mf",,Trigger)</f>
        <v>42367</v>
      </c>
      <c r="T97" s="118">
        <f>_xll.qlDayCounterYearFraction(DayCounter,R97,S97,,,Trigger)</f>
        <v>0.2638888888888889</v>
      </c>
      <c r="U97" s="22">
        <f>_xll.qlInterpolationInterpolate(B3Minterpolation,R97,TRUE)</f>
        <v>1.5987353987169637E-3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42275</v>
      </c>
      <c r="S98" s="92">
        <f>_xll.qlCalendarAdvance(Calendar,R98,$F$1,"mf",,Trigger)</f>
        <v>42367</v>
      </c>
      <c r="T98" s="118">
        <f>_xll.qlDayCounterYearFraction(DayCounter,R98,S98,,,Trigger)</f>
        <v>0.25555555555555554</v>
      </c>
      <c r="U98" s="22">
        <f>_xll.qlInterpolationInterpolate(B3Minterpolation,R98,TRUE)</f>
        <v>1.6079403075515029E-3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42276</v>
      </c>
      <c r="S99" s="92">
        <f>_xll.qlCalendarAdvance(Calendar,R99,$F$1,"mf",,Trigger)</f>
        <v>42367</v>
      </c>
      <c r="T99" s="118">
        <f>_xll.qlDayCounterYearFraction(DayCounter,R99,S99,,,Trigger)</f>
        <v>0.25277777777777777</v>
      </c>
      <c r="U99" s="22">
        <f>_xll.qlInterpolationInterpolate(B3Minterpolation,R99,TRUE)</f>
        <v>1.6110260731393182E-3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42277</v>
      </c>
      <c r="S100" s="92">
        <f>_xll.qlCalendarAdvance(Calendar,R100,$F$1,"mf",,Trigger)</f>
        <v>42368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1.6141189510012009E-3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42278</v>
      </c>
      <c r="S101" s="92">
        <f>_xll.qlCalendarAdvance(Calendar,R101,$F$1,"mf",,Trigger)</f>
        <v>42373</v>
      </c>
      <c r="T101" s="118">
        <f>_xll.qlDayCounterYearFraction(DayCounter,R101,S101,,,Trigger)</f>
        <v>0.2638888888888889</v>
      </c>
      <c r="U101" s="22">
        <f>_xll.qlInterpolationInterpolate(B3Minterpolation,R101,TRUE)</f>
        <v>1.6172179697087007E-3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42279</v>
      </c>
      <c r="S102" s="92">
        <f>_xll.qlCalendarAdvance(Calendar,R102,$F$1,"mf",,Trigger)</f>
        <v>42373</v>
      </c>
      <c r="T102" s="118">
        <f>_xll.qlDayCounterYearFraction(DayCounter,R102,S102,,,Trigger)</f>
        <v>0.26111111111111113</v>
      </c>
      <c r="U102" s="22">
        <f>_xll.qlInterpolationInterpolate(B3Minterpolation,R102,TRUE)</f>
        <v>1.6203221578333672E-3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42282</v>
      </c>
      <c r="S103" s="92">
        <f>_xll.qlCalendarAdvance(Calendar,R103,$F$1,"mf",,Trigger)</f>
        <v>42374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1.6296560244258651E-3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42283</v>
      </c>
      <c r="S104" s="92">
        <f>_xll.qlCalendarAdvance(Calendar,R104,$F$1,"mf",,Trigger)</f>
        <v>42375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1.6327711759346962E-3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42284</v>
      </c>
      <c r="S105" s="92">
        <f>_xll.qlCalendarAdvance(Calendar,R105,$F$1,"mf",,Trigger)</f>
        <v>42376</v>
      </c>
      <c r="T105" s="118">
        <f>_xll.qlDayCounterYearFraction(DayCounter,R105,S105,,,Trigger)</f>
        <v>0.25555555555555554</v>
      </c>
      <c r="U105" s="22">
        <f>_xll.qlInterpolationInterpolate(B3Minterpolation,R105,TRUE)</f>
        <v>1.6358866397184427E-3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42285</v>
      </c>
      <c r="S106" s="92">
        <f>_xll.qlCalendarAdvance(Calendar,R106,$F$1,"mf",,Trigger)</f>
        <v>42377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1.6390014443486542E-3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42286</v>
      </c>
      <c r="S107" s="92">
        <f>_xll.qlCalendarAdvance(Calendar,R107,$F$1,"mf",,Trigger)</f>
        <v>42380</v>
      </c>
      <c r="T107" s="118">
        <f>_xll.qlDayCounterYearFraction(DayCounter,R107,S107,,,Trigger)</f>
        <v>0.26111111111111113</v>
      </c>
      <c r="U107" s="22">
        <f>_xll.qlInterpolationInterpolate(B3Minterpolation,R107,TRUE)</f>
        <v>1.6421146183968809E-3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42289</v>
      </c>
      <c r="S108" s="92">
        <f>_xll.qlCalendarAdvance(Calendar,R108,$F$1,"mf",,Trigger)</f>
        <v>42381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1.6514346427651469E-3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42290</v>
      </c>
      <c r="S109" s="92">
        <f>_xll.qlCalendarAdvance(Calendar,R109,$F$1,"mf",,Trigger)</f>
        <v>42382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1.6545315802009302E-3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42291</v>
      </c>
      <c r="S110" s="92">
        <f>_xll.qlCalendarAdvance(Calendar,R110,$F$1,"mf",,Trigger)</f>
        <v>42383</v>
      </c>
      <c r="T110" s="118">
        <f>_xll.qlDayCounterYearFraction(DayCounter,R110,S110,,,Trigger)</f>
        <v>0.25555555555555554</v>
      </c>
      <c r="U110" s="22">
        <f>_xll.qlInterpolationInterpolate(B3Minterpolation,R110,TRUE)</f>
        <v>1.6576220299124769E-3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42292</v>
      </c>
      <c r="S111" s="92">
        <f>_xll.qlCalendarAdvance(Calendar,R111,$F$1,"mf",,Trigger)</f>
        <v>42384</v>
      </c>
      <c r="T111" s="118">
        <f>_xll.qlDayCounterYearFraction(DayCounter,R111,S111,,,Trigger)</f>
        <v>0.25555555555555554</v>
      </c>
      <c r="U111" s="22">
        <f>_xll.qlInterpolationInterpolate(B3Minterpolation,R111,TRUE)</f>
        <v>1.6607050204713368E-3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42293</v>
      </c>
      <c r="S112" s="92">
        <f>_xll.qlCalendarAdvance(Calendar,R112,$F$1,"mf",,Trigger)</f>
        <v>42387</v>
      </c>
      <c r="T112" s="118">
        <f>_xll.qlDayCounterYearFraction(DayCounter,R112,S112,,,Trigger)</f>
        <v>0.26111111111111113</v>
      </c>
      <c r="U112" s="22">
        <f>_xll.qlInterpolationInterpolate(B3Minterpolation,R112,TRUE)</f>
        <v>1.6637795804490597E-3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42296</v>
      </c>
      <c r="S113" s="92">
        <f>_xll.qlCalendarAdvance(Calendar,R113,$F$1,"mf",,Trigger)</f>
        <v>42388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1.6729429626109035E-3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42297</v>
      </c>
      <c r="S114" s="92">
        <f>_xll.qlCalendarAdvance(Calendar,R114,$F$1,"mf",,Trigger)</f>
        <v>42389</v>
      </c>
      <c r="T114" s="118">
        <f>_xll.qlDayCounterYearFraction(DayCounter,R114,S114,,,Trigger)</f>
        <v>0.25555555555555554</v>
      </c>
      <c r="U114" s="22">
        <f>_xll.qlInterpolationInterpolate(B3Minterpolation,R114,TRUE)</f>
        <v>1.6759740859795755E-3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42298</v>
      </c>
      <c r="S115" s="92">
        <f>_xll.qlCalendarAdvance(Calendar,R115,$F$1,"mf",,Trigger)</f>
        <v>42390</v>
      </c>
      <c r="T115" s="118">
        <f>_xll.qlDayCounterYearFraction(DayCounter,R115,S115,,,Trigger)</f>
        <v>0.25555555555555554</v>
      </c>
      <c r="U115" s="22">
        <f>_xll.qlInterpolationInterpolate(B3Minterpolation,R115,TRUE)</f>
        <v>1.6789919216248588E-3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42299</v>
      </c>
      <c r="S116" s="92">
        <f>_xll.qlCalendarAdvance(Calendar,R116,$F$1,"mf",,Trigger)</f>
        <v>42391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1.6819954981183037E-3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42300</v>
      </c>
      <c r="S117" s="92">
        <f>_xll.qlCalendarAdvance(Calendar,R117,$F$1,"mf",,Trigger)</f>
        <v>42394</v>
      </c>
      <c r="T117" s="118">
        <f>_xll.qlDayCounterYearFraction(DayCounter,R117,S117,,,Trigger)</f>
        <v>0.26111111111111113</v>
      </c>
      <c r="U117" s="22">
        <f>_xll.qlInterpolationInterpolate(B3Minterpolation,R117,TRUE)</f>
        <v>1.6849838440314594E-3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42303</v>
      </c>
      <c r="S118" s="92">
        <f>_xll.qlCalendarAdvance(Calendar,R118,$F$1,"mf",,Trigger)</f>
        <v>42395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1.6938477840046904E-3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42304</v>
      </c>
      <c r="S119" s="92">
        <f>_xll.qlCalendarAdvance(Calendar,R119,$F$1,"mf",,Trigger)</f>
        <v>42396</v>
      </c>
      <c r="T119" s="118">
        <f>_xll.qlDayCounterYearFraction(DayCounter,R119,S119,,,Trigger)</f>
        <v>0.25555555555555554</v>
      </c>
      <c r="U119" s="22">
        <f>_xll.qlInterpolationInterpolate(B3Minterpolation,R119,TRUE)</f>
        <v>1.6967654933121876E-3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42305</v>
      </c>
      <c r="S120" s="92">
        <f>_xll.qlCalendarAdvance(Calendar,R120,$F$1,"mf",,Trigger)</f>
        <v>42397</v>
      </c>
      <c r="T120" s="118">
        <f>_xll.qlDayCounterYearFraction(DayCounter,R120,S120,,,Trigger)</f>
        <v>0.25555555555555554</v>
      </c>
      <c r="U120" s="22">
        <f>_xll.qlInterpolationInterpolate(B3Minterpolation,R120,TRUE)</f>
        <v>1.6996631148971444E-3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42306</v>
      </c>
      <c r="S121" s="92">
        <f>_xll.qlCalendarAdvance(Calendar,R121,$F$1,"mf",,Trigger)</f>
        <v>42398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1.7025396773311106E-3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42307</v>
      </c>
      <c r="S122" s="92">
        <f>_xll.qlCalendarAdvance(Calendar,R122,$F$1,"mf",,Trigger)</f>
        <v>42398</v>
      </c>
      <c r="T122" s="118">
        <f>_xll.qlDayCounterYearFraction(DayCounter,R122,S122,,,Trigger)</f>
        <v>0.25277777777777777</v>
      </c>
      <c r="U122" s="22">
        <f>_xll.qlInterpolationInterpolate(B3Minterpolation,R122,TRUE)</f>
        <v>1.7053942091856357E-3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42310</v>
      </c>
      <c r="S123" s="92">
        <f>_xll.qlCalendarAdvance(Calendar,R123,$F$1,"mf",,Trigger)</f>
        <v>42402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1.7138159069880633E-3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42311</v>
      </c>
      <c r="S124" s="92">
        <f>_xll.qlCalendarAdvance(Calendar,R124,$F$1,"mf",,Trigger)</f>
        <v>42403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1.7165726022403223E-3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42312</v>
      </c>
      <c r="S125" s="92">
        <f>_xll.qlCalendarAdvance(Calendar,R125,$F$1,"mf",,Trigger)</f>
        <v>42404</v>
      </c>
      <c r="T125" s="118">
        <f>_xll.qlDayCounterYearFraction(DayCounter,R125,S125,,,Trigger)</f>
        <v>0.25555555555555554</v>
      </c>
      <c r="U125" s="22">
        <f>_xll.qlInterpolationInterpolate(B3Minterpolation,R125,TRUE)</f>
        <v>1.7193024097708887E-3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42313</v>
      </c>
      <c r="S126" s="92">
        <f>_xll.qlCalendarAdvance(Calendar,R126,$F$1,"mf",,Trigger)</f>
        <v>42405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1.7220043581513127E-3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42314</v>
      </c>
      <c r="S127" s="92">
        <f>_xll.qlCalendarAdvance(Calendar,R127,$F$1,"mf",,Trigger)</f>
        <v>42408</v>
      </c>
      <c r="T127" s="118">
        <f>_xll.qlDayCounterYearFraction(DayCounter,R127,S127,,,Trigger)</f>
        <v>0.26111111111111113</v>
      </c>
      <c r="U127" s="22">
        <f>_xll.qlInterpolationInterpolate(B3Minterpolation,R127,TRUE)</f>
        <v>1.7246774759531438E-3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42317</v>
      </c>
      <c r="S128" s="92">
        <f>_xll.qlCalendarAdvance(Calendar,R128,$F$1,"mf",,Trigger)</f>
        <v>42409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1.7325141316025775E-3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42318</v>
      </c>
      <c r="S129" s="92">
        <f>_xll.qlCalendarAdvance(Calendar,R129,$F$1,"mf",,Trigger)</f>
        <v>42410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1.7350622128055346E-3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42319</v>
      </c>
      <c r="S130" s="92">
        <f>_xll.qlCalendarAdvance(Calendar,R130,$F$1,"mf",,Trigger)</f>
        <v>42411</v>
      </c>
      <c r="T130" s="118">
        <f>_xll.qlDayCounterYearFraction(DayCounter,R130,S130,,,Trigger)</f>
        <v>0.25555555555555554</v>
      </c>
      <c r="U130" s="22">
        <f>_xll.qlInterpolationInterpolate(B3Minterpolation,R130,TRUE)</f>
        <v>1.7375766062876475E-3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42320</v>
      </c>
      <c r="S131" s="92">
        <f>_xll.qlCalendarAdvance(Calendar,R131,$F$1,"mf",,Trigger)</f>
        <v>42412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1.7400563406204657E-3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42321</v>
      </c>
      <c r="S132" s="92">
        <f>_xll.qlCalendarAdvance(Calendar,R132,$F$1,"mf",,Trigger)</f>
        <v>42415</v>
      </c>
      <c r="T132" s="118">
        <f>_xll.qlDayCounterYearFraction(DayCounter,R132,S132,,,Trigger)</f>
        <v>0.26111111111111113</v>
      </c>
      <c r="U132" s="22">
        <f>_xll.qlInterpolationInterpolate(B3Minterpolation,R132,TRUE)</f>
        <v>1.7425004443755393E-3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42324</v>
      </c>
      <c r="S133" s="92">
        <f>_xll.qlCalendarAdvance(Calendar,R133,$F$1,"mf",,Trigger)</f>
        <v>42416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1.7496092578897886E-3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42325</v>
      </c>
      <c r="S134" s="92">
        <f>_xll.qlCalendarAdvance(Calendar,R134,$F$1,"mf",,Trigger)</f>
        <v>42417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1.7519011250493803E-3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42326</v>
      </c>
      <c r="S135" s="92">
        <f>_xll.qlCalendarAdvance(Calendar,R135,$F$1,"mf",,Trigger)</f>
        <v>42418</v>
      </c>
      <c r="T135" s="118">
        <f>_xll.qlDayCounterYearFraction(DayCounter,R135,S135,,,Trigger)</f>
        <v>0.25555555555555554</v>
      </c>
      <c r="U135" s="22">
        <f>_xll.qlInterpolationInterpolate(B3Minterpolation,R135,TRUE)</f>
        <v>1.7541525044889759E-3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42327</v>
      </c>
      <c r="S136" s="92">
        <f>_xll.qlCalendarAdvance(Calendar,R136,$F$1,"mf",,Trigger)</f>
        <v>42419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1.7563624247801252E-3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42328</v>
      </c>
      <c r="S137" s="92">
        <f>_xll.qlCalendarAdvance(Calendar,R137,$F$1,"mf",,Trigger)</f>
        <v>42422</v>
      </c>
      <c r="T137" s="118">
        <f>_xll.qlDayCounterYearFraction(DayCounter,R137,S137,,,Trigger)</f>
        <v>0.26111111111111113</v>
      </c>
      <c r="U137" s="22">
        <f>_xll.qlInterpolationInterpolate(B3Minterpolation,R137,TRUE)</f>
        <v>1.7585299144943776E-3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42331</v>
      </c>
      <c r="S138" s="92">
        <f>_xll.qlCalendarAdvance(Calendar,R138,$F$1,"mf",,Trigger)</f>
        <v>42423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1.7647680858912519E-3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42332</v>
      </c>
      <c r="S139" s="92">
        <f>_xll.qlCalendarAdvance(Calendar,R139,$F$1,"mf",,Trigger)</f>
        <v>42424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1.7667561390134149E-3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42333</v>
      </c>
      <c r="S140" s="92">
        <f>_xll.qlCalendarAdvance(Calendar,R140,$F$1,"mf",,Trigger)</f>
        <v>42425</v>
      </c>
      <c r="T140" s="118">
        <f>_xll.qlDayCounterYearFraction(DayCounter,R140,S140,,,Trigger)</f>
        <v>0.25555555555555554</v>
      </c>
      <c r="U140" s="22">
        <f>_xll.qlInterpolationInterpolate(B3Minterpolation,R140,TRUE)</f>
        <v>1.7686969044164297E-3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42334</v>
      </c>
      <c r="S141" s="92">
        <f>_xll.qlCalendarAdvance(Calendar,R141,$F$1,"mf",,Trigger)</f>
        <v>42426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1.7705894106718461E-3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42335</v>
      </c>
      <c r="S142" s="92">
        <f>_xll.qlCalendarAdvance(Calendar,R142,$F$1,"mf",,Trigger)</f>
        <v>42429</v>
      </c>
      <c r="T142" s="118">
        <f>_xll.qlDayCounterYearFraction(DayCounter,R142,S142,,,Trigger)</f>
        <v>0.26111111111111113</v>
      </c>
      <c r="U142" s="22">
        <f>_xll.qlInterpolationInterpolate(B3Minterpolation,R142,TRUE)</f>
        <v>1.7724326863512139E-3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42338</v>
      </c>
      <c r="S143" s="92">
        <f>_xll.qlCalendarAdvance(Calendar,R143,$F$1,"mf",,Trigger)</f>
        <v>42429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1.7776574156485232E-3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42339</v>
      </c>
      <c r="S144" s="92">
        <f>_xll.qlCalendarAdvance(Calendar,R144,$F$1,"mf",,Trigger)</f>
        <v>42430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1.7792940547391937E-3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42340</v>
      </c>
      <c r="S145" s="92">
        <f>_xll.qlCalendarAdvance(Calendar,R145,$F$1,"mf",,Trigger)</f>
        <v>42431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1.7808766061115642E-3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42341</v>
      </c>
      <c r="S146" s="92">
        <f>_xll.qlCalendarAdvance(Calendar,R146,$F$1,"mf",,Trigger)</f>
        <v>42432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1.7824040983371846E-3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42342</v>
      </c>
      <c r="S147" s="92">
        <f>_xll.qlCalendarAdvance(Calendar,R147,$F$1,"mf",,Trigger)</f>
        <v>42433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1.7838755599876043E-3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42345</v>
      </c>
      <c r="S148" s="92">
        <f>_xll.qlCalendarAdvance(Calendar,R148,$F$1,"mf",,Trigger)</f>
        <v>42436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1.7879440472031575E-3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42346</v>
      </c>
      <c r="S149" s="92">
        <f>_xll.qlCalendarAdvance(Calendar,R149,$F$1,"mf",,Trigger)</f>
        <v>42437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1.7891816722682722E-3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42347</v>
      </c>
      <c r="S150" s="92">
        <f>_xll.qlCalendarAdvance(Calendar,R150,$F$1,"mf",,Trigger)</f>
        <v>42438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1.7903584096159351E-3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42348</v>
      </c>
      <c r="S151" s="92">
        <f>_xll.qlCalendarAdvance(Calendar,R151,$F$1,"mf",,Trigger)</f>
        <v>42439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1.7914732878176957E-3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42349</v>
      </c>
      <c r="S152" s="92">
        <f>_xll.qlCalendarAdvance(Calendar,R152,$F$1,"mf",,Trigger)</f>
        <v>42440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1.7925253354451039E-3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42352</v>
      </c>
      <c r="S153" s="92">
        <f>_xll.qlCalendarAdvance(Calendar,R153,$F$1,"mf",,Trigger)</f>
        <v>42443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1.7952947805967105E-3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42353</v>
      </c>
      <c r="S154" s="92">
        <f>_xll.qlCalendarAdvance(Calendar,R154,$F$1,"mf",,Trigger)</f>
        <v>42444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1.796085791642206E-3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42354</v>
      </c>
      <c r="S155" s="92">
        <f>_xll.qlCalendarAdvance(Calendar,R155,$F$1,"mf",,Trigger)</f>
        <v>42445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1.7968091149710977E-3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42355</v>
      </c>
      <c r="S156" s="92">
        <f>_xll.qlCalendarAdvance(Calendar,R156,$F$1,"mf",,Trigger)</f>
        <v>42446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1.7974832584854569E-3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42356</v>
      </c>
      <c r="S157" s="92">
        <f>_xll.qlCalendarAdvance(Calendar,R157,$F$1,"mf",,Trigger)</f>
        <v>42447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1.7981279142323977E-3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42359</v>
      </c>
      <c r="S158" s="92">
        <f>_xll.qlCalendarAdvance(Calendar,R158,$F$1,"mf",,Trigger)</f>
        <v>42450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1.7998930027598521E-3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42360</v>
      </c>
      <c r="S159" s="92">
        <f>_xll.qlCalendarAdvance(Calendar,R159,$F$1,"mf",,Trigger)</f>
        <v>42451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1.8004277553282605E-3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42361</v>
      </c>
      <c r="S160" s="92">
        <f>_xll.qlCalendarAdvance(Calendar,R160,$F$1,"mf",,Trigger)</f>
        <v>42452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1.8009370440748209E-3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42362</v>
      </c>
      <c r="S161" s="92">
        <f>_xll.qlCalendarAdvance(Calendar,R161,$F$1,"mf",,Trigger)</f>
        <v>42453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1.8014216737886472E-3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42367</v>
      </c>
      <c r="S162" s="92">
        <f>_xll.qlCalendarAdvance(Calendar,R162,$F$1,"mf",,Trigger)</f>
        <v>42458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1.8035031044857568E-3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42368</v>
      </c>
      <c r="S163" s="92">
        <f>_xll.qlCalendarAdvance(Calendar,R163,$F$1,"mf",,Trigger)</f>
        <v>42459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1.8038566805745723E-3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42369</v>
      </c>
      <c r="S164" s="92">
        <f>_xll.qlCalendarAdvance(Calendar,R164,$F$1,"mf",,Trigger)</f>
        <v>42460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1.8041912311544518E-3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42373</v>
      </c>
      <c r="S165" s="92">
        <f>_xll.qlCalendarAdvance(Calendar,R165,$F$1,"mf",,Trigger)</f>
        <v>42464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1.8053552741668891E-3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42374</v>
      </c>
      <c r="S166" s="92">
        <f>_xll.qlCalendarAdvance(Calendar,R166,$F$1,"mf",,Trigger)</f>
        <v>42465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1.8056067690387981E-3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42375</v>
      </c>
      <c r="S167" s="92">
        <f>_xll.qlCalendarAdvance(Calendar,R167,$F$1,"mf",,Trigger)</f>
        <v>42466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1.8058440671364551E-3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42376</v>
      </c>
      <c r="S168" s="92">
        <f>_xll.qlCalendarAdvance(Calendar,R168,$F$1,"mf",,Trigger)</f>
        <v>42467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1.806067973248974E-3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42377</v>
      </c>
      <c r="S169" s="92">
        <f>_xll.qlCalendarAdvance(Calendar,R169,$F$1,"mf",,Trigger)</f>
        <v>42468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1.8062792921654687E-3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42380</v>
      </c>
      <c r="S170" s="92">
        <f>_xll.qlCalendarAdvance(Calendar,R170,$F$1,"mf",,Trigger)</f>
        <v>42471</v>
      </c>
      <c r="T170" s="118">
        <f>_xll.qlDayCounterYearFraction(DayCounter,R170,S170,,,Trigger)</f>
        <v>0.25277777777777777</v>
      </c>
      <c r="U170" s="22">
        <f>_xll.qlInterpolationInterpolate(B3Minterpolation,R170,TRUE)</f>
        <v>1.806845773629949E-3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42381</v>
      </c>
      <c r="S171" s="92">
        <f>_xll.qlCalendarAdvance(Calendar,R171,$F$1,"mf",,Trigger)</f>
        <v>42472</v>
      </c>
      <c r="T171" s="118">
        <f>_xll.qlDayCounterYearFraction(DayCounter,R171,S171,,,Trigger)</f>
        <v>0.25277777777777777</v>
      </c>
      <c r="U171" s="22">
        <f>_xll.qlInterpolationInterpolate(B3Minterpolation,R171,TRUE)</f>
        <v>1.8070147916534876E-3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42382</v>
      </c>
      <c r="S172" s="92">
        <f>_xll.qlCalendarAdvance(Calendar,R172,$F$1,"mf",,Trigger)</f>
        <v>42473</v>
      </c>
      <c r="T172" s="118">
        <f>_xll.qlDayCounterYearFraction(DayCounter,R172,S172,,,Trigger)</f>
        <v>0.25277777777777777</v>
      </c>
      <c r="U172" s="22">
        <f>_xll.qlInterpolationInterpolate(B3Minterpolation,R172,TRUE)</f>
        <v>1.8071752464265721E-3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42383</v>
      </c>
      <c r="S173" s="92">
        <f>_xll.qlCalendarAdvance(Calendar,R173,$F$1,"mf",,Trigger)</f>
        <v>42474</v>
      </c>
      <c r="T173" s="118">
        <f>_xll.qlDayCounterYearFraction(DayCounter,R173,S173,,,Trigger)</f>
        <v>0.25277777777777777</v>
      </c>
      <c r="U173" s="22">
        <f>_xll.qlInterpolationInterpolate(B3Minterpolation,R173,TRUE)</f>
        <v>1.8073279427383165E-3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42384</v>
      </c>
      <c r="S174" s="92">
        <f>_xll.qlCalendarAdvance(Calendar,R174,$F$1,"mf",,Trigger)</f>
        <v>42475</v>
      </c>
      <c r="T174" s="118">
        <f>_xll.qlDayCounterYearFraction(DayCounter,R174,S174,,,Trigger)</f>
        <v>0.25277777777777777</v>
      </c>
      <c r="U174" s="22">
        <f>_xll.qlInterpolationInterpolate(B3Minterpolation,R174,TRUE)</f>
        <v>1.807473685377835E-3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42387</v>
      </c>
      <c r="S175" s="92">
        <f>_xll.qlCalendarAdvance(Calendar,R175,$F$1,"mf",,Trigger)</f>
        <v>42478</v>
      </c>
      <c r="T175" s="118">
        <f>_xll.qlDayCounterYearFraction(DayCounter,R175,S175,,,Trigger)</f>
        <v>0.25277777777777777</v>
      </c>
      <c r="U175" s="22">
        <f>_xll.qlInterpolationInterpolate(B3Minterpolation,R175,TRUE)</f>
        <v>1.8078772391541742E-3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42388</v>
      </c>
      <c r="S176" s="92">
        <f>_xll.qlCalendarAdvance(Calendar,R176,$F$1,"mf",,Trigger)</f>
        <v>42479</v>
      </c>
      <c r="T176" s="118">
        <f>_xll.qlDayCounterYearFraction(DayCounter,R176,S176,,,Trigger)</f>
        <v>0.25277777777777777</v>
      </c>
      <c r="U176" s="22">
        <f>_xll.qlInterpolationInterpolate(B3Minterpolation,R176,TRUE)</f>
        <v>1.8080032149959285E-3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42389</v>
      </c>
      <c r="S177" s="92">
        <f>_xll.qlCalendarAdvance(Calendar,R177,$F$1,"mf",,Trigger)</f>
        <v>42480</v>
      </c>
      <c r="T177" s="118">
        <f>_xll.qlDayCounterYearFraction(DayCounter,R177,S177,,,Trigger)</f>
        <v>0.25277777777777777</v>
      </c>
      <c r="U177" s="22">
        <f>_xll.qlInterpolationInterpolate(B3Minterpolation,R177,TRUE)</f>
        <v>1.8081262611110266E-3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42390</v>
      </c>
      <c r="S178" s="92">
        <f>_xll.qlCalendarAdvance(Calendar,R178,$F$1,"mf",,Trigger)</f>
        <v>42481</v>
      </c>
      <c r="T178" s="118">
        <f>_xll.qlDayCounterYearFraction(DayCounter,R178,S178,,,Trigger)</f>
        <v>0.25277777777777777</v>
      </c>
      <c r="U178" s="22">
        <f>_xll.qlInterpolationInterpolate(B3Minterpolation,R178,TRUE)</f>
        <v>1.8082471822885829E-3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42391</v>
      </c>
      <c r="S179" s="92">
        <f>_xll.qlCalendarAdvance(Calendar,R179,$F$1,"mf",,Trigger)</f>
        <v>42482</v>
      </c>
      <c r="T179" s="118">
        <f>_xll.qlDayCounterYearFraction(DayCounter,R179,S179,,,Trigger)</f>
        <v>0.25277777777777777</v>
      </c>
      <c r="U179" s="22">
        <f>_xll.qlInterpolationInterpolate(B3Minterpolation,R179,TRUE)</f>
        <v>1.8083667833177111E-3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42394</v>
      </c>
      <c r="S180" s="92">
        <f>_xll.qlCalendarAdvance(Calendar,R180,$F$1,"mf",,Trigger)</f>
        <v>42485</v>
      </c>
      <c r="T180" s="118">
        <f>_xll.qlDayCounterYearFraction(DayCounter,R180,S180,,,Trigger)</f>
        <v>0.25277777777777777</v>
      </c>
      <c r="U180" s="22">
        <f>_xll.qlInterpolationInterpolate(B3Minterpolation,R180,TRUE)</f>
        <v>1.8087257134056674E-3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42395</v>
      </c>
      <c r="S181" s="92">
        <f>_xll.qlCalendarAdvance(Calendar,R181,$F$1,"mf",,Trigger)</f>
        <v>42486</v>
      </c>
      <c r="T181" s="118">
        <f>_xll.qlDayCounterYearFraction(DayCounter,R181,S181,,,Trigger)</f>
        <v>0.25277777777777777</v>
      </c>
      <c r="U181" s="22">
        <f>_xll.qlInterpolationInterpolate(B3Minterpolation,R181,TRUE)</f>
        <v>1.8088480817322237E-3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42396</v>
      </c>
      <c r="S182" s="92">
        <f>_xll.qlCalendarAdvance(Calendar,R182,$F$1,"mf",,Trigger)</f>
        <v>42487</v>
      </c>
      <c r="T182" s="118">
        <f>_xll.qlDayCounterYearFraction(DayCounter,R182,S182,,,Trigger)</f>
        <v>0.25277777777777777</v>
      </c>
      <c r="U182" s="22">
        <f>_xll.qlInterpolationInterpolate(B3Minterpolation,R182,TRUE)</f>
        <v>1.8089731538559217E-3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42397</v>
      </c>
      <c r="S183" s="92">
        <f>_xll.qlCalendarAdvance(Calendar,R183,$F$1,"mf",,Trigger)</f>
        <v>42488</v>
      </c>
      <c r="T183" s="118">
        <f>_xll.qlDayCounterYearFraction(DayCounter,R183,S183,,,Trigger)</f>
        <v>0.25277777777777777</v>
      </c>
      <c r="U183" s="22">
        <f>_xll.qlInterpolationInterpolate(B3Minterpolation,R183,TRUE)</f>
        <v>1.8091017345658758E-3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42398</v>
      </c>
      <c r="S184" s="92">
        <f>_xll.qlCalendarAdvance(Calendar,R184,$F$1,"mf",,Trigger)</f>
        <v>42489</v>
      </c>
      <c r="T184" s="118">
        <f>_xll.qlDayCounterYearFraction(DayCounter,R184,S184,,,Trigger)</f>
        <v>0.25277777777777777</v>
      </c>
      <c r="U184" s="22">
        <f>_xll.qlInterpolationInterpolate(B3Minterpolation,R184,TRUE)</f>
        <v>1.8092346286511999E-3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42401</v>
      </c>
      <c r="S185" s="92">
        <f>_xll.qlCalendarAdvance(Calendar,R185,$F$1,"mf",,Trigger)</f>
        <v>42493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1.8096672390505322E-3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42402</v>
      </c>
      <c r="S186" s="92">
        <f>_xll.qlCalendarAdvance(Calendar,R186,$F$1,"mf",,Trigger)</f>
        <v>42493</v>
      </c>
      <c r="T186" s="118">
        <f>_xll.qlDayCounterYearFraction(DayCounter,R186,S186,,,Trigger)</f>
        <v>0.25277777777777777</v>
      </c>
      <c r="U186" s="22">
        <f>_xll.qlInterpolationInterpolate(B3Minterpolation,R186,TRUE)</f>
        <v>1.8098254345284763E-3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42403</v>
      </c>
      <c r="S187" s="92">
        <f>_xll.qlCalendarAdvance(Calendar,R187,$F$1,"mf",,Trigger)</f>
        <v>42493</v>
      </c>
      <c r="T187" s="118">
        <f>_xll.qlDayCounterYearFraction(DayCounter,R187,S187,,,Trigger)</f>
        <v>0.25</v>
      </c>
      <c r="U187" s="22">
        <f>_xll.qlInterpolationInterpolate(B3Minterpolation,R187,TRUE)</f>
        <v>1.8099919673273605E-3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42404</v>
      </c>
      <c r="S188" s="92">
        <f>_xll.qlCalendarAdvance(Calendar,R188,$F$1,"mf",,Trigger)</f>
        <v>42494</v>
      </c>
      <c r="T188" s="118">
        <f>_xll.qlDayCounterYearFraction(DayCounter,R188,S188,,,Trigger)</f>
        <v>0.25</v>
      </c>
      <c r="U188" s="22">
        <f>_xll.qlInterpolationInterpolate(B3Minterpolation,R188,TRUE)</f>
        <v>1.8101676422362985E-3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42405</v>
      </c>
      <c r="S189" s="92">
        <f>_xll.qlCalendarAdvance(Calendar,R189,$F$1,"mf",,Trigger)</f>
        <v>42495</v>
      </c>
      <c r="T189" s="118">
        <f>_xll.qlDayCounterYearFraction(DayCounter,R189,S189,,,Trigger)</f>
        <v>0.25</v>
      </c>
      <c r="U189" s="22">
        <f>_xll.qlInterpolationInterpolate(B3Minterpolation,R189,TRUE)</f>
        <v>1.8103532640444046E-3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42408</v>
      </c>
      <c r="S190" s="92">
        <f>_xll.qlCalendarAdvance(Calendar,R190,$F$1,"mf",,Trigger)</f>
        <v>42499</v>
      </c>
      <c r="T190" s="118">
        <f>_xll.qlDayCounterYearFraction(DayCounter,R190,S190,,,Trigger)</f>
        <v>0.25277777777777777</v>
      </c>
      <c r="U190" s="22">
        <f>_xll.qlInterpolationInterpolate(B3Minterpolation,R190,TRUE)</f>
        <v>1.8109778587548713E-3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42409</v>
      </c>
      <c r="S191" s="92">
        <f>_xll.qlCalendarAdvance(Calendar,R191,$F$1,"mf",,Trigger)</f>
        <v>42499</v>
      </c>
      <c r="T191" s="118">
        <f>_xll.qlDayCounterYearFraction(DayCounter,R191,S191,,,Trigger)</f>
        <v>0.25</v>
      </c>
      <c r="U191" s="22">
        <f>_xll.qlInterpolationInterpolate(B3Minterpolation,R191,TRUE)</f>
        <v>1.8112113160507896E-3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42410</v>
      </c>
      <c r="S192" s="92">
        <f>_xll.qlCalendarAdvance(Calendar,R192,$F$1,"mf",,Trigger)</f>
        <v>42500</v>
      </c>
      <c r="T192" s="118">
        <f>_xll.qlDayCounterYearFraction(DayCounter,R192,S192,,,Trigger)</f>
        <v>0.25</v>
      </c>
      <c r="U192" s="22">
        <f>_xll.qlInterpolationInterpolate(B3Minterpolation,R192,TRUE)</f>
        <v>1.8114587441914458E-3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42411</v>
      </c>
      <c r="S193" s="92">
        <f>_xll.qlCalendarAdvance(Calendar,R193,$F$1,"mf",,Trigger)</f>
        <v>42501</v>
      </c>
      <c r="T193" s="118">
        <f>_xll.qlDayCounterYearFraction(DayCounter,R193,S193,,,Trigger)</f>
        <v>0.25</v>
      </c>
      <c r="U193" s="22">
        <f>_xll.qlInterpolationInterpolate(B3Minterpolation,R193,TRUE)</f>
        <v>1.8117209479659542E-3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42412</v>
      </c>
      <c r="S194" s="92">
        <f>_xll.qlCalendarAdvance(Calendar,R194,$F$1,"mf",,Trigger)</f>
        <v>42502</v>
      </c>
      <c r="T194" s="118">
        <f>_xll.qlDayCounterYearFraction(DayCounter,R194,S194,,,Trigger)</f>
        <v>0.25</v>
      </c>
      <c r="U194" s="22">
        <f>_xll.qlInterpolationInterpolate(B3Minterpolation,R194,TRUE)</f>
        <v>1.8119987321634286E-3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42415</v>
      </c>
      <c r="S195" s="92">
        <f>_xll.qlCalendarAdvance(Calendar,R195,$F$1,"mf",,Trigger)</f>
        <v>42506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1.812933615184788E-3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42416</v>
      </c>
      <c r="S196" s="92">
        <f>_xll.qlCalendarAdvance(Calendar,R196,$F$1,"mf",,Trigger)</f>
        <v>42506</v>
      </c>
      <c r="T196" s="118">
        <f>_xll.qlDayCounterYearFraction(DayCounter,R196,S196,,,Trigger)</f>
        <v>0.25</v>
      </c>
      <c r="U196" s="22">
        <f>_xll.qlInterpolationInterpolate(B3Minterpolation,R196,TRUE)</f>
        <v>1.8132817689652666E-3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42417</v>
      </c>
      <c r="S197" s="92">
        <f>_xll.qlCalendarAdvance(Calendar,R197,$F$1,"mf",,Trigger)</f>
        <v>42507</v>
      </c>
      <c r="T197" s="118">
        <f>_xll.qlDayCounterYearFraction(DayCounter,R197,S197,,,Trigger)</f>
        <v>0.25</v>
      </c>
      <c r="U197" s="22">
        <f>_xll.qlInterpolationInterpolate(B3Minterpolation,R197,TRUE)</f>
        <v>1.8136495271142813E-3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42418</v>
      </c>
      <c r="S198" s="92">
        <f>_xll.qlCalendarAdvance(Calendar,R198,$F$1,"mf",,Trigger)</f>
        <v>42508</v>
      </c>
      <c r="T198" s="118">
        <f>_xll.qlDayCounterYearFraction(DayCounter,R198,S198,,,Trigger)</f>
        <v>0.25</v>
      </c>
      <c r="U198" s="22">
        <f>_xll.qlInterpolationInterpolate(B3Minterpolation,R198,TRUE)</f>
        <v>1.814037694420946E-3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42419</v>
      </c>
      <c r="S199" s="92">
        <f>_xll.qlCalendarAdvance(Calendar,R199,$F$1,"mf",,Trigger)</f>
        <v>42509</v>
      </c>
      <c r="T199" s="118">
        <f>_xll.qlDayCounterYearFraction(DayCounter,R199,S199,,,Trigger)</f>
        <v>0.25</v>
      </c>
      <c r="U199" s="22">
        <f>_xll.qlInterpolationInterpolate(B3Minterpolation,R199,TRUE)</f>
        <v>1.8144470756743746E-3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42422</v>
      </c>
      <c r="S200" s="92">
        <f>_xll.qlCalendarAdvance(Calendar,R200,$F$1,"mf",,Trigger)</f>
        <v>42513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1.8158105510063854E-3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42423</v>
      </c>
      <c r="S201" s="92">
        <f>_xll.qlCalendarAdvance(Calendar,R201,$F$1,"mf",,Trigger)</f>
        <v>42513</v>
      </c>
      <c r="T201" s="118">
        <f>_xll.qlDayCounterYearFraction(DayCounter,R201,S201,,,Trigger)</f>
        <v>0.25</v>
      </c>
      <c r="U201" s="22">
        <f>_xll.qlInterpolationInterpolate(B3Minterpolation,R201,TRUE)</f>
        <v>1.8163128359380105E-3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42424</v>
      </c>
      <c r="S202" s="92">
        <f>_xll.qlCalendarAdvance(Calendar,R202,$F$1,"mf",,Trigger)</f>
        <v>42514</v>
      </c>
      <c r="T202" s="118">
        <f>_xll.qlDayCounterYearFraction(DayCounter,R202,S202,,,Trigger)</f>
        <v>0.25</v>
      </c>
      <c r="U202" s="22">
        <f>_xll.qlInterpolationInterpolate(B3Minterpolation,R202,TRUE)</f>
        <v>1.8168403587619695E-3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42425</v>
      </c>
      <c r="S203" s="92">
        <f>_xll.qlCalendarAdvance(Calendar,R203,$F$1,"mf",,Trigger)</f>
        <v>42515</v>
      </c>
      <c r="T203" s="118">
        <f>_xll.qlDayCounterYearFraction(DayCounter,R203,S203,,,Trigger)</f>
        <v>0.25</v>
      </c>
      <c r="U203" s="22">
        <f>_xll.qlInterpolationInterpolate(B3Minterpolation,R203,TRUE)</f>
        <v>1.8173939242673769E-3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42426</v>
      </c>
      <c r="S204" s="92">
        <f>_xll.qlCalendarAdvance(Calendar,R204,$F$1,"mf",,Trigger)</f>
        <v>42516</v>
      </c>
      <c r="T204" s="118">
        <f>_xll.qlDayCounterYearFraction(DayCounter,R204,S204,,,Trigger)</f>
        <v>0.25</v>
      </c>
      <c r="U204" s="22">
        <f>_xll.qlInterpolationInterpolate(B3Minterpolation,R204,TRUE)</f>
        <v>1.8179743372433461E-3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42429</v>
      </c>
      <c r="S205" s="92">
        <f>_xll.qlCalendarAdvance(Calendar,R205,$F$1,"mf",,Trigger)</f>
        <v>42521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1.8198847088857664E-3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42430</v>
      </c>
      <c r="S206" s="92">
        <f>_xll.qlCalendarAdvance(Calendar,R206,$F$1,"mf",,Trigger)</f>
        <v>42522</v>
      </c>
      <c r="T206" s="118">
        <f>_xll.qlDayCounterYearFraction(DayCounter,R206,S206,,,Trigger)</f>
        <v>0.25555555555555554</v>
      </c>
      <c r="U206" s="22">
        <f>_xll.qlInterpolationInterpolate(B3Minterpolation,R206,TRUE)</f>
        <v>1.8205805596351241E-3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42431</v>
      </c>
      <c r="S207" s="92">
        <f>_xll.qlCalendarAdvance(Calendar,R207,$F$1,"mf",,Trigger)</f>
        <v>42523</v>
      </c>
      <c r="T207" s="118">
        <f>_xll.qlDayCounterYearFraction(DayCounter,R207,S207,,,Trigger)</f>
        <v>0.25555555555555554</v>
      </c>
      <c r="U207" s="22">
        <f>_xll.qlInterpolationInterpolate(B3Minterpolation,R207,TRUE)</f>
        <v>1.821307281800614E-3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42432</v>
      </c>
      <c r="S208" s="92">
        <f>_xll.qlCalendarAdvance(Calendar,R208,$F$1,"mf",,Trigger)</f>
        <v>42524</v>
      </c>
      <c r="T208" s="118">
        <f>_xll.qlDayCounterYearFraction(DayCounter,R208,S208,,,Trigger)</f>
        <v>0.25555555555555554</v>
      </c>
      <c r="U208" s="22">
        <f>_xll.qlInterpolationInterpolate(B3Minterpolation,R208,TRUE)</f>
        <v>1.8220656801713499E-3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42433</v>
      </c>
      <c r="S209" s="92">
        <f>_xll.qlCalendarAdvance(Calendar,R209,$F$1,"mf",,Trigger)</f>
        <v>42527</v>
      </c>
      <c r="T209" s="118">
        <f>_xll.qlDayCounterYearFraction(DayCounter,R209,S209,,,Trigger)</f>
        <v>0.26111111111111113</v>
      </c>
      <c r="U209" s="22">
        <f>_xll.qlInterpolationInterpolate(B3Minterpolation,R209,TRUE)</f>
        <v>1.8228565595364457E-3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42436</v>
      </c>
      <c r="S210" s="92">
        <f>_xll.qlCalendarAdvance(Calendar,R210,$F$1,"mf",,Trigger)</f>
        <v>42528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1.8254321314890344E-3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42437</v>
      </c>
      <c r="S211" s="92">
        <f>_xll.qlCalendarAdvance(Calendar,R211,$F$1,"mf",,Trigger)</f>
        <v>42529</v>
      </c>
      <c r="T211" s="118">
        <f>_xll.qlDayCounterYearFraction(DayCounter,R211,S211,,,Trigger)</f>
        <v>0.25555555555555554</v>
      </c>
      <c r="U211" s="22">
        <f>_xll.qlInterpolationInterpolate(B3Minterpolation,R211,TRUE)</f>
        <v>1.8263609827227109E-3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42438</v>
      </c>
      <c r="S212" s="92">
        <f>_xll.qlCalendarAdvance(Calendar,R212,$F$1,"mf",,Trigger)</f>
        <v>42530</v>
      </c>
      <c r="T212" s="118">
        <f>_xll.qlDayCounterYearFraction(DayCounter,R212,S212,,,Trigger)</f>
        <v>0.25555555555555554</v>
      </c>
      <c r="U212" s="22">
        <f>_xll.qlInterpolationInterpolate(B3Minterpolation,R212,TRUE)</f>
        <v>1.8273263388963175E-3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42439</v>
      </c>
      <c r="S213" s="92">
        <f>_xll.qlCalendarAdvance(Calendar,R213,$F$1,"mf",,Trigger)</f>
        <v>42531</v>
      </c>
      <c r="T213" s="118">
        <f>_xll.qlDayCounterYearFraction(DayCounter,R213,S213,,,Trigger)</f>
        <v>0.25555555555555554</v>
      </c>
      <c r="U213" s="22">
        <f>_xll.qlInterpolationInterpolate(B3Minterpolation,R213,TRUE)</f>
        <v>1.8283290047989681E-3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42440</v>
      </c>
      <c r="S214" s="92">
        <f>_xll.qlCalendarAdvance(Calendar,R214,$F$1,"mf",,Trigger)</f>
        <v>42534</v>
      </c>
      <c r="T214" s="118">
        <f>_xll.qlDayCounterYearFraction(DayCounter,R214,S214,,,Trigger)</f>
        <v>0.26111111111111113</v>
      </c>
      <c r="U214" s="22">
        <f>_xll.qlInterpolationInterpolate(B3Minterpolation,R214,TRUE)</f>
        <v>1.829369785219777E-3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42443</v>
      </c>
      <c r="S215" s="92">
        <f>_xll.qlCalendarAdvance(Calendar,R215,$F$1,"mf",,Trigger)</f>
        <v>42535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1.8327288614822922E-3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42444</v>
      </c>
      <c r="S216" s="92">
        <f>_xll.qlCalendarAdvance(Calendar,R216,$F$1,"mf",,Trigger)</f>
        <v>42536</v>
      </c>
      <c r="T216" s="118">
        <f>_xll.qlDayCounterYearFraction(DayCounter,R216,S216,,,Trigger)</f>
        <v>0.25555555555555554</v>
      </c>
      <c r="U216" s="22">
        <f>_xll.qlInterpolationInterpolate(B3Minterpolation,R216,TRUE)</f>
        <v>1.8339301478668738E-3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42445</v>
      </c>
      <c r="S217" s="92">
        <f>_xll.qlCalendarAdvance(Calendar,R217,$F$1,"mf",,Trigger)</f>
        <v>42537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1.8351735727151833E-3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42446</v>
      </c>
      <c r="S218" s="92">
        <f>_xll.qlCalendarAdvance(Calendar,R218,$F$1,"mf",,Trigger)</f>
        <v>42538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1.8365359353600321E-3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42447</v>
      </c>
      <c r="S219" s="92">
        <f>_xll.qlCalendarAdvance(Calendar,R219,$F$1,"mf",,Trigger)</f>
        <v>42541</v>
      </c>
      <c r="T219" s="118">
        <f>_xll.qlDayCounterYearFraction(DayCounter,R219,S219,,,Trigger)</f>
        <v>0.26111111111111113</v>
      </c>
      <c r="U219" s="22">
        <f>_xll.qlInterpolationInterpolate(B3Minterpolation,R219,TRUE)</f>
        <v>1.8380910806008429E-3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42450</v>
      </c>
      <c r="S220" s="92">
        <f>_xll.qlCalendarAdvance(Calendar,R220,$F$1,"mf",,Trigger)</f>
        <v>42542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1.8438769417893708E-3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42451</v>
      </c>
      <c r="S221" s="92">
        <f>_xll.qlCalendarAdvance(Calendar,R221,$F$1,"mf",,Trigger)</f>
        <v>42543</v>
      </c>
      <c r="T221" s="118">
        <f>_xll.qlDayCounterYearFraction(DayCounter,R221,S221,,,Trigger)</f>
        <v>0.25555555555555554</v>
      </c>
      <c r="U221" s="22">
        <f>_xll.qlInterpolationInterpolate(B3Minterpolation,R221,TRUE)</f>
        <v>1.8461669473043521E-3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42452</v>
      </c>
      <c r="S222" s="92">
        <f>_xll.qlCalendarAdvance(Calendar,R222,$F$1,"mf",,Trigger)</f>
        <v>42544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1.8486316003604565E-3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42453</v>
      </c>
      <c r="S223" s="92">
        <f>_xll.qlCalendarAdvance(Calendar,R223,$F$1,"mf",,Trigger)</f>
        <v>42545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1.851267273946716E-3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42458</v>
      </c>
      <c r="S224" s="92">
        <f>_xll.qlCalendarAdvance(Calendar,R224,$F$1,"mf",,Trigger)</f>
        <v>42550</v>
      </c>
      <c r="T224" s="118">
        <f>_xll.qlDayCounterYearFraction(DayCounter,R224,S224,,,Trigger)</f>
        <v>0.25555555555555554</v>
      </c>
      <c r="U224" s="22">
        <f>_xll.qlInterpolationInterpolate(B3Minterpolation,R224,TRUE)</f>
        <v>1.8668840044464635E-3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42459</v>
      </c>
      <c r="S225" s="92">
        <f>_xll.qlCalendarAdvance(Calendar,R225,$F$1,"mf",,Trigger)</f>
        <v>42551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1.8704696339833281E-3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42460</v>
      </c>
      <c r="S226" s="92">
        <f>_xll.qlCalendarAdvance(Calendar,R226,$F$1,"mf",,Trigger)</f>
        <v>42551</v>
      </c>
      <c r="T226" s="118">
        <f>_xll.qlDayCounterYearFraction(DayCounter,R226,S226,,,Trigger)</f>
        <v>0.25277777777777777</v>
      </c>
      <c r="U226" s="22">
        <f>_xll.qlInterpolationInterpolate(B3Minterpolation,R226,TRUE)</f>
        <v>1.8742008949735726E-3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42461</v>
      </c>
      <c r="S227" s="92">
        <f>_xll.qlCalendarAdvance(Calendar,R227,$F$1,"mf",,Trigger)</f>
        <v>42552</v>
      </c>
      <c r="T227" s="118">
        <f>_xll.qlDayCounterYearFraction(DayCounter,R227,S227,,,Trigger)</f>
        <v>0.25277777777777777</v>
      </c>
      <c r="U227" s="22">
        <f>_xll.qlInterpolationInterpolate(B3Minterpolation,R227,TRUE)</f>
        <v>1.8780741604062293E-3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42464</v>
      </c>
      <c r="S228" s="92">
        <f>_xll.qlCalendarAdvance(Calendar,R228,$F$1,"mf",,Trigger)</f>
        <v>42555</v>
      </c>
      <c r="T228" s="118">
        <f>_xll.qlDayCounterYearFraction(DayCounter,R228,S228,,,Trigger)</f>
        <v>0.25277777777777777</v>
      </c>
      <c r="U228" s="22">
        <f>_xll.qlInterpolationInterpolate(B3Minterpolation,R228,TRUE)</f>
        <v>1.8905097132489936E-3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42465</v>
      </c>
      <c r="S229" s="92">
        <f>_xll.qlCalendarAdvance(Calendar,R229,$F$1,"mf",,Trigger)</f>
        <v>42556</v>
      </c>
      <c r="T229" s="118">
        <f>_xll.qlDayCounterYearFraction(DayCounter,R229,S229,,,Trigger)</f>
        <v>0.25277777777777777</v>
      </c>
      <c r="U229" s="22">
        <f>_xll.qlInterpolationInterpolate(B3Minterpolation,R229,TRUE)</f>
        <v>1.89491472634162E-3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42466</v>
      </c>
      <c r="S230" s="92">
        <f>_xll.qlCalendarAdvance(Calendar,R230,$F$1,"mf",,Trigger)</f>
        <v>42557</v>
      </c>
      <c r="T230" s="118">
        <f>_xll.qlDayCounterYearFraction(DayCounter,R230,S230,,,Trigger)</f>
        <v>0.25277777777777777</v>
      </c>
      <c r="U230" s="22">
        <f>_xll.qlInterpolationInterpolate(B3Minterpolation,R230,TRUE)</f>
        <v>1.8994436088218194E-3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42467</v>
      </c>
      <c r="S231" s="92">
        <f>_xll.qlCalendarAdvance(Calendar,R231,$F$1,"mf",,Trigger)</f>
        <v>42558</v>
      </c>
      <c r="T231" s="118">
        <f>_xll.qlDayCounterYearFraction(DayCounter,R231,S231,,,Trigger)</f>
        <v>0.25277777777777777</v>
      </c>
      <c r="U231" s="22">
        <f>_xll.qlInterpolationInterpolate(B3Minterpolation,R231,TRUE)</f>
        <v>1.9040927336786237E-3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42468</v>
      </c>
      <c r="S232" s="92">
        <f>_xll.qlCalendarAdvance(Calendar,R232,$F$1,"mf",,Trigger)</f>
        <v>42559</v>
      </c>
      <c r="T232" s="118">
        <f>_xll.qlDayCounterYearFraction(DayCounter,R232,S232,,,Trigger)</f>
        <v>0.25277777777777777</v>
      </c>
      <c r="U232" s="22">
        <f>_xll.qlInterpolationInterpolate(B3Minterpolation,R232,TRUE)</f>
        <v>1.9088584739010649E-3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42471</v>
      </c>
      <c r="S233" s="92">
        <f>_xll.qlCalendarAdvance(Calendar,R233,$F$1,"mf",,Trigger)</f>
        <v>42562</v>
      </c>
      <c r="T233" s="118">
        <f>_xll.qlDayCounterYearFraction(DayCounter,R233,S233,,,Trigger)</f>
        <v>0.25277777777777777</v>
      </c>
      <c r="U233" s="22">
        <f>_xll.qlInterpolationInterpolate(B3Minterpolation,R233,TRUE)</f>
        <v>1.9238191166525325E-3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42472</v>
      </c>
      <c r="S234" s="92">
        <f>_xll.qlCalendarAdvance(Calendar,R234,$F$1,"mf",,Trigger)</f>
        <v>42563</v>
      </c>
      <c r="T234" s="118">
        <f>_xll.qlDayCounterYearFraction(DayCounter,R234,S234,,,Trigger)</f>
        <v>0.25277777777777777</v>
      </c>
      <c r="U234" s="22">
        <f>_xll.qlInterpolationInterpolate(B3Minterpolation,R234,TRUE)</f>
        <v>1.9290150482278434E-3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42473</v>
      </c>
      <c r="S235" s="92">
        <f>_xll.qlCalendarAdvance(Calendar,R235,$F$1,"mf",,Trigger)</f>
        <v>42564</v>
      </c>
      <c r="T235" s="118">
        <f>_xll.qlDayCounterYearFraction(DayCounter,R235,S235,,,Trigger)</f>
        <v>0.25277777777777777</v>
      </c>
      <c r="U235" s="22">
        <f>_xll.qlInterpolationInterpolate(B3Minterpolation,R235,TRUE)</f>
        <v>1.9343094601139519E-3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42474</v>
      </c>
      <c r="S236" s="92">
        <f>_xll.qlCalendarAdvance(Calendar,R236,$F$1,"mf",,Trigger)</f>
        <v>42565</v>
      </c>
      <c r="T236" s="118">
        <f>_xll.qlDayCounterYearFraction(DayCounter,R236,S236,,,Trigger)</f>
        <v>0.25277777777777777</v>
      </c>
      <c r="U236" s="22">
        <f>_xll.qlInterpolationInterpolate(B3Minterpolation,R236,TRUE)</f>
        <v>1.9396987252998904E-3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42475</v>
      </c>
      <c r="S237" s="92">
        <f>_xll.qlCalendarAdvance(Calendar,R237,$F$1,"mf",,Trigger)</f>
        <v>42566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1.9451792167746909E-3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42478</v>
      </c>
      <c r="S238" s="92">
        <f>_xll.qlCalendarAdvance(Calendar,R238,$F$1,"mf",,Trigger)</f>
        <v>42569</v>
      </c>
      <c r="T238" s="118">
        <f>_xll.qlDayCounterYearFraction(DayCounter,R238,S238,,,Trigger)</f>
        <v>0.25277777777777777</v>
      </c>
      <c r="U238" s="22">
        <f>_xll.qlInterpolationInterpolate(B3Minterpolation,R238,TRUE)</f>
        <v>1.9621317788225852E-3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42479</v>
      </c>
      <c r="S239" s="92">
        <f>_xll.qlCalendarAdvance(Calendar,R239,$F$1,"mf",,Trigger)</f>
        <v>42570</v>
      </c>
      <c r="T239" s="118">
        <f>_xll.qlDayCounterYearFraction(DayCounter,R239,S239,,,Trigger)</f>
        <v>0.25277777777777777</v>
      </c>
      <c r="U239" s="22">
        <f>_xll.qlInterpolationInterpolate(B3Minterpolation,R239,TRUE)</f>
        <v>1.9679409053431551E-3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42480</v>
      </c>
      <c r="S240" s="92">
        <f>_xll.qlCalendarAdvance(Calendar,R240,$F$1,"mf",,Trigger)</f>
        <v>42571</v>
      </c>
      <c r="T240" s="118">
        <f>_xll.qlDayCounterYearFraction(DayCounter,R240,S240,,,Trigger)</f>
        <v>0.25277777777777777</v>
      </c>
      <c r="U240" s="22">
        <f>_xll.qlInterpolationInterpolate(B3Minterpolation,R240,TRUE)</f>
        <v>1.9738231230977473E-3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42481</v>
      </c>
      <c r="S241" s="92">
        <f>_xll.qlCalendarAdvance(Calendar,R241,$F$1,"mf",,Trigger)</f>
        <v>42572</v>
      </c>
      <c r="T241" s="118">
        <f>_xll.qlDayCounterYearFraction(DayCounter,R241,S241,,,Trigger)</f>
        <v>0.25277777777777777</v>
      </c>
      <c r="U241" s="22">
        <f>_xll.qlInterpolationInterpolate(B3Minterpolation,R241,TRUE)</f>
        <v>1.9797748050753945E-3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42482</v>
      </c>
      <c r="S242" s="92">
        <f>_xll.qlCalendarAdvance(Calendar,R242,$F$1,"mf",,Trigger)</f>
        <v>42573</v>
      </c>
      <c r="T242" s="118">
        <f>_xll.qlDayCounterYearFraction(DayCounter,R242,S242,,,Trigger)</f>
        <v>0.25277777777777777</v>
      </c>
      <c r="U242" s="22">
        <f>_xll.qlInterpolationInterpolate(B3Minterpolation,R242,TRUE)</f>
        <v>1.9857923242651283E-3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42485</v>
      </c>
      <c r="S243" s="92">
        <f>_xll.qlCalendarAdvance(Calendar,R243,$F$1,"mf",,Trigger)</f>
        <v>42576</v>
      </c>
      <c r="T243" s="118">
        <f>_xll.qlDayCounterYearFraction(DayCounter,R243,S243,,,Trigger)</f>
        <v>0.25277777777777777</v>
      </c>
      <c r="U243" s="22">
        <f>_xll.qlInterpolationInterpolate(B3Minterpolation,R243,TRUE)</f>
        <v>2.0042036349971733E-3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42486</v>
      </c>
      <c r="S244" s="92">
        <f>_xll.qlCalendarAdvance(Calendar,R244,$F$1,"mf",,Trigger)</f>
        <v>42577</v>
      </c>
      <c r="T244" s="118">
        <f>_xll.qlDayCounterYearFraction(DayCounter,R244,S244,,,Trigger)</f>
        <v>0.25277777777777777</v>
      </c>
      <c r="U244" s="22">
        <f>_xll.qlInterpolationInterpolate(B3Minterpolation,R244,TRUE)</f>
        <v>2.0104482329255761E-3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42487</v>
      </c>
      <c r="S245" s="92">
        <f>_xll.qlCalendarAdvance(Calendar,R245,$F$1,"mf",,Trigger)</f>
        <v>42578</v>
      </c>
      <c r="T245" s="118">
        <f>_xll.qlDayCounterYearFraction(DayCounter,R245,S245,,,Trigger)</f>
        <v>0.25277777777777777</v>
      </c>
      <c r="U245" s="22">
        <f>_xll.qlInterpolationInterpolate(B3Minterpolation,R245,TRUE)</f>
        <v>2.0167405330112267E-3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42488</v>
      </c>
      <c r="S246" s="92">
        <f>_xll.qlCalendarAdvance(Calendar,R246,$F$1,"mf",,Trigger)</f>
        <v>42579</v>
      </c>
      <c r="T246" s="118">
        <f>_xll.qlDayCounterYearFraction(DayCounter,R246,S246,,,Trigger)</f>
        <v>0.25277777777777777</v>
      </c>
      <c r="U246" s="22">
        <f>_xll.qlInterpolationInterpolate(B3Minterpolation,R246,TRUE)</f>
        <v>2.0230769082431569E-3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42489</v>
      </c>
      <c r="S247" s="92">
        <f>_xll.qlCalendarAdvance(Calendar,R247,$F$1,"mf",,Trigger)</f>
        <v>42580</v>
      </c>
      <c r="T247" s="118">
        <f>_xll.qlDayCounterYearFraction(DayCounter,R247,S247,,,Trigger)</f>
        <v>0.25277777777777777</v>
      </c>
      <c r="U247" s="22">
        <f>_xll.qlInterpolationInterpolate(B3Minterpolation,R247,TRUE)</f>
        <v>2.0294537316103991E-3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42493</v>
      </c>
      <c r="S248" s="92">
        <f>_xll.qlCalendarAdvance(Calendar,R248,$F$1,"mf",,Trigger)</f>
        <v>42585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2.0552929662131288E-3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42494</v>
      </c>
      <c r="S249" s="92">
        <f>_xll.qlCalendarAdvance(Calendar,R249,$F$1,"mf",,Trigger)</f>
        <v>42586</v>
      </c>
      <c r="T249" s="118">
        <f>_xll.qlDayCounterYearFraction(DayCounter,R249,S249,,,Trigger)</f>
        <v>0.25555555555555554</v>
      </c>
      <c r="U249" s="22">
        <f>_xll.qlInterpolationInterpolate(B3Minterpolation,R249,TRUE)</f>
        <v>2.0618176250924119E-3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42495</v>
      </c>
      <c r="S250" s="92">
        <f>_xll.qlCalendarAdvance(Calendar,R250,$F$1,"mf",,Trigger)</f>
        <v>42587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2.0683609700412001E-3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42496</v>
      </c>
      <c r="S251" s="92">
        <f>_xll.qlCalendarAdvance(Calendar,R251,$F$1,"mf",,Trigger)</f>
        <v>42590</v>
      </c>
      <c r="T251" s="118">
        <f>_xll.qlDayCounterYearFraction(DayCounter,R251,S251,,,Trigger)</f>
        <v>0.26111111111111113</v>
      </c>
      <c r="U251" s="22">
        <f>_xll.qlInterpolationInterpolate(B3Minterpolation,R251,TRUE)</f>
        <v>2.0749193740485245E-3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42499</v>
      </c>
      <c r="S252" s="92">
        <f>_xll.qlCalendarAdvance(Calendar,R252,$F$1,"mf",,Trigger)</f>
        <v>42591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2.0946486703120409E-3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42500</v>
      </c>
      <c r="S253" s="92">
        <f>_xll.qlCalendarAdvance(Calendar,R253,$F$1,"mf",,Trigger)</f>
        <v>42592</v>
      </c>
      <c r="T253" s="118">
        <f>_xll.qlDayCounterYearFraction(DayCounter,R253,S253,,,Trigger)</f>
        <v>0.25555555555555554</v>
      </c>
      <c r="U253" s="22">
        <f>_xll.qlInterpolationInterpolate(B3Minterpolation,R253,TRUE)</f>
        <v>2.1012310404438339E-3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42501</v>
      </c>
      <c r="S254" s="92">
        <f>_xll.qlCalendarAdvance(Calendar,R254,$F$1,"mf",,Trigger)</f>
        <v>42593</v>
      </c>
      <c r="T254" s="118">
        <f>_xll.qlDayCounterYearFraction(DayCounter,R254,S254,,,Trigger)</f>
        <v>0.25555555555555554</v>
      </c>
      <c r="U254" s="22">
        <f>_xll.qlInterpolationInterpolate(B3Minterpolation,R254,TRUE)</f>
        <v>2.1078103345793242E-3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42502</v>
      </c>
      <c r="S255" s="92">
        <f>_xll.qlCalendarAdvance(Calendar,R255,$F$1,"mf",,Trigger)</f>
        <v>42594</v>
      </c>
      <c r="T255" s="118">
        <f>_xll.qlDayCounterYearFraction(DayCounter,R255,S255,,,Trigger)</f>
        <v>0.25555555555555554</v>
      </c>
      <c r="U255" s="22">
        <f>_xll.qlInterpolationInterpolate(B3Minterpolation,R255,TRUE)</f>
        <v>2.1143829257075446E-3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42503</v>
      </c>
      <c r="S256" s="92">
        <f>_xll.qlCalendarAdvance(Calendar,R256,$F$1,"mf",,Trigger)</f>
        <v>42597</v>
      </c>
      <c r="T256" s="118">
        <f>_xll.qlDayCounterYearFraction(DayCounter,R256,S256,,,Trigger)</f>
        <v>0.26111111111111113</v>
      </c>
      <c r="U256" s="22">
        <f>_xll.qlInterpolationInterpolate(B3Minterpolation,R256,TRUE)</f>
        <v>2.1209451868175262E-3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42506</v>
      </c>
      <c r="S257" s="92">
        <f>_xll.qlCalendarAdvance(Calendar,R257,$F$1,"mf",,Trigger)</f>
        <v>42598</v>
      </c>
      <c r="T257" s="118">
        <f>_xll.qlDayCounterYearFraction(DayCounter,R257,S257,,,Trigger)</f>
        <v>0.25555555555555554</v>
      </c>
      <c r="U257" s="22">
        <f>_xll.qlInterpolationInterpolate(B3Minterpolation,R257,TRUE)</f>
        <v>2.1405337199283635E-3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42507</v>
      </c>
      <c r="S258" s="92">
        <f>_xll.qlCalendarAdvance(Calendar,R258,$F$1,"mf",,Trigger)</f>
        <v>42599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2.1470183908557133E-3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42508</v>
      </c>
      <c r="S259" s="92">
        <f>_xll.qlCalendarAdvance(Calendar,R259,$F$1,"mf",,Trigger)</f>
        <v>42600</v>
      </c>
      <c r="T259" s="118">
        <f>_xll.qlDayCounterYearFraction(DayCounter,R259,S259,,,Trigger)</f>
        <v>0.25555555555555554</v>
      </c>
      <c r="U259" s="22">
        <f>_xll.qlInterpolationInterpolate(B3Minterpolation,R259,TRUE)</f>
        <v>2.1534745967099855E-3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42509</v>
      </c>
      <c r="S260" s="92">
        <f>_xll.qlCalendarAdvance(Calendar,R260,$F$1,"mf",,Trigger)</f>
        <v>42601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2.1598987104802124E-3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42510</v>
      </c>
      <c r="S261" s="92">
        <f>_xll.qlCalendarAdvance(Calendar,R261,$F$1,"mf",,Trigger)</f>
        <v>42604</v>
      </c>
      <c r="T261" s="118">
        <f>_xll.qlDayCounterYearFraction(DayCounter,R261,S261,,,Trigger)</f>
        <v>0.26111111111111113</v>
      </c>
      <c r="U261" s="22">
        <f>_xll.qlInterpolationInterpolate(B3Minterpolation,R261,TRUE)</f>
        <v>2.1662871051554258E-3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42513</v>
      </c>
      <c r="S262" s="92">
        <f>_xll.qlCalendarAdvance(Calendar,R262,$F$1,"mf",,Trigger)</f>
        <v>42605</v>
      </c>
      <c r="T262" s="118">
        <f>_xll.qlDayCounterYearFraction(DayCounter,R262,S262,,,Trigger)</f>
        <v>0.25555555555555554</v>
      </c>
      <c r="U262" s="22">
        <f>_xll.qlInterpolationInterpolate(B3Minterpolation,R262,TRUE)</f>
        <v>2.185201704501307E-3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42514</v>
      </c>
      <c r="S263" s="92">
        <f>_xll.qlCalendarAdvance(Calendar,R263,$F$1,"mf",,Trigger)</f>
        <v>42606</v>
      </c>
      <c r="T263" s="118">
        <f>_xll.qlDayCounterYearFraction(DayCounter,R263,S263,,,Trigger)</f>
        <v>0.25555555555555554</v>
      </c>
      <c r="U263" s="22">
        <f>_xll.qlInterpolationInterpolate(B3Minterpolation,R263,TRUE)</f>
        <v>2.1914109526867884E-3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42515</v>
      </c>
      <c r="S264" s="92">
        <f>_xll.qlCalendarAdvance(Calendar,R264,$F$1,"mf",,Trigger)</f>
        <v>42607</v>
      </c>
      <c r="T264" s="118">
        <f>_xll.qlDayCounterYearFraction(DayCounter,R264,S264,,,Trigger)</f>
        <v>0.25555555555555554</v>
      </c>
      <c r="U264" s="22">
        <f>_xll.qlInterpolationInterpolate(B3Minterpolation,R264,TRUE)</f>
        <v>2.197566346722417E-3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42516</v>
      </c>
      <c r="S265" s="92">
        <f>_xll.qlCalendarAdvance(Calendar,R265,$F$1,"mf",,Trigger)</f>
        <v>42608</v>
      </c>
      <c r="T265" s="118">
        <f>_xll.qlDayCounterYearFraction(DayCounter,R265,S265,,,Trigger)</f>
        <v>0.25555555555555554</v>
      </c>
      <c r="U265" s="22">
        <f>_xll.qlInterpolationInterpolate(B3Minterpolation,R265,TRUE)</f>
        <v>2.2036642595972249E-3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42517</v>
      </c>
      <c r="S266" s="92">
        <f>_xll.qlCalendarAdvance(Calendar,R266,$F$1,"mf",,Trigger)</f>
        <v>42612</v>
      </c>
      <c r="T266" s="118">
        <f>_xll.qlDayCounterYearFraction(DayCounter,R266,S266,,,Trigger)</f>
        <v>0.2638888888888889</v>
      </c>
      <c r="U266" s="22">
        <f>_xll.qlInterpolationInterpolate(B3Minterpolation,R266,TRUE)</f>
        <v>2.2097010643002445E-3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42521</v>
      </c>
      <c r="S267" s="92">
        <f>_xll.qlCalendarAdvance(Calendar,R267,$F$1,"mf",,Trigger)</f>
        <v>42613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2.2331646611750806E-3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42522</v>
      </c>
      <c r="S268" s="92">
        <f>_xll.qlCalendarAdvance(Calendar,R268,$F$1,"mf",,Trigger)</f>
        <v>42614</v>
      </c>
      <c r="T268" s="118">
        <f>_xll.qlDayCounterYearFraction(DayCounter,R268,S268,,,Trigger)</f>
        <v>0.25555555555555554</v>
      </c>
      <c r="U268" s="22">
        <f>_xll.qlInterpolationInterpolate(B3Minterpolation,R268,TRUE)</f>
        <v>2.2388415198546399E-3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42523</v>
      </c>
      <c r="S269" s="92">
        <f>_xll.qlCalendarAdvance(Calendar,R269,$F$1,"mf",,Trigger)</f>
        <v>42615</v>
      </c>
      <c r="T269" s="118">
        <f>_xll.qlDayCounterYearFraction(DayCounter,R269,S269,,,Trigger)</f>
        <v>0.25555555555555554</v>
      </c>
      <c r="U269" s="22">
        <f>_xll.qlInterpolationInterpolate(B3Minterpolation,R269,TRUE)</f>
        <v>2.2444355082966035E-3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42524</v>
      </c>
      <c r="S270" s="92">
        <f>_xll.qlCalendarAdvance(Calendar,R270,$F$1,"mf",,Trigger)</f>
        <v>42618</v>
      </c>
      <c r="T270" s="118">
        <f>_xll.qlDayCounterYearFraction(DayCounter,R270,S270,,,Trigger)</f>
        <v>0.26111111111111113</v>
      </c>
      <c r="U270" s="22">
        <f>_xll.qlInterpolationInterpolate(B3Minterpolation,R270,TRUE)</f>
        <v>2.2499429994900033E-3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42527</v>
      </c>
      <c r="S271" s="92">
        <f>_xll.qlCalendarAdvance(Calendar,R271,$F$1,"mf",,Trigger)</f>
        <v>42619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2.2659102194691441E-3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42528</v>
      </c>
      <c r="S272" s="92">
        <f>_xll.qlCalendarAdvance(Calendar,R272,$F$1,"mf",,Trigger)</f>
        <v>42620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2.2710354515586115E-3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42529</v>
      </c>
      <c r="S273" s="92">
        <f>_xll.qlCalendarAdvance(Calendar,R273,$F$1,"mf",,Trigger)</f>
        <v>42621</v>
      </c>
      <c r="T273" s="118">
        <f>_xll.qlDayCounterYearFraction(DayCounter,R273,S273,,,Trigger)</f>
        <v>0.25555555555555554</v>
      </c>
      <c r="U273" s="22">
        <f>_xll.qlInterpolationInterpolate(B3Minterpolation,R273,TRUE)</f>
        <v>2.2760560513446757E-3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42530</v>
      </c>
      <c r="S274" s="92">
        <f>_xll.qlCalendarAdvance(Calendar,R274,$F$1,"mf",,Trigger)</f>
        <v>42622</v>
      </c>
      <c r="T274" s="118">
        <f>_xll.qlDayCounterYearFraction(DayCounter,R274,S274,,,Trigger)</f>
        <v>0.25555555555555554</v>
      </c>
      <c r="U274" s="22">
        <f>_xll.qlInterpolationInterpolate(B3Minterpolation,R274,TRUE)</f>
        <v>2.2809683918163697E-3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42531</v>
      </c>
      <c r="S275" s="92">
        <f>_xll.qlCalendarAdvance(Calendar,R275,$F$1,"mf",,Trigger)</f>
        <v>42625</v>
      </c>
      <c r="T275" s="118">
        <f>_xll.qlDayCounterYearFraction(DayCounter,R275,S275,,,Trigger)</f>
        <v>0.26111111111111113</v>
      </c>
      <c r="U275" s="22">
        <f>_xll.qlInterpolationInterpolate(B3Minterpolation,R275,TRUE)</f>
        <v>2.2857688459627249E-3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42534</v>
      </c>
      <c r="S276" s="92">
        <f>_xll.qlCalendarAdvance(Calendar,R276,$F$1,"mf",,Trigger)</f>
        <v>42626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2.29946262034008E-3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42535</v>
      </c>
      <c r="S277" s="92">
        <f>_xll.qlCalendarAdvance(Calendar,R277,$F$1,"mf",,Trigger)</f>
        <v>42627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2.3037792590754023E-3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42536</v>
      </c>
      <c r="S278" s="92">
        <f>_xll.qlCalendarAdvance(Calendar,R278,$F$1,"mf",,Trigger)</f>
        <v>42628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2.3079658764305466E-3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42537</v>
      </c>
      <c r="S279" s="92">
        <f>_xll.qlCalendarAdvance(Calendar,R279,$F$1,"mf",,Trigger)</f>
        <v>42629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2.3120388369294829E-3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42538</v>
      </c>
      <c r="S280" s="92">
        <f>_xll.qlCalendarAdvance(Calendar,R280,$F$1,"mf",,Trigger)</f>
        <v>42632</v>
      </c>
      <c r="T280" s="118">
        <f>_xll.qlDayCounterYearFraction(DayCounter,R280,S280,,,Trigger)</f>
        <v>0.26111111111111113</v>
      </c>
      <c r="U280" s="22">
        <f>_xll.qlInterpolationInterpolate(B3Minterpolation,R280,TRUE)</f>
        <v>2.316017738058888E-3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42541</v>
      </c>
      <c r="S281" s="92">
        <f>_xll.qlCalendarAdvance(Calendar,R281,$F$1,"mf",,Trigger)</f>
        <v>42633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2.3274023095608467E-3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42542</v>
      </c>
      <c r="S282" s="92">
        <f>_xll.qlCalendarAdvance(Calendar,R282,$F$1,"mf",,Trigger)</f>
        <v>42634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2.3310171975430565E-3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42543</v>
      </c>
      <c r="S283" s="92">
        <f>_xll.qlCalendarAdvance(Calendar,R283,$F$1,"mf",,Trigger)</f>
        <v>42635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2.3345441383211996E-3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42544</v>
      </c>
      <c r="S284" s="92">
        <f>_xll.qlCalendarAdvance(Calendar,R284,$F$1,"mf",,Trigger)</f>
        <v>42636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2.3379843543283691E-3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42545</v>
      </c>
      <c r="S285" s="92">
        <f>_xll.qlCalendarAdvance(Calendar,R285,$F$1,"mf",,Trigger)</f>
        <v>42639</v>
      </c>
      <c r="T285" s="118">
        <f>_xll.qlDayCounterYearFraction(DayCounter,R285,S285,,,Trigger)</f>
        <v>0.26111111111111113</v>
      </c>
      <c r="U285" s="22">
        <f>_xll.qlInterpolationInterpolate(B3Minterpolation,R285,TRUE)</f>
        <v>2.3413390679976574E-3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42548</v>
      </c>
      <c r="S286" s="92">
        <f>_xll.qlCalendarAdvance(Calendar,R286,$F$1,"mf",,Trigger)</f>
        <v>42640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2.350902419309164E-3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42549</v>
      </c>
      <c r="S287" s="92">
        <f>_xll.qlCalendarAdvance(Calendar,R287,$F$1,"mf",,Trigger)</f>
        <v>42641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2.3539273479578566E-3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42550</v>
      </c>
      <c r="S288" s="92">
        <f>_xll.qlCalendarAdvance(Calendar,R288,$F$1,"mf",,Trigger)</f>
        <v>42642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2.3568728864341326E-3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42551</v>
      </c>
      <c r="S289" s="142">
        <f>_xll.qlCalendarAdvance(Calendar,R289,$F$1,"mf",,Trigger)</f>
        <v>42643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2.3597402571710843E-3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obj_00291#0237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42138</v>
      </c>
      <c r="F3" s="409">
        <f>_xll.qlCalendarAdvance(Calendar,E3,$F$1,"mf",,Trigger)</f>
        <v>42324</v>
      </c>
      <c r="G3" s="410">
        <f>_xll.qlDayCounterYearFraction(DayCounter,E3,F3,,,Trigger)</f>
        <v>0.51666666666666672</v>
      </c>
      <c r="H3" s="411">
        <f>_xll.qlQuoteValue(D3,LastFixingsTrigger)</f>
        <v>4.1265E-3</v>
      </c>
      <c r="I3" s="412">
        <f>_xll.qlYieldTSDiscount(Discounting,E3,,AllTriggers)</f>
        <v>0.99998560902783784</v>
      </c>
      <c r="J3" s="412">
        <f>_xll.qlYieldTSDiscount(Discounting,F3,,AllTriggers)</f>
        <v>0.99905132952618469</v>
      </c>
      <c r="K3" s="411">
        <f>(I3/J3-1)/G3</f>
        <v>1.8099999999831064E-3</v>
      </c>
      <c r="L3" s="411">
        <f>H3-K3</f>
        <v>2.3165000000168936E-3</v>
      </c>
      <c r="M3" s="413" t="b">
        <v>1</v>
      </c>
      <c r="N3" s="414">
        <f>_xll.qlInterpolationInterpolate($N$1,E3,TRUE)</f>
        <v>2.3165000000168936E-3</v>
      </c>
      <c r="O3" s="415">
        <f>(L3-N3)*10000</f>
        <v>0</v>
      </c>
      <c r="P3" s="425">
        <f t="shared" ref="P3:P5" si="0">LN((1+H3*G3)/(1+K3*G3))</f>
        <v>1.1950257892059969E-3</v>
      </c>
      <c r="R3" s="421">
        <f>E3</f>
        <v>42138</v>
      </c>
      <c r="S3" s="421">
        <f>_xll.qlCalendarAdvance(Calendar,R3,$F$1,"mf",,Trigger)</f>
        <v>42324</v>
      </c>
      <c r="T3" s="422">
        <f>_xll.qlDayCounterYearFraction(DayCounter,R3,S3,,,Trigger)</f>
        <v>0.51666666666666672</v>
      </c>
      <c r="U3" s="423">
        <f>_xll.qlInterpolationInterpolate(B6Minterpolation,R3,TRUE)</f>
        <v>2.3165000000168936E-3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42170</v>
      </c>
      <c r="F4" s="92">
        <f>_xll.qlCalendarAdvance(Calendar,E4,$F$1,"mf",,Trigger)</f>
        <v>42353</v>
      </c>
      <c r="G4" s="118">
        <f>_xll.qlDayCounterYearFraction(DayCounter,E4,F4,,,Trigger)</f>
        <v>0.5083333333333333</v>
      </c>
      <c r="H4" s="22">
        <f>_xll.qlQuoteValue(D4,AllTriggers)</f>
        <v>4.3500000000000006E-3</v>
      </c>
      <c r="I4" s="129">
        <f>_xll.qlYieldTSDiscount(Discounting,E4,,AllTriggers)</f>
        <v>0.99987273450530234</v>
      </c>
      <c r="J4" s="129">
        <f>_xll.qlYieldTSDiscount(Discounting,F4,,AllTriggers)</f>
        <v>0.99881868425825537</v>
      </c>
      <c r="K4" s="22">
        <f t="shared" ref="K4:K21" si="2">(I4/J4-1)/G4</f>
        <v>2.0759938738433323E-3</v>
      </c>
      <c r="L4" s="128">
        <f t="shared" ref="L4:L21" si="3">H4-K4</f>
        <v>2.2740061261566683E-3</v>
      </c>
      <c r="M4" s="117" t="b">
        <f>IF(ISERROR(H4),FALSE,TRUE)</f>
        <v>1</v>
      </c>
      <c r="N4" s="22">
        <f>_xll.qlInterpolationInterpolate($N$1,E4,TRUE)</f>
        <v>2.2740061261566683E-3</v>
      </c>
      <c r="O4" s="145">
        <f t="shared" ref="O4:O21" si="4">(L4-N4)*10000</f>
        <v>0</v>
      </c>
      <c r="P4" s="419">
        <f t="shared" si="0"/>
        <v>1.1540683332683056E-3</v>
      </c>
      <c r="R4" s="92">
        <f>_xll.qlCalendarAdvance(Calendar,R3,"1D","f")</f>
        <v>42139</v>
      </c>
      <c r="S4" s="92">
        <f>_xll.qlCalendarAdvance(Calendar,R4,$F$1,"mf",,Trigger)</f>
        <v>42324</v>
      </c>
      <c r="T4" s="118">
        <f>_xll.qlDayCounterYearFraction(DayCounter,R4,S4,,,Trigger)</f>
        <v>0.51388888888888884</v>
      </c>
      <c r="U4" s="139">
        <f>_xll.qlInterpolationInterpolate(B6Minterpolation,R4,TRUE)</f>
        <v>2.3146575906863301E-3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42199</v>
      </c>
      <c r="F5" s="92">
        <f>_xll.qlCalendarAdvance(Calendar,E5,$F$1,"mf",,Trigger)</f>
        <v>42383</v>
      </c>
      <c r="G5" s="118">
        <f>_xll.qlDayCounterYearFraction(DayCounter,E5,F5,,,Trigger)</f>
        <v>0.51111111111111107</v>
      </c>
      <c r="H5" s="22">
        <f>_xll.qlQuoteValue(D5,AllTriggers)</f>
        <v>4.7500000000000007E-3</v>
      </c>
      <c r="I5" s="119">
        <f>_xll.qlYieldTSDiscount(Discounting,E5,,AllTriggers)</f>
        <v>0.99975691463362404</v>
      </c>
      <c r="J5" s="119">
        <f>_xll.qlYieldTSDiscount(Discounting,F5,,AllTriggers)</f>
        <v>0.99850421707689996</v>
      </c>
      <c r="K5" s="22">
        <f t="shared" si="2"/>
        <v>2.4546015533726648E-3</v>
      </c>
      <c r="L5" s="22">
        <f t="shared" si="3"/>
        <v>2.295398446627336E-3</v>
      </c>
      <c r="M5" s="117" t="b">
        <f t="shared" ref="M5:M21" si="6">IF(ISERROR(H5),FALSE,TRUE)</f>
        <v>1</v>
      </c>
      <c r="N5" s="22">
        <f>_xll.qlInterpolationInterpolate($N$1,E5,TRUE)</f>
        <v>2.295398446627336E-3</v>
      </c>
      <c r="O5" s="145">
        <f t="shared" si="4"/>
        <v>0</v>
      </c>
      <c r="P5" s="419">
        <f t="shared" si="0"/>
        <v>1.1710476797440136E-3</v>
      </c>
      <c r="R5" s="92">
        <f>_xll.qlCalendarAdvance(Calendar,R4,"1D","f")</f>
        <v>42142</v>
      </c>
      <c r="S5" s="92">
        <f>_xll.qlCalendarAdvance(Calendar,R5,$F$1,"mf",,Trigger)</f>
        <v>42326</v>
      </c>
      <c r="T5" s="118">
        <f>_xll.qlDayCounterYearFraction(DayCounter,R5,S5,,,Trigger)</f>
        <v>0.51111111111111107</v>
      </c>
      <c r="U5" s="139">
        <f>_xll.qlInterpolationInterpolate(B6Minterpolation,R5,TRUE)</f>
        <v>2.3091605372267477E-3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42230</v>
      </c>
      <c r="F6" s="92">
        <f>_xll.qlCalendarAdvance(Calendar,E6,$F$1,"mf",,Trigger)</f>
        <v>42415</v>
      </c>
      <c r="G6" s="118">
        <f>_xll.qlDayCounterYearFraction(DayCounter,E6,F6,,,Trigger)</f>
        <v>0.51388888888888884</v>
      </c>
      <c r="H6" s="22">
        <f>_xll.qlQuoteValue(D6,AllTriggers)</f>
        <v>5.28E-3</v>
      </c>
      <c r="I6" s="119">
        <f>_xll.qlYieldTSDiscount(Discounting,E6,,AllTriggers)</f>
        <v>0.99962796435615486</v>
      </c>
      <c r="J6" s="119">
        <f>_xll.qlYieldTSDiscount(Discounting,F6,,AllTriggers)</f>
        <v>0.9981247478719989</v>
      </c>
      <c r="K6" s="22">
        <f t="shared" si="2"/>
        <v>2.9306737754562604E-3</v>
      </c>
      <c r="L6" s="22">
        <f t="shared" si="3"/>
        <v>2.3493262245437396E-3</v>
      </c>
      <c r="M6" s="117" t="b">
        <f t="shared" si="6"/>
        <v>1</v>
      </c>
      <c r="N6" s="22">
        <f>_xll.qlInterpolationInterpolate($N$1,E6,TRUE)</f>
        <v>2.3493262245437396E-3</v>
      </c>
      <c r="O6" s="145">
        <f t="shared" si="4"/>
        <v>0</v>
      </c>
      <c r="P6" s="419">
        <f t="shared" ref="P6:P21" si="7">LN((1+H6*G6)/(1+K6*G6))</f>
        <v>1.2047511413576109E-3</v>
      </c>
      <c r="R6" s="92">
        <f>_xll.qlCalendarAdvance(Calendar,R5,"1D","f")</f>
        <v>42143</v>
      </c>
      <c r="S6" s="92">
        <f>_xll.qlCalendarAdvance(Calendar,R6,$F$1,"mf",,Trigger)</f>
        <v>42327</v>
      </c>
      <c r="T6" s="118">
        <f>_xll.qlDayCounterYearFraction(DayCounter,R6,S6,,,Trigger)</f>
        <v>0.51111111111111107</v>
      </c>
      <c r="U6" s="139">
        <f>_xll.qlInterpolationInterpolate(B6Minterpolation,R6,TRUE)</f>
        <v>2.3073483024282915E-3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42261</v>
      </c>
      <c r="F7" s="92">
        <f>_xll.qlCalendarAdvance(Calendar,E7,$F$1,"mf",,Trigger)</f>
        <v>42443</v>
      </c>
      <c r="G7" s="118">
        <f>_xll.qlDayCounterYearFraction(DayCounter,E7,F7,,,Trigger)</f>
        <v>0.50555555555555554</v>
      </c>
      <c r="H7" s="22">
        <f>_xll.qlQuoteValue(D7,AllTriggers)</f>
        <v>5.8299999999999992E-3</v>
      </c>
      <c r="I7" s="119">
        <f>_xll.qlYieldTSDiscount(Discounting,E7,,AllTriggers)</f>
        <v>0.99949044480331695</v>
      </c>
      <c r="J7" s="119">
        <f>_xll.qlYieldTSDiscount(Discounting,F7,,AllTriggers)</f>
        <v>0.99777083493285268</v>
      </c>
      <c r="K7" s="22">
        <f t="shared" si="2"/>
        <v>3.4090253977314688E-3</v>
      </c>
      <c r="L7" s="22">
        <f t="shared" si="3"/>
        <v>2.4209746022685304E-3</v>
      </c>
      <c r="M7" s="117" t="b">
        <f t="shared" si="6"/>
        <v>1</v>
      </c>
      <c r="N7" s="22">
        <f>_xll.qlInterpolationInterpolate($N$1,E7,TRUE)</f>
        <v>2.4209746022685304E-3</v>
      </c>
      <c r="O7" s="145">
        <f t="shared" si="4"/>
        <v>0</v>
      </c>
      <c r="P7" s="419">
        <f t="shared" si="7"/>
        <v>1.221085564089784E-3</v>
      </c>
      <c r="R7" s="92">
        <f>_xll.qlCalendarAdvance(Calendar,R6,"1D","f")</f>
        <v>42144</v>
      </c>
      <c r="S7" s="92">
        <f>_xll.qlCalendarAdvance(Calendar,R7,$F$1,"mf",,Trigger)</f>
        <v>42328</v>
      </c>
      <c r="T7" s="118">
        <f>_xll.qlDayCounterYearFraction(DayCounter,R7,S7,,,Trigger)</f>
        <v>0.51111111111111107</v>
      </c>
      <c r="U7" s="139">
        <f>_xll.qlInterpolationInterpolate(B6Minterpolation,R7,TRUE)</f>
        <v>2.3055511548958894E-3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42291</v>
      </c>
      <c r="F8" s="92">
        <f>_xll.qlCalendarAdvance(Calendar,E8,$F$1,"mf",,Trigger)</f>
        <v>42474</v>
      </c>
      <c r="G8" s="118">
        <f>_xll.qlDayCounterYearFraction(DayCounter,E8,F8,,,Trigger)</f>
        <v>0.5083333333333333</v>
      </c>
      <c r="H8" s="22">
        <f>_xll.qlQuoteValue(D8,AllTriggers)</f>
        <v>6.43E-3</v>
      </c>
      <c r="I8" s="119">
        <f>_xll.qlYieldTSDiscount(Discounting,E8,,AllTriggers)</f>
        <v>0.99929334856063123</v>
      </c>
      <c r="J8" s="119">
        <f>_xll.qlYieldTSDiscount(Discounting,F8,,AllTriggers)</f>
        <v>0.99729557044250638</v>
      </c>
      <c r="K8" s="22">
        <f t="shared" si="2"/>
        <v>3.9407126942318455E-3</v>
      </c>
      <c r="L8" s="22">
        <f t="shared" si="3"/>
        <v>2.4892873057681545E-3</v>
      </c>
      <c r="M8" s="117" t="b">
        <f t="shared" si="6"/>
        <v>1</v>
      </c>
      <c r="N8" s="22">
        <f>_xll.qlInterpolationInterpolate($N$1,E8,TRUE)</f>
        <v>2.4892873057681545E-3</v>
      </c>
      <c r="O8" s="145">
        <f t="shared" si="4"/>
        <v>0</v>
      </c>
      <c r="P8" s="419">
        <f t="shared" si="7"/>
        <v>1.262061227815366E-3</v>
      </c>
      <c r="R8" s="92">
        <f>_xll.qlCalendarAdvance(Calendar,R7,"1D","f")</f>
        <v>42145</v>
      </c>
      <c r="S8" s="92">
        <f>_xll.qlCalendarAdvance(Calendar,R8,$F$1,"mf",,Trigger)</f>
        <v>42331</v>
      </c>
      <c r="T8" s="118">
        <f>_xll.qlDayCounterYearFraction(DayCounter,R8,S8,,,Trigger)</f>
        <v>0.51666666666666672</v>
      </c>
      <c r="U8" s="139">
        <f>_xll.qlInterpolationInterpolate(B6Minterpolation,R8,TRUE)</f>
        <v>2.3037721120827514E-3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42324</v>
      </c>
      <c r="F9" s="92">
        <f>_xll.qlCalendarAdvance(Calendar,E9,$F$1,"mf",,Trigger)</f>
        <v>42506</v>
      </c>
      <c r="G9" s="118">
        <f>_xll.qlDayCounterYearFraction(DayCounter,E9,F9,,,Trigger)</f>
        <v>0.50555555555555554</v>
      </c>
      <c r="H9" s="22">
        <f>_xll.qlQuoteValue(D9,AllTriggers)</f>
        <v>7.1199999999999996E-3</v>
      </c>
      <c r="I9" s="119">
        <f>_xll.qlYieldTSDiscount(Discounting,E9,,AllTriggers)</f>
        <v>0.99905132952618469</v>
      </c>
      <c r="J9" s="119">
        <f>_xll.qlYieldTSDiscount(Discounting,F9,,AllTriggers)</f>
        <v>0.99673525149732733</v>
      </c>
      <c r="K9" s="22">
        <f t="shared" si="2"/>
        <v>4.5962588731677696E-3</v>
      </c>
      <c r="L9" s="22">
        <f t="shared" si="3"/>
        <v>2.52374112683223E-3</v>
      </c>
      <c r="M9" s="117" t="b">
        <f t="shared" si="6"/>
        <v>1</v>
      </c>
      <c r="N9" s="22">
        <f>_xll.qlInterpolationInterpolate($N$1,E9,TRUE)</f>
        <v>2.52374112683223E-3</v>
      </c>
      <c r="O9" s="145">
        <f t="shared" si="4"/>
        <v>0</v>
      </c>
      <c r="P9" s="419">
        <f t="shared" si="7"/>
        <v>1.2721239845549126E-3</v>
      </c>
      <c r="R9" s="92">
        <f>_xll.qlCalendarAdvance(Calendar,R8,"1D","f")</f>
        <v>42146</v>
      </c>
      <c r="S9" s="92">
        <f>_xll.qlCalendarAdvance(Calendar,R9,$F$1,"mf",,Trigger)</f>
        <v>42331</v>
      </c>
      <c r="T9" s="118">
        <f>_xll.qlDayCounterYearFraction(DayCounter,R9,S9,,,Trigger)</f>
        <v>0.51388888888888884</v>
      </c>
      <c r="U9" s="139">
        <f>_xll.qlInterpolationInterpolate(B6Minterpolation,R9,TRUE)</f>
        <v>2.302014191442089E-3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42352</v>
      </c>
      <c r="F10" s="92">
        <f>_xll.qlCalendarAdvance(Calendar,E10,$F$1,"mf",,Trigger)</f>
        <v>42535</v>
      </c>
      <c r="G10" s="118">
        <f>_xll.qlDayCounterYearFraction(DayCounter,E10,F10,,,Trigger)</f>
        <v>0.5083333333333333</v>
      </c>
      <c r="H10" s="22">
        <f>_xll.qlQuoteValue(D10,AllTriggers)</f>
        <v>7.7499999999999999E-3</v>
      </c>
      <c r="I10" s="119">
        <f>_xll.qlYieldTSDiscount(Discounting,E10,,AllTriggers)</f>
        <v>0.998827801135031</v>
      </c>
      <c r="J10" s="119">
        <f>_xll.qlYieldTSDiscount(Discounting,F10,,AllTriggers)</f>
        <v>0.99618166352658777</v>
      </c>
      <c r="K10" s="22">
        <f t="shared" si="2"/>
        <v>5.2254692064352308E-3</v>
      </c>
      <c r="L10" s="22">
        <f t="shared" si="3"/>
        <v>2.5245307935647691E-3</v>
      </c>
      <c r="M10" s="117" t="b">
        <f t="shared" si="6"/>
        <v>1</v>
      </c>
      <c r="N10" s="22">
        <f>_xll.qlInterpolationInterpolate($N$1,E10,TRUE)</f>
        <v>2.5245307935647691E-3</v>
      </c>
      <c r="O10" s="145">
        <f t="shared" si="4"/>
        <v>0</v>
      </c>
      <c r="P10" s="419">
        <f t="shared" si="7"/>
        <v>1.2790849933397388E-3</v>
      </c>
      <c r="R10" s="92">
        <f>_xll.qlCalendarAdvance(Calendar,R9,"1D","f")</f>
        <v>42150</v>
      </c>
      <c r="S10" s="92">
        <f>_xll.qlCalendarAdvance(Calendar,R10,$F$1,"mf",,Trigger)</f>
        <v>42334</v>
      </c>
      <c r="T10" s="118">
        <f>_xll.qlDayCounterYearFraction(DayCounter,R10,S10,,,Trigger)</f>
        <v>0.51111111111111107</v>
      </c>
      <c r="U10" s="139">
        <f>_xll.qlInterpolationInterpolate(B6Minterpolation,R10,TRUE)</f>
        <v>2.2952540796684052E-3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42383</v>
      </c>
      <c r="F11" s="92">
        <f>_xll.qlCalendarAdvance(Calendar,E11,$F$1,"mf",,Trigger)</f>
        <v>42565</v>
      </c>
      <c r="G11" s="118">
        <f>_xll.qlDayCounterYearFraction(DayCounter,E11,F11,,,Trigger)</f>
        <v>0.50555555555555554</v>
      </c>
      <c r="H11" s="22">
        <f>_xll.qlQuoteValue(D11,AllTriggers)</f>
        <v>8.4600000000000005E-3</v>
      </c>
      <c r="I11" s="119">
        <f>_xll.qlYieldTSDiscount(Discounting,E11,,AllTriggers)</f>
        <v>0.99850421707689996</v>
      </c>
      <c r="J11" s="119">
        <f>_xll.qlYieldTSDiscount(Discounting,F11,,AllTriggers)</f>
        <v>0.99556184380915858</v>
      </c>
      <c r="K11" s="22">
        <f t="shared" si="2"/>
        <v>5.8460245612349006E-3</v>
      </c>
      <c r="L11" s="22">
        <f t="shared" si="3"/>
        <v>2.6139754387650999E-3</v>
      </c>
      <c r="M11" s="117" t="b">
        <f t="shared" si="6"/>
        <v>1</v>
      </c>
      <c r="N11" s="22">
        <f>_xll.qlInterpolationInterpolate($N$1,E11,TRUE)</f>
        <v>2.6139754387650999E-3</v>
      </c>
      <c r="O11" s="145">
        <f t="shared" si="4"/>
        <v>0</v>
      </c>
      <c r="P11" s="419">
        <f t="shared" si="7"/>
        <v>1.316748311466712E-3</v>
      </c>
      <c r="R11" s="92">
        <f>_xll.qlCalendarAdvance(Calendar,R10,"1D","f")</f>
        <v>42151</v>
      </c>
      <c r="S11" s="92">
        <f>_xll.qlCalendarAdvance(Calendar,R11,$F$1,"mf",,Trigger)</f>
        <v>42335</v>
      </c>
      <c r="T11" s="118">
        <f>_xll.qlDayCounterYearFraction(DayCounter,R11,S11,,,Trigger)</f>
        <v>0.51111111111111107</v>
      </c>
      <c r="U11" s="139">
        <f>_xll.qlInterpolationInterpolate(B6Minterpolation,R11,TRUE)</f>
        <v>2.2936470316882794E-3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42415</v>
      </c>
      <c r="F12" s="92">
        <f>_xll.qlCalendarAdvance(Calendar,E12,$F$1,"mf",,Trigger)</f>
        <v>42597</v>
      </c>
      <c r="G12" s="118">
        <f>_xll.qlDayCounterYearFraction(DayCounter,E12,F12,,,Trigger)</f>
        <v>0.50555555555555554</v>
      </c>
      <c r="H12" s="22">
        <f>_xll.qlQuoteValue(D12,AllTriggers)</f>
        <v>9.2500000000000013E-3</v>
      </c>
      <c r="I12" s="119">
        <f>_xll.qlYieldTSDiscount(Discounting,E12,,AllTriggers)</f>
        <v>0.9981247478719989</v>
      </c>
      <c r="J12" s="119">
        <f>_xll.qlYieldTSDiscount(Discounting,F12,,AllTriggers)</f>
        <v>0.99484338587363663</v>
      </c>
      <c r="K12" s="22">
        <f t="shared" si="2"/>
        <v>6.5242491861236878E-3</v>
      </c>
      <c r="L12" s="22">
        <f t="shared" si="3"/>
        <v>2.7257508138763134E-3</v>
      </c>
      <c r="M12" s="117" t="b">
        <f t="shared" si="6"/>
        <v>1</v>
      </c>
      <c r="N12" s="22">
        <f>_xll.qlInterpolationInterpolate($N$1,E12,TRUE)</f>
        <v>2.7257508138763134E-3</v>
      </c>
      <c r="O12" s="145">
        <f t="shared" si="4"/>
        <v>0</v>
      </c>
      <c r="P12" s="419">
        <f t="shared" si="7"/>
        <v>1.3725458220637764E-3</v>
      </c>
      <c r="R12" s="92">
        <f>_xll.qlCalendarAdvance(Calendar,R11,"1D","f")</f>
        <v>42152</v>
      </c>
      <c r="S12" s="92">
        <f>_xll.qlCalendarAdvance(Calendar,R12,$F$1,"mf",,Trigger)</f>
        <v>42338</v>
      </c>
      <c r="T12" s="118">
        <f>_xll.qlDayCounterYearFraction(DayCounter,R12,S12,,,Trigger)</f>
        <v>0.51666666666666672</v>
      </c>
      <c r="U12" s="139">
        <f>_xll.qlInterpolationInterpolate(B6Minterpolation,R12,TRUE)</f>
        <v>2.2920792105998937E-3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42443</v>
      </c>
      <c r="F13" s="92">
        <f>_xll.qlCalendarAdvance(Calendar,E13,$F$1,"mf",,Trigger)</f>
        <v>42627</v>
      </c>
      <c r="G13" s="118">
        <f>_xll.qlDayCounterYearFraction(DayCounter,E13,F13,,,Trigger)</f>
        <v>0.51111111111111107</v>
      </c>
      <c r="H13" s="22">
        <f>_xll.qlQuoteValue(D13,AllTriggers)</f>
        <v>9.9300000000000013E-3</v>
      </c>
      <c r="I13" s="119">
        <f>_xll.qlYieldTSDiscount(Discounting,E13,,AllTriggers)</f>
        <v>0.99777083493285268</v>
      </c>
      <c r="J13" s="119">
        <f>_xll.qlYieldTSDiscount(Discounting,F13,,AllTriggers)</f>
        <v>0.9941123551679224</v>
      </c>
      <c r="K13" s="22">
        <f t="shared" si="2"/>
        <v>7.2002879302772629E-3</v>
      </c>
      <c r="L13" s="22">
        <f t="shared" si="3"/>
        <v>2.7297120697227385E-3</v>
      </c>
      <c r="M13" s="117" t="b">
        <f t="shared" si="6"/>
        <v>1</v>
      </c>
      <c r="N13" s="22">
        <f>_xll.qlInterpolationInterpolate($N$1,E13,TRUE)</f>
        <v>2.7297120697227385E-3</v>
      </c>
      <c r="O13" s="145">
        <f t="shared" si="4"/>
        <v>0</v>
      </c>
      <c r="P13" s="419">
        <f t="shared" si="7"/>
        <v>1.3891052513481336E-3</v>
      </c>
      <c r="R13" s="92">
        <f>_xll.qlCalendarAdvance(Calendar,R12,"1D","f")</f>
        <v>42153</v>
      </c>
      <c r="S13" s="92">
        <f>_xll.qlCalendarAdvance(Calendar,R13,$F$1,"mf",,Trigger)</f>
        <v>42338</v>
      </c>
      <c r="T13" s="118">
        <f>_xll.qlDayCounterYearFraction(DayCounter,R13,S13,,,Trigger)</f>
        <v>0.51388888888888884</v>
      </c>
      <c r="U13" s="139">
        <f>_xll.qlInterpolationInterpolate(B6Minterpolation,R13,TRUE)</f>
        <v>2.2905536338564581E-3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42474</v>
      </c>
      <c r="F14" s="92">
        <f>_xll.qlCalendarAdvance(Calendar,E14,$F$1,"mf",,Trigger)</f>
        <v>42657</v>
      </c>
      <c r="G14" s="118">
        <f>_xll.qlDayCounterYearFraction(DayCounter,E14,F14,,,Trigger)</f>
        <v>0.5083333333333333</v>
      </c>
      <c r="H14" s="22" t="e">
        <f>_xll.qlQuoteValue(D14,AllTriggers)</f>
        <v>#NUM!</v>
      </c>
      <c r="I14" s="119">
        <f>_xll.qlYieldTSDiscount(Discounting,E14,,AllTriggers)</f>
        <v>0.99729557044250638</v>
      </c>
      <c r="J14" s="119">
        <f>_xll.qlYieldTSDiscount(Discounting,F14,,AllTriggers)</f>
        <v>0.99332404773541461</v>
      </c>
      <c r="K14" s="22">
        <f t="shared" si="2"/>
        <v>7.8653401905918862E-3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2.7935635907791936E-3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42156</v>
      </c>
      <c r="S14" s="92">
        <f>_xll.qlCalendarAdvance(Calendar,R14,$F$1,"mf",,Trigger)</f>
        <v>42339</v>
      </c>
      <c r="T14" s="118">
        <f>_xll.qlDayCounterYearFraction(DayCounter,R14,S14,,,Trigger)</f>
        <v>0.5083333333333333</v>
      </c>
      <c r="U14" s="139">
        <f>_xll.qlInterpolationInterpolate(B6Minterpolation,R14,TRUE)</f>
        <v>2.2862605442279609E-3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42506</v>
      </c>
      <c r="F15" s="92">
        <f>_xll.qlCalendarAdvance(Calendar,E15,$F$1,"mf",,Trigger)</f>
        <v>42690</v>
      </c>
      <c r="G15" s="118">
        <f>_xll.qlDayCounterYearFraction(DayCounter,E15,F15,,,Trigger)</f>
        <v>0.51111111111111107</v>
      </c>
      <c r="H15" s="22">
        <f>_xll.qlQuoteValue(D15,AllTriggers)</f>
        <v>1.1470000000000001E-2</v>
      </c>
      <c r="I15" s="119">
        <f>_xll.qlYieldTSDiscount(Discounting,E15,,AllTriggers)</f>
        <v>0.99673525149732733</v>
      </c>
      <c r="J15" s="119">
        <f>_xll.qlYieldTSDiscount(Discounting,F15,,AllTriggers)</f>
        <v>0.99238945739438422</v>
      </c>
      <c r="K15" s="22">
        <f t="shared" si="2"/>
        <v>8.5678465977639239E-3</v>
      </c>
      <c r="L15" s="22">
        <f t="shared" si="3"/>
        <v>2.9021534022360771E-3</v>
      </c>
      <c r="M15" s="117" t="b">
        <f t="shared" si="6"/>
        <v>1</v>
      </c>
      <c r="N15" s="22">
        <f>_xll.qlInterpolationInterpolate($N$1,E15,TRUE)</f>
        <v>2.9021534022360771E-3</v>
      </c>
      <c r="O15" s="145">
        <f t="shared" si="4"/>
        <v>0</v>
      </c>
      <c r="P15" s="419">
        <f t="shared" si="7"/>
        <v>1.4757660415543772E-3</v>
      </c>
      <c r="R15" s="92">
        <f>_xll.qlCalendarAdvance(Calendar,R14,"1D","f")</f>
        <v>42157</v>
      </c>
      <c r="S15" s="92">
        <f>_xll.qlCalendarAdvance(Calendar,R15,$F$1,"mf",,Trigger)</f>
        <v>42340</v>
      </c>
      <c r="T15" s="118">
        <f>_xll.qlDayCounterYearFraction(DayCounter,R15,S15,,,Trigger)</f>
        <v>0.5083333333333333</v>
      </c>
      <c r="U15" s="139">
        <f>_xll.qlInterpolationInterpolate(B6Minterpolation,R15,TRUE)</f>
        <v>2.2849341193964343E-3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42535</v>
      </c>
      <c r="F16" s="92">
        <f>_xll.qlCalendarAdvance(Calendar,E16,$F$1,"mf",,Trigger)</f>
        <v>42718</v>
      </c>
      <c r="G16" s="118">
        <f>_xll.qlDayCounterYearFraction(DayCounter,E16,F16,,,Trigger)</f>
        <v>0.5083333333333333</v>
      </c>
      <c r="H16" s="22">
        <f>_xll.qlQuoteValue(D16,AllTriggers)</f>
        <v>1.218E-2</v>
      </c>
      <c r="I16" s="119">
        <f>_xll.qlYieldTSDiscount(Discounting,E16,,AllTriggers)</f>
        <v>0.99618166352658777</v>
      </c>
      <c r="J16" s="119">
        <f>_xll.qlYieldTSDiscount(Discounting,F16,,AllTriggers)</f>
        <v>0.99154043923715218</v>
      </c>
      <c r="K16" s="22">
        <f t="shared" si="2"/>
        <v>9.2081744015578247E-3</v>
      </c>
      <c r="L16" s="22">
        <f t="shared" si="3"/>
        <v>2.9718255984421751E-3</v>
      </c>
      <c r="M16" s="117" t="b">
        <f t="shared" si="6"/>
        <v>1</v>
      </c>
      <c r="N16" s="22">
        <f>_xll.qlInterpolationInterpolate($N$1,E16,TRUE)</f>
        <v>2.9718255984421751E-3</v>
      </c>
      <c r="O16" s="145">
        <f t="shared" si="4"/>
        <v>0</v>
      </c>
      <c r="P16" s="419">
        <f t="shared" si="7"/>
        <v>1.5025104082683378E-3</v>
      </c>
      <c r="R16" s="92">
        <f>_xll.qlCalendarAdvance(Calendar,R15,"1D","f")</f>
        <v>42158</v>
      </c>
      <c r="S16" s="92">
        <f>_xll.qlCalendarAdvance(Calendar,R16,$F$1,"mf",,Trigger)</f>
        <v>42341</v>
      </c>
      <c r="T16" s="118">
        <f>_xll.qlDayCounterYearFraction(DayCounter,R16,S16,,,Trigger)</f>
        <v>0.5083333333333333</v>
      </c>
      <c r="U16" s="139">
        <f>_xll.qlInterpolationInterpolate(B6Minterpolation,R16,TRUE)</f>
        <v>2.2836650261759115E-3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42565</v>
      </c>
      <c r="F17" s="92">
        <f>_xll.qlCalendarAdvance(Calendar,E17,$F$1,"mf",,Trigger)</f>
        <v>42751</v>
      </c>
      <c r="G17" s="118">
        <f>_xll.qlDayCounterYearFraction(DayCounter,E17,F17,,,Trigger)</f>
        <v>0.51666666666666672</v>
      </c>
      <c r="H17" s="22" t="e">
        <f>_xll.qlQuoteValue(D17,AllTriggers)</f>
        <v>#NUM!</v>
      </c>
      <c r="I17" s="119">
        <f>_xll.qlYieldTSDiscount(Discounting,E17,,AllTriggers)</f>
        <v>0.99556184380915858</v>
      </c>
      <c r="J17" s="119">
        <f>_xll.qlYieldTSDiscount(Discounting,F17,,AllTriggers)</f>
        <v>0.99047496894141174</v>
      </c>
      <c r="K17" s="22">
        <f t="shared" si="2"/>
        <v>9.9402454063807731E-3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2.9938395375198336E-3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42159</v>
      </c>
      <c r="S17" s="92">
        <f>_xll.qlCalendarAdvance(Calendar,R17,$F$1,"mf",,Trigger)</f>
        <v>42342</v>
      </c>
      <c r="T17" s="118">
        <f>_xll.qlDayCounterYearFraction(DayCounter,R17,S17,,,Trigger)</f>
        <v>0.5083333333333333</v>
      </c>
      <c r="U17" s="139">
        <f>_xll.qlInterpolationInterpolate(B6Minterpolation,R17,TRUE)</f>
        <v>2.2824562820196038E-3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42597</v>
      </c>
      <c r="F18" s="92">
        <f>_xll.qlCalendarAdvance(Calendar,E18,$F$1,"mf",,Trigger)</f>
        <v>42781</v>
      </c>
      <c r="G18" s="118">
        <f>_xll.qlDayCounterYearFraction(DayCounter,E18,F18,,,Trigger)</f>
        <v>0.51111111111111107</v>
      </c>
      <c r="H18" s="22" t="e">
        <f>_xll.qlQuoteValue(D18,AllTriggers)</f>
        <v>#NUM!</v>
      </c>
      <c r="I18" s="119">
        <f>_xll.qlYieldTSDiscount(Discounting,E18,,AllTriggers)</f>
        <v>0.99484338587363663</v>
      </c>
      <c r="J18" s="119">
        <f>_xll.qlYieldTSDiscount(Discounting,F18,,AllTriggers)</f>
        <v>0.98944698771195094</v>
      </c>
      <c r="K18" s="22">
        <f t="shared" si="2"/>
        <v>1.0670779180152879E-2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3.0080057518644563E-3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42160</v>
      </c>
      <c r="S18" s="92">
        <f>_xll.qlCalendarAdvance(Calendar,R18,$F$1,"mf",,Trigger)</f>
        <v>42345</v>
      </c>
      <c r="T18" s="118">
        <f>_xll.qlDayCounterYearFraction(DayCounter,R18,S18,,,Trigger)</f>
        <v>0.51388888888888884</v>
      </c>
      <c r="U18" s="139">
        <f>_xll.qlInterpolationInterpolate(B6Minterpolation,R18,TRUE)</f>
        <v>2.2813109043807217E-3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42627</v>
      </c>
      <c r="F19" s="92">
        <f>_xll.qlCalendarAdvance(Calendar,E19,$F$1,"mf",,Trigger)</f>
        <v>42808</v>
      </c>
      <c r="G19" s="118">
        <f>_xll.qlDayCounterYearFraction(DayCounter,E19,F19,,,Trigger)</f>
        <v>0.50277777777777777</v>
      </c>
      <c r="H19" s="22" t="e">
        <f>_xll.qlQuoteValue(D19,AllTriggers)</f>
        <v>#NUM!</v>
      </c>
      <c r="I19" s="119">
        <f>_xll.qlYieldTSDiscount(Discounting,E19,,AllTriggers)</f>
        <v>0.9941123551679224</v>
      </c>
      <c r="J19" s="119">
        <f>_xll.qlYieldTSDiscount(Discounting,F19,,AllTriggers)</f>
        <v>0.98847518885916796</v>
      </c>
      <c r="K19" s="22">
        <f t="shared" si="2"/>
        <v>1.134276673141949E-2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3.0147426919525039E-3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42163</v>
      </c>
      <c r="S19" s="92">
        <f>_xll.qlCalendarAdvance(Calendar,R19,$F$1,"mf",,Trigger)</f>
        <v>42346</v>
      </c>
      <c r="T19" s="118">
        <f>_xll.qlDayCounterYearFraction(DayCounter,R19,S19,,,Trigger)</f>
        <v>0.5083333333333333</v>
      </c>
      <c r="U19" s="139">
        <f>_xll.qlInterpolationInterpolate(B6Minterpolation,R19,TRUE)</f>
        <v>2.2782851451007358E-3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42657</v>
      </c>
      <c r="F20" s="92">
        <f>_xll.qlCalendarAdvance(Calendar,E20,$F$1,"mf",,Trigger)</f>
        <v>42843</v>
      </c>
      <c r="G20" s="118">
        <f>_xll.qlDayCounterYearFraction(DayCounter,E20,F20,,,Trigger)</f>
        <v>0.51666666666666672</v>
      </c>
      <c r="H20" s="22" t="e">
        <f>_xll.qlQuoteValue(D20,AllTriggers)</f>
        <v>#NUM!</v>
      </c>
      <c r="I20" s="119">
        <f>_xll.qlYieldTSDiscount(Discounting,E20,,AllTriggers)</f>
        <v>0.99332404773541461</v>
      </c>
      <c r="J20" s="119">
        <f>_xll.qlYieldTSDiscount(Discounting,F20,,AllTriggers)</f>
        <v>0.98715540667494162</v>
      </c>
      <c r="K20" s="22">
        <f t="shared" si="2"/>
        <v>1.2094656218872487E-2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3.0172654463078126E-3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42164</v>
      </c>
      <c r="S20" s="92">
        <f>_xll.qlCalendarAdvance(Calendar,R20,$F$1,"mf",,Trigger)</f>
        <v>42347</v>
      </c>
      <c r="T20" s="118">
        <f>_xll.qlDayCounterYearFraction(DayCounter,R20,S20,,,Trigger)</f>
        <v>0.5083333333333333</v>
      </c>
      <c r="U20" s="139">
        <f>_xll.qlInterpolationInterpolate(B6Minterpolation,R20,TRUE)</f>
        <v>2.2774234080636634E-3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42688</v>
      </c>
      <c r="F21" s="142">
        <f>_xll.qlCalendarAdvance(Calendar,E21,$F$1,"mf",,Trigger)</f>
        <v>42870</v>
      </c>
      <c r="G21" s="143">
        <f>_xll.qlDayCounterYearFraction(DayCounter,E21,F21,,,Trigger)</f>
        <v>0.50555555555555554</v>
      </c>
      <c r="H21" s="130">
        <f>_xll.qlQuoteValue(D21,AllTriggers)</f>
        <v>1.576E-2</v>
      </c>
      <c r="I21" s="131">
        <f>_xll.qlYieldTSDiscount(Discounting,E21,,AllTriggers)</f>
        <v>0.99244813581425195</v>
      </c>
      <c r="J21" s="131">
        <f>_xll.qlYieldTSDiscount(Discounting,F21,,AllTriggers)</f>
        <v>0.98609573904898828</v>
      </c>
      <c r="K21" s="130">
        <f t="shared" si="2"/>
        <v>1.2742353421915733E-2</v>
      </c>
      <c r="L21" s="130">
        <f t="shared" si="3"/>
        <v>3.0176465780842668E-3</v>
      </c>
      <c r="M21" s="144" t="b">
        <f t="shared" si="6"/>
        <v>1</v>
      </c>
      <c r="N21" s="130">
        <f>_xll.qlInterpolationInterpolate($N$1,E21,TRUE)</f>
        <v>3.0176465780842668E-3</v>
      </c>
      <c r="O21" s="153">
        <f t="shared" si="4"/>
        <v>0</v>
      </c>
      <c r="P21" s="424">
        <f t="shared" si="7"/>
        <v>1.5146754087660332E-3</v>
      </c>
      <c r="R21" s="92">
        <f>_xll.qlCalendarAdvance(Calendar,R20,"1D","f")</f>
        <v>42165</v>
      </c>
      <c r="S21" s="92">
        <f>_xll.qlCalendarAdvance(Calendar,R21,$F$1,"mf",,Trigger)</f>
        <v>42348</v>
      </c>
      <c r="T21" s="118">
        <f>_xll.qlDayCounterYearFraction(DayCounter,R21,S21,,,Trigger)</f>
        <v>0.5083333333333333</v>
      </c>
      <c r="U21" s="139">
        <f>_xll.qlInterpolationInterpolate(B6Minterpolation,R21,TRUE)</f>
        <v>2.2766401248100702E-3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42166</v>
      </c>
      <c r="S22" s="92">
        <f>_xll.qlCalendarAdvance(Calendar,R22,$F$1,"mf",,Trigger)</f>
        <v>42349</v>
      </c>
      <c r="T22" s="118">
        <f>_xll.qlDayCounterYearFraction(DayCounter,R22,S22,,,Trigger)</f>
        <v>0.5083333333333333</v>
      </c>
      <c r="U22" s="139">
        <f>_xll.qlInterpolationInterpolate(B6Minterpolation,R22,TRUE)</f>
        <v>2.2759383127931667E-3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42167</v>
      </c>
      <c r="S23" s="92">
        <f>_xll.qlCalendarAdvance(Calendar,R23,$F$1,"mf",,Trigger)</f>
        <v>42352</v>
      </c>
      <c r="T23" s="118">
        <f>_xll.qlDayCounterYearFraction(DayCounter,R23,S23,,,Trigger)</f>
        <v>0.51388888888888884</v>
      </c>
      <c r="U23" s="139">
        <f>_xll.qlInterpolationInterpolate(B6Minterpolation,R23,TRUE)</f>
        <v>2.2753209894661639E-3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42170</v>
      </c>
      <c r="S24" s="92">
        <f>_xll.qlCalendarAdvance(Calendar,R24,$F$1,"mf",,Trigger)</f>
        <v>42353</v>
      </c>
      <c r="T24" s="118">
        <f>_xll.qlDayCounterYearFraction(DayCounter,R24,S24,,,Trigger)</f>
        <v>0.5083333333333333</v>
      </c>
      <c r="U24" s="139">
        <f>_xll.qlInterpolationInterpolate(B6Minterpolation,R24,TRUE)</f>
        <v>2.2740061261566683E-3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42171</v>
      </c>
      <c r="S25" s="92">
        <f>_xll.qlCalendarAdvance(Calendar,R25,$F$1,"mf",,Trigger)</f>
        <v>42354</v>
      </c>
      <c r="T25" s="118">
        <f>_xll.qlDayCounterYearFraction(DayCounter,R25,S25,,,Trigger)</f>
        <v>0.5083333333333333</v>
      </c>
      <c r="U25" s="139">
        <f>_xll.qlInterpolationInterpolate(B6Minterpolation,R25,TRUE)</f>
        <v>2.2737559958523755E-3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42172</v>
      </c>
      <c r="S26" s="92">
        <f>_xll.qlCalendarAdvance(Calendar,R26,$F$1,"mf",,Trigger)</f>
        <v>42355</v>
      </c>
      <c r="T26" s="118">
        <f>_xll.qlDayCounterYearFraction(DayCounter,R26,S26,,,Trigger)</f>
        <v>0.5083333333333333</v>
      </c>
      <c r="U26" s="139">
        <f>_xll.qlInterpolationInterpolate(B6Minterpolation,R26,TRUE)</f>
        <v>2.2735998238900337E-3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42173</v>
      </c>
      <c r="S27" s="92">
        <f>_xll.qlCalendarAdvance(Calendar,R27,$F$1,"mf",,Trigger)</f>
        <v>42356</v>
      </c>
      <c r="T27" s="118">
        <f>_xll.qlDayCounterYearFraction(DayCounter,R27,S27,,,Trigger)</f>
        <v>0.5083333333333333</v>
      </c>
      <c r="U27" s="139">
        <f>_xll.qlInterpolationInterpolate(B6Minterpolation,R27,TRUE)</f>
        <v>2.2735350101088501E-3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42174</v>
      </c>
      <c r="S28" s="92">
        <f>_xll.qlCalendarAdvance(Calendar,R28,$F$1,"mf",,Trigger)</f>
        <v>42359</v>
      </c>
      <c r="T28" s="118">
        <f>_xll.qlDayCounterYearFraction(DayCounter,R28,S28,,,Trigger)</f>
        <v>0.51388888888888884</v>
      </c>
      <c r="U28" s="139">
        <f>_xll.qlInterpolationInterpolate(B6Minterpolation,R28,TRUE)</f>
        <v>2.2735589543480313E-3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42177</v>
      </c>
      <c r="S29" s="92">
        <f>_xll.qlCalendarAdvance(Calendar,R29,$F$1,"mf",,Trigger)</f>
        <v>42360</v>
      </c>
      <c r="T29" s="118">
        <f>_xll.qlDayCounterYearFraction(DayCounter,R29,S29,,,Trigger)</f>
        <v>0.5083333333333333</v>
      </c>
      <c r="U29" s="139">
        <f>_xll.qlInterpolationInterpolate(B6Minterpolation,R29,TRUE)</f>
        <v>2.2741373335798398E-3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42178</v>
      </c>
      <c r="S30" s="92">
        <f>_xll.qlCalendarAdvance(Calendar,R30,$F$1,"mf",,Trigger)</f>
        <v>42361</v>
      </c>
      <c r="T30" s="118">
        <f>_xll.qlDayCounterYearFraction(DayCounter,R30,S30,,,Trigger)</f>
        <v>0.5083333333333333</v>
      </c>
      <c r="U30" s="139">
        <f>_xll.qlInterpolationInterpolate(B6Minterpolation,R30,TRUE)</f>
        <v>2.2744903082925544E-3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42179</v>
      </c>
      <c r="S31" s="92">
        <f>_xll.qlCalendarAdvance(Calendar,R31,$F$1,"mf",,Trigger)</f>
        <v>42362</v>
      </c>
      <c r="T31" s="118">
        <f>_xll.qlDayCounterYearFraction(DayCounter,R31,S31,,,Trigger)</f>
        <v>0.5083333333333333</v>
      </c>
      <c r="U31" s="139">
        <f>_xll.qlInterpolationInterpolate(B6Minterpolation,R31,TRUE)</f>
        <v>2.2749190402216704E-3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42180</v>
      </c>
      <c r="S32" s="92">
        <f>_xll.qlCalendarAdvance(Calendar,R32,$F$1,"mf",,Trigger)</f>
        <v>42367</v>
      </c>
      <c r="T32" s="118">
        <f>_xll.qlDayCounterYearFraction(DayCounter,R32,S32,,,Trigger)</f>
        <v>0.51944444444444449</v>
      </c>
      <c r="U32" s="139">
        <f>_xll.qlInterpolationInterpolate(B6Minterpolation,R32,TRUE)</f>
        <v>2.2754209292063948E-3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42181</v>
      </c>
      <c r="S33" s="92">
        <f>_xll.qlCalendarAdvance(Calendar,R33,$F$1,"mf",,Trigger)</f>
        <v>42367</v>
      </c>
      <c r="T33" s="118">
        <f>_xll.qlDayCounterYearFraction(DayCounter,R33,S33,,,Trigger)</f>
        <v>0.51666666666666672</v>
      </c>
      <c r="U33" s="139">
        <f>_xll.qlInterpolationInterpolate(B6Minterpolation,R33,TRUE)</f>
        <v>2.275993375085935E-3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42184</v>
      </c>
      <c r="S34" s="92">
        <f>_xll.qlCalendarAdvance(Calendar,R34,$F$1,"mf",,Trigger)</f>
        <v>42367</v>
      </c>
      <c r="T34" s="118">
        <f>_xll.qlDayCounterYearFraction(DayCounter,R34,S34,,,Trigger)</f>
        <v>0.5083333333333333</v>
      </c>
      <c r="U34" s="139">
        <f>_xll.qlInterpolationInterpolate(B6Minterpolation,R34,TRUE)</f>
        <v>2.2781080524855207E-3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42185</v>
      </c>
      <c r="S35" s="92">
        <f>_xll.qlCalendarAdvance(Calendar,R35,$F$1,"mf",,Trigger)</f>
        <v>42368</v>
      </c>
      <c r="T35" s="118">
        <f>_xll.qlDayCounterYearFraction(DayCounter,R35,S35,,,Trigger)</f>
        <v>0.5083333333333333</v>
      </c>
      <c r="U35" s="139">
        <f>_xll.qlInterpolationInterpolate(B6Minterpolation,R35,TRUE)</f>
        <v>2.2789367243363956E-3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42186</v>
      </c>
      <c r="S36" s="92">
        <f>_xll.qlCalendarAdvance(Calendar,R36,$F$1,"mf",,Trigger)</f>
        <v>42373</v>
      </c>
      <c r="T36" s="118">
        <f>_xll.qlDayCounterYearFraction(DayCounter,R36,S36,,,Trigger)</f>
        <v>0.51944444444444449</v>
      </c>
      <c r="U36" s="139">
        <f>_xll.qlInterpolationInterpolate(B6Minterpolation,R36,TRUE)</f>
        <v>2.2798229522781217E-3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42187</v>
      </c>
      <c r="S37" s="92">
        <f>_xll.qlCalendarAdvance(Calendar,R37,$F$1,"mf",,Trigger)</f>
        <v>42373</v>
      </c>
      <c r="T37" s="118">
        <f>_xll.qlDayCounterYearFraction(DayCounter,R37,S37,,,Trigger)</f>
        <v>0.51666666666666672</v>
      </c>
      <c r="U37" s="139">
        <f>_xll.qlInterpolationInterpolate(B6Minterpolation,R37,TRUE)</f>
        <v>2.2807641361499071E-3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42188</v>
      </c>
      <c r="S38" s="92">
        <f>_xll.qlCalendarAdvance(Calendar,R38,$F$1,"mf",,Trigger)</f>
        <v>42373</v>
      </c>
      <c r="T38" s="118">
        <f>_xll.qlDayCounterYearFraction(DayCounter,R38,S38,,,Trigger)</f>
        <v>0.51388888888888884</v>
      </c>
      <c r="U38" s="139">
        <f>_xll.qlInterpolationInterpolate(B6Minterpolation,R38,TRUE)</f>
        <v>2.2817576757909581E-3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42191</v>
      </c>
      <c r="S39" s="92">
        <f>_xll.qlCalendarAdvance(Calendar,R39,$F$1,"mf",,Trigger)</f>
        <v>42375</v>
      </c>
      <c r="T39" s="118">
        <f>_xll.qlDayCounterYearFraction(DayCounter,R39,S39,,,Trigger)</f>
        <v>0.51111111111111107</v>
      </c>
      <c r="U39" s="139">
        <f>_xll.qlInterpolationInterpolate(B6Minterpolation,R39,TRUE)</f>
        <v>2.2850264277217798E-3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42192</v>
      </c>
      <c r="S40" s="92">
        <f>_xll.qlCalendarAdvance(Calendar,R40,$F$1,"mf",,Trigger)</f>
        <v>42376</v>
      </c>
      <c r="T40" s="118">
        <f>_xll.qlDayCounterYearFraction(DayCounter,R40,S40,,,Trigger)</f>
        <v>0.51111111111111107</v>
      </c>
      <c r="U40" s="139">
        <f>_xll.qlInterpolationInterpolate(B6Minterpolation,R40,TRUE)</f>
        <v>2.2862033888319667E-3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42193</v>
      </c>
      <c r="S41" s="92">
        <f>_xll.qlCalendarAdvance(Calendar,R41,$F$1,"mf",,Trigger)</f>
        <v>42377</v>
      </c>
      <c r="T41" s="118">
        <f>_xll.qlDayCounterYearFraction(DayCounter,R41,S41,,,Trigger)</f>
        <v>0.51111111111111107</v>
      </c>
      <c r="U41" s="139">
        <f>_xll.qlInterpolationInterpolate(B6Minterpolation,R41,TRUE)</f>
        <v>2.2874197049074559E-3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42194</v>
      </c>
      <c r="S42" s="92">
        <f>_xll.qlCalendarAdvance(Calendar,R42,$F$1,"mf",,Trigger)</f>
        <v>42380</v>
      </c>
      <c r="T42" s="118">
        <f>_xll.qlDayCounterYearFraction(DayCounter,R42,S42,,,Trigger)</f>
        <v>0.51666666666666672</v>
      </c>
      <c r="U42" s="139">
        <f>_xll.qlInterpolationInterpolate(B6Minterpolation,R42,TRUE)</f>
        <v>2.2886727757874545E-3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42195</v>
      </c>
      <c r="S43" s="92">
        <f>_xll.qlCalendarAdvance(Calendar,R43,$F$1,"mf",,Trigger)</f>
        <v>42380</v>
      </c>
      <c r="T43" s="118">
        <f>_xll.qlDayCounterYearFraction(DayCounter,R43,S43,,,Trigger)</f>
        <v>0.51388888888888884</v>
      </c>
      <c r="U43" s="139">
        <f>_xll.qlInterpolationInterpolate(B6Minterpolation,R43,TRUE)</f>
        <v>2.2899600013111692E-3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42198</v>
      </c>
      <c r="S44" s="92">
        <f>_xll.qlCalendarAdvance(Calendar,R44,$F$1,"mf",,Trigger)</f>
        <v>42382</v>
      </c>
      <c r="T44" s="118">
        <f>_xll.qlDayCounterYearFraction(DayCounter,R44,S44,,,Trigger)</f>
        <v>0.51111111111111107</v>
      </c>
      <c r="U44" s="139">
        <f>_xll.qlInterpolationInterpolate(B6Minterpolation,R44,TRUE)</f>
        <v>2.2940006041366839E-3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42199</v>
      </c>
      <c r="S45" s="92">
        <f>_xll.qlCalendarAdvance(Calendar,R45,$F$1,"mf",,Trigger)</f>
        <v>42383</v>
      </c>
      <c r="T45" s="118">
        <f>_xll.qlDayCounterYearFraction(DayCounter,R45,S45,,,Trigger)</f>
        <v>0.51111111111111107</v>
      </c>
      <c r="U45" s="139">
        <f>_xll.qlInterpolationInterpolate(B6Minterpolation,R45,TRUE)</f>
        <v>2.295398446627336E-3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42200</v>
      </c>
      <c r="S46" s="92">
        <f>_xll.qlCalendarAdvance(Calendar,R46,$F$1,"mf",,Trigger)</f>
        <v>42384</v>
      </c>
      <c r="T46" s="118">
        <f>_xll.qlDayCounterYearFraction(DayCounter,R46,S46,,,Trigger)</f>
        <v>0.51111111111111107</v>
      </c>
      <c r="U46" s="139">
        <f>_xll.qlInterpolationInterpolate(B6Minterpolation,R46,TRUE)</f>
        <v>2.2968178793027348E-3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42201</v>
      </c>
      <c r="S47" s="92">
        <f>_xll.qlCalendarAdvance(Calendar,R47,$F$1,"mf",,Trigger)</f>
        <v>42387</v>
      </c>
      <c r="T47" s="118">
        <f>_xll.qlDayCounterYearFraction(DayCounter,R47,S47,,,Trigger)</f>
        <v>0.51666666666666672</v>
      </c>
      <c r="U47" s="139">
        <f>_xll.qlInterpolationInterpolate(B6Minterpolation,R47,TRUE)</f>
        <v>2.298258483727058E-3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42202</v>
      </c>
      <c r="S48" s="92">
        <f>_xll.qlCalendarAdvance(Calendar,R48,$F$1,"mf",,Trigger)</f>
        <v>42387</v>
      </c>
      <c r="T48" s="118">
        <f>_xll.qlDayCounterYearFraction(DayCounter,R48,S48,,,Trigger)</f>
        <v>0.51388888888888884</v>
      </c>
      <c r="U48" s="139">
        <f>_xll.qlInterpolationInterpolate(B6Minterpolation,R48,TRUE)</f>
        <v>2.2997202778094784E-3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42205</v>
      </c>
      <c r="S49" s="92">
        <f>_xll.qlCalendarAdvance(Calendar,R49,$F$1,"mf",,Trigger)</f>
        <v>42389</v>
      </c>
      <c r="T49" s="118">
        <f>_xll.qlDayCounterYearFraction(DayCounter,R49,S49,,,Trigger)</f>
        <v>0.51111111111111107</v>
      </c>
      <c r="U49" s="139">
        <f>_xll.qlInterpolationInterpolate(B6Minterpolation,R49,TRUE)</f>
        <v>2.304232977097042E-3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42206</v>
      </c>
      <c r="S50" s="92">
        <f>_xll.qlCalendarAdvance(Calendar,R50,$F$1,"mf",,Trigger)</f>
        <v>42390</v>
      </c>
      <c r="T50" s="118">
        <f>_xll.qlDayCounterYearFraction(DayCounter,R50,S50,,,Trigger)</f>
        <v>0.51111111111111107</v>
      </c>
      <c r="U50" s="139">
        <f>_xll.qlInterpolationInterpolate(B6Minterpolation,R50,TRUE)</f>
        <v>2.3057797089035712E-3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42207</v>
      </c>
      <c r="S51" s="92">
        <f>_xll.qlCalendarAdvance(Calendar,R51,$F$1,"mf",,Trigger)</f>
        <v>42391</v>
      </c>
      <c r="T51" s="118">
        <f>_xll.qlDayCounterYearFraction(DayCounter,R51,S51,,,Trigger)</f>
        <v>0.51111111111111107</v>
      </c>
      <c r="U51" s="139">
        <f>_xll.qlInterpolationInterpolate(B6Minterpolation,R51,TRUE)</f>
        <v>2.3073477199140589E-3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42208</v>
      </c>
      <c r="S52" s="92">
        <f>_xll.qlCalendarAdvance(Calendar,R52,$F$1,"mf",,Trigger)</f>
        <v>42394</v>
      </c>
      <c r="T52" s="118">
        <f>_xll.qlDayCounterYearFraction(DayCounter,R52,S52,,,Trigger)</f>
        <v>0.51666666666666672</v>
      </c>
      <c r="U52" s="139">
        <f>_xll.qlInterpolationInterpolate(B6Minterpolation,R52,TRUE)</f>
        <v>2.3089370280376764E-3</v>
      </c>
    </row>
    <row r="53" spans="5:21" x14ac:dyDescent="0.2">
      <c r="R53" s="92">
        <f>_xll.qlCalendarAdvance(Calendar,R52,"1D","f")</f>
        <v>42209</v>
      </c>
      <c r="S53" s="92">
        <f>_xll.qlCalendarAdvance(Calendar,R53,$F$1,"mf",,Trigger)</f>
        <v>42394</v>
      </c>
      <c r="T53" s="118">
        <f>_xll.qlDayCounterYearFraction(DayCounter,R53,S53,,,Trigger)</f>
        <v>0.51388888888888884</v>
      </c>
      <c r="U53" s="139">
        <f>_xll.qlInterpolationInterpolate(B6Minterpolation,R53,TRUE)</f>
        <v>2.3105476511835962E-3</v>
      </c>
    </row>
    <row r="54" spans="5:21" x14ac:dyDescent="0.2">
      <c r="R54" s="92">
        <f>_xll.qlCalendarAdvance(Calendar,R53,"1D","f")</f>
        <v>42212</v>
      </c>
      <c r="S54" s="92">
        <f>_xll.qlCalendarAdvance(Calendar,R54,$F$1,"mf",,Trigger)</f>
        <v>42396</v>
      </c>
      <c r="T54" s="118">
        <f>_xll.qlDayCounterYearFraction(DayCounter,R54,S54,,,Trigger)</f>
        <v>0.51111111111111107</v>
      </c>
      <c r="U54" s="139">
        <f>_xll.qlInterpolationInterpolate(B6Minterpolation,R54,TRUE)</f>
        <v>2.3155075898468915E-3</v>
      </c>
    </row>
    <row r="55" spans="5:21" x14ac:dyDescent="0.2">
      <c r="R55" s="92">
        <f>_xll.qlCalendarAdvance(Calendar,R54,"1D","f")</f>
        <v>42213</v>
      </c>
      <c r="S55" s="92">
        <f>_xll.qlCalendarAdvance(Calendar,R55,$F$1,"mf",,Trigger)</f>
        <v>42397</v>
      </c>
      <c r="T55" s="118">
        <f>_xll.qlDayCounterYearFraction(DayCounter,R55,S55,,,Trigger)</f>
        <v>0.51111111111111107</v>
      </c>
      <c r="U55" s="139">
        <f>_xll.qlInterpolationInterpolate(B6Minterpolation,R55,TRUE)</f>
        <v>2.3172036521737428E-3</v>
      </c>
    </row>
    <row r="56" spans="5:21" x14ac:dyDescent="0.2">
      <c r="R56" s="92">
        <f>_xll.qlCalendarAdvance(Calendar,R55,"1D","f")</f>
        <v>42214</v>
      </c>
      <c r="S56" s="92">
        <f>_xll.qlCalendarAdvance(Calendar,R56,$F$1,"mf",,Trigger)</f>
        <v>42398</v>
      </c>
      <c r="T56" s="118">
        <f>_xll.qlDayCounterYearFraction(DayCounter,R56,S56,,,Trigger)</f>
        <v>0.51111111111111107</v>
      </c>
      <c r="U56" s="139">
        <f>_xll.qlInterpolationInterpolate(B6Minterpolation,R56,TRUE)</f>
        <v>2.3189211190687573E-3</v>
      </c>
    </row>
    <row r="57" spans="5:21" x14ac:dyDescent="0.2">
      <c r="R57" s="92">
        <f>_xll.qlCalendarAdvance(Calendar,R56,"1D","f")</f>
        <v>42215</v>
      </c>
      <c r="S57" s="92">
        <f>_xll.qlCalendarAdvance(Calendar,R57,$F$1,"mf",,Trigger)</f>
        <v>42398</v>
      </c>
      <c r="T57" s="118">
        <f>_xll.qlDayCounterYearFraction(DayCounter,R57,S57,,,Trigger)</f>
        <v>0.5083333333333333</v>
      </c>
      <c r="U57" s="139">
        <f>_xll.qlInterpolationInterpolate(B6Minterpolation,R57,TRUE)</f>
        <v>2.3206600084411076E-3</v>
      </c>
    </row>
    <row r="58" spans="5:21" x14ac:dyDescent="0.2">
      <c r="R58" s="92">
        <f>_xll.qlCalendarAdvance(Calendar,R57,"1D","f")</f>
        <v>42216</v>
      </c>
      <c r="S58" s="92">
        <f>_xll.qlCalendarAdvance(Calendar,R58,$F$1,"mf",,Trigger)</f>
        <v>42398</v>
      </c>
      <c r="T58" s="118">
        <f>_xll.qlDayCounterYearFraction(DayCounter,R58,S58,,,Trigger)</f>
        <v>0.50555555555555554</v>
      </c>
      <c r="U58" s="139">
        <f>_xll.qlInterpolationInterpolate(B6Minterpolation,R58,TRUE)</f>
        <v>2.3224203381999658E-3</v>
      </c>
    </row>
    <row r="59" spans="5:21" x14ac:dyDescent="0.2">
      <c r="R59" s="92">
        <f>_xll.qlCalendarAdvance(Calendar,R58,"1D","f")</f>
        <v>42219</v>
      </c>
      <c r="S59" s="92">
        <f>_xll.qlCalendarAdvance(Calendar,R59,$F$1,"mf",,Trigger)</f>
        <v>42403</v>
      </c>
      <c r="T59" s="118">
        <f>_xll.qlDayCounterYearFraction(DayCounter,R59,S59,,,Trigger)</f>
        <v>0.51111111111111107</v>
      </c>
      <c r="U59" s="139">
        <f>_xll.qlInterpolationInterpolate(B6Minterpolation,R59,TRUE)</f>
        <v>2.3278301488873086E-3</v>
      </c>
    </row>
    <row r="60" spans="5:21" x14ac:dyDescent="0.2">
      <c r="R60" s="92">
        <f>_xll.qlCalendarAdvance(Calendar,R59,"1D","f")</f>
        <v>42220</v>
      </c>
      <c r="S60" s="92">
        <f>_xll.qlCalendarAdvance(Calendar,R60,$F$1,"mf",,Trigger)</f>
        <v>42404</v>
      </c>
      <c r="T60" s="118">
        <f>_xll.qlDayCounterYearFraction(DayCounter,R60,S60,,,Trigger)</f>
        <v>0.51111111111111107</v>
      </c>
      <c r="U60" s="139">
        <f>_xll.qlInterpolationInterpolate(B6Minterpolation,R60,TRUE)</f>
        <v>2.3296764192839202E-3</v>
      </c>
    </row>
    <row r="61" spans="5:21" x14ac:dyDescent="0.2">
      <c r="R61" s="92">
        <f>_xll.qlCalendarAdvance(Calendar,R60,"1D","f")</f>
        <v>42221</v>
      </c>
      <c r="S61" s="92">
        <f>_xll.qlCalendarAdvance(Calendar,R61,$F$1,"mf",,Trigger)</f>
        <v>42405</v>
      </c>
      <c r="T61" s="118">
        <f>_xll.qlDayCounterYearFraction(DayCounter,R61,S61,,,Trigger)</f>
        <v>0.51111111111111107</v>
      </c>
      <c r="U61" s="139">
        <f>_xll.qlInterpolationInterpolate(B6Minterpolation,R61,TRUE)</f>
        <v>2.3315442196129004E-3</v>
      </c>
    </row>
    <row r="62" spans="5:21" x14ac:dyDescent="0.2">
      <c r="R62" s="92">
        <f>_xll.qlCalendarAdvance(Calendar,R61,"1D","f")</f>
        <v>42222</v>
      </c>
      <c r="S62" s="92">
        <f>_xll.qlCalendarAdvance(Calendar,R62,$F$1,"mf",,Trigger)</f>
        <v>42408</v>
      </c>
      <c r="T62" s="118">
        <f>_xll.qlDayCounterYearFraction(DayCounter,R62,S62,,,Trigger)</f>
        <v>0.51666666666666672</v>
      </c>
      <c r="U62" s="139">
        <f>_xll.qlInterpolationInterpolate(B6Minterpolation,R62,TRUE)</f>
        <v>2.333433567783422E-3</v>
      </c>
    </row>
    <row r="63" spans="5:21" x14ac:dyDescent="0.2">
      <c r="R63" s="92">
        <f>_xll.qlCalendarAdvance(Calendar,R62,"1D","f")</f>
        <v>42223</v>
      </c>
      <c r="S63" s="92">
        <f>_xll.qlCalendarAdvance(Calendar,R63,$F$1,"mf",,Trigger)</f>
        <v>42408</v>
      </c>
      <c r="T63" s="118">
        <f>_xll.qlDayCounterYearFraction(DayCounter,R63,S63,,,Trigger)</f>
        <v>0.51388888888888884</v>
      </c>
      <c r="U63" s="139">
        <f>_xll.qlInterpolationInterpolate(B6Minterpolation,R63,TRUE)</f>
        <v>2.3353444817046567E-3</v>
      </c>
    </row>
    <row r="64" spans="5:21" x14ac:dyDescent="0.2">
      <c r="R64" s="92">
        <f>_xll.qlCalendarAdvance(Calendar,R63,"1D","f")</f>
        <v>42226</v>
      </c>
      <c r="S64" s="92">
        <f>_xll.qlCalendarAdvance(Calendar,R64,$F$1,"mf",,Trigger)</f>
        <v>42410</v>
      </c>
      <c r="T64" s="118">
        <f>_xll.qlDayCounterYearFraction(DayCounter,R64,S64,,,Trigger)</f>
        <v>0.51111111111111107</v>
      </c>
      <c r="U64" s="139">
        <f>_xll.qlInterpolationInterpolate(B6Minterpolation,R64,TRUE)</f>
        <v>2.3412067970643631E-3</v>
      </c>
    </row>
    <row r="65" spans="18:21" x14ac:dyDescent="0.2">
      <c r="R65" s="92">
        <f>_xll.qlCalendarAdvance(Calendar,R64,"1D","f")</f>
        <v>42227</v>
      </c>
      <c r="S65" s="92">
        <f>_xll.qlCalendarAdvance(Calendar,R65,$F$1,"mf",,Trigger)</f>
        <v>42411</v>
      </c>
      <c r="T65" s="118">
        <f>_xll.qlDayCounterYearFraction(DayCounter,R65,S65,,,Trigger)</f>
        <v>0.51111111111111107</v>
      </c>
      <c r="U65" s="139">
        <f>_xll.qlInterpolationInterpolate(B6Minterpolation,R65,TRUE)</f>
        <v>2.3432041530801733E-3</v>
      </c>
    </row>
    <row r="66" spans="18:21" x14ac:dyDescent="0.2">
      <c r="R66" s="92">
        <f>_xll.qlCalendarAdvance(Calendar,R65,"1D","f")</f>
        <v>42228</v>
      </c>
      <c r="S66" s="92">
        <f>_xll.qlCalendarAdvance(Calendar,R66,$F$1,"mf",,Trigger)</f>
        <v>42412</v>
      </c>
      <c r="T66" s="118">
        <f>_xll.qlDayCounterYearFraction(DayCounter,R66,S66,,,Trigger)</f>
        <v>0.51111111111111107</v>
      </c>
      <c r="U66" s="139">
        <f>_xll.qlInterpolationInterpolate(B6Minterpolation,R66,TRUE)</f>
        <v>2.3452231643925582E-3</v>
      </c>
    </row>
    <row r="67" spans="18:21" x14ac:dyDescent="0.2">
      <c r="R67" s="92">
        <f>_xll.qlCalendarAdvance(Calendar,R66,"1D","f")</f>
        <v>42229</v>
      </c>
      <c r="S67" s="92">
        <f>_xll.qlCalendarAdvance(Calendar,R67,$F$1,"mf",,Trigger)</f>
        <v>42415</v>
      </c>
      <c r="T67" s="118">
        <f>_xll.qlDayCounterYearFraction(DayCounter,R67,S67,,,Trigger)</f>
        <v>0.51666666666666672</v>
      </c>
      <c r="U67" s="139">
        <f>_xll.qlInterpolationInterpolate(B6Minterpolation,R67,TRUE)</f>
        <v>2.3472638489106896E-3</v>
      </c>
    </row>
    <row r="68" spans="18:21" x14ac:dyDescent="0.2">
      <c r="R68" s="92">
        <f>_xll.qlCalendarAdvance(Calendar,R67,"1D","f")</f>
        <v>42230</v>
      </c>
      <c r="S68" s="92">
        <f>_xll.qlCalendarAdvance(Calendar,R68,$F$1,"mf",,Trigger)</f>
        <v>42415</v>
      </c>
      <c r="T68" s="118">
        <f>_xll.qlDayCounterYearFraction(DayCounter,R68,S68,,,Trigger)</f>
        <v>0.51388888888888884</v>
      </c>
      <c r="U68" s="139">
        <f>_xll.qlInterpolationInterpolate(B6Minterpolation,R68,TRUE)</f>
        <v>2.3493262245437396E-3</v>
      </c>
    </row>
    <row r="69" spans="18:21" x14ac:dyDescent="0.2">
      <c r="R69" s="92">
        <f>_xll.qlCalendarAdvance(Calendar,R68,"1D","f")</f>
        <v>42233</v>
      </c>
      <c r="S69" s="92">
        <f>_xll.qlCalendarAdvance(Calendar,R69,$F$1,"mf",,Trigger)</f>
        <v>42417</v>
      </c>
      <c r="T69" s="118">
        <f>_xll.qlDayCounterYearFraction(DayCounter,R69,S69,,,Trigger)</f>
        <v>0.51111111111111107</v>
      </c>
      <c r="U69" s="139">
        <f>_xll.qlInterpolationInterpolate(B6Minterpolation,R69,TRUE)</f>
        <v>2.3556408297919053E-3</v>
      </c>
    </row>
    <row r="70" spans="18:21" x14ac:dyDescent="0.2">
      <c r="R70" s="92">
        <f>_xll.qlCalendarAdvance(Calendar,R69,"1D","f")</f>
        <v>42234</v>
      </c>
      <c r="S70" s="92">
        <f>_xll.qlCalendarAdvance(Calendar,R70,$F$1,"mf",,Trigger)</f>
        <v>42418</v>
      </c>
      <c r="T70" s="118">
        <f>_xll.qlDayCounterYearFraction(DayCounter,R70,S70,,,Trigger)</f>
        <v>0.51111111111111107</v>
      </c>
      <c r="U70" s="139">
        <f>_xll.qlInterpolationInterpolate(B6Minterpolation,R70,TRUE)</f>
        <v>2.357786246939607E-3</v>
      </c>
    </row>
    <row r="71" spans="18:21" x14ac:dyDescent="0.2">
      <c r="R71" s="92">
        <f>_xll.qlCalendarAdvance(Calendar,R70,"1D","f")</f>
        <v>42235</v>
      </c>
      <c r="S71" s="92">
        <f>_xll.qlCalendarAdvance(Calendar,R71,$F$1,"mf",,Trigger)</f>
        <v>42419</v>
      </c>
      <c r="T71" s="118">
        <f>_xll.qlDayCounterYearFraction(DayCounter,R71,S71,,,Trigger)</f>
        <v>0.51111111111111107</v>
      </c>
      <c r="U71" s="139">
        <f>_xll.qlInterpolationInterpolate(B6Minterpolation,R71,TRUE)</f>
        <v>2.3599509136972268E-3</v>
      </c>
    </row>
    <row r="72" spans="18:21" x14ac:dyDescent="0.2">
      <c r="R72" s="92">
        <f>_xll.qlCalendarAdvance(Calendar,R71,"1D","f")</f>
        <v>42236</v>
      </c>
      <c r="S72" s="92">
        <f>_xll.qlCalendarAdvance(Calendar,R72,$F$1,"mf",,Trigger)</f>
        <v>42422</v>
      </c>
      <c r="T72" s="118">
        <f>_xll.qlDayCounterYearFraction(DayCounter,R72,S72,,,Trigger)</f>
        <v>0.51666666666666672</v>
      </c>
      <c r="U72" s="139">
        <f>_xll.qlInterpolationInterpolate(B6Minterpolation,R72,TRUE)</f>
        <v>2.3621342152112205E-3</v>
      </c>
    </row>
    <row r="73" spans="18:21" x14ac:dyDescent="0.2">
      <c r="R73" s="92">
        <f>_xll.qlCalendarAdvance(Calendar,R72,"1D","f")</f>
        <v>42237</v>
      </c>
      <c r="S73" s="92">
        <f>_xll.qlCalendarAdvance(Calendar,R73,$F$1,"mf",,Trigger)</f>
        <v>42422</v>
      </c>
      <c r="T73" s="118">
        <f>_xll.qlDayCounterYearFraction(DayCounter,R73,S73,,,Trigger)</f>
        <v>0.51388888888888884</v>
      </c>
      <c r="U73" s="139">
        <f>_xll.qlInterpolationInterpolate(B6Minterpolation,R73,TRUE)</f>
        <v>2.3643355366280458E-3</v>
      </c>
    </row>
    <row r="74" spans="18:21" x14ac:dyDescent="0.2">
      <c r="R74" s="92">
        <f>_xll.qlCalendarAdvance(Calendar,R73,"1D","f")</f>
        <v>42240</v>
      </c>
      <c r="S74" s="92">
        <f>_xll.qlCalendarAdvance(Calendar,R74,$F$1,"mf",,Trigger)</f>
        <v>42424</v>
      </c>
      <c r="T74" s="118">
        <f>_xll.qlDayCounterYearFraction(DayCounter,R74,S74,,,Trigger)</f>
        <v>0.51111111111111107</v>
      </c>
      <c r="U74" s="139">
        <f>_xll.qlInterpolationInterpolate(B6Minterpolation,R74,TRUE)</f>
        <v>2.3710414717600745E-3</v>
      </c>
    </row>
    <row r="75" spans="18:21" x14ac:dyDescent="0.2">
      <c r="R75" s="92">
        <f>_xll.qlCalendarAdvance(Calendar,R74,"1D","f")</f>
        <v>42241</v>
      </c>
      <c r="S75" s="92">
        <f>_xll.qlCalendarAdvance(Calendar,R75,$F$1,"mf",,Trigger)</f>
        <v>42425</v>
      </c>
      <c r="T75" s="118">
        <f>_xll.qlDayCounterYearFraction(DayCounter,R75,S75,,,Trigger)</f>
        <v>0.51111111111111107</v>
      </c>
      <c r="U75" s="139">
        <f>_xll.qlInterpolationInterpolate(B6Minterpolation,R75,TRUE)</f>
        <v>2.3733087242527907E-3</v>
      </c>
    </row>
    <row r="76" spans="18:21" x14ac:dyDescent="0.2">
      <c r="R76" s="92">
        <f>_xll.qlCalendarAdvance(Calendar,R75,"1D","f")</f>
        <v>42242</v>
      </c>
      <c r="S76" s="92">
        <f>_xll.qlCalendarAdvance(Calendar,R76,$F$1,"mf",,Trigger)</f>
        <v>42426</v>
      </c>
      <c r="T76" s="118">
        <f>_xll.qlDayCounterYearFraction(DayCounter,R76,S76,,,Trigger)</f>
        <v>0.51111111111111107</v>
      </c>
      <c r="U76" s="139">
        <f>_xll.qlInterpolationInterpolate(B6Minterpolation,R76,TRUE)</f>
        <v>2.3755909223806214E-3</v>
      </c>
    </row>
    <row r="77" spans="18:21" x14ac:dyDescent="0.2">
      <c r="R77" s="92">
        <f>_xll.qlCalendarAdvance(Calendar,R76,"1D","f")</f>
        <v>42243</v>
      </c>
      <c r="S77" s="92">
        <f>_xll.qlCalendarAdvance(Calendar,R77,$F$1,"mf",,Trigger)</f>
        <v>42429</v>
      </c>
      <c r="T77" s="118">
        <f>_xll.qlDayCounterYearFraction(DayCounter,R77,S77,,,Trigger)</f>
        <v>0.51666666666666672</v>
      </c>
      <c r="U77" s="139">
        <f>_xll.qlInterpolationInterpolate(B6Minterpolation,R77,TRUE)</f>
        <v>2.3778874512900231E-3</v>
      </c>
    </row>
    <row r="78" spans="18:21" x14ac:dyDescent="0.2">
      <c r="R78" s="92">
        <f>_xll.qlCalendarAdvance(Calendar,R77,"1D","f")</f>
        <v>42244</v>
      </c>
      <c r="S78" s="92">
        <f>_xll.qlCalendarAdvance(Calendar,R78,$F$1,"mf",,Trigger)</f>
        <v>42429</v>
      </c>
      <c r="T78" s="118">
        <f>_xll.qlDayCounterYearFraction(DayCounter,R78,S78,,,Trigger)</f>
        <v>0.51388888888888884</v>
      </c>
      <c r="U78" s="139">
        <f>_xll.qlInterpolationInterpolate(B6Minterpolation,R78,TRUE)</f>
        <v>2.3801976961274527E-3</v>
      </c>
    </row>
    <row r="79" spans="18:21" x14ac:dyDescent="0.2">
      <c r="R79" s="92">
        <f>_xll.qlCalendarAdvance(Calendar,R78,"1D","f")</f>
        <v>42248</v>
      </c>
      <c r="S79" s="92">
        <f>_xll.qlCalendarAdvance(Calendar,R79,$F$1,"mf",,Trigger)</f>
        <v>42430</v>
      </c>
      <c r="T79" s="118">
        <f>_xll.qlDayCounterYearFraction(DayCounter,R79,S79,,,Trigger)</f>
        <v>0.50555555555555554</v>
      </c>
      <c r="U79" s="139">
        <f>_xll.qlInterpolationInterpolate(B6Minterpolation,R79,TRUE)</f>
        <v>2.3895635376865831E-3</v>
      </c>
    </row>
    <row r="80" spans="18:21" x14ac:dyDescent="0.2">
      <c r="R80" s="92">
        <f>_xll.qlCalendarAdvance(Calendar,R79,"1D","f")</f>
        <v>42249</v>
      </c>
      <c r="S80" s="92">
        <f>_xll.qlCalendarAdvance(Calendar,R80,$F$1,"mf",,Trigger)</f>
        <v>42431</v>
      </c>
      <c r="T80" s="118">
        <f>_xll.qlDayCounterYearFraction(DayCounter,R80,S80,,,Trigger)</f>
        <v>0.50555555555555554</v>
      </c>
      <c r="U80" s="139">
        <f>_xll.qlInterpolationInterpolate(B6Minterpolation,R80,TRUE)</f>
        <v>2.3919331393610021E-3</v>
      </c>
    </row>
    <row r="81" spans="18:21" x14ac:dyDescent="0.2">
      <c r="R81" s="92">
        <f>_xll.qlCalendarAdvance(Calendar,R80,"1D","f")</f>
        <v>42250</v>
      </c>
      <c r="S81" s="92">
        <f>_xll.qlCalendarAdvance(Calendar,R81,$F$1,"mf",,Trigger)</f>
        <v>42432</v>
      </c>
      <c r="T81" s="118">
        <f>_xll.qlDayCounterYearFraction(DayCounter,R81,S81,,,Trigger)</f>
        <v>0.50555555555555554</v>
      </c>
      <c r="U81" s="139">
        <f>_xll.qlInterpolationInterpolate(B6Minterpolation,R81,TRUE)</f>
        <v>2.3943127678421887E-3</v>
      </c>
    </row>
    <row r="82" spans="18:21" x14ac:dyDescent="0.2">
      <c r="R82" s="92">
        <f>_xll.qlCalendarAdvance(Calendar,R81,"1D","f")</f>
        <v>42251</v>
      </c>
      <c r="S82" s="92">
        <f>_xll.qlCalendarAdvance(Calendar,R82,$F$1,"mf",,Trigger)</f>
        <v>42433</v>
      </c>
      <c r="T82" s="118">
        <f>_xll.qlDayCounterYearFraction(DayCounter,R82,S82,,,Trigger)</f>
        <v>0.50555555555555554</v>
      </c>
      <c r="U82" s="139">
        <f>_xll.qlInterpolationInterpolate(B6Minterpolation,R82,TRUE)</f>
        <v>2.3967018082765999E-3</v>
      </c>
    </row>
    <row r="83" spans="18:21" x14ac:dyDescent="0.2">
      <c r="R83" s="92">
        <f>_xll.qlCalendarAdvance(Calendar,R82,"1D","f")</f>
        <v>42254</v>
      </c>
      <c r="S83" s="92">
        <f>_xll.qlCalendarAdvance(Calendar,R83,$F$1,"mf",,Trigger)</f>
        <v>42436</v>
      </c>
      <c r="T83" s="118">
        <f>_xll.qlDayCounterYearFraction(DayCounter,R83,S83,,,Trigger)</f>
        <v>0.50555555555555554</v>
      </c>
      <c r="U83" s="139">
        <f>_xll.qlInterpolationInterpolate(B6Minterpolation,R83,TRUE)</f>
        <v>2.4039192527637479E-3</v>
      </c>
    </row>
    <row r="84" spans="18:21" x14ac:dyDescent="0.2">
      <c r="R84" s="92">
        <f>_xll.qlCalendarAdvance(Calendar,R83,"1D","f")</f>
        <v>42255</v>
      </c>
      <c r="S84" s="92">
        <f>_xll.qlCalendarAdvance(Calendar,R84,$F$1,"mf",,Trigger)</f>
        <v>42437</v>
      </c>
      <c r="T84" s="118">
        <f>_xll.qlDayCounterYearFraction(DayCounter,R84,S84,,,Trigger)</f>
        <v>0.50555555555555554</v>
      </c>
      <c r="U84" s="139">
        <f>_xll.qlInterpolationInterpolate(B6Minterpolation,R84,TRUE)</f>
        <v>2.4063397924756237E-3</v>
      </c>
    </row>
    <row r="85" spans="18:21" x14ac:dyDescent="0.2">
      <c r="R85" s="92">
        <f>_xll.qlCalendarAdvance(Calendar,R84,"1D","f")</f>
        <v>42256</v>
      </c>
      <c r="S85" s="92">
        <f>_xll.qlCalendarAdvance(Calendar,R85,$F$1,"mf",,Trigger)</f>
        <v>42438</v>
      </c>
      <c r="T85" s="118">
        <f>_xll.qlDayCounterYearFraction(DayCounter,R85,S85,,,Trigger)</f>
        <v>0.50555555555555554</v>
      </c>
      <c r="U85" s="139">
        <f>_xll.qlInterpolationInterpolate(B6Minterpolation,R85,TRUE)</f>
        <v>2.4087666698730079E-3</v>
      </c>
    </row>
    <row r="86" spans="18:21" x14ac:dyDescent="0.2">
      <c r="R86" s="92">
        <f>_xll.qlCalendarAdvance(Calendar,R85,"1D","f")</f>
        <v>42257</v>
      </c>
      <c r="S86" s="92">
        <f>_xll.qlCalendarAdvance(Calendar,R86,$F$1,"mf",,Trigger)</f>
        <v>42439</v>
      </c>
      <c r="T86" s="118">
        <f>_xll.qlDayCounterYearFraction(DayCounter,R86,S86,,,Trigger)</f>
        <v>0.50555555555555554</v>
      </c>
      <c r="U86" s="139">
        <f>_xll.qlInterpolationInterpolate(B6Minterpolation,R86,TRUE)</f>
        <v>2.4111992701023564E-3</v>
      </c>
    </row>
    <row r="87" spans="18:21" x14ac:dyDescent="0.2">
      <c r="R87" s="92">
        <f>_xll.qlCalendarAdvance(Calendar,R86,"1D","f")</f>
        <v>42258</v>
      </c>
      <c r="S87" s="92">
        <f>_xll.qlCalendarAdvance(Calendar,R87,$F$1,"mf",,Trigger)</f>
        <v>42440</v>
      </c>
      <c r="T87" s="118">
        <f>_xll.qlDayCounterYearFraction(DayCounter,R87,S87,,,Trigger)</f>
        <v>0.50555555555555554</v>
      </c>
      <c r="U87" s="139">
        <f>_xll.qlInterpolationInterpolate(B6Minterpolation,R87,TRUE)</f>
        <v>2.4136369783101263E-3</v>
      </c>
    </row>
    <row r="88" spans="18:21" x14ac:dyDescent="0.2">
      <c r="R88" s="92">
        <f>_xll.qlCalendarAdvance(Calendar,R87,"1D","f")</f>
        <v>42261</v>
      </c>
      <c r="S88" s="92">
        <f>_xll.qlCalendarAdvance(Calendar,R88,$F$1,"mf",,Trigger)</f>
        <v>42443</v>
      </c>
      <c r="T88" s="118">
        <f>_xll.qlDayCounterYearFraction(DayCounter,R88,S88,,,Trigger)</f>
        <v>0.50555555555555554</v>
      </c>
      <c r="U88" s="139">
        <f>_xll.qlInterpolationInterpolate(B6Minterpolation,R88,TRUE)</f>
        <v>2.4209746022685304E-3</v>
      </c>
    </row>
    <row r="89" spans="18:21" x14ac:dyDescent="0.2">
      <c r="R89" s="92">
        <f>_xll.qlCalendarAdvance(Calendar,R88,"1D","f")</f>
        <v>42262</v>
      </c>
      <c r="S89" s="92">
        <f>_xll.qlCalendarAdvance(Calendar,R89,$F$1,"mf",,Trigger)</f>
        <v>42444</v>
      </c>
      <c r="T89" s="118">
        <f>_xll.qlDayCounterYearFraction(DayCounter,R89,S89,,,Trigger)</f>
        <v>0.50555555555555554</v>
      </c>
      <c r="U89" s="139">
        <f>_xll.qlInterpolationInterpolate(B6Minterpolation,R89,TRUE)</f>
        <v>2.4234264592100018E-3</v>
      </c>
    </row>
    <row r="90" spans="18:21" x14ac:dyDescent="0.2">
      <c r="R90" s="92">
        <f>_xll.qlCalendarAdvance(Calendar,R89,"1D","f")</f>
        <v>42263</v>
      </c>
      <c r="S90" s="92">
        <f>_xll.qlCalendarAdvance(Calendar,R90,$F$1,"mf",,Trigger)</f>
        <v>42445</v>
      </c>
      <c r="T90" s="118">
        <f>_xll.qlDayCounterYearFraction(DayCounter,R90,S90,,,Trigger)</f>
        <v>0.50555555555555554</v>
      </c>
      <c r="U90" s="139">
        <f>_xll.qlInterpolationInterpolate(B6Minterpolation,R90,TRUE)</f>
        <v>2.4258795419948779E-3</v>
      </c>
    </row>
    <row r="91" spans="18:21" x14ac:dyDescent="0.2">
      <c r="R91" s="92">
        <f>_xll.qlCalendarAdvance(Calendar,R90,"1D","f")</f>
        <v>42264</v>
      </c>
      <c r="S91" s="92">
        <f>_xll.qlCalendarAdvance(Calendar,R91,$F$1,"mf",,Trigger)</f>
        <v>42446</v>
      </c>
      <c r="T91" s="118">
        <f>_xll.qlDayCounterYearFraction(DayCounter,R91,S91,,,Trigger)</f>
        <v>0.50555555555555554</v>
      </c>
      <c r="U91" s="139">
        <f>_xll.qlInterpolationInterpolate(B6Minterpolation,R91,TRUE)</f>
        <v>2.4283324279023143E-3</v>
      </c>
    </row>
    <row r="92" spans="18:21" x14ac:dyDescent="0.2">
      <c r="R92" s="92">
        <f>_xll.qlCalendarAdvance(Calendar,R91,"1D","f")</f>
        <v>42265</v>
      </c>
      <c r="S92" s="92">
        <f>_xll.qlCalendarAdvance(Calendar,R92,$F$1,"mf",,Trigger)</f>
        <v>42447</v>
      </c>
      <c r="T92" s="118">
        <f>_xll.qlDayCounterYearFraction(DayCounter,R92,S92,,,Trigger)</f>
        <v>0.50555555555555554</v>
      </c>
      <c r="U92" s="139">
        <f>_xll.qlInterpolationInterpolate(B6Minterpolation,R92,TRUE)</f>
        <v>2.4307836942114676E-3</v>
      </c>
    </row>
    <row r="93" spans="18:21" x14ac:dyDescent="0.2">
      <c r="R93" s="92">
        <f>_xll.qlCalendarAdvance(Calendar,R92,"1D","f")</f>
        <v>42268</v>
      </c>
      <c r="S93" s="92">
        <f>_xll.qlCalendarAdvance(Calendar,R93,$F$1,"mf",,Trigger)</f>
        <v>42450</v>
      </c>
      <c r="T93" s="118">
        <f>_xll.qlDayCounterYearFraction(DayCounter,R93,S93,,,Trigger)</f>
        <v>0.50555555555555554</v>
      </c>
      <c r="U93" s="139">
        <f>_xll.qlInterpolationInterpolate(B6Minterpolation,R93,TRUE)</f>
        <v>2.438113548340792E-3</v>
      </c>
    </row>
    <row r="94" spans="18:21" x14ac:dyDescent="0.2">
      <c r="R94" s="92">
        <f>_xll.qlCalendarAdvance(Calendar,R93,"1D","f")</f>
        <v>42269</v>
      </c>
      <c r="S94" s="92">
        <f>_xll.qlCalendarAdvance(Calendar,R94,$F$1,"mf",,Trigger)</f>
        <v>42451</v>
      </c>
      <c r="T94" s="118">
        <f>_xll.qlDayCounterYearFraction(DayCounter,R94,S94,,,Trigger)</f>
        <v>0.50555555555555554</v>
      </c>
      <c r="U94" s="139">
        <f>_xll.qlInterpolationInterpolate(B6Minterpolation,R94,TRUE)</f>
        <v>2.440544109048376E-3</v>
      </c>
    </row>
    <row r="95" spans="18:21" x14ac:dyDescent="0.2">
      <c r="R95" s="92">
        <f>_xll.qlCalendarAdvance(Calendar,R94,"1D","f")</f>
        <v>42270</v>
      </c>
      <c r="S95" s="92">
        <f>_xll.qlCalendarAdvance(Calendar,R95,$F$1,"mf",,Trigger)</f>
        <v>42452</v>
      </c>
      <c r="T95" s="118">
        <f>_xll.qlDayCounterYearFraction(DayCounter,R95,S95,,,Trigger)</f>
        <v>0.50555555555555554</v>
      </c>
      <c r="U95" s="139">
        <f>_xll.qlInterpolationInterpolate(B6Minterpolation,R95,TRUE)</f>
        <v>2.4429659365534586E-3</v>
      </c>
    </row>
    <row r="96" spans="18:21" x14ac:dyDescent="0.2">
      <c r="R96" s="92">
        <f>_xll.qlCalendarAdvance(Calendar,R95,"1D","f")</f>
        <v>42271</v>
      </c>
      <c r="S96" s="92">
        <f>_xll.qlCalendarAdvance(Calendar,R96,$F$1,"mf",,Trigger)</f>
        <v>42453</v>
      </c>
      <c r="T96" s="118">
        <f>_xll.qlDayCounterYearFraction(DayCounter,R96,S96,,,Trigger)</f>
        <v>0.50555555555555554</v>
      </c>
      <c r="U96" s="139">
        <f>_xll.qlInterpolationInterpolate(B6Minterpolation,R96,TRUE)</f>
        <v>2.4453776081351957E-3</v>
      </c>
    </row>
    <row r="97" spans="18:21" x14ac:dyDescent="0.2">
      <c r="R97" s="92">
        <f>_xll.qlCalendarAdvance(Calendar,R96,"1D","f")</f>
        <v>42272</v>
      </c>
      <c r="S97" s="92">
        <f>_xll.qlCalendarAdvance(Calendar,R97,$F$1,"mf",,Trigger)</f>
        <v>42458</v>
      </c>
      <c r="T97" s="118">
        <f>_xll.qlDayCounterYearFraction(DayCounter,R97,S97,,,Trigger)</f>
        <v>0.51666666666666672</v>
      </c>
      <c r="U97" s="139">
        <f>_xll.qlInterpolationInterpolate(B6Minterpolation,R97,TRUE)</f>
        <v>2.4477777010727436E-3</v>
      </c>
    </row>
    <row r="98" spans="18:21" x14ac:dyDescent="0.2">
      <c r="R98" s="92">
        <f>_xll.qlCalendarAdvance(Calendar,R97,"1D","f")</f>
        <v>42275</v>
      </c>
      <c r="S98" s="92">
        <f>_xll.qlCalendarAdvance(Calendar,R98,$F$1,"mf",,Trigger)</f>
        <v>42458</v>
      </c>
      <c r="T98" s="118">
        <f>_xll.qlDayCounterYearFraction(DayCounter,R98,S98,,,Trigger)</f>
        <v>0.5083333333333333</v>
      </c>
      <c r="U98" s="139">
        <f>_xll.qlInterpolationInterpolate(B6Minterpolation,R98,TRUE)</f>
        <v>2.4548942808118178E-3</v>
      </c>
    </row>
    <row r="99" spans="18:21" x14ac:dyDescent="0.2">
      <c r="R99" s="92">
        <f>_xll.qlCalendarAdvance(Calendar,R98,"1D","f")</f>
        <v>42276</v>
      </c>
      <c r="S99" s="92">
        <f>_xll.qlCalendarAdvance(Calendar,R99,$F$1,"mf",,Trigger)</f>
        <v>42458</v>
      </c>
      <c r="T99" s="118">
        <f>_xll.qlDayCounterYearFraction(DayCounter,R99,S99,,,Trigger)</f>
        <v>0.50555555555555554</v>
      </c>
      <c r="U99" s="139">
        <f>_xll.qlInterpolationInterpolate(B6Minterpolation,R99,TRUE)</f>
        <v>2.4572338319641734E-3</v>
      </c>
    </row>
    <row r="100" spans="18:21" x14ac:dyDescent="0.2">
      <c r="R100" s="92">
        <f>_xll.qlCalendarAdvance(Calendar,R99,"1D","f")</f>
        <v>42277</v>
      </c>
      <c r="S100" s="92">
        <f>_xll.qlCalendarAdvance(Calendar,R100,$F$1,"mf",,Trigger)</f>
        <v>42459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2.4595546908681215E-3</v>
      </c>
    </row>
    <row r="101" spans="18:21" x14ac:dyDescent="0.2">
      <c r="R101" s="92">
        <f>_xll.qlCalendarAdvance(Calendar,R100,"1D","f")</f>
        <v>42278</v>
      </c>
      <c r="S101" s="92">
        <f>_xll.qlCalendarAdvance(Calendar,R101,$F$1,"mf",,Trigger)</f>
        <v>42461</v>
      </c>
      <c r="T101" s="118">
        <f>_xll.qlDayCounterYearFraction(DayCounter,R101,S101,,,Trigger)</f>
        <v>0.5083333333333333</v>
      </c>
      <c r="U101" s="139">
        <f>_xll.qlInterpolationInterpolate(B6Minterpolation,R101,TRUE)</f>
        <v>2.4618554348028185E-3</v>
      </c>
    </row>
    <row r="102" spans="18:21" x14ac:dyDescent="0.2">
      <c r="R102" s="92">
        <f>_xll.qlCalendarAdvance(Calendar,R101,"1D","f")</f>
        <v>42279</v>
      </c>
      <c r="S102" s="92">
        <f>_xll.qlCalendarAdvance(Calendar,R102,$F$1,"mf",,Trigger)</f>
        <v>42464</v>
      </c>
      <c r="T102" s="118">
        <f>_xll.qlDayCounterYearFraction(DayCounter,R102,S102,,,Trigger)</f>
        <v>0.51388888888888884</v>
      </c>
      <c r="U102" s="139">
        <f>_xll.qlInterpolationInterpolate(B6Minterpolation,R102,TRUE)</f>
        <v>2.4641346410474211E-3</v>
      </c>
    </row>
    <row r="103" spans="18:21" x14ac:dyDescent="0.2">
      <c r="R103" s="92">
        <f>_xll.qlCalendarAdvance(Calendar,R102,"1D","f")</f>
        <v>42282</v>
      </c>
      <c r="S103" s="92">
        <f>_xll.qlCalendarAdvance(Calendar,R103,$F$1,"mf",,Trigger)</f>
        <v>42465</v>
      </c>
      <c r="T103" s="118">
        <f>_xll.qlDayCounterYearFraction(DayCounter,R103,S103,,,Trigger)</f>
        <v>0.5083333333333333</v>
      </c>
      <c r="U103" s="139">
        <f>_xll.qlInterpolationInterpolate(B6Minterpolation,R103,TRUE)</f>
        <v>2.4708288064322226E-3</v>
      </c>
    </row>
    <row r="104" spans="18:21" x14ac:dyDescent="0.2">
      <c r="R104" s="92">
        <f>_xll.qlCalendarAdvance(Calendar,R103,"1D","f")</f>
        <v>42283</v>
      </c>
      <c r="S104" s="92">
        <f>_xll.qlCalendarAdvance(Calendar,R104,$F$1,"mf",,Trigger)</f>
        <v>42466</v>
      </c>
      <c r="T104" s="118">
        <f>_xll.qlDayCounterYearFraction(DayCounter,R104,S104,,,Trigger)</f>
        <v>0.5083333333333333</v>
      </c>
      <c r="U104" s="139">
        <f>_xll.qlInterpolationInterpolate(B6Minterpolation,R104,TRUE)</f>
        <v>2.473007634708009E-3</v>
      </c>
    </row>
    <row r="105" spans="18:21" x14ac:dyDescent="0.2">
      <c r="R105" s="92">
        <f>_xll.qlCalendarAdvance(Calendar,R104,"1D","f")</f>
        <v>42284</v>
      </c>
      <c r="S105" s="92">
        <f>_xll.qlCalendarAdvance(Calendar,R105,$F$1,"mf",,Trigger)</f>
        <v>42467</v>
      </c>
      <c r="T105" s="118">
        <f>_xll.qlDayCounterYearFraction(DayCounter,R105,S105,,,Trigger)</f>
        <v>0.5083333333333333</v>
      </c>
      <c r="U105" s="139">
        <f>_xll.qlInterpolationInterpolate(B6Minterpolation,R105,TRUE)</f>
        <v>2.4751578116894821E-3</v>
      </c>
    </row>
    <row r="106" spans="18:21" x14ac:dyDescent="0.2">
      <c r="R106" s="92">
        <f>_xll.qlCalendarAdvance(Calendar,R105,"1D","f")</f>
        <v>42285</v>
      </c>
      <c r="S106" s="92">
        <f>_xll.qlCalendarAdvance(Calendar,R106,$F$1,"mf",,Trigger)</f>
        <v>42468</v>
      </c>
      <c r="T106" s="118">
        <f>_xll.qlDayCounterYearFraction(DayCounter,R106,S106,,,Trigger)</f>
        <v>0.5083333333333333</v>
      </c>
      <c r="U106" s="139">
        <f>_xll.qlInterpolationInterpolate(B6Minterpolation,R106,TRUE)</f>
        <v>2.4772779146557985E-3</v>
      </c>
    </row>
    <row r="107" spans="18:21" x14ac:dyDescent="0.2">
      <c r="R107" s="92">
        <f>_xll.qlCalendarAdvance(Calendar,R106,"1D","f")</f>
        <v>42286</v>
      </c>
      <c r="S107" s="92">
        <f>_xll.qlCalendarAdvance(Calendar,R107,$F$1,"mf",,Trigger)</f>
        <v>42471</v>
      </c>
      <c r="T107" s="118">
        <f>_xll.qlDayCounterYearFraction(DayCounter,R107,S107,,,Trigger)</f>
        <v>0.51388888888888884</v>
      </c>
      <c r="U107" s="139">
        <f>_xll.qlInterpolationInterpolate(B6Minterpolation,R107,TRUE)</f>
        <v>2.479366520886114E-3</v>
      </c>
    </row>
    <row r="108" spans="18:21" x14ac:dyDescent="0.2">
      <c r="R108" s="92">
        <f>_xll.qlCalendarAdvance(Calendar,R107,"1D","f")</f>
        <v>42289</v>
      </c>
      <c r="S108" s="92">
        <f>_xll.qlCalendarAdvance(Calendar,R108,$F$1,"mf",,Trigger)</f>
        <v>42472</v>
      </c>
      <c r="T108" s="118">
        <f>_xll.qlDayCounterYearFraction(DayCounter,R108,S108,,,Trigger)</f>
        <v>0.5083333333333333</v>
      </c>
      <c r="U108" s="139">
        <f>_xll.qlInterpolationInterpolate(B6Minterpolation,R108,TRUE)</f>
        <v>2.4854291319526206E-3</v>
      </c>
    </row>
    <row r="109" spans="18:21" x14ac:dyDescent="0.2">
      <c r="R109" s="92">
        <f>_xll.qlCalendarAdvance(Calendar,R108,"1D","f")</f>
        <v>42290</v>
      </c>
      <c r="S109" s="92">
        <f>_xll.qlCalendarAdvance(Calendar,R109,$F$1,"mf",,Trigger)</f>
        <v>42473</v>
      </c>
      <c r="T109" s="118">
        <f>_xll.qlDayCounterYearFraction(DayCounter,R109,S109,,,Trigger)</f>
        <v>0.5083333333333333</v>
      </c>
      <c r="U109" s="139">
        <f>_xll.qlInterpolationInterpolate(B6Minterpolation,R109,TRUE)</f>
        <v>2.4873775240304972E-3</v>
      </c>
    </row>
    <row r="110" spans="18:21" x14ac:dyDescent="0.2">
      <c r="R110" s="92">
        <f>_xll.qlCalendarAdvance(Calendar,R109,"1D","f")</f>
        <v>42291</v>
      </c>
      <c r="S110" s="92">
        <f>_xll.qlCalendarAdvance(Calendar,R110,$F$1,"mf",,Trigger)</f>
        <v>42474</v>
      </c>
      <c r="T110" s="118">
        <f>_xll.qlDayCounterYearFraction(DayCounter,R110,S110,,,Trigger)</f>
        <v>0.5083333333333333</v>
      </c>
      <c r="U110" s="139">
        <f>_xll.qlInterpolationInterpolate(B6Minterpolation,R110,TRUE)</f>
        <v>2.4892873057681545E-3</v>
      </c>
    </row>
    <row r="111" spans="18:21" x14ac:dyDescent="0.2">
      <c r="R111" s="92">
        <f>_xll.qlCalendarAdvance(Calendar,R110,"1D","f")</f>
        <v>42292</v>
      </c>
      <c r="S111" s="92">
        <f>_xll.qlCalendarAdvance(Calendar,R111,$F$1,"mf",,Trigger)</f>
        <v>42475</v>
      </c>
      <c r="T111" s="118">
        <f>_xll.qlDayCounterYearFraction(DayCounter,R111,S111,,,Trigger)</f>
        <v>0.5083333333333333</v>
      </c>
      <c r="U111" s="139">
        <f>_xll.qlInterpolationInterpolate(B6Minterpolation,R111,TRUE)</f>
        <v>2.4911571213154537E-3</v>
      </c>
    </row>
    <row r="112" spans="18:21" x14ac:dyDescent="0.2">
      <c r="R112" s="92">
        <f>_xll.qlCalendarAdvance(Calendar,R111,"1D","f")</f>
        <v>42293</v>
      </c>
      <c r="S112" s="92">
        <f>_xll.qlCalendarAdvance(Calendar,R112,$F$1,"mf",,Trigger)</f>
        <v>42478</v>
      </c>
      <c r="T112" s="118">
        <f>_xll.qlDayCounterYearFraction(DayCounter,R112,S112,,,Trigger)</f>
        <v>0.51388888888888884</v>
      </c>
      <c r="U112" s="139">
        <f>_xll.qlInterpolationInterpolate(B6Minterpolation,R112,TRUE)</f>
        <v>2.4929858823050733E-3</v>
      </c>
    </row>
    <row r="113" spans="18:21" x14ac:dyDescent="0.2">
      <c r="R113" s="92">
        <f>_xll.qlCalendarAdvance(Calendar,R112,"1D","f")</f>
        <v>42296</v>
      </c>
      <c r="S113" s="92">
        <f>_xll.qlCalendarAdvance(Calendar,R113,$F$1,"mf",,Trigger)</f>
        <v>42479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2.4982156229616842E-3</v>
      </c>
    </row>
    <row r="114" spans="18:21" x14ac:dyDescent="0.2">
      <c r="R114" s="92">
        <f>_xll.qlCalendarAdvance(Calendar,R113,"1D","f")</f>
        <v>42297</v>
      </c>
      <c r="S114" s="92">
        <f>_xll.qlCalendarAdvance(Calendar,R114,$F$1,"mf",,Trigger)</f>
        <v>42480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2.4998699507544162E-3</v>
      </c>
    </row>
    <row r="115" spans="18:21" x14ac:dyDescent="0.2">
      <c r="R115" s="92">
        <f>_xll.qlCalendarAdvance(Calendar,R114,"1D","f")</f>
        <v>42298</v>
      </c>
      <c r="S115" s="92">
        <f>_xll.qlCalendarAdvance(Calendar,R115,$F$1,"mf",,Trigger)</f>
        <v>42481</v>
      </c>
      <c r="T115" s="118">
        <f>_xll.qlDayCounterYearFraction(DayCounter,R115,S115,,,Trigger)</f>
        <v>0.5083333333333333</v>
      </c>
      <c r="U115" s="139">
        <f>_xll.qlInterpolationInterpolate(B6Minterpolation,R115,TRUE)</f>
        <v>2.5014781165063832E-3</v>
      </c>
    </row>
    <row r="116" spans="18:21" x14ac:dyDescent="0.2">
      <c r="R116" s="92">
        <f>_xll.qlCalendarAdvance(Calendar,R115,"1D","f")</f>
        <v>42299</v>
      </c>
      <c r="S116" s="92">
        <f>_xll.qlCalendarAdvance(Calendar,R116,$F$1,"mf",,Trigger)</f>
        <v>42482</v>
      </c>
      <c r="T116" s="118">
        <f>_xll.qlDayCounterYearFraction(DayCounter,R116,S116,,,Trigger)</f>
        <v>0.5083333333333333</v>
      </c>
      <c r="U116" s="139">
        <f>_xll.qlInterpolationInterpolate(B6Minterpolation,R116,TRUE)</f>
        <v>2.5030390987209696E-3</v>
      </c>
    </row>
    <row r="117" spans="18:21" x14ac:dyDescent="0.2">
      <c r="R117" s="92">
        <f>_xll.qlCalendarAdvance(Calendar,R116,"1D","f")</f>
        <v>42300</v>
      </c>
      <c r="S117" s="92">
        <f>_xll.qlCalendarAdvance(Calendar,R117,$F$1,"mf",,Trigger)</f>
        <v>42485</v>
      </c>
      <c r="T117" s="118">
        <f>_xll.qlDayCounterYearFraction(DayCounter,R117,S117,,,Trigger)</f>
        <v>0.51388888888888884</v>
      </c>
      <c r="U117" s="139">
        <f>_xll.qlInterpolationInterpolate(B6Minterpolation,R117,TRUE)</f>
        <v>2.5045518759015577E-3</v>
      </c>
    </row>
    <row r="118" spans="18:21" x14ac:dyDescent="0.2">
      <c r="R118" s="92">
        <f>_xll.qlCalendarAdvance(Calendar,R117,"1D","f")</f>
        <v>42303</v>
      </c>
      <c r="S118" s="92">
        <f>_xll.qlCalendarAdvance(Calendar,R118,$F$1,"mf",,Trigger)</f>
        <v>42486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2.5087907622731638E-3</v>
      </c>
    </row>
    <row r="119" spans="18:21" x14ac:dyDescent="0.2">
      <c r="R119" s="92">
        <f>_xll.qlCalendarAdvance(Calendar,R118,"1D","f")</f>
        <v>42304</v>
      </c>
      <c r="S119" s="92">
        <f>_xll.qlCalendarAdvance(Calendar,R119,$F$1,"mf",,Trigger)</f>
        <v>42487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2.5101005043515899E-3</v>
      </c>
    </row>
    <row r="120" spans="18:21" x14ac:dyDescent="0.2">
      <c r="R120" s="92">
        <f>_xll.qlCalendarAdvance(Calendar,R119,"1D","f")</f>
        <v>42305</v>
      </c>
      <c r="S120" s="92">
        <f>_xll.qlCalendarAdvance(Calendar,R120,$F$1,"mf",,Trigger)</f>
        <v>42488</v>
      </c>
      <c r="T120" s="118">
        <f>_xll.qlDayCounterYearFraction(DayCounter,R120,S120,,,Trigger)</f>
        <v>0.5083333333333333</v>
      </c>
      <c r="U120" s="139">
        <f>_xll.qlInterpolationInterpolate(B6Minterpolation,R120,TRUE)</f>
        <v>2.5113569339129337E-3</v>
      </c>
    </row>
    <row r="121" spans="18:21" x14ac:dyDescent="0.2">
      <c r="R121" s="92">
        <f>_xll.qlCalendarAdvance(Calendar,R120,"1D","f")</f>
        <v>42306</v>
      </c>
      <c r="S121" s="92">
        <f>_xll.qlCalendarAdvance(Calendar,R121,$F$1,"mf",,Trigger)</f>
        <v>42489</v>
      </c>
      <c r="T121" s="118">
        <f>_xll.qlDayCounterYearFraction(DayCounter,R121,S121,,,Trigger)</f>
        <v>0.5083333333333333</v>
      </c>
      <c r="U121" s="139">
        <f>_xll.qlInterpolationInterpolate(B6Minterpolation,R121,TRUE)</f>
        <v>2.5125590294605774E-3</v>
      </c>
    </row>
    <row r="122" spans="18:21" x14ac:dyDescent="0.2">
      <c r="R122" s="92">
        <f>_xll.qlCalendarAdvance(Calendar,R121,"1D","f")</f>
        <v>42307</v>
      </c>
      <c r="S122" s="92">
        <f>_xll.qlCalendarAdvance(Calendar,R122,$F$1,"mf",,Trigger)</f>
        <v>42489</v>
      </c>
      <c r="T122" s="118">
        <f>_xll.qlDayCounterYearFraction(DayCounter,R122,S122,,,Trigger)</f>
        <v>0.50555555555555554</v>
      </c>
      <c r="U122" s="139">
        <f>_xll.qlInterpolationInterpolate(B6Minterpolation,R122,TRUE)</f>
        <v>2.5137057694979048E-3</v>
      </c>
    </row>
    <row r="123" spans="18:21" x14ac:dyDescent="0.2">
      <c r="R123" s="92">
        <f>_xll.qlCalendarAdvance(Calendar,R122,"1D","f")</f>
        <v>42310</v>
      </c>
      <c r="S123" s="92">
        <f>_xll.qlCalendarAdvance(Calendar,R123,$F$1,"mf",,Trigger)</f>
        <v>42493</v>
      </c>
      <c r="T123" s="118">
        <f>_xll.qlDayCounterYearFraction(DayCounter,R123,S123,,,Trigger)</f>
        <v>0.5083333333333333</v>
      </c>
      <c r="U123" s="139">
        <f>_xll.qlInterpolationInterpolate(B6Minterpolation,R123,TRUE)</f>
        <v>2.5168036415818178E-3</v>
      </c>
    </row>
    <row r="124" spans="18:21" x14ac:dyDescent="0.2">
      <c r="R124" s="92">
        <f>_xll.qlCalendarAdvance(Calendar,R123,"1D","f")</f>
        <v>42311</v>
      </c>
      <c r="S124" s="92">
        <f>_xll.qlCalendarAdvance(Calendar,R124,$F$1,"mf",,Trigger)</f>
        <v>42493</v>
      </c>
      <c r="T124" s="118">
        <f>_xll.qlDayCounterYearFraction(DayCounter,R124,S124,,,Trigger)</f>
        <v>0.50555555555555554</v>
      </c>
      <c r="U124" s="139">
        <f>_xll.qlInterpolationInterpolate(B6Minterpolation,R124,TRUE)</f>
        <v>2.5177187446117095E-3</v>
      </c>
    </row>
    <row r="125" spans="18:21" x14ac:dyDescent="0.2">
      <c r="R125" s="92">
        <f>_xll.qlCalendarAdvance(Calendar,R124,"1D","f")</f>
        <v>42312</v>
      </c>
      <c r="S125" s="92">
        <f>_xll.qlCalendarAdvance(Calendar,R125,$F$1,"mf",,Trigger)</f>
        <v>42494</v>
      </c>
      <c r="T125" s="118">
        <f>_xll.qlDayCounterYearFraction(DayCounter,R125,S125,,,Trigger)</f>
        <v>0.50555555555555554</v>
      </c>
      <c r="U125" s="139">
        <f>_xll.qlInterpolationInterpolate(B6Minterpolation,R125,TRUE)</f>
        <v>2.5185733846482001E-3</v>
      </c>
    </row>
    <row r="126" spans="18:21" x14ac:dyDescent="0.2">
      <c r="R126" s="92">
        <f>_xll.qlCalendarAdvance(Calendar,R125,"1D","f")</f>
        <v>42313</v>
      </c>
      <c r="S126" s="92">
        <f>_xll.qlCalendarAdvance(Calendar,R126,$F$1,"mf",,Trigger)</f>
        <v>42495</v>
      </c>
      <c r="T126" s="118">
        <f>_xll.qlDayCounterYearFraction(DayCounter,R126,S126,,,Trigger)</f>
        <v>0.50555555555555554</v>
      </c>
      <c r="U126" s="139">
        <f>_xll.qlInterpolationInterpolate(B6Minterpolation,R126,TRUE)</f>
        <v>2.5193665401946723E-3</v>
      </c>
    </row>
    <row r="127" spans="18:21" x14ac:dyDescent="0.2">
      <c r="R127" s="92">
        <f>_xll.qlCalendarAdvance(Calendar,R126,"1D","f")</f>
        <v>42314</v>
      </c>
      <c r="S127" s="92">
        <f>_xll.qlCalendarAdvance(Calendar,R127,$F$1,"mf",,Trigger)</f>
        <v>42496</v>
      </c>
      <c r="T127" s="118">
        <f>_xll.qlDayCounterYearFraction(DayCounter,R127,S127,,,Trigger)</f>
        <v>0.50555555555555554</v>
      </c>
      <c r="U127" s="139">
        <f>_xll.qlInterpolationInterpolate(B6Minterpolation,R127,TRUE)</f>
        <v>2.5200971897545096E-3</v>
      </c>
    </row>
    <row r="128" spans="18:21" x14ac:dyDescent="0.2">
      <c r="R128" s="92">
        <f>_xll.qlCalendarAdvance(Calendar,R127,"1D","f")</f>
        <v>42317</v>
      </c>
      <c r="S128" s="92">
        <f>_xll.qlCalendarAdvance(Calendar,R128,$F$1,"mf",,Trigger)</f>
        <v>42499</v>
      </c>
      <c r="T128" s="118">
        <f>_xll.qlDayCounterYearFraction(DayCounter,R128,S128,,,Trigger)</f>
        <v>0.50555555555555554</v>
      </c>
      <c r="U128" s="139">
        <f>_xll.qlInterpolationInterpolate(B6Minterpolation,R128,TRUE)</f>
        <v>2.5219038875480418E-3</v>
      </c>
    </row>
    <row r="129" spans="18:21" x14ac:dyDescent="0.2">
      <c r="R129" s="92">
        <f>_xll.qlCalendarAdvance(Calendar,R128,"1D","f")</f>
        <v>42318</v>
      </c>
      <c r="S129" s="92">
        <f>_xll.qlCalendarAdvance(Calendar,R129,$F$1,"mf",,Trigger)</f>
        <v>42500</v>
      </c>
      <c r="T129" s="118">
        <f>_xll.qlDayCounterYearFraction(DayCounter,R129,S129,,,Trigger)</f>
        <v>0.50555555555555554</v>
      </c>
      <c r="U129" s="139">
        <f>_xll.qlInterpolationInterpolate(B6Minterpolation,R129,TRUE)</f>
        <v>2.5223742981951695E-3</v>
      </c>
    </row>
    <row r="130" spans="18:21" x14ac:dyDescent="0.2">
      <c r="R130" s="92">
        <f>_xll.qlCalendarAdvance(Calendar,R129,"1D","f")</f>
        <v>42319</v>
      </c>
      <c r="S130" s="92">
        <f>_xll.qlCalendarAdvance(Calendar,R130,$F$1,"mf",,Trigger)</f>
        <v>42501</v>
      </c>
      <c r="T130" s="118">
        <f>_xll.qlDayCounterYearFraction(DayCounter,R130,S130,,,Trigger)</f>
        <v>0.50555555555555554</v>
      </c>
      <c r="U130" s="139">
        <f>_xll.qlInterpolationInterpolate(B6Minterpolation,R130,TRUE)</f>
        <v>2.5227770953725774E-3</v>
      </c>
    </row>
    <row r="131" spans="18:21" x14ac:dyDescent="0.2">
      <c r="R131" s="92">
        <f>_xll.qlCalendarAdvance(Calendar,R130,"1D","f")</f>
        <v>42320</v>
      </c>
      <c r="S131" s="92">
        <f>_xll.qlCalendarAdvance(Calendar,R131,$F$1,"mf",,Trigger)</f>
        <v>42502</v>
      </c>
      <c r="T131" s="118">
        <f>_xll.qlDayCounterYearFraction(DayCounter,R131,S131,,,Trigger)</f>
        <v>0.50555555555555554</v>
      </c>
      <c r="U131" s="139">
        <f>_xll.qlInterpolationInterpolate(B6Minterpolation,R131,TRUE)</f>
        <v>2.523111257583649E-3</v>
      </c>
    </row>
    <row r="132" spans="18:21" x14ac:dyDescent="0.2">
      <c r="R132" s="92">
        <f>_xll.qlCalendarAdvance(Calendar,R131,"1D","f")</f>
        <v>42321</v>
      </c>
      <c r="S132" s="92">
        <f>_xll.qlCalendarAdvance(Calendar,R132,$F$1,"mf",,Trigger)</f>
        <v>42503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2.5233757633317667E-3</v>
      </c>
    </row>
    <row r="133" spans="18:21" x14ac:dyDescent="0.2">
      <c r="R133" s="92">
        <f>_xll.qlCalendarAdvance(Calendar,R132,"1D","f")</f>
        <v>42324</v>
      </c>
      <c r="S133" s="92">
        <f>_xll.qlCalendarAdvance(Calendar,R133,$F$1,"mf",,Trigger)</f>
        <v>42506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2.52374112683223E-3</v>
      </c>
    </row>
    <row r="134" spans="18:21" x14ac:dyDescent="0.2">
      <c r="R134" s="92">
        <f>_xll.qlCalendarAdvance(Calendar,R133,"1D","f")</f>
        <v>42325</v>
      </c>
      <c r="S134" s="92">
        <f>_xll.qlCalendarAdvance(Calendar,R134,$F$1,"mf",,Trigger)</f>
        <v>42507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2.5237529778157812E-3</v>
      </c>
    </row>
    <row r="135" spans="18:21" x14ac:dyDescent="0.2">
      <c r="R135" s="92">
        <f>_xll.qlCalendarAdvance(Calendar,R134,"1D","f")</f>
        <v>42326</v>
      </c>
      <c r="S135" s="92">
        <f>_xll.qlCalendarAdvance(Calendar,R135,$F$1,"mf",,Trigger)</f>
        <v>42508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2.5237633266761775E-3</v>
      </c>
    </row>
    <row r="136" spans="18:21" x14ac:dyDescent="0.2">
      <c r="R136" s="92">
        <f>_xll.qlCalendarAdvance(Calendar,R135,"1D","f")</f>
        <v>42327</v>
      </c>
      <c r="S136" s="92">
        <f>_xll.qlCalendarAdvance(Calendar,R136,$F$1,"mf",,Trigger)</f>
        <v>42509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2.5237724864908737E-3</v>
      </c>
    </row>
    <row r="137" spans="18:21" x14ac:dyDescent="0.2">
      <c r="R137" s="92">
        <f>_xll.qlCalendarAdvance(Calendar,R136,"1D","f")</f>
        <v>42328</v>
      </c>
      <c r="S137" s="92">
        <f>_xll.qlCalendarAdvance(Calendar,R137,$F$1,"mf",,Trigger)</f>
        <v>42510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2.5237807703373263E-3</v>
      </c>
    </row>
    <row r="138" spans="18:21" x14ac:dyDescent="0.2">
      <c r="R138" s="92">
        <f>_xll.qlCalendarAdvance(Calendar,R137,"1D","f")</f>
        <v>42331</v>
      </c>
      <c r="S138" s="92">
        <f>_xll.qlCalendarAdvance(Calendar,R138,$F$1,"mf",,Trigger)</f>
        <v>42513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2.5238034968417832E-3</v>
      </c>
    </row>
    <row r="139" spans="18:21" x14ac:dyDescent="0.2">
      <c r="R139" s="92">
        <f>_xll.qlCalendarAdvance(Calendar,R138,"1D","f")</f>
        <v>42332</v>
      </c>
      <c r="S139" s="92">
        <f>_xll.qlCalendarAdvance(Calendar,R139,$F$1,"mf",,Trigger)</f>
        <v>42514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2.5238114075898221E-3</v>
      </c>
    </row>
    <row r="140" spans="18:21" x14ac:dyDescent="0.2">
      <c r="R140" s="92">
        <f>_xll.qlCalendarAdvance(Calendar,R139,"1D","f")</f>
        <v>42333</v>
      </c>
      <c r="S140" s="92">
        <f>_xll.qlCalendarAdvance(Calendar,R140,$F$1,"mf",,Trigger)</f>
        <v>42515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2.5238200077568971E-3</v>
      </c>
    </row>
    <row r="141" spans="18:21" x14ac:dyDescent="0.2">
      <c r="R141" s="92">
        <f>_xll.qlCalendarAdvance(Calendar,R140,"1D","f")</f>
        <v>42334</v>
      </c>
      <c r="S141" s="92">
        <f>_xll.qlCalendarAdvance(Calendar,R141,$F$1,"mf",,Trigger)</f>
        <v>42516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2.523829610420465E-3</v>
      </c>
    </row>
    <row r="142" spans="18:21" x14ac:dyDescent="0.2">
      <c r="R142" s="92">
        <f>_xll.qlCalendarAdvance(Calendar,R141,"1D","f")</f>
        <v>42335</v>
      </c>
      <c r="S142" s="92">
        <f>_xll.qlCalendarAdvance(Calendar,R142,$F$1,"mf",,Trigger)</f>
        <v>42517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2.5238405286579814E-3</v>
      </c>
    </row>
    <row r="143" spans="18:21" x14ac:dyDescent="0.2">
      <c r="R143" s="92">
        <f>_xll.qlCalendarAdvance(Calendar,R142,"1D","f")</f>
        <v>42338</v>
      </c>
      <c r="S143" s="92">
        <f>_xll.qlCalendarAdvance(Calendar,R143,$F$1,"mf",,Trigger)</f>
        <v>42521</v>
      </c>
      <c r="T143" s="118">
        <f>_xll.qlDayCounterYearFraction(DayCounter,R143,S143,,,Trigger)</f>
        <v>0.5083333333333333</v>
      </c>
      <c r="U143" s="139">
        <f>_xll.qlInterpolationInterpolate(B6Minterpolation,R143,TRUE)</f>
        <v>2.5238843075887818E-3</v>
      </c>
    </row>
    <row r="144" spans="18:21" x14ac:dyDescent="0.2">
      <c r="R144" s="92">
        <f>_xll.qlCalendarAdvance(Calendar,R143,"1D","f")</f>
        <v>42339</v>
      </c>
      <c r="S144" s="92">
        <f>_xll.qlCalendarAdvance(Calendar,R144,$F$1,"mf",,Trigger)</f>
        <v>42522</v>
      </c>
      <c r="T144" s="118">
        <f>_xll.qlDayCounterYearFraction(DayCounter,R144,S144,,,Trigger)</f>
        <v>0.5083333333333333</v>
      </c>
      <c r="U144" s="139">
        <f>_xll.qlInterpolationInterpolate(B6Minterpolation,R144,TRUE)</f>
        <v>2.5239036188966523E-3</v>
      </c>
    </row>
    <row r="145" spans="18:21" x14ac:dyDescent="0.2">
      <c r="R145" s="92">
        <f>_xll.qlCalendarAdvance(Calendar,R144,"1D","f")</f>
        <v>42340</v>
      </c>
      <c r="S145" s="92">
        <f>_xll.qlCalendarAdvance(Calendar,R145,$F$1,"mf",,Trigger)</f>
        <v>42523</v>
      </c>
      <c r="T145" s="118">
        <f>_xll.qlDayCounterYearFraction(DayCounter,R145,S145,,,Trigger)</f>
        <v>0.5083333333333333</v>
      </c>
      <c r="U145" s="139">
        <f>_xll.qlInterpolationInterpolate(B6Minterpolation,R145,TRUE)</f>
        <v>2.523925811165752E-3</v>
      </c>
    </row>
    <row r="146" spans="18:21" x14ac:dyDescent="0.2">
      <c r="R146" s="92">
        <f>_xll.qlCalendarAdvance(Calendar,R145,"1D","f")</f>
        <v>42341</v>
      </c>
      <c r="S146" s="92">
        <f>_xll.qlCalendarAdvance(Calendar,R146,$F$1,"mf",,Trigger)</f>
        <v>42524</v>
      </c>
      <c r="T146" s="118">
        <f>_xll.qlDayCounterYearFraction(DayCounter,R146,S146,,,Trigger)</f>
        <v>0.5083333333333333</v>
      </c>
      <c r="U146" s="139">
        <f>_xll.qlInterpolationInterpolate(B6Minterpolation,R146,TRUE)</f>
        <v>2.5239511974735358E-3</v>
      </c>
    </row>
    <row r="147" spans="18:21" x14ac:dyDescent="0.2">
      <c r="R147" s="92">
        <f>_xll.qlCalendarAdvance(Calendar,R146,"1D","f")</f>
        <v>42342</v>
      </c>
      <c r="S147" s="92">
        <f>_xll.qlCalendarAdvance(Calendar,R147,$F$1,"mf",,Trigger)</f>
        <v>42527</v>
      </c>
      <c r="T147" s="118">
        <f>_xll.qlDayCounterYearFraction(DayCounter,R147,S147,,,Trigger)</f>
        <v>0.51388888888888884</v>
      </c>
      <c r="U147" s="139">
        <f>_xll.qlInterpolationInterpolate(B6Minterpolation,R147,TRUE)</f>
        <v>2.5239800908974605E-3</v>
      </c>
    </row>
    <row r="148" spans="18:21" x14ac:dyDescent="0.2">
      <c r="R148" s="92">
        <f>_xll.qlCalendarAdvance(Calendar,R147,"1D","f")</f>
        <v>42345</v>
      </c>
      <c r="S148" s="92">
        <f>_xll.qlCalendarAdvance(Calendar,R148,$F$1,"mf",,Trigger)</f>
        <v>42528</v>
      </c>
      <c r="T148" s="118">
        <f>_xll.qlDayCounterYearFraction(DayCounter,R148,S148,,,Trigger)</f>
        <v>0.5083333333333333</v>
      </c>
      <c r="U148" s="139">
        <f>_xll.qlInterpolationInterpolate(B6Minterpolation,R148,TRUE)</f>
        <v>2.5240909446406392E-3</v>
      </c>
    </row>
    <row r="149" spans="18:21" x14ac:dyDescent="0.2">
      <c r="R149" s="92">
        <f>_xll.qlCalendarAdvance(Calendar,R148,"1D","f")</f>
        <v>42346</v>
      </c>
      <c r="S149" s="92">
        <f>_xll.qlCalendarAdvance(Calendar,R149,$F$1,"mf",,Trigger)</f>
        <v>42529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2.5241369973036869E-3</v>
      </c>
    </row>
    <row r="150" spans="18:21" x14ac:dyDescent="0.2">
      <c r="R150" s="92">
        <f>_xll.qlCalendarAdvance(Calendar,R149,"1D","f")</f>
        <v>42347</v>
      </c>
      <c r="S150" s="92">
        <f>_xll.qlCalendarAdvance(Calendar,R150,$F$1,"mf",,Trigger)</f>
        <v>42530</v>
      </c>
      <c r="T150" s="118">
        <f>_xll.qlDayCounterYearFraction(DayCounter,R150,S150,,,Trigger)</f>
        <v>0.5083333333333333</v>
      </c>
      <c r="U150" s="139">
        <f>_xll.qlInterpolationInterpolate(B6Minterpolation,R150,TRUE)</f>
        <v>2.5241881224701552E-3</v>
      </c>
    </row>
    <row r="151" spans="18:21" x14ac:dyDescent="0.2">
      <c r="R151" s="92">
        <f>_xll.qlCalendarAdvance(Calendar,R150,"1D","f")</f>
        <v>42348</v>
      </c>
      <c r="S151" s="92">
        <f>_xll.qlCalendarAdvance(Calendar,R151,$F$1,"mf",,Trigger)</f>
        <v>42531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2.5242446332175003E-3</v>
      </c>
    </row>
    <row r="152" spans="18:21" x14ac:dyDescent="0.2">
      <c r="R152" s="92">
        <f>_xll.qlCalendarAdvance(Calendar,R151,"1D","f")</f>
        <v>42349</v>
      </c>
      <c r="S152" s="92">
        <f>_xll.qlCalendarAdvance(Calendar,R152,$F$1,"mf",,Trigger)</f>
        <v>42534</v>
      </c>
      <c r="T152" s="118">
        <f>_xll.qlDayCounterYearFraction(DayCounter,R152,S152,,,Trigger)</f>
        <v>0.51388888888888884</v>
      </c>
      <c r="U152" s="139">
        <f>_xll.qlInterpolationInterpolate(B6Minterpolation,R152,TRUE)</f>
        <v>2.5243068426231783E-3</v>
      </c>
    </row>
    <row r="153" spans="18:21" x14ac:dyDescent="0.2">
      <c r="R153" s="92">
        <f>_xll.qlCalendarAdvance(Calendar,R152,"1D","f")</f>
        <v>42352</v>
      </c>
      <c r="S153" s="92">
        <f>_xll.qlCalendarAdvance(Calendar,R153,$F$1,"mf",,Trigger)</f>
        <v>42535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2.5245307935647691E-3</v>
      </c>
    </row>
    <row r="154" spans="18:21" x14ac:dyDescent="0.2">
      <c r="R154" s="92">
        <f>_xll.qlCalendarAdvance(Calendar,R153,"1D","f")</f>
        <v>42353</v>
      </c>
      <c r="S154" s="92">
        <f>_xll.qlCalendarAdvance(Calendar,R154,$F$1,"mf",,Trigger)</f>
        <v>42536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2.5247541563177761E-3</v>
      </c>
    </row>
    <row r="155" spans="18:21" x14ac:dyDescent="0.2">
      <c r="R155" s="92">
        <f>_xll.qlCalendarAdvance(Calendar,R154,"1D","f")</f>
        <v>42354</v>
      </c>
      <c r="S155" s="92">
        <f>_xll.qlCalendarAdvance(Calendar,R155,$F$1,"mf",,Trigger)</f>
        <v>42537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2.5252485755685363E-3</v>
      </c>
    </row>
    <row r="156" spans="18:21" x14ac:dyDescent="0.2">
      <c r="R156" s="92">
        <f>_xll.qlCalendarAdvance(Calendar,R155,"1D","f")</f>
        <v>42355</v>
      </c>
      <c r="S156" s="92">
        <f>_xll.qlCalendarAdvance(Calendar,R156,$F$1,"mf",,Trigger)</f>
        <v>42538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2.5260043692544023E-3</v>
      </c>
    </row>
    <row r="157" spans="18:21" x14ac:dyDescent="0.2">
      <c r="R157" s="92">
        <f>_xll.qlCalendarAdvance(Calendar,R156,"1D","f")</f>
        <v>42356</v>
      </c>
      <c r="S157" s="92">
        <f>_xll.qlCalendarAdvance(Calendar,R157,$F$1,"mf",,Trigger)</f>
        <v>42541</v>
      </c>
      <c r="T157" s="118">
        <f>_xll.qlDayCounterYearFraction(DayCounter,R157,S157,,,Trigger)</f>
        <v>0.51388888888888884</v>
      </c>
      <c r="U157" s="139">
        <f>_xll.qlInterpolationInterpolate(B6Minterpolation,R157,TRUE)</f>
        <v>2.5270118553127278E-3</v>
      </c>
    </row>
    <row r="158" spans="18:21" x14ac:dyDescent="0.2">
      <c r="R158" s="92">
        <f>_xll.qlCalendarAdvance(Calendar,R157,"1D","f")</f>
        <v>42359</v>
      </c>
      <c r="S158" s="92">
        <f>_xll.qlCalendarAdvance(Calendar,R158,$F$1,"mf",,Trigger)</f>
        <v>42542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2.5314476470959888E-3</v>
      </c>
    </row>
    <row r="159" spans="18:21" x14ac:dyDescent="0.2">
      <c r="R159" s="92">
        <f>_xll.qlCalendarAdvance(Calendar,R158,"1D","f")</f>
        <v>42360</v>
      </c>
      <c r="S159" s="92">
        <f>_xll.qlCalendarAdvance(Calendar,R159,$F$1,"mf",,Trigger)</f>
        <v>42543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2.5333650820176814E-3</v>
      </c>
    </row>
    <row r="160" spans="18:21" x14ac:dyDescent="0.2">
      <c r="R160" s="92">
        <f>_xll.qlCalendarAdvance(Calendar,R159,"1D","f")</f>
        <v>42361</v>
      </c>
      <c r="S160" s="92">
        <f>_xll.qlCalendarAdvance(Calendar,R160,$F$1,"mf",,Trigger)</f>
        <v>42544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2.5354857989985978E-3</v>
      </c>
    </row>
    <row r="161" spans="18:21" x14ac:dyDescent="0.2">
      <c r="R161" s="92">
        <f>_xll.qlCalendarAdvance(Calendar,R160,"1D","f")</f>
        <v>42362</v>
      </c>
      <c r="S161" s="92">
        <f>_xll.qlCalendarAdvance(Calendar,R161,$F$1,"mf",,Trigger)</f>
        <v>42545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2.5378001159760918E-3</v>
      </c>
    </row>
    <row r="162" spans="18:21" x14ac:dyDescent="0.2">
      <c r="R162" s="92">
        <f>_xll.qlCalendarAdvance(Calendar,R161,"1D","f")</f>
        <v>42367</v>
      </c>
      <c r="S162" s="92">
        <f>_xll.qlCalendarAdvance(Calendar,R162,$F$1,"mf",,Trigger)</f>
        <v>42550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2.5519368286195804E-3</v>
      </c>
    </row>
    <row r="163" spans="18:21" x14ac:dyDescent="0.2">
      <c r="R163" s="92">
        <f>_xll.qlCalendarAdvance(Calendar,R162,"1D","f")</f>
        <v>42368</v>
      </c>
      <c r="S163" s="92">
        <f>_xll.qlCalendarAdvance(Calendar,R163,$F$1,"mf",,Trigger)</f>
        <v>42551</v>
      </c>
      <c r="T163" s="118">
        <f>_xll.qlDayCounterYearFraction(DayCounter,R163,S163,,,Trigger)</f>
        <v>0.5083333333333333</v>
      </c>
      <c r="U163" s="139">
        <f>_xll.qlInterpolationInterpolate(B6Minterpolation,R163,TRUE)</f>
        <v>2.5552094222609529E-3</v>
      </c>
    </row>
    <row r="164" spans="18:21" x14ac:dyDescent="0.2">
      <c r="R164" s="92">
        <f>_xll.qlCalendarAdvance(Calendar,R163,"1D","f")</f>
        <v>42369</v>
      </c>
      <c r="S164" s="92">
        <f>_xll.qlCalendarAdvance(Calendar,R164,$F$1,"mf",,Trigger)</f>
        <v>42551</v>
      </c>
      <c r="T164" s="118">
        <f>_xll.qlDayCounterYearFraction(DayCounter,R164,S164,,,Trigger)</f>
        <v>0.50555555555555554</v>
      </c>
      <c r="U164" s="139">
        <f>_xll.qlInterpolationInterpolate(B6Minterpolation,R164,TRUE)</f>
        <v>2.5586078414603741E-3</v>
      </c>
    </row>
    <row r="165" spans="18:21" x14ac:dyDescent="0.2">
      <c r="R165" s="92">
        <f>_xll.qlCalendarAdvance(Calendar,R164,"1D","f")</f>
        <v>42373</v>
      </c>
      <c r="S165" s="92">
        <f>_xll.qlCalendarAdvance(Calendar,R165,$F$1,"mf",,Trigger)</f>
        <v>42555</v>
      </c>
      <c r="T165" s="118">
        <f>_xll.qlDayCounterYearFraction(DayCounter,R165,S165,,,Trigger)</f>
        <v>0.50555555555555554</v>
      </c>
      <c r="U165" s="139">
        <f>_xll.qlInterpolationInterpolate(B6Minterpolation,R165,TRUE)</f>
        <v>2.5732661325856081E-3</v>
      </c>
    </row>
    <row r="166" spans="18:21" x14ac:dyDescent="0.2">
      <c r="R166" s="92">
        <f>_xll.qlCalendarAdvance(Calendar,R165,"1D","f")</f>
        <v>42374</v>
      </c>
      <c r="S166" s="92">
        <f>_xll.qlCalendarAdvance(Calendar,R166,$F$1,"mf",,Trigger)</f>
        <v>42556</v>
      </c>
      <c r="T166" s="118">
        <f>_xll.qlDayCounterYearFraction(DayCounter,R166,S166,,,Trigger)</f>
        <v>0.50555555555555554</v>
      </c>
      <c r="U166" s="139">
        <f>_xll.qlInterpolationInterpolate(B6Minterpolation,R166,TRUE)</f>
        <v>2.5771484486355688E-3</v>
      </c>
    </row>
    <row r="167" spans="18:21" x14ac:dyDescent="0.2">
      <c r="R167" s="92">
        <f>_xll.qlCalendarAdvance(Calendar,R166,"1D","f")</f>
        <v>42375</v>
      </c>
      <c r="S167" s="92">
        <f>_xll.qlCalendarAdvance(Calendar,R167,$F$1,"mf",,Trigger)</f>
        <v>42557</v>
      </c>
      <c r="T167" s="118">
        <f>_xll.qlDayCounterYearFraction(DayCounter,R167,S167,,,Trigger)</f>
        <v>0.50555555555555554</v>
      </c>
      <c r="U167" s="139">
        <f>_xll.qlInterpolationInterpolate(B6Minterpolation,R167,TRUE)</f>
        <v>2.5810984978676971E-3</v>
      </c>
    </row>
    <row r="168" spans="18:21" x14ac:dyDescent="0.2">
      <c r="R168" s="92">
        <f>_xll.qlCalendarAdvance(Calendar,R167,"1D","f")</f>
        <v>42376</v>
      </c>
      <c r="S168" s="92">
        <f>_xll.qlCalendarAdvance(Calendar,R168,$F$1,"mf",,Trigger)</f>
        <v>42558</v>
      </c>
      <c r="T168" s="118">
        <f>_xll.qlDayCounterYearFraction(DayCounter,R168,S168,,,Trigger)</f>
        <v>0.50555555555555554</v>
      </c>
      <c r="U168" s="139">
        <f>_xll.qlInterpolationInterpolate(B6Minterpolation,R168,TRUE)</f>
        <v>2.5851065982193449E-3</v>
      </c>
    </row>
    <row r="169" spans="18:21" x14ac:dyDescent="0.2">
      <c r="R169" s="92">
        <f>_xll.qlCalendarAdvance(Calendar,R168,"1D","f")</f>
        <v>42377</v>
      </c>
      <c r="S169" s="92">
        <f>_xll.qlCalendarAdvance(Calendar,R169,$F$1,"mf",,Trigger)</f>
        <v>42559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2.5891630676278662E-3</v>
      </c>
    </row>
    <row r="170" spans="18:21" x14ac:dyDescent="0.2">
      <c r="R170" s="92">
        <f>_xll.qlCalendarAdvance(Calendar,R169,"1D","f")</f>
        <v>42380</v>
      </c>
      <c r="S170" s="92">
        <f>_xll.qlCalendarAdvance(Calendar,R170,$F$1,"mf",,Trigger)</f>
        <v>42562</v>
      </c>
      <c r="T170" s="118">
        <f>_xll.qlDayCounterYearFraction(DayCounter,R170,S170,,,Trigger)</f>
        <v>0.50555555555555554</v>
      </c>
      <c r="U170" s="139">
        <f>_xll.qlInterpolationInterpolate(B6Minterpolation,R170,TRUE)</f>
        <v>2.6015258695681991E-3</v>
      </c>
    </row>
    <row r="171" spans="18:21" x14ac:dyDescent="0.2">
      <c r="R171" s="92">
        <f>_xll.qlCalendarAdvance(Calendar,R170,"1D","f")</f>
        <v>42381</v>
      </c>
      <c r="S171" s="92">
        <f>_xll.qlCalendarAdvance(Calendar,R171,$F$1,"mf",,Trigger)</f>
        <v>42563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2.6056789945777432E-3</v>
      </c>
    </row>
    <row r="172" spans="18:21" x14ac:dyDescent="0.2">
      <c r="R172" s="92">
        <f>_xll.qlCalendarAdvance(Calendar,R171,"1D","f")</f>
        <v>42382</v>
      </c>
      <c r="S172" s="92">
        <f>_xll.qlCalendarAdvance(Calendar,R172,$F$1,"mf",,Trigger)</f>
        <v>42564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2.6098320783309258E-3</v>
      </c>
    </row>
    <row r="173" spans="18:21" x14ac:dyDescent="0.2">
      <c r="R173" s="92">
        <f>_xll.qlCalendarAdvance(Calendar,R172,"1D","f")</f>
        <v>42383</v>
      </c>
      <c r="S173" s="92">
        <f>_xll.qlCalendarAdvance(Calendar,R173,$F$1,"mf",,Trigger)</f>
        <v>42565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2.6139754387650999E-3</v>
      </c>
    </row>
    <row r="174" spans="18:21" x14ac:dyDescent="0.2">
      <c r="R174" s="92">
        <f>_xll.qlCalendarAdvance(Calendar,R173,"1D","f")</f>
        <v>42384</v>
      </c>
      <c r="S174" s="92">
        <f>_xll.qlCalendarAdvance(Calendar,R174,$F$1,"mf",,Trigger)</f>
        <v>42566</v>
      </c>
      <c r="T174" s="118">
        <f>_xll.qlDayCounterYearFraction(DayCounter,R174,S174,,,Trigger)</f>
        <v>0.50555555555555554</v>
      </c>
      <c r="U174" s="139">
        <f>_xll.qlInterpolationInterpolate(B6Minterpolation,R174,TRUE)</f>
        <v>2.6181640901040632E-3</v>
      </c>
    </row>
    <row r="175" spans="18:21" x14ac:dyDescent="0.2">
      <c r="R175" s="92">
        <f>_xll.qlCalendarAdvance(Calendar,R174,"1D","f")</f>
        <v>42387</v>
      </c>
      <c r="S175" s="92">
        <f>_xll.qlCalendarAdvance(Calendar,R175,$F$1,"mf",,Trigger)</f>
        <v>42569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2.6312568717717496E-3</v>
      </c>
    </row>
    <row r="176" spans="18:21" x14ac:dyDescent="0.2">
      <c r="R176" s="92">
        <f>_xll.qlCalendarAdvance(Calendar,R175,"1D","f")</f>
        <v>42388</v>
      </c>
      <c r="S176" s="92">
        <f>_xll.qlCalendarAdvance(Calendar,R176,$F$1,"mf",,Trigger)</f>
        <v>42570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2.6357493534731953E-3</v>
      </c>
    </row>
    <row r="177" spans="18:21" x14ac:dyDescent="0.2">
      <c r="R177" s="92">
        <f>_xll.qlCalendarAdvance(Calendar,R176,"1D","f")</f>
        <v>42389</v>
      </c>
      <c r="S177" s="92">
        <f>_xll.qlCalendarAdvance(Calendar,R177,$F$1,"mf",,Trigger)</f>
        <v>42571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2.6402822517117256E-3</v>
      </c>
    </row>
    <row r="178" spans="18:21" x14ac:dyDescent="0.2">
      <c r="R178" s="92">
        <f>_xll.qlCalendarAdvance(Calendar,R177,"1D","f")</f>
        <v>42390</v>
      </c>
      <c r="S178" s="92">
        <f>_xll.qlCalendarAdvance(Calendar,R178,$F$1,"mf",,Trigger)</f>
        <v>42572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2.6448413500659252E-3</v>
      </c>
    </row>
    <row r="179" spans="18:21" x14ac:dyDescent="0.2">
      <c r="R179" s="92">
        <f>_xll.qlCalendarAdvance(Calendar,R178,"1D","f")</f>
        <v>42391</v>
      </c>
      <c r="S179" s="92">
        <f>_xll.qlCalendarAdvance(Calendar,R179,$F$1,"mf",,Trigger)</f>
        <v>42573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2.649412432114381E-3</v>
      </c>
    </row>
    <row r="180" spans="18:21" x14ac:dyDescent="0.2">
      <c r="R180" s="92">
        <f>_xll.qlCalendarAdvance(Calendar,R179,"1D","f")</f>
        <v>42394</v>
      </c>
      <c r="S180" s="92">
        <f>_xll.qlCalendarAdvance(Calendar,R180,$F$1,"mf",,Trigger)</f>
        <v>42576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2.6630554162111351E-3</v>
      </c>
    </row>
    <row r="181" spans="18:21" x14ac:dyDescent="0.2">
      <c r="R181" s="92">
        <f>_xll.qlCalendarAdvance(Calendar,R180,"1D","f")</f>
        <v>42395</v>
      </c>
      <c r="S181" s="92">
        <f>_xll.qlCalendarAdvance(Calendar,R181,$F$1,"mf",,Trigger)</f>
        <v>42577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2.667532268822468E-3</v>
      </c>
    </row>
    <row r="182" spans="18:21" x14ac:dyDescent="0.2">
      <c r="R182" s="92">
        <f>_xll.qlCalendarAdvance(Calendar,R181,"1D","f")</f>
        <v>42396</v>
      </c>
      <c r="S182" s="92">
        <f>_xll.qlCalendarAdvance(Calendar,R182,$F$1,"mf",,Trigger)</f>
        <v>42578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2.6719500230209833E-3</v>
      </c>
    </row>
    <row r="183" spans="18:21" x14ac:dyDescent="0.2">
      <c r="R183" s="92">
        <f>_xll.qlCalendarAdvance(Calendar,R182,"1D","f")</f>
        <v>42397</v>
      </c>
      <c r="S183" s="92">
        <f>_xll.qlCalendarAdvance(Calendar,R183,$F$1,"mf",,Trigger)</f>
        <v>42579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2.6762944623852677E-3</v>
      </c>
    </row>
    <row r="184" spans="18:21" x14ac:dyDescent="0.2">
      <c r="R184" s="92">
        <f>_xll.qlCalendarAdvance(Calendar,R183,"1D","f")</f>
        <v>42398</v>
      </c>
      <c r="S184" s="92">
        <f>_xll.qlCalendarAdvance(Calendar,R184,$F$1,"mf",,Trigger)</f>
        <v>42580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2.6805513704939062E-3</v>
      </c>
    </row>
    <row r="185" spans="18:21" x14ac:dyDescent="0.2">
      <c r="R185" s="92">
        <f>_xll.qlCalendarAdvance(Calendar,R184,"1D","f")</f>
        <v>42401</v>
      </c>
      <c r="S185" s="92">
        <f>_xll.qlCalendarAdvance(Calendar,R185,$F$1,"mf",,Trigger)</f>
        <v>42583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2.6926547430718008E-3</v>
      </c>
    </row>
    <row r="186" spans="18:21" x14ac:dyDescent="0.2">
      <c r="R186" s="92">
        <f>_xll.qlCalendarAdvance(Calendar,R185,"1D","f")</f>
        <v>42402</v>
      </c>
      <c r="S186" s="92">
        <f>_xll.qlCalendarAdvance(Calendar,R186,$F$1,"mf",,Trigger)</f>
        <v>42584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2.6964193619437109E-3</v>
      </c>
    </row>
    <row r="187" spans="18:21" x14ac:dyDescent="0.2">
      <c r="R187" s="92">
        <f>_xll.qlCalendarAdvance(Calendar,R186,"1D","f")</f>
        <v>42403</v>
      </c>
      <c r="S187" s="92">
        <f>_xll.qlCalendarAdvance(Calendar,R187,$F$1,"mf",,Trigger)</f>
        <v>42585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2.7000253674529027E-3</v>
      </c>
    </row>
    <row r="188" spans="18:21" x14ac:dyDescent="0.2">
      <c r="R188" s="92">
        <f>_xll.qlCalendarAdvance(Calendar,R187,"1D","f")</f>
        <v>42404</v>
      </c>
      <c r="S188" s="92">
        <f>_xll.qlCalendarAdvance(Calendar,R188,$F$1,"mf",,Trigger)</f>
        <v>42586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2.703458543177962E-3</v>
      </c>
    </row>
    <row r="189" spans="18:21" x14ac:dyDescent="0.2">
      <c r="R189" s="92">
        <f>_xll.qlCalendarAdvance(Calendar,R188,"1D","f")</f>
        <v>42405</v>
      </c>
      <c r="S189" s="92">
        <f>_xll.qlCalendarAdvance(Calendar,R189,$F$1,"mf",,Trigger)</f>
        <v>42587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2.706704672697474E-3</v>
      </c>
    </row>
    <row r="190" spans="18:21" x14ac:dyDescent="0.2">
      <c r="R190" s="92">
        <f>_xll.qlCalendarAdvance(Calendar,R189,"1D","f")</f>
        <v>42408</v>
      </c>
      <c r="S190" s="92">
        <f>_xll.qlCalendarAdvance(Calendar,R190,$F$1,"mf",,Trigger)</f>
        <v>42590</v>
      </c>
      <c r="T190" s="118">
        <f>_xll.qlDayCounterYearFraction(DayCounter,R190,S190,,,Trigger)</f>
        <v>0.50555555555555554</v>
      </c>
      <c r="U190" s="139">
        <f>_xll.qlInterpolationInterpolate(B6Minterpolation,R190,TRUE)</f>
        <v>2.715178619808582E-3</v>
      </c>
    </row>
    <row r="191" spans="18:21" x14ac:dyDescent="0.2">
      <c r="R191" s="92">
        <f>_xll.qlCalendarAdvance(Calendar,R190,"1D","f")</f>
        <v>42409</v>
      </c>
      <c r="S191" s="92">
        <f>_xll.qlCalendarAdvance(Calendar,R191,$F$1,"mf",,Trigger)</f>
        <v>42591</v>
      </c>
      <c r="T191" s="118">
        <f>_xll.qlDayCounterYearFraction(DayCounter,R191,S191,,,Trigger)</f>
        <v>0.50555555555555554</v>
      </c>
      <c r="U191" s="139">
        <f>_xll.qlInterpolationInterpolate(B6Minterpolation,R191,TRUE)</f>
        <v>2.7175344002917604E-3</v>
      </c>
    </row>
    <row r="192" spans="18:21" x14ac:dyDescent="0.2">
      <c r="R192" s="92">
        <f>_xll.qlCalendarAdvance(Calendar,R191,"1D","f")</f>
        <v>42410</v>
      </c>
      <c r="S192" s="92">
        <f>_xll.qlCalendarAdvance(Calendar,R192,$F$1,"mf",,Trigger)</f>
        <v>42592</v>
      </c>
      <c r="T192" s="118">
        <f>_xll.qlDayCounterYearFraction(DayCounter,R192,S192,,,Trigger)</f>
        <v>0.50555555555555554</v>
      </c>
      <c r="U192" s="139">
        <f>_xll.qlInterpolationInterpolate(B6Minterpolation,R192,TRUE)</f>
        <v>2.7196320524623193E-3</v>
      </c>
    </row>
    <row r="193" spans="18:21" x14ac:dyDescent="0.2">
      <c r="R193" s="92">
        <f>_xll.qlCalendarAdvance(Calendar,R192,"1D","f")</f>
        <v>42411</v>
      </c>
      <c r="S193" s="92">
        <f>_xll.qlCalendarAdvance(Calendar,R193,$F$1,"mf",,Trigger)</f>
        <v>42593</v>
      </c>
      <c r="T193" s="118">
        <f>_xll.qlDayCounterYearFraction(DayCounter,R193,S193,,,Trigger)</f>
        <v>0.50555555555555554</v>
      </c>
      <c r="U193" s="139">
        <f>_xll.qlInterpolationInterpolate(B6Minterpolation,R193,TRUE)</f>
        <v>2.7214573598988438E-3</v>
      </c>
    </row>
    <row r="194" spans="18:21" x14ac:dyDescent="0.2">
      <c r="R194" s="92">
        <f>_xll.qlCalendarAdvance(Calendar,R193,"1D","f")</f>
        <v>42412</v>
      </c>
      <c r="S194" s="92">
        <f>_xll.qlCalendarAdvance(Calendar,R194,$F$1,"mf",,Trigger)</f>
        <v>42594</v>
      </c>
      <c r="T194" s="118">
        <f>_xll.qlDayCounterYearFraction(DayCounter,R194,S194,,,Trigger)</f>
        <v>0.50555555555555554</v>
      </c>
      <c r="U194" s="139">
        <f>_xll.qlInterpolationInterpolate(B6Minterpolation,R194,TRUE)</f>
        <v>2.7229961061799204E-3</v>
      </c>
    </row>
    <row r="195" spans="18:21" x14ac:dyDescent="0.2">
      <c r="R195" s="92">
        <f>_xll.qlCalendarAdvance(Calendar,R194,"1D","f")</f>
        <v>42415</v>
      </c>
      <c r="S195" s="92">
        <f>_xll.qlCalendarAdvance(Calendar,R195,$F$1,"mf",,Trigger)</f>
        <v>42597</v>
      </c>
      <c r="T195" s="118">
        <f>_xll.qlDayCounterYearFraction(DayCounter,R195,S195,,,Trigger)</f>
        <v>0.50555555555555554</v>
      </c>
      <c r="U195" s="139">
        <f>_xll.qlInterpolationInterpolate(B6Minterpolation,R195,TRUE)</f>
        <v>2.7257508138763134E-3</v>
      </c>
    </row>
    <row r="196" spans="18:21" x14ac:dyDescent="0.2">
      <c r="R196" s="92">
        <f>_xll.qlCalendarAdvance(Calendar,R195,"1D","f")</f>
        <v>42416</v>
      </c>
      <c r="S196" s="92">
        <f>_xll.qlCalendarAdvance(Calendar,R196,$F$1,"mf",,Trigger)</f>
        <v>42598</v>
      </c>
      <c r="T196" s="118">
        <f>_xll.qlDayCounterYearFraction(DayCounter,R196,S196,,,Trigger)</f>
        <v>0.50555555555555554</v>
      </c>
      <c r="U196" s="139">
        <f>_xll.qlInterpolationInterpolate(B6Minterpolation,R196,TRUE)</f>
        <v>2.7261456402152338E-3</v>
      </c>
    </row>
    <row r="197" spans="18:21" x14ac:dyDescent="0.2">
      <c r="R197" s="92">
        <f>_xll.qlCalendarAdvance(Calendar,R196,"1D","f")</f>
        <v>42417</v>
      </c>
      <c r="S197" s="92">
        <f>_xll.qlCalendarAdvance(Calendar,R197,$F$1,"mf",,Trigger)</f>
        <v>42599</v>
      </c>
      <c r="T197" s="118">
        <f>_xll.qlDayCounterYearFraction(DayCounter,R197,S197,,,Trigger)</f>
        <v>0.50555555555555554</v>
      </c>
      <c r="U197" s="139">
        <f>_xll.qlInterpolationInterpolate(B6Minterpolation,R197,TRUE)</f>
        <v>2.7264841659061911E-3</v>
      </c>
    </row>
    <row r="198" spans="18:21" x14ac:dyDescent="0.2">
      <c r="R198" s="92">
        <f>_xll.qlCalendarAdvance(Calendar,R197,"1D","f")</f>
        <v>42418</v>
      </c>
      <c r="S198" s="92">
        <f>_xll.qlCalendarAdvance(Calendar,R198,$F$1,"mf",,Trigger)</f>
        <v>42600</v>
      </c>
      <c r="T198" s="118">
        <f>_xll.qlDayCounterYearFraction(DayCounter,R198,S198,,,Trigger)</f>
        <v>0.50555555555555554</v>
      </c>
      <c r="U198" s="139">
        <f>_xll.qlInterpolationInterpolate(B6Minterpolation,R198,TRUE)</f>
        <v>2.7267707217682592E-3</v>
      </c>
    </row>
    <row r="199" spans="18:21" x14ac:dyDescent="0.2">
      <c r="R199" s="92">
        <f>_xll.qlCalendarAdvance(Calendar,R198,"1D","f")</f>
        <v>42419</v>
      </c>
      <c r="S199" s="92">
        <f>_xll.qlCalendarAdvance(Calendar,R199,$F$1,"mf",,Trigger)</f>
        <v>42601</v>
      </c>
      <c r="T199" s="118">
        <f>_xll.qlDayCounterYearFraction(DayCounter,R199,S199,,,Trigger)</f>
        <v>0.50555555555555554</v>
      </c>
      <c r="U199" s="139">
        <f>_xll.qlInterpolationInterpolate(B6Minterpolation,R199,TRUE)</f>
        <v>2.7270096386205127E-3</v>
      </c>
    </row>
    <row r="200" spans="18:21" x14ac:dyDescent="0.2">
      <c r="R200" s="92">
        <f>_xll.qlCalendarAdvance(Calendar,R199,"1D","f")</f>
        <v>42422</v>
      </c>
      <c r="S200" s="92">
        <f>_xll.qlCalendarAdvance(Calendar,R200,$F$1,"mf",,Trigger)</f>
        <v>42604</v>
      </c>
      <c r="T200" s="118">
        <f>_xll.qlDayCounterYearFraction(DayCounter,R200,S200,,,Trigger)</f>
        <v>0.50555555555555554</v>
      </c>
      <c r="U200" s="139">
        <f>_xll.qlInterpolationInterpolate(B6Minterpolation,R200,TRUE)</f>
        <v>2.7274838633091244E-3</v>
      </c>
    </row>
    <row r="201" spans="18:21" x14ac:dyDescent="0.2">
      <c r="R201" s="92">
        <f>_xll.qlCalendarAdvance(Calendar,R200,"1D","f")</f>
        <v>42423</v>
      </c>
      <c r="S201" s="92">
        <f>_xll.qlCalendarAdvance(Calendar,R201,$F$1,"mf",,Trigger)</f>
        <v>42605</v>
      </c>
      <c r="T201" s="118">
        <f>_xll.qlDayCounterYearFraction(DayCounter,R201,S201,,,Trigger)</f>
        <v>0.50555555555555554</v>
      </c>
      <c r="U201" s="139">
        <f>_xll.qlInterpolationInterpolate(B6Minterpolation,R201,TRUE)</f>
        <v>2.727575532312859E-3</v>
      </c>
    </row>
    <row r="202" spans="18:21" x14ac:dyDescent="0.2">
      <c r="R202" s="92">
        <f>_xll.qlCalendarAdvance(Calendar,R201,"1D","f")</f>
        <v>42424</v>
      </c>
      <c r="S202" s="92">
        <f>_xll.qlCalendarAdvance(Calendar,R202,$F$1,"mf",,Trigger)</f>
        <v>42606</v>
      </c>
      <c r="T202" s="118">
        <f>_xll.qlDayCounterYearFraction(DayCounter,R202,S202,,,Trigger)</f>
        <v>0.50555555555555554</v>
      </c>
      <c r="U202" s="139">
        <f>_xll.qlInterpolationInterpolate(B6Minterpolation,R202,TRUE)</f>
        <v>2.7276412164021491E-3</v>
      </c>
    </row>
    <row r="203" spans="18:21" x14ac:dyDescent="0.2">
      <c r="R203" s="92">
        <f>_xll.qlCalendarAdvance(Calendar,R202,"1D","f")</f>
        <v>42425</v>
      </c>
      <c r="S203" s="92">
        <f>_xll.qlCalendarAdvance(Calendar,R203,$F$1,"mf",,Trigger)</f>
        <v>42607</v>
      </c>
      <c r="T203" s="118">
        <f>_xll.qlDayCounterYearFraction(DayCounter,R203,S203,,,Trigger)</f>
        <v>0.50555555555555554</v>
      </c>
      <c r="U203" s="139">
        <f>_xll.qlInterpolationInterpolate(B6Minterpolation,R203,TRUE)</f>
        <v>2.727685246396069E-3</v>
      </c>
    </row>
    <row r="204" spans="18:21" x14ac:dyDescent="0.2">
      <c r="R204" s="92">
        <f>_xll.qlCalendarAdvance(Calendar,R203,"1D","f")</f>
        <v>42426</v>
      </c>
      <c r="S204" s="92">
        <f>_xll.qlCalendarAdvance(Calendar,R204,$F$1,"mf",,Trigger)</f>
        <v>42608</v>
      </c>
      <c r="T204" s="118">
        <f>_xll.qlDayCounterYearFraction(DayCounter,R204,S204,,,Trigger)</f>
        <v>0.50555555555555554</v>
      </c>
      <c r="U204" s="139">
        <f>_xll.qlInterpolationInterpolate(B6Minterpolation,R204,TRUE)</f>
        <v>2.7277119531136924E-3</v>
      </c>
    </row>
    <row r="205" spans="18:21" x14ac:dyDescent="0.2">
      <c r="R205" s="92">
        <f>_xll.qlCalendarAdvance(Calendar,R204,"1D","f")</f>
        <v>42429</v>
      </c>
      <c r="S205" s="92">
        <f>_xll.qlCalendarAdvance(Calendar,R205,$F$1,"mf",,Trigger)</f>
        <v>42612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2.7277314417995259E-3</v>
      </c>
    </row>
    <row r="206" spans="18:21" x14ac:dyDescent="0.2">
      <c r="R206" s="92">
        <f>_xll.qlCalendarAdvance(Calendar,R205,"1D","f")</f>
        <v>42430</v>
      </c>
      <c r="S206" s="92">
        <f>_xll.qlCalendarAdvance(Calendar,R206,$F$1,"mf",,Trigger)</f>
        <v>42614</v>
      </c>
      <c r="T206" s="118">
        <f>_xll.qlDayCounterYearFraction(DayCounter,R206,S206,,,Trigger)</f>
        <v>0.51111111111111107</v>
      </c>
      <c r="U206" s="139">
        <f>_xll.qlInterpolationInterpolate(B6Minterpolation,R206,TRUE)</f>
        <v>2.7277321636027048E-3</v>
      </c>
    </row>
    <row r="207" spans="18:21" x14ac:dyDescent="0.2">
      <c r="R207" s="92">
        <f>_xll.qlCalendarAdvance(Calendar,R206,"1D","f")</f>
        <v>42431</v>
      </c>
      <c r="S207" s="92">
        <f>_xll.qlCalendarAdvance(Calendar,R207,$F$1,"mf",,Trigger)</f>
        <v>42615</v>
      </c>
      <c r="T207" s="118">
        <f>_xll.qlDayCounterYearFraction(DayCounter,R207,S207,,,Trigger)</f>
        <v>0.51111111111111107</v>
      </c>
      <c r="U207" s="139">
        <f>_xll.qlInterpolationInterpolate(B6Minterpolation,R207,TRUE)</f>
        <v>2.7277372162249581E-3</v>
      </c>
    </row>
    <row r="208" spans="18:21" x14ac:dyDescent="0.2">
      <c r="R208" s="92">
        <f>_xll.qlCalendarAdvance(Calendar,R207,"1D","f")</f>
        <v>42432</v>
      </c>
      <c r="S208" s="92">
        <f>_xll.qlCalendarAdvance(Calendar,R208,$F$1,"mf",,Trigger)</f>
        <v>42618</v>
      </c>
      <c r="T208" s="118">
        <f>_xll.qlDayCounterYearFraction(DayCounter,R208,S208,,,Trigger)</f>
        <v>0.51666666666666672</v>
      </c>
      <c r="U208" s="139">
        <f>_xll.qlInterpolationInterpolate(B6Minterpolation,R208,TRUE)</f>
        <v>2.7277509304853595E-3</v>
      </c>
    </row>
    <row r="209" spans="18:21" x14ac:dyDescent="0.2">
      <c r="R209" s="92">
        <f>_xll.qlCalendarAdvance(Calendar,R208,"1D","f")</f>
        <v>42433</v>
      </c>
      <c r="S209" s="92">
        <f>_xll.qlCalendarAdvance(Calendar,R209,$F$1,"mf",,Trigger)</f>
        <v>42618</v>
      </c>
      <c r="T209" s="118">
        <f>_xll.qlDayCounterYearFraction(DayCounter,R209,S209,,,Trigger)</f>
        <v>0.51388888888888884</v>
      </c>
      <c r="U209" s="139">
        <f>_xll.qlInterpolationInterpolate(B6Minterpolation,R209,TRUE)</f>
        <v>2.7277776372029829E-3</v>
      </c>
    </row>
    <row r="210" spans="18:21" x14ac:dyDescent="0.2">
      <c r="R210" s="92">
        <f>_xll.qlCalendarAdvance(Calendar,R209,"1D","f")</f>
        <v>42436</v>
      </c>
      <c r="S210" s="92">
        <f>_xll.qlCalendarAdvance(Calendar,R210,$F$1,"mf",,Trigger)</f>
        <v>42620</v>
      </c>
      <c r="T210" s="118">
        <f>_xll.qlDayCounterYearFraction(DayCounter,R210,S210,,,Trigger)</f>
        <v>0.51111111111111107</v>
      </c>
      <c r="U210" s="139">
        <f>_xll.qlInterpolationInterpolate(B6Minterpolation,R210,TRUE)</f>
        <v>2.7279790202899275E-3</v>
      </c>
    </row>
    <row r="211" spans="18:21" x14ac:dyDescent="0.2">
      <c r="R211" s="92">
        <f>_xll.qlCalendarAdvance(Calendar,R210,"1D","f")</f>
        <v>42437</v>
      </c>
      <c r="S211" s="92">
        <f>_xll.qlCalendarAdvance(Calendar,R211,$F$1,"mf",,Trigger)</f>
        <v>42621</v>
      </c>
      <c r="T211" s="118">
        <f>_xll.qlDayCounterYearFraction(DayCounter,R211,S211,,,Trigger)</f>
        <v>0.51111111111111107</v>
      </c>
      <c r="U211" s="139">
        <f>_xll.qlInterpolationInterpolate(B6Minterpolation,R211,TRUE)</f>
        <v>2.7281010050271806E-3</v>
      </c>
    </row>
    <row r="212" spans="18:21" x14ac:dyDescent="0.2">
      <c r="R212" s="92">
        <f>_xll.qlCalendarAdvance(Calendar,R211,"1D","f")</f>
        <v>42438</v>
      </c>
      <c r="S212" s="92">
        <f>_xll.qlCalendarAdvance(Calendar,R212,$F$1,"mf",,Trigger)</f>
        <v>42622</v>
      </c>
      <c r="T212" s="118">
        <f>_xll.qlDayCounterYearFraction(DayCounter,R212,S212,,,Trigger)</f>
        <v>0.51111111111111107</v>
      </c>
      <c r="U212" s="139">
        <f>_xll.qlInterpolationInterpolate(B6Minterpolation,R212,TRUE)</f>
        <v>2.7282576363170268E-3</v>
      </c>
    </row>
    <row r="213" spans="18:21" x14ac:dyDescent="0.2">
      <c r="R213" s="92">
        <f>_xll.qlCalendarAdvance(Calendar,R212,"1D","f")</f>
        <v>42439</v>
      </c>
      <c r="S213" s="92">
        <f>_xll.qlCalendarAdvance(Calendar,R213,$F$1,"mf",,Trigger)</f>
        <v>42625</v>
      </c>
      <c r="T213" s="118">
        <f>_xll.qlDayCounterYearFraction(DayCounter,R213,S213,,,Trigger)</f>
        <v>0.51666666666666672</v>
      </c>
      <c r="U213" s="139">
        <f>_xll.qlInterpolationInterpolate(B6Minterpolation,R213,TRUE)</f>
        <v>2.7284532449785392E-3</v>
      </c>
    </row>
    <row r="214" spans="18:21" x14ac:dyDescent="0.2">
      <c r="R214" s="92">
        <f>_xll.qlCalendarAdvance(Calendar,R213,"1D","f")</f>
        <v>42440</v>
      </c>
      <c r="S214" s="92">
        <f>_xll.qlCalendarAdvance(Calendar,R214,$F$1,"mf",,Trigger)</f>
        <v>42625</v>
      </c>
      <c r="T214" s="118">
        <f>_xll.qlDayCounterYearFraction(DayCounter,R214,S214,,,Trigger)</f>
        <v>0.51388888888888884</v>
      </c>
      <c r="U214" s="139">
        <f>_xll.qlInterpolationInterpolate(B6Minterpolation,R214,TRUE)</f>
        <v>2.7286921618307927E-3</v>
      </c>
    </row>
    <row r="215" spans="18:21" x14ac:dyDescent="0.2">
      <c r="R215" s="92">
        <f>_xll.qlCalendarAdvance(Calendar,R214,"1D","f")</f>
        <v>42443</v>
      </c>
      <c r="S215" s="92">
        <f>_xll.qlCalendarAdvance(Calendar,R215,$F$1,"mf",,Trigger)</f>
        <v>42627</v>
      </c>
      <c r="T215" s="118">
        <f>_xll.qlDayCounterYearFraction(DayCounter,R215,S215,,,Trigger)</f>
        <v>0.51111111111111107</v>
      </c>
      <c r="U215" s="139">
        <f>_xll.qlInterpolationInterpolate(B6Minterpolation,R215,TRUE)</f>
        <v>2.7297120697227385E-3</v>
      </c>
    </row>
    <row r="216" spans="18:21" x14ac:dyDescent="0.2">
      <c r="R216" s="92">
        <f>_xll.qlCalendarAdvance(Calendar,R215,"1D","f")</f>
        <v>42444</v>
      </c>
      <c r="S216" s="92">
        <f>_xll.qlCalendarAdvance(Calendar,R216,$F$1,"mf",,Trigger)</f>
        <v>42628</v>
      </c>
      <c r="T216" s="118">
        <f>_xll.qlDayCounterYearFraction(DayCounter,R216,S216,,,Trigger)</f>
        <v>0.51111111111111107</v>
      </c>
      <c r="U216" s="139">
        <f>_xll.qlInterpolationInterpolate(B6Minterpolation,R216,TRUE)</f>
        <v>2.7302042808010777E-3</v>
      </c>
    </row>
    <row r="217" spans="18:21" x14ac:dyDescent="0.2">
      <c r="R217" s="92">
        <f>_xll.qlCalendarAdvance(Calendar,R216,"1D","f")</f>
        <v>42445</v>
      </c>
      <c r="S217" s="92">
        <f>_xll.qlCalendarAdvance(Calendar,R217,$F$1,"mf",,Trigger)</f>
        <v>42629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2.7308300682981558E-3</v>
      </c>
    </row>
    <row r="218" spans="18:21" x14ac:dyDescent="0.2">
      <c r="R218" s="92">
        <f>_xll.qlCalendarAdvance(Calendar,R217,"1D","f")</f>
        <v>42446</v>
      </c>
      <c r="S218" s="92">
        <f>_xll.qlCalendarAdvance(Calendar,R218,$F$1,"mf",,Trigger)</f>
        <v>42632</v>
      </c>
      <c r="T218" s="118">
        <f>_xll.qlDayCounterYearFraction(DayCounter,R218,S218,,,Trigger)</f>
        <v>0.51666666666666672</v>
      </c>
      <c r="U218" s="139">
        <f>_xll.qlInterpolationInterpolate(B6Minterpolation,R218,TRUE)</f>
        <v>2.7315864244148438E-3</v>
      </c>
    </row>
    <row r="219" spans="18:21" x14ac:dyDescent="0.2">
      <c r="R219" s="92">
        <f>_xll.qlCalendarAdvance(Calendar,R218,"1D","f")</f>
        <v>42447</v>
      </c>
      <c r="S219" s="92">
        <f>_xll.qlCalendarAdvance(Calendar,R219,$F$1,"mf",,Trigger)</f>
        <v>42632</v>
      </c>
      <c r="T219" s="118">
        <f>_xll.qlDayCounterYearFraction(DayCounter,R219,S219,,,Trigger)</f>
        <v>0.51388888888888884</v>
      </c>
      <c r="U219" s="139">
        <f>_xll.qlInterpolationInterpolate(B6Minterpolation,R219,TRUE)</f>
        <v>2.7324703413520125E-3</v>
      </c>
    </row>
    <row r="220" spans="18:21" x14ac:dyDescent="0.2">
      <c r="R220" s="92">
        <f>_xll.qlCalendarAdvance(Calendar,R219,"1D","f")</f>
        <v>42450</v>
      </c>
      <c r="S220" s="92">
        <f>_xll.qlCalendarAdvance(Calendar,R220,$F$1,"mf",,Trigger)</f>
        <v>42634</v>
      </c>
      <c r="T220" s="118">
        <f>_xll.qlDayCounterYearFraction(DayCounter,R220,S220,,,Trigger)</f>
        <v>0.51111111111111107</v>
      </c>
      <c r="U220" s="139">
        <f>_xll.qlInterpolationInterpolate(B6Minterpolation,R220,TRUE)</f>
        <v>2.7358573790951112E-3</v>
      </c>
    </row>
    <row r="221" spans="18:21" x14ac:dyDescent="0.2">
      <c r="R221" s="92">
        <f>_xll.qlCalendarAdvance(Calendar,R220,"1D","f")</f>
        <v>42451</v>
      </c>
      <c r="S221" s="92">
        <f>_xll.qlCalendarAdvance(Calendar,R221,$F$1,"mf",,Trigger)</f>
        <v>42635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2.7372214613229106E-3</v>
      </c>
    </row>
    <row r="222" spans="18:21" x14ac:dyDescent="0.2">
      <c r="R222" s="92">
        <f>_xll.qlCalendarAdvance(Calendar,R221,"1D","f")</f>
        <v>42452</v>
      </c>
      <c r="S222" s="92">
        <f>_xll.qlCalendarAdvance(Calendar,R222,$F$1,"mf",,Trigger)</f>
        <v>42636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2.7386980653755452E-3</v>
      </c>
    </row>
    <row r="223" spans="18:21" x14ac:dyDescent="0.2">
      <c r="R223" s="92">
        <f>_xll.qlCalendarAdvance(Calendar,R222,"1D","f")</f>
        <v>42453</v>
      </c>
      <c r="S223" s="92">
        <f>_xll.qlCalendarAdvance(Calendar,R223,$F$1,"mf",,Trigger)</f>
        <v>42639</v>
      </c>
      <c r="T223" s="118">
        <f>_xll.qlDayCounterYearFraction(DayCounter,R223,S223,,,Trigger)</f>
        <v>0.51666666666666672</v>
      </c>
      <c r="U223" s="139">
        <f>_xll.qlInterpolationInterpolate(B6Minterpolation,R223,TRUE)</f>
        <v>2.7402841834538848E-3</v>
      </c>
    </row>
    <row r="224" spans="18:21" x14ac:dyDescent="0.2">
      <c r="R224" s="92">
        <f>_xll.qlCalendarAdvance(Calendar,R223,"1D","f")</f>
        <v>42458</v>
      </c>
      <c r="S224" s="92">
        <f>_xll.qlCalendarAdvance(Calendar,R224,$F$1,"mf",,Trigger)</f>
        <v>42642</v>
      </c>
      <c r="T224" s="118">
        <f>_xll.qlDayCounterYearFraction(DayCounter,R224,S224,,,Trigger)</f>
        <v>0.51111111111111107</v>
      </c>
      <c r="U224" s="139">
        <f>_xll.qlInterpolationInterpolate(B6Minterpolation,R224,TRUE)</f>
        <v>2.7497522112616452E-3</v>
      </c>
    </row>
    <row r="225" spans="18:21" x14ac:dyDescent="0.2">
      <c r="R225" s="92">
        <f>_xll.qlCalendarAdvance(Calendar,R224,"1D","f")</f>
        <v>42459</v>
      </c>
      <c r="S225" s="92">
        <f>_xll.qlCalendarAdvance(Calendar,R225,$F$1,"mf",,Trigger)</f>
        <v>42643</v>
      </c>
      <c r="T225" s="118">
        <f>_xll.qlDayCounterYearFraction(DayCounter,R225,S225,,,Trigger)</f>
        <v>0.51111111111111107</v>
      </c>
      <c r="U225" s="139">
        <f>_xll.qlInterpolationInterpolate(B6Minterpolation,R225,TRUE)</f>
        <v>2.7519322497125049E-3</v>
      </c>
    </row>
    <row r="226" spans="18:21" x14ac:dyDescent="0.2">
      <c r="R226" s="92">
        <f>_xll.qlCalendarAdvance(Calendar,R225,"1D","f")</f>
        <v>42460</v>
      </c>
      <c r="S226" s="92">
        <f>_xll.qlCalendarAdvance(Calendar,R226,$F$1,"mf",,Trigger)</f>
        <v>42643</v>
      </c>
      <c r="T226" s="118">
        <f>_xll.qlDayCounterYearFraction(DayCounter,R226,S226,,,Trigger)</f>
        <v>0.5083333333333333</v>
      </c>
      <c r="U226" s="139">
        <f>_xll.qlInterpolationInterpolate(B6Minterpolation,R226,TRUE)</f>
        <v>2.7542007475951659E-3</v>
      </c>
    </row>
    <row r="227" spans="18:21" x14ac:dyDescent="0.2">
      <c r="R227" s="92">
        <f>_xll.qlCalendarAdvance(Calendar,R226,"1D","f")</f>
        <v>42461</v>
      </c>
      <c r="S227" s="92">
        <f>_xll.qlCalendarAdvance(Calendar,R227,$F$1,"mf",,Trigger)</f>
        <v>42646</v>
      </c>
      <c r="T227" s="118">
        <f>_xll.qlDayCounterYearFraction(DayCounter,R227,S227,,,Trigger)</f>
        <v>0.51388888888888884</v>
      </c>
      <c r="U227" s="139">
        <f>_xll.qlInterpolationInterpolate(B6Minterpolation,R227,TRUE)</f>
        <v>2.7565546971104991E-3</v>
      </c>
    </row>
    <row r="228" spans="18:21" x14ac:dyDescent="0.2">
      <c r="R228" s="92">
        <f>_xll.qlCalendarAdvance(Calendar,R227,"1D","f")</f>
        <v>42464</v>
      </c>
      <c r="S228" s="92">
        <f>_xll.qlCalendarAdvance(Calendar,R228,$F$1,"mf",,Trigger)</f>
        <v>42647</v>
      </c>
      <c r="T228" s="118">
        <f>_xll.qlDayCounterYearFraction(DayCounter,R228,S228,,,Trigger)</f>
        <v>0.5083333333333333</v>
      </c>
      <c r="U228" s="139">
        <f>_xll.qlInterpolationInterpolate(B6Minterpolation,R228,TRUE)</f>
        <v>2.7640991774612379E-3</v>
      </c>
    </row>
    <row r="229" spans="18:21" x14ac:dyDescent="0.2">
      <c r="R229" s="92">
        <f>_xll.qlCalendarAdvance(Calendar,R228,"1D","f")</f>
        <v>42465</v>
      </c>
      <c r="S229" s="92">
        <f>_xll.qlCalendarAdvance(Calendar,R229,$F$1,"mf",,Trigger)</f>
        <v>42648</v>
      </c>
      <c r="T229" s="118">
        <f>_xll.qlDayCounterYearFraction(DayCounter,R229,S229,,,Trigger)</f>
        <v>0.5083333333333333</v>
      </c>
      <c r="U229" s="139">
        <f>_xll.qlInterpolationInterpolate(B6Minterpolation,R229,TRUE)</f>
        <v>2.7667648555159668E-3</v>
      </c>
    </row>
    <row r="230" spans="18:21" x14ac:dyDescent="0.2">
      <c r="R230" s="92">
        <f>_xll.qlCalendarAdvance(Calendar,R229,"1D","f")</f>
        <v>42466</v>
      </c>
      <c r="S230" s="92">
        <f>_xll.qlCalendarAdvance(Calendar,R230,$F$1,"mf",,Trigger)</f>
        <v>42649</v>
      </c>
      <c r="T230" s="118">
        <f>_xll.qlDayCounterYearFraction(DayCounter,R230,S230,,,Trigger)</f>
        <v>0.5083333333333333</v>
      </c>
      <c r="U230" s="139">
        <f>_xll.qlInterpolationInterpolate(B6Minterpolation,R230,TRUE)</f>
        <v>2.7695009462077218E-3</v>
      </c>
    </row>
    <row r="231" spans="18:21" x14ac:dyDescent="0.2">
      <c r="R231" s="92">
        <f>_xll.qlCalendarAdvance(Calendar,R230,"1D","f")</f>
        <v>42467</v>
      </c>
      <c r="S231" s="92">
        <f>_xll.qlCalendarAdvance(Calendar,R231,$F$1,"mf",,Trigger)</f>
        <v>42650</v>
      </c>
      <c r="T231" s="118">
        <f>_xll.qlDayCounterYearFraction(DayCounter,R231,S231,,,Trigger)</f>
        <v>0.5083333333333333</v>
      </c>
      <c r="U231" s="139">
        <f>_xll.qlInterpolationInterpolate(B6Minterpolation,R231,TRUE)</f>
        <v>2.7723044417373734E-3</v>
      </c>
    </row>
    <row r="232" spans="18:21" x14ac:dyDescent="0.2">
      <c r="R232" s="92">
        <f>_xll.qlCalendarAdvance(Calendar,R231,"1D","f")</f>
        <v>42468</v>
      </c>
      <c r="S232" s="92">
        <f>_xll.qlCalendarAdvance(Calendar,R232,$F$1,"mf",,Trigger)</f>
        <v>42653</v>
      </c>
      <c r="T232" s="118">
        <f>_xll.qlDayCounterYearFraction(DayCounter,R232,S232,,,Trigger)</f>
        <v>0.51388888888888884</v>
      </c>
      <c r="U232" s="139">
        <f>_xll.qlInterpolationInterpolate(B6Minterpolation,R232,TRUE)</f>
        <v>2.7751723343057929E-3</v>
      </c>
    </row>
    <row r="233" spans="18:21" x14ac:dyDescent="0.2">
      <c r="R233" s="92">
        <f>_xll.qlCalendarAdvance(Calendar,R232,"1D","f")</f>
        <v>42471</v>
      </c>
      <c r="S233" s="92">
        <f>_xll.qlCalendarAdvance(Calendar,R233,$F$1,"mf",,Trigger)</f>
        <v>42654</v>
      </c>
      <c r="T233" s="118">
        <f>_xll.qlDayCounterYearFraction(DayCounter,R233,S233,,,Trigger)</f>
        <v>0.5083333333333333</v>
      </c>
      <c r="U233" s="139">
        <f>_xll.qlInterpolationInterpolate(B6Minterpolation,R233,TRUE)</f>
        <v>2.7841323162523645E-3</v>
      </c>
    </row>
    <row r="234" spans="18:21" x14ac:dyDescent="0.2">
      <c r="R234" s="92">
        <f>_xll.qlCalendarAdvance(Calendar,R233,"1D","f")</f>
        <v>42472</v>
      </c>
      <c r="S234" s="92">
        <f>_xll.qlCalendarAdvance(Calendar,R234,$F$1,"mf",,Trigger)</f>
        <v>42655</v>
      </c>
      <c r="T234" s="118">
        <f>_xll.qlDayCounterYearFraction(DayCounter,R234,S234,,,Trigger)</f>
        <v>0.5083333333333333</v>
      </c>
      <c r="U234" s="139">
        <f>_xll.qlInterpolationInterpolate(B6Minterpolation,R234,TRUE)</f>
        <v>2.7872277189845626E-3</v>
      </c>
    </row>
    <row r="235" spans="18:21" x14ac:dyDescent="0.2">
      <c r="R235" s="92">
        <f>_xll.qlCalendarAdvance(Calendar,R234,"1D","f")</f>
        <v>42473</v>
      </c>
      <c r="S235" s="92">
        <f>_xll.qlCalendarAdvance(Calendar,R235,$F$1,"mf",,Trigger)</f>
        <v>42656</v>
      </c>
      <c r="T235" s="118">
        <f>_xll.qlDayCounterYearFraction(DayCounter,R235,S235,,,Trigger)</f>
        <v>0.5083333333333333</v>
      </c>
      <c r="U235" s="139">
        <f>_xll.qlInterpolationInterpolate(B6Minterpolation,R235,TRUE)</f>
        <v>2.7903724797598817E-3</v>
      </c>
    </row>
    <row r="236" spans="18:21" x14ac:dyDescent="0.2">
      <c r="R236" s="92">
        <f>_xll.qlCalendarAdvance(Calendar,R235,"1D","f")</f>
        <v>42474</v>
      </c>
      <c r="S236" s="92">
        <f>_xll.qlCalendarAdvance(Calendar,R236,$F$1,"mf",,Trigger)</f>
        <v>42657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2.7935635907791936E-3</v>
      </c>
    </row>
    <row r="237" spans="18:21" x14ac:dyDescent="0.2">
      <c r="R237" s="92">
        <f>_xll.qlCalendarAdvance(Calendar,R236,"1D","f")</f>
        <v>42475</v>
      </c>
      <c r="S237" s="92">
        <f>_xll.qlCalendarAdvance(Calendar,R237,$F$1,"mf",,Trigger)</f>
        <v>42660</v>
      </c>
      <c r="T237" s="118">
        <f>_xll.qlDayCounterYearFraction(DayCounter,R237,S237,,,Trigger)</f>
        <v>0.51388888888888884</v>
      </c>
      <c r="U237" s="139">
        <f>_xll.qlInterpolationInterpolate(B6Minterpolation,R237,TRUE)</f>
        <v>2.796798044243369E-3</v>
      </c>
    </row>
    <row r="238" spans="18:21" x14ac:dyDescent="0.2">
      <c r="R238" s="92">
        <f>_xll.qlCalendarAdvance(Calendar,R237,"1D","f")</f>
        <v>42478</v>
      </c>
      <c r="S238" s="92">
        <f>_xll.qlCalendarAdvance(Calendar,R238,$F$1,"mf",,Trigger)</f>
        <v>42661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2.8067313813137816E-3</v>
      </c>
    </row>
    <row r="239" spans="18:21" x14ac:dyDescent="0.2">
      <c r="R239" s="92">
        <f>_xll.qlCalendarAdvance(Calendar,R238,"1D","f")</f>
        <v>42479</v>
      </c>
      <c r="S239" s="92">
        <f>_xll.qlCalendarAdvance(Calendar,R239,$F$1,"mf",,Trigger)</f>
        <v>42662</v>
      </c>
      <c r="T239" s="118">
        <f>_xll.qlDayCounterYearFraction(DayCounter,R239,S239,,,Trigger)</f>
        <v>0.5083333333333333</v>
      </c>
      <c r="U239" s="139">
        <f>_xll.qlInterpolationInterpolate(B6Minterpolation,R239,TRUE)</f>
        <v>2.8101091265661177E-3</v>
      </c>
    </row>
    <row r="240" spans="18:21" x14ac:dyDescent="0.2">
      <c r="R240" s="92">
        <f>_xll.qlCalendarAdvance(Calendar,R239,"1D","f")</f>
        <v>42480</v>
      </c>
      <c r="S240" s="92">
        <f>_xll.qlCalendarAdvance(Calendar,R240,$F$1,"mf",,Trigger)</f>
        <v>42663</v>
      </c>
      <c r="T240" s="118">
        <f>_xll.qlDayCounterYearFraction(DayCounter,R240,S240,,,Trigger)</f>
        <v>0.5083333333333333</v>
      </c>
      <c r="U240" s="139">
        <f>_xll.qlInterpolationInterpolate(B6Minterpolation,R240,TRUE)</f>
        <v>2.813515175267671E-3</v>
      </c>
    </row>
    <row r="241" spans="18:21" x14ac:dyDescent="0.2">
      <c r="R241" s="92">
        <f>_xll.qlCalendarAdvance(Calendar,R240,"1D","f")</f>
        <v>42481</v>
      </c>
      <c r="S241" s="92">
        <f>_xll.qlCalendarAdvance(Calendar,R241,$F$1,"mf",,Trigger)</f>
        <v>42664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2.8169465196193127E-3</v>
      </c>
    </row>
    <row r="242" spans="18:21" x14ac:dyDescent="0.2">
      <c r="R242" s="92">
        <f>_xll.qlCalendarAdvance(Calendar,R241,"1D","f")</f>
        <v>42482</v>
      </c>
      <c r="S242" s="92">
        <f>_xll.qlCalendarAdvance(Calendar,R242,$F$1,"mf",,Trigger)</f>
        <v>42667</v>
      </c>
      <c r="T242" s="118">
        <f>_xll.qlDayCounterYearFraction(DayCounter,R242,S242,,,Trigger)</f>
        <v>0.51388888888888884</v>
      </c>
      <c r="U242" s="139">
        <f>_xll.qlInterpolationInterpolate(B6Minterpolation,R242,TRUE)</f>
        <v>2.8204001518219129E-3</v>
      </c>
    </row>
    <row r="243" spans="18:21" x14ac:dyDescent="0.2">
      <c r="R243" s="92">
        <f>_xll.qlCalendarAdvance(Calendar,R242,"1D","f")</f>
        <v>42485</v>
      </c>
      <c r="S243" s="92">
        <f>_xll.qlCalendarAdvance(Calendar,R243,$F$1,"mf",,Trigger)</f>
        <v>42668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2.8308646975441754E-3</v>
      </c>
    </row>
    <row r="244" spans="18:21" x14ac:dyDescent="0.2">
      <c r="R244" s="92">
        <f>_xll.qlCalendarAdvance(Calendar,R243,"1D","f")</f>
        <v>42486</v>
      </c>
      <c r="S244" s="92">
        <f>_xll.qlCalendarAdvance(Calendar,R244,$F$1,"mf",,Trigger)</f>
        <v>42669</v>
      </c>
      <c r="T244" s="118">
        <f>_xll.qlDayCounterYearFraction(DayCounter,R244,S244,,,Trigger)</f>
        <v>0.5083333333333333</v>
      </c>
      <c r="U244" s="139">
        <f>_xll.qlInterpolationInterpolate(B6Minterpolation,R244,TRUE)</f>
        <v>2.8343774031593192E-3</v>
      </c>
    </row>
    <row r="245" spans="18:21" x14ac:dyDescent="0.2">
      <c r="R245" s="92">
        <f>_xll.qlCalendarAdvance(Calendar,R244,"1D","f")</f>
        <v>42487</v>
      </c>
      <c r="S245" s="92">
        <f>_xll.qlCalendarAdvance(Calendar,R245,$F$1,"mf",,Trigger)</f>
        <v>42670</v>
      </c>
      <c r="T245" s="118">
        <f>_xll.qlDayCounterYearFraction(DayCounter,R245,S245,,,Trigger)</f>
        <v>0.5083333333333333</v>
      </c>
      <c r="U245" s="139">
        <f>_xll.qlInterpolationInterpolate(B6Minterpolation,R245,TRUE)</f>
        <v>2.8378973576297759E-3</v>
      </c>
    </row>
    <row r="246" spans="18:21" x14ac:dyDescent="0.2">
      <c r="R246" s="92">
        <f>_xll.qlCalendarAdvance(Calendar,R245,"1D","f")</f>
        <v>42488</v>
      </c>
      <c r="S246" s="92">
        <f>_xll.qlCalendarAdvance(Calendar,R246,$F$1,"mf",,Trigger)</f>
        <v>42671</v>
      </c>
      <c r="T246" s="118">
        <f>_xll.qlDayCounterYearFraction(DayCounter,R246,S246,,,Trigger)</f>
        <v>0.5083333333333333</v>
      </c>
      <c r="U246" s="139">
        <f>_xll.qlInterpolationInterpolate(B6Minterpolation,R246,TRUE)</f>
        <v>2.8414215531564163E-3</v>
      </c>
    </row>
    <row r="247" spans="18:21" x14ac:dyDescent="0.2">
      <c r="R247" s="92">
        <f>_xll.qlCalendarAdvance(Calendar,R246,"1D","f")</f>
        <v>42489</v>
      </c>
      <c r="S247" s="92">
        <f>_xll.qlCalendarAdvance(Calendar,R247,$F$1,"mf",,Trigger)</f>
        <v>42674</v>
      </c>
      <c r="T247" s="118">
        <f>_xll.qlDayCounterYearFraction(DayCounter,R247,S247,,,Trigger)</f>
        <v>0.51388888888888884</v>
      </c>
      <c r="U247" s="139">
        <f>_xll.qlInterpolationInterpolate(B6Minterpolation,R247,TRUE)</f>
        <v>2.8449469819401114E-3</v>
      </c>
    </row>
    <row r="248" spans="18:21" x14ac:dyDescent="0.2">
      <c r="R248" s="92">
        <f>_xll.qlCalendarAdvance(Calendar,R247,"1D","f")</f>
        <v>42493</v>
      </c>
      <c r="S248" s="92">
        <f>_xll.qlCalendarAdvance(Calendar,R248,$F$1,"mf",,Trigger)</f>
        <v>42677</v>
      </c>
      <c r="T248" s="118">
        <f>_xll.qlDayCounterYearFraction(DayCounter,R248,S248,,,Trigger)</f>
        <v>0.51111111111111107</v>
      </c>
      <c r="U248" s="139">
        <f>_xll.qlInterpolationInterpolate(B6Minterpolation,R248,TRUE)</f>
        <v>2.8590008736628526E-3</v>
      </c>
    </row>
    <row r="249" spans="18:21" x14ac:dyDescent="0.2">
      <c r="R249" s="92">
        <f>_xll.qlCalendarAdvance(Calendar,R248,"1D","f")</f>
        <v>42494</v>
      </c>
      <c r="S249" s="92">
        <f>_xll.qlCalendarAdvance(Calendar,R249,$F$1,"mf",,Trigger)</f>
        <v>42678</v>
      </c>
      <c r="T249" s="118">
        <f>_xll.qlDayCounterYearFraction(DayCounter,R249,S249,,,Trigger)</f>
        <v>0.51111111111111107</v>
      </c>
      <c r="U249" s="139">
        <f>_xll.qlInterpolationInterpolate(B6Minterpolation,R249,TRUE)</f>
        <v>2.8624873517448823E-3</v>
      </c>
    </row>
    <row r="250" spans="18:21" x14ac:dyDescent="0.2">
      <c r="R250" s="92">
        <f>_xll.qlCalendarAdvance(Calendar,R249,"1D","f")</f>
        <v>42495</v>
      </c>
      <c r="S250" s="92">
        <f>_xll.qlCalendarAdvance(Calendar,R250,$F$1,"mf",,Trigger)</f>
        <v>42681</v>
      </c>
      <c r="T250" s="118">
        <f>_xll.qlDayCounterYearFraction(DayCounter,R250,S250,,,Trigger)</f>
        <v>0.51666666666666672</v>
      </c>
      <c r="U250" s="139">
        <f>_xll.qlInterpolationInterpolate(B6Minterpolation,R250,TRUE)</f>
        <v>2.8659570162891911E-3</v>
      </c>
    </row>
    <row r="251" spans="18:21" x14ac:dyDescent="0.2">
      <c r="R251" s="92">
        <f>_xll.qlCalendarAdvance(Calendar,R250,"1D","f")</f>
        <v>42496</v>
      </c>
      <c r="S251" s="92">
        <f>_xll.qlCalendarAdvance(Calendar,R251,$F$1,"mf",,Trigger)</f>
        <v>42681</v>
      </c>
      <c r="T251" s="118">
        <f>_xll.qlDayCounterYearFraction(DayCounter,R251,S251,,,Trigger)</f>
        <v>0.51388888888888884</v>
      </c>
      <c r="U251" s="139">
        <f>_xll.qlInterpolationInterpolate(B6Minterpolation,R251,TRUE)</f>
        <v>2.8694068594966502E-3</v>
      </c>
    </row>
    <row r="252" spans="18:21" x14ac:dyDescent="0.2">
      <c r="R252" s="92">
        <f>_xll.qlCalendarAdvance(Calendar,R251,"1D","f")</f>
        <v>42499</v>
      </c>
      <c r="S252" s="92">
        <f>_xll.qlCalendarAdvance(Calendar,R252,$F$1,"mf",,Trigger)</f>
        <v>42683</v>
      </c>
      <c r="T252" s="118">
        <f>_xll.qlDayCounterYearFraction(DayCounter,R252,S252,,,Trigger)</f>
        <v>0.51111111111111107</v>
      </c>
      <c r="U252" s="139">
        <f>_xll.qlInterpolationInterpolate(B6Minterpolation,R252,TRUE)</f>
        <v>2.8796073831066369E-3</v>
      </c>
    </row>
    <row r="253" spans="18:21" x14ac:dyDescent="0.2">
      <c r="R253" s="92">
        <f>_xll.qlCalendarAdvance(Calendar,R252,"1D","f")</f>
        <v>42500</v>
      </c>
      <c r="S253" s="92">
        <f>_xll.qlCalendarAdvance(Calendar,R253,$F$1,"mf",,Trigger)</f>
        <v>42684</v>
      </c>
      <c r="T253" s="118">
        <f>_xll.qlDayCounterYearFraction(DayCounter,R253,S253,,,Trigger)</f>
        <v>0.51111111111111107</v>
      </c>
      <c r="U253" s="139">
        <f>_xll.qlInterpolationInterpolate(B6Minterpolation,R253,TRUE)</f>
        <v>2.8829478629754045E-3</v>
      </c>
    </row>
    <row r="254" spans="18:21" x14ac:dyDescent="0.2">
      <c r="R254" s="92">
        <f>_xll.qlCalendarAdvance(Calendar,R253,"1D","f")</f>
        <v>42501</v>
      </c>
      <c r="S254" s="92">
        <f>_xll.qlCalendarAdvance(Calendar,R254,$F$1,"mf",,Trigger)</f>
        <v>42685</v>
      </c>
      <c r="T254" s="118">
        <f>_xll.qlDayCounterYearFraction(DayCounter,R254,S254,,,Trigger)</f>
        <v>0.51111111111111107</v>
      </c>
      <c r="U254" s="139">
        <f>_xll.qlInterpolationInterpolate(B6Minterpolation,R254,TRUE)</f>
        <v>2.8862534825116765E-3</v>
      </c>
    </row>
    <row r="255" spans="18:21" x14ac:dyDescent="0.2">
      <c r="R255" s="92">
        <f>_xll.qlCalendarAdvance(Calendar,R254,"1D","f")</f>
        <v>42502</v>
      </c>
      <c r="S255" s="92">
        <f>_xll.qlCalendarAdvance(Calendar,R255,$F$1,"mf",,Trigger)</f>
        <v>42688</v>
      </c>
      <c r="T255" s="118">
        <f>_xll.qlDayCounterYearFraction(DayCounter,R255,S255,,,Trigger)</f>
        <v>0.51666666666666672</v>
      </c>
      <c r="U255" s="139">
        <f>_xll.qlInterpolationInterpolate(B6Minterpolation,R255,TRUE)</f>
        <v>2.8895212339163233E-3</v>
      </c>
    </row>
    <row r="256" spans="18:21" x14ac:dyDescent="0.2">
      <c r="R256" s="92">
        <f>_xll.qlCalendarAdvance(Calendar,R255,"1D","f")</f>
        <v>42503</v>
      </c>
      <c r="S256" s="92">
        <f>_xll.qlCalendarAdvance(Calendar,R256,$F$1,"mf",,Trigger)</f>
        <v>42688</v>
      </c>
      <c r="T256" s="118">
        <f>_xll.qlDayCounterYearFraction(DayCounter,R256,S256,,,Trigger)</f>
        <v>0.51388888888888884</v>
      </c>
      <c r="U256" s="139">
        <f>_xll.qlInterpolationInterpolate(B6Minterpolation,R256,TRUE)</f>
        <v>2.8927481093902162E-3</v>
      </c>
    </row>
    <row r="257" spans="18:21" x14ac:dyDescent="0.2">
      <c r="R257" s="92">
        <f>_xll.qlCalendarAdvance(Calendar,R256,"1D","f")</f>
        <v>42506</v>
      </c>
      <c r="S257" s="92">
        <f>_xll.qlCalendarAdvance(Calendar,R257,$F$1,"mf",,Trigger)</f>
        <v>42690</v>
      </c>
      <c r="T257" s="118">
        <f>_xll.qlDayCounterYearFraction(DayCounter,R257,S257,,,Trigger)</f>
        <v>0.51111111111111107</v>
      </c>
      <c r="U257" s="139">
        <f>_xll.qlInterpolationInterpolate(B6Minterpolation,R257,TRUE)</f>
        <v>2.9021534022360771E-3</v>
      </c>
    </row>
    <row r="258" spans="18:21" x14ac:dyDescent="0.2">
      <c r="R258" s="92">
        <f>_xll.qlCalendarAdvance(Calendar,R257,"1D","f")</f>
        <v>42507</v>
      </c>
      <c r="S258" s="92">
        <f>_xll.qlCalendarAdvance(Calendar,R258,$F$1,"mf",,Trigger)</f>
        <v>42691</v>
      </c>
      <c r="T258" s="118">
        <f>_xll.qlDayCounterYearFraction(DayCounter,R258,S258,,,Trigger)</f>
        <v>0.51111111111111107</v>
      </c>
      <c r="U258" s="139">
        <f>_xll.qlInterpolationInterpolate(B6Minterpolation,R258,TRUE)</f>
        <v>2.9052191452964646E-3</v>
      </c>
    </row>
    <row r="259" spans="18:21" x14ac:dyDescent="0.2">
      <c r="R259" s="92">
        <f>_xll.qlCalendarAdvance(Calendar,R258,"1D","f")</f>
        <v>42508</v>
      </c>
      <c r="S259" s="92">
        <f>_xll.qlCalendarAdvance(Calendar,R259,$F$1,"mf",,Trigger)</f>
        <v>42692</v>
      </c>
      <c r="T259" s="118">
        <f>_xll.qlDayCounterYearFraction(DayCounter,R259,S259,,,Trigger)</f>
        <v>0.51111111111111107</v>
      </c>
      <c r="U259" s="139">
        <f>_xll.qlInterpolationInterpolate(B6Minterpolation,R259,TRUE)</f>
        <v>2.908291852119257E-3</v>
      </c>
    </row>
    <row r="260" spans="18:21" x14ac:dyDescent="0.2">
      <c r="R260" s="92">
        <f>_xll.qlCalendarAdvance(Calendar,R259,"1D","f")</f>
        <v>42509</v>
      </c>
      <c r="S260" s="92">
        <f>_xll.qlCalendarAdvance(Calendar,R260,$F$1,"mf",,Trigger)</f>
        <v>42695</v>
      </c>
      <c r="T260" s="118">
        <f>_xll.qlDayCounterYearFraction(DayCounter,R260,S260,,,Trigger)</f>
        <v>0.51666666666666672</v>
      </c>
      <c r="U260" s="139">
        <f>_xll.qlInterpolationInterpolate(B6Minterpolation,R260,TRUE)</f>
        <v>2.9113654850361241E-3</v>
      </c>
    </row>
    <row r="261" spans="18:21" x14ac:dyDescent="0.2">
      <c r="R261" s="92">
        <f>_xll.qlCalendarAdvance(Calendar,R260,"1D","f")</f>
        <v>42510</v>
      </c>
      <c r="S261" s="92">
        <f>_xll.qlCalendarAdvance(Calendar,R261,$F$1,"mf",,Trigger)</f>
        <v>42695</v>
      </c>
      <c r="T261" s="118">
        <f>_xll.qlDayCounterYearFraction(DayCounter,R261,S261,,,Trigger)</f>
        <v>0.51388888888888884</v>
      </c>
      <c r="U261" s="139">
        <f>_xll.qlInterpolationInterpolate(B6Minterpolation,R261,TRUE)</f>
        <v>2.9144340063787344E-3</v>
      </c>
    </row>
    <row r="262" spans="18:21" x14ac:dyDescent="0.2">
      <c r="R262" s="142">
        <f>_xll.qlCalendarAdvance(Calendar,R261,"1D","f")</f>
        <v>42513</v>
      </c>
      <c r="S262" s="142">
        <f>_xll.qlCalendarAdvance(Calendar,R262,$F$1,"mf",,Trigger)</f>
        <v>42697</v>
      </c>
      <c r="T262" s="143">
        <f>_xll.qlDayCounterYearFraction(DayCounter,R262,S262,,,Trigger)</f>
        <v>0.51111111111111107</v>
      </c>
      <c r="U262" s="407">
        <f>_xll.qlInterpolationInterpolate(B6Minterpolation,R262,TRUE)</f>
        <v>2.9235485242777143E-3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obj_00290#0241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42138</v>
      </c>
      <c r="F3" s="409">
        <f>_xll.qlCalendarAdvance(Calendar,E3,$F$1,"mf",,Trigger)</f>
        <v>42506</v>
      </c>
      <c r="G3" s="410">
        <f>_xll.qlDayCounterYearFraction(DayCounter,E3,F3,,,Trigger)</f>
        <v>1.0222222222222221</v>
      </c>
      <c r="H3" s="411">
        <f>_xll.qlQuoteValue(D3,LastFixingsTrigger)</f>
        <v>7.2410000000000009E-3</v>
      </c>
      <c r="I3" s="412">
        <f>_xll.qlYieldTSDiscount(Discounting,E3,,AllTriggers)</f>
        <v>0.99998560902783784</v>
      </c>
      <c r="J3" s="412">
        <f>_xll.qlYieldTSDiscount(Discounting,F3,,AllTriggers)</f>
        <v>0.99673525149732733</v>
      </c>
      <c r="K3" s="411">
        <f>(I3/J3-1)/G3</f>
        <v>3.190112499200262E-3</v>
      </c>
      <c r="L3" s="411">
        <f>H3-K3</f>
        <v>4.0508875007997389E-3</v>
      </c>
      <c r="M3" s="413" t="b">
        <v>1</v>
      </c>
      <c r="N3" s="414">
        <f>_xll.qlInterpolationInterpolate($N$1,E3,TRUE)</f>
        <v>4.0508875007997389E-3</v>
      </c>
      <c r="O3" s="415">
        <f>(L3-N3)*10000</f>
        <v>0</v>
      </c>
      <c r="P3" s="425">
        <f t="shared" ref="P3:P27" si="0">LN((1+H3*G3)/(1+K3*G3))</f>
        <v>4.1189530543607892E-3</v>
      </c>
      <c r="R3" s="421">
        <f>E3</f>
        <v>42138</v>
      </c>
      <c r="S3" s="426">
        <f>_xll.qlCalendarAdvance(Calendar,R3,$F$1,"mf",,Trigger)</f>
        <v>42506</v>
      </c>
      <c r="T3" s="427">
        <f>_xll.qlDayCounterYearFraction(DayCounter,R3,S3,,,Trigger)</f>
        <v>1.0222222222222221</v>
      </c>
      <c r="U3" s="423">
        <f>_xll.qlInterpolationInterpolate(B12MInterpolation,R3,TRUE)</f>
        <v>4.0508875007997389E-3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42" t="str">
        <f t="shared" ref="D4:D20" si="1">Currency&amp;A4&amp;B4&amp;C4&amp;"F"&amp;QuoteSuffix</f>
        <v>USD1x13F_Quote</v>
      </c>
      <c r="E4" s="421">
        <f>_xll.qlCalendarAdvance(Calendar,$E$3,A4&amp;"M","mf",,Trigger)</f>
        <v>42170</v>
      </c>
      <c r="F4" s="421">
        <f>_xll.qlCalendarAdvance(Calendar,E4,$F$1,"mf",,Trigger)</f>
        <v>42536</v>
      </c>
      <c r="G4" s="422">
        <f>_xll.qlDayCounterYearFraction(DayCounter,E4,F4,,,Trigger)</f>
        <v>1.0166666666666666</v>
      </c>
      <c r="H4" s="128">
        <f>_xll.qlQuoteValue(D4,AllTriggers)</f>
        <v>7.8300000000000002E-3</v>
      </c>
      <c r="I4" s="129">
        <f>_xll.qlYieldTSDiscount(Discounting,E4,,AllTriggers)</f>
        <v>0.99987273450530234</v>
      </c>
      <c r="J4" s="129">
        <f>_xll.qlYieldTSDiscount(Discounting,F4,,AllTriggers)</f>
        <v>0.99616179687118545</v>
      </c>
      <c r="K4" s="128">
        <f t="shared" ref="K4:K27" si="2">(I4/J4-1)/G4</f>
        <v>3.6641664058981857E-3</v>
      </c>
      <c r="L4" s="128">
        <f t="shared" ref="L4:L27" si="3">H4-K4</f>
        <v>4.1658335941018145E-3</v>
      </c>
      <c r="M4" s="443" t="b">
        <f>IF(ISERROR(H4),FALSE,TRUE)</f>
        <v>1</v>
      </c>
      <c r="N4" s="128">
        <f>_xll.qlInterpolationInterpolate($N$1,E4,TRUE)</f>
        <v>4.1658335941018145E-3</v>
      </c>
      <c r="O4" s="444">
        <f t="shared" ref="O4:O27" si="4">(L4-N4)*10000</f>
        <v>0</v>
      </c>
      <c r="P4" s="445">
        <f t="shared" si="0"/>
        <v>4.2106680343154549E-3</v>
      </c>
      <c r="R4" s="92">
        <f>_xll.qlCalendarAdvance(Calendar,R3,"1D","f")</f>
        <v>42139</v>
      </c>
      <c r="S4" s="146">
        <f>_xll.qlCalendarAdvance(Calendar,R4,$F$1,"mf",,Trigger)</f>
        <v>42506</v>
      </c>
      <c r="T4" s="147">
        <f>_xll.qlDayCounterYearFraction(DayCounter,R4,S4,,,Trigger)</f>
        <v>1.0194444444444444</v>
      </c>
      <c r="U4" s="139">
        <f>_xll.qlInterpolationInterpolate(B12MInterpolation,R4,TRUE)</f>
        <v>4.0556287104169097E-3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42199</v>
      </c>
      <c r="F5" s="92">
        <f>_xll.qlCalendarAdvance(Calendar,E5,$F$1,"mf",,Trigger)</f>
        <v>42565</v>
      </c>
      <c r="G5" s="118">
        <f>_xll.qlDayCounterYearFraction(DayCounter,E5,F5,,,Trigger)</f>
        <v>1.0166666666666666</v>
      </c>
      <c r="H5" s="22">
        <f>_xll.qlQuoteValue(D5,AllTriggers)</f>
        <v>8.2900000000000005E-3</v>
      </c>
      <c r="I5" s="119">
        <f>_xll.qlYieldTSDiscount(Discounting,E5,,AllTriggers)</f>
        <v>0.99975691463362404</v>
      </c>
      <c r="J5" s="119">
        <f>_xll.qlYieldTSDiscount(Discounting,F5,,AllTriggers)</f>
        <v>0.99556184380915858</v>
      </c>
      <c r="K5" s="22">
        <f t="shared" si="2"/>
        <v>4.144693970811077E-3</v>
      </c>
      <c r="L5" s="22">
        <f t="shared" si="3"/>
        <v>4.1453060291889235E-3</v>
      </c>
      <c r="M5" s="117" t="b">
        <f t="shared" ref="M5:M27" si="6">IF(ISERROR(H5),FALSE,TRUE)</f>
        <v>1</v>
      </c>
      <c r="N5" s="22">
        <f>_xll.qlInterpolationInterpolate($N$1,E5,TRUE)</f>
        <v>4.1453060291889235E-3</v>
      </c>
      <c r="O5" s="145">
        <f t="shared" si="4"/>
        <v>0</v>
      </c>
      <c r="P5" s="419">
        <f t="shared" si="0"/>
        <v>4.1879288523347389E-3</v>
      </c>
      <c r="R5" s="92">
        <f>_xll.qlCalendarAdvance(Calendar,R4,"1D","f")</f>
        <v>42142</v>
      </c>
      <c r="S5" s="146">
        <f>_xll.qlCalendarAdvance(Calendar,R5,$F$1,"mf",,Trigger)</f>
        <v>42508</v>
      </c>
      <c r="T5" s="147">
        <f>_xll.qlDayCounterYearFraction(DayCounter,R5,S5,,,Trigger)</f>
        <v>1.0166666666666666</v>
      </c>
      <c r="U5" s="139">
        <f>_xll.qlInterpolationInterpolate(B12MInterpolation,R5,TRUE)</f>
        <v>4.0697849407815316E-3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42230</v>
      </c>
      <c r="F6" s="92">
        <f>_xll.qlCalendarAdvance(Calendar,E6,$F$1,"mf",,Trigger)</f>
        <v>42597</v>
      </c>
      <c r="G6" s="118">
        <f>_xll.qlDayCounterYearFraction(DayCounter,E6,F6,,,Trigger)</f>
        <v>1.0194444444444444</v>
      </c>
      <c r="H6" s="22">
        <f>_xll.qlQuoteValue(D6,AllTriggers)</f>
        <v>8.8400000000000006E-3</v>
      </c>
      <c r="I6" s="119">
        <f>_xll.qlYieldTSDiscount(Discounting,E6,,AllTriggers)</f>
        <v>0.99962796435615486</v>
      </c>
      <c r="J6" s="119">
        <f>_xll.qlYieldTSDiscount(Discounting,F6,,AllTriggers)</f>
        <v>0.99484338587363663</v>
      </c>
      <c r="K6" s="22">
        <f t="shared" si="2"/>
        <v>4.7176465753621319E-3</v>
      </c>
      <c r="L6" s="22">
        <f t="shared" si="3"/>
        <v>4.1223534246378687E-3</v>
      </c>
      <c r="M6" s="117" t="b">
        <f t="shared" si="6"/>
        <v>1</v>
      </c>
      <c r="N6" s="22">
        <f>_xll.qlInterpolationInterpolate($N$1,E6,TRUE)</f>
        <v>4.1223534246378687E-3</v>
      </c>
      <c r="O6" s="145">
        <f t="shared" si="4"/>
        <v>0</v>
      </c>
      <c r="P6" s="419">
        <f t="shared" si="0"/>
        <v>4.1736736672026492E-3</v>
      </c>
      <c r="R6" s="92">
        <f>_xll.qlCalendarAdvance(Calendar,R5,"1D","f")</f>
        <v>42143</v>
      </c>
      <c r="S6" s="146">
        <f>_xll.qlCalendarAdvance(Calendar,R6,$F$1,"mf",,Trigger)</f>
        <v>42509</v>
      </c>
      <c r="T6" s="147">
        <f>_xll.qlDayCounterYearFraction(DayCounter,R6,S6,,,Trigger)</f>
        <v>1.0166666666666666</v>
      </c>
      <c r="U6" s="139">
        <f>_xll.qlInterpolationInterpolate(B12MInterpolation,R6,TRUE)</f>
        <v>4.0744587519118119E-3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42261</v>
      </c>
      <c r="F7" s="92">
        <f>_xll.qlCalendarAdvance(Calendar,E7,$F$1,"mf",,Trigger)</f>
        <v>42627</v>
      </c>
      <c r="G7" s="118">
        <f>_xll.qlDayCounterYearFraction(DayCounter,E7,F7,,,Trigger)</f>
        <v>1.0166666666666666</v>
      </c>
      <c r="H7" s="22">
        <f>_xll.qlQuoteValue(D7,AllTriggers)</f>
        <v>9.5100000000000011E-3</v>
      </c>
      <c r="I7" s="119">
        <f>_xll.qlYieldTSDiscount(Discounting,E7,,AllTriggers)</f>
        <v>0.99949044480331695</v>
      </c>
      <c r="J7" s="119">
        <f>_xll.qlYieldTSDiscount(Discounting,F7,,AllTriggers)</f>
        <v>0.9941123551679224</v>
      </c>
      <c r="K7" s="22">
        <f t="shared" si="2"/>
        <v>5.3212538844687749E-3</v>
      </c>
      <c r="L7" s="22">
        <f t="shared" si="3"/>
        <v>4.1887461155312262E-3</v>
      </c>
      <c r="M7" s="117" t="b">
        <f t="shared" si="6"/>
        <v>1</v>
      </c>
      <c r="N7" s="22">
        <f>_xll.qlInterpolationInterpolate($N$1,E7,TRUE)</f>
        <v>4.1887461155312262E-3</v>
      </c>
      <c r="O7" s="145">
        <f t="shared" si="4"/>
        <v>0</v>
      </c>
      <c r="P7" s="419">
        <f t="shared" si="0"/>
        <v>4.2266988749565726E-3</v>
      </c>
      <c r="R7" s="92">
        <f>_xll.qlCalendarAdvance(Calendar,R6,"1D","f")</f>
        <v>42144</v>
      </c>
      <c r="S7" s="146">
        <f>_xll.qlCalendarAdvance(Calendar,R7,$F$1,"mf",,Trigger)</f>
        <v>42510</v>
      </c>
      <c r="T7" s="147">
        <f>_xll.qlDayCounterYearFraction(DayCounter,R7,S7,,,Trigger)</f>
        <v>1.0166666666666666</v>
      </c>
      <c r="U7" s="139">
        <f>_xll.qlInterpolationInterpolate(B12MInterpolation,R7,TRUE)</f>
        <v>4.0790988637986478E-3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42291</v>
      </c>
      <c r="F8" s="92">
        <f>_xll.qlCalendarAdvance(Calendar,E8,$F$1,"mf",,Trigger)</f>
        <v>42657</v>
      </c>
      <c r="G8" s="118">
        <f>_xll.qlDayCounterYearFraction(DayCounter,E8,F8,,,Trigger)</f>
        <v>1.0166666666666666</v>
      </c>
      <c r="H8" s="22">
        <f>_xll.qlQuoteValue(D8,AllTriggers)</f>
        <v>1.0190000000000001E-2</v>
      </c>
      <c r="I8" s="119">
        <f>_xll.qlYieldTSDiscount(Discounting,E8,,AllTriggers)</f>
        <v>0.99929334856063123</v>
      </c>
      <c r="J8" s="119">
        <f>_xll.qlYieldTSDiscount(Discounting,F8,,AllTriggers)</f>
        <v>0.99332404773541461</v>
      </c>
      <c r="K8" s="22">
        <f t="shared" si="2"/>
        <v>5.9109043499198412E-3</v>
      </c>
      <c r="L8" s="22">
        <f t="shared" si="3"/>
        <v>4.27909565008016E-3</v>
      </c>
      <c r="M8" s="117" t="b">
        <f t="shared" si="6"/>
        <v>1</v>
      </c>
      <c r="N8" s="22">
        <f>_xll.qlInterpolationInterpolate($N$1,E8,TRUE)</f>
        <v>4.27909565008016E-3</v>
      </c>
      <c r="O8" s="145">
        <f t="shared" si="4"/>
        <v>0</v>
      </c>
      <c r="P8" s="419">
        <f t="shared" si="0"/>
        <v>4.3151031542472268E-3</v>
      </c>
      <c r="R8" s="92">
        <f>_xll.qlCalendarAdvance(Calendar,R7,"1D","f")</f>
        <v>42145</v>
      </c>
      <c r="S8" s="146">
        <f>_xll.qlCalendarAdvance(Calendar,R8,$F$1,"mf",,Trigger)</f>
        <v>42513</v>
      </c>
      <c r="T8" s="147">
        <f>_xll.qlDayCounterYearFraction(DayCounter,R8,S8,,,Trigger)</f>
        <v>1.0222222222222221</v>
      </c>
      <c r="U8" s="139">
        <f>_xll.qlInterpolationInterpolate(B12MInterpolation,R8,TRUE)</f>
        <v>4.0836985365933489E-3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42324</v>
      </c>
      <c r="F9" s="92">
        <f>_xll.qlCalendarAdvance(Calendar,E9,$F$1,"mf",,Trigger)</f>
        <v>42690</v>
      </c>
      <c r="G9" s="118">
        <f>_xll.qlDayCounterYearFraction(DayCounter,E9,F9,,,Trigger)</f>
        <v>1.0166666666666666</v>
      </c>
      <c r="H9" s="22">
        <f>_xll.qlQuoteValue(D9,AllTriggers)</f>
        <v>1.093E-2</v>
      </c>
      <c r="I9" s="119">
        <f>_xll.qlYieldTSDiscount(Discounting,E9,,AllTriggers)</f>
        <v>0.99905132952618469</v>
      </c>
      <c r="J9" s="119">
        <f>_xll.qlYieldTSDiscount(Discounting,F9,,AllTriggers)</f>
        <v>0.99238945739438422</v>
      </c>
      <c r="K9" s="22">
        <f t="shared" si="2"/>
        <v>6.6029128629106516E-3</v>
      </c>
      <c r="L9" s="22">
        <f t="shared" si="3"/>
        <v>4.3270871370893488E-3</v>
      </c>
      <c r="M9" s="117" t="b">
        <f t="shared" si="6"/>
        <v>1</v>
      </c>
      <c r="N9" s="22">
        <f>_xll.qlInterpolationInterpolate($N$1,E9,TRUE)</f>
        <v>4.3270871370893488E-3</v>
      </c>
      <c r="O9" s="145">
        <f t="shared" si="4"/>
        <v>0</v>
      </c>
      <c r="P9" s="419">
        <f t="shared" si="0"/>
        <v>4.360350324587408E-3</v>
      </c>
      <c r="R9" s="92">
        <f>_xll.qlCalendarAdvance(Calendar,R8,"1D","f")</f>
        <v>42146</v>
      </c>
      <c r="S9" s="146">
        <f>_xll.qlCalendarAdvance(Calendar,R9,$F$1,"mf",,Trigger)</f>
        <v>42513</v>
      </c>
      <c r="T9" s="147">
        <f>_xll.qlDayCounterYearFraction(DayCounter,R9,S9,,,Trigger)</f>
        <v>1.0194444444444444</v>
      </c>
      <c r="U9" s="139">
        <f>_xll.qlInterpolationInterpolate(B12MInterpolation,R9,TRUE)</f>
        <v>4.0882510304472265E-3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42352</v>
      </c>
      <c r="F10" s="92">
        <f>_xll.qlCalendarAdvance(Calendar,E10,$F$1,"mf",,Trigger)</f>
        <v>42718</v>
      </c>
      <c r="G10" s="118">
        <f>_xll.qlDayCounterYearFraction(DayCounter,E10,F10,,,Trigger)</f>
        <v>1.0166666666666666</v>
      </c>
      <c r="H10" s="22" t="e">
        <f>_xll.qlQuoteValue(D10,AllTriggers)</f>
        <v>#NUM!</v>
      </c>
      <c r="I10" s="119">
        <f>_xll.qlYieldTSDiscount(Discounting,E10,,AllTriggers)</f>
        <v>0.998827801135031</v>
      </c>
      <c r="J10" s="119">
        <f>_xll.qlYieldTSDiscount(Discounting,F10,,AllTriggers)</f>
        <v>0.99154043923715218</v>
      </c>
      <c r="K10" s="22">
        <f t="shared" si="2"/>
        <v>7.2290515495747358E-3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4.3692276464510817E-3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42150</v>
      </c>
      <c r="S10" s="146">
        <f>_xll.qlCalendarAdvance(Calendar,R10,$F$1,"mf",,Trigger)</f>
        <v>42516</v>
      </c>
      <c r="T10" s="147">
        <f>_xll.qlDayCounterYearFraction(DayCounter,R10,S10,,,Trigger)</f>
        <v>1.0166666666666666</v>
      </c>
      <c r="U10" s="139">
        <f>_xll.qlInterpolationInterpolate(B12MInterpolation,R10,TRUE)</f>
        <v>4.1058544194807235E-3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42383</v>
      </c>
      <c r="F11" s="92">
        <f>_xll.qlCalendarAdvance(Calendar,E11,$F$1,"mf",,Trigger)</f>
        <v>42751</v>
      </c>
      <c r="G11" s="118">
        <f>_xll.qlDayCounterYearFraction(DayCounter,E11,F11,,,Trigger)</f>
        <v>1.0222222222222221</v>
      </c>
      <c r="H11" s="22" t="e">
        <f>_xll.qlQuoteValue(D11,AllTriggers)</f>
        <v>#NUM!</v>
      </c>
      <c r="I11" s="119">
        <f>_xll.qlYieldTSDiscount(Discounting,E11,,AllTriggers)</f>
        <v>0.99850421707689996</v>
      </c>
      <c r="J11" s="119">
        <f>_xll.qlYieldTSDiscount(Discounting,F11,,AllTriggers)</f>
        <v>0.99047496894141174</v>
      </c>
      <c r="K11" s="22">
        <f t="shared" si="2"/>
        <v>7.9302349976319124E-3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4.4262176845298101E-3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42151</v>
      </c>
      <c r="S11" s="146">
        <f>_xll.qlCalendarAdvance(Calendar,R11,$F$1,"mf",,Trigger)</f>
        <v>42517</v>
      </c>
      <c r="T11" s="147">
        <f>_xll.qlDayCounterYearFraction(DayCounter,R11,S11,,,Trigger)</f>
        <v>1.0166666666666666</v>
      </c>
      <c r="U11" s="139">
        <f>_xll.qlInterpolationInterpolate(B12MInterpolation,R11,TRUE)</f>
        <v>4.1100699209001496E-3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42415</v>
      </c>
      <c r="F12" s="92">
        <f>_xll.qlCalendarAdvance(Calendar,E12,$F$1,"mf",,Trigger)</f>
        <v>42781</v>
      </c>
      <c r="G12" s="118">
        <f>_xll.qlDayCounterYearFraction(DayCounter,E12,F12,,,Trigger)</f>
        <v>1.0166666666666666</v>
      </c>
      <c r="H12" s="22">
        <f>_xll.qlQuoteValue(D12,AllTriggers)</f>
        <v>1.311E-2</v>
      </c>
      <c r="I12" s="119">
        <f>_xll.qlYieldTSDiscount(Discounting,E12,,AllTriggers)</f>
        <v>0.9981247478719989</v>
      </c>
      <c r="J12" s="119">
        <f>_xll.qlYieldTSDiscount(Discounting,F12,,AllTriggers)</f>
        <v>0.98944698771195094</v>
      </c>
      <c r="K12" s="22">
        <f t="shared" si="2"/>
        <v>8.6265377557076806E-3</v>
      </c>
      <c r="L12" s="22">
        <f t="shared" si="3"/>
        <v>4.4834622442923196E-3</v>
      </c>
      <c r="M12" s="117" t="b">
        <f t="shared" si="6"/>
        <v>1</v>
      </c>
      <c r="N12" s="22">
        <f>_xll.qlInterpolationInterpolate($N$1,E12,TRUE)</f>
        <v>4.4834622442923196E-3</v>
      </c>
      <c r="O12" s="145">
        <f t="shared" si="4"/>
        <v>0</v>
      </c>
      <c r="P12" s="419">
        <f t="shared" si="0"/>
        <v>4.5083794179279595E-3</v>
      </c>
      <c r="R12" s="92">
        <f>_xll.qlCalendarAdvance(Calendar,R11,"1D","f")</f>
        <v>42152</v>
      </c>
      <c r="S12" s="146">
        <f>_xll.qlCalendarAdvance(Calendar,R12,$F$1,"mf",,Trigger)</f>
        <v>42521</v>
      </c>
      <c r="T12" s="147">
        <f>_xll.qlDayCounterYearFraction(DayCounter,R12,S12,,,Trigger)</f>
        <v>1.0249999999999999</v>
      </c>
      <c r="U12" s="139">
        <f>_xll.qlInterpolationInterpolate(B12MInterpolation,R12,TRUE)</f>
        <v>4.1141978042866182E-3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42443</v>
      </c>
      <c r="F13" s="92">
        <f>_xll.qlCalendarAdvance(Calendar,E13,$F$1,"mf",,Trigger)</f>
        <v>42808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0.99777083493285268</v>
      </c>
      <c r="J13" s="119">
        <f>_xll.qlYieldTSDiscount(Discounting,F13,,AllTriggers)</f>
        <v>0.98847518885916796</v>
      </c>
      <c r="K13" s="22">
        <f t="shared" si="2"/>
        <v>9.2752034239912025E-3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4.5235278151969961E-3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42153</v>
      </c>
      <c r="S13" s="146">
        <f>_xll.qlCalendarAdvance(Calendar,R13,$F$1,"mf",,Trigger)</f>
        <v>42521</v>
      </c>
      <c r="T13" s="147">
        <f>_xll.qlDayCounterYearFraction(DayCounter,R13,S13,,,Trigger)</f>
        <v>1.0222222222222221</v>
      </c>
      <c r="U13" s="139">
        <f>_xll.qlInterpolationInterpolate(B12MInterpolation,R13,TRUE)</f>
        <v>4.1182313297914398E-3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42474</v>
      </c>
      <c r="F14" s="92">
        <f>_xll.qlCalendarAdvance(Calendar,E14,$F$1,"mf",,Trigger)</f>
        <v>42843</v>
      </c>
      <c r="G14" s="118">
        <f>_xll.qlDayCounterYearFraction(DayCounter,E14,F14,,,Trigger)</f>
        <v>1.0249999999999999</v>
      </c>
      <c r="H14" s="22" t="e">
        <f>_xll.qlQuoteValue(D14,AllTriggers)</f>
        <v>#NUM!</v>
      </c>
      <c r="I14" s="119">
        <f>_xll.qlYieldTSDiscount(Discounting,E14,,AllTriggers)</f>
        <v>0.99729557044250638</v>
      </c>
      <c r="J14" s="119">
        <f>_xll.qlYieldTSDiscount(Discounting,F14,,AllTriggers)</f>
        <v>0.98715540667494162</v>
      </c>
      <c r="K14" s="22">
        <f t="shared" si="2"/>
        <v>1.0021565635126871E-2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4.5581932982503336E-3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42156</v>
      </c>
      <c r="S14" s="146">
        <f>_xll.qlCalendarAdvance(Calendar,R14,$F$1,"mf",,Trigger)</f>
        <v>42522</v>
      </c>
      <c r="T14" s="147">
        <f>_xll.qlDayCounterYearFraction(DayCounter,R14,S14,,,Trigger)</f>
        <v>1.0166666666666666</v>
      </c>
      <c r="U14" s="139">
        <f>_xll.qlInterpolationInterpolate(B12MInterpolation,R14,TRUE)</f>
        <v>4.1296983605291363E-3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42506</v>
      </c>
      <c r="F15" s="92">
        <f>_xll.qlCalendarAdvance(Calendar,E15,$F$1,"mf",,Trigger)</f>
        <v>42871</v>
      </c>
      <c r="G15" s="118">
        <f>_xll.qlDayCounterYearFraction(DayCounter,E15,F15,,,Trigger)</f>
        <v>1.0138888888888888</v>
      </c>
      <c r="H15" s="22">
        <f>_xll.qlQuoteValue(D15,AllTriggers)</f>
        <v>1.5270000000000001E-2</v>
      </c>
      <c r="I15" s="119">
        <f>_xll.qlYieldTSDiscount(Discounting,E15,,AllTriggers)</f>
        <v>0.99673525149732733</v>
      </c>
      <c r="J15" s="119">
        <f>_xll.qlYieldTSDiscount(Discounting,F15,,AllTriggers)</f>
        <v>0.98605585342019053</v>
      </c>
      <c r="K15" s="22">
        <f t="shared" si="2"/>
        <v>1.0682057123090716E-2</v>
      </c>
      <c r="L15" s="22">
        <f t="shared" si="3"/>
        <v>4.5879428769092841E-3</v>
      </c>
      <c r="M15" s="117" t="b">
        <f t="shared" si="6"/>
        <v>1</v>
      </c>
      <c r="N15" s="22">
        <f>_xll.qlInterpolationInterpolate($N$1,E15,TRUE)</f>
        <v>4.5879428769092841E-3</v>
      </c>
      <c r="O15" s="145">
        <f t="shared" si="4"/>
        <v>0</v>
      </c>
      <c r="P15" s="419">
        <f t="shared" si="0"/>
        <v>4.5912685942155118E-3</v>
      </c>
      <c r="R15" s="92">
        <f>_xll.qlCalendarAdvance(Calendar,R14,"1D","f")</f>
        <v>42157</v>
      </c>
      <c r="S15" s="146">
        <f>_xll.qlCalendarAdvance(Calendar,R15,$F$1,"mf",,Trigger)</f>
        <v>42523</v>
      </c>
      <c r="T15" s="147">
        <f>_xll.qlDayCounterYearFraction(DayCounter,R15,S15,,,Trigger)</f>
        <v>1.0166666666666666</v>
      </c>
      <c r="U15" s="139">
        <f>_xll.qlInterpolationInterpolate(B12MInterpolation,R15,TRUE)</f>
        <v>4.133287056020481E-3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42535</v>
      </c>
      <c r="F16" s="92">
        <f>_xll.qlCalendarAdvance(Calendar,E16,$F$1,"mf",,Trigger)</f>
        <v>42900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0.99618166352658777</v>
      </c>
      <c r="J16" s="119">
        <f>_xll.qlYieldTSDiscount(Discounting,F16,,AllTriggers)</f>
        <v>0.98488025296017745</v>
      </c>
      <c r="K16" s="22">
        <f t="shared" si="2"/>
        <v>1.1317717752521135E-2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4.6130890657337647E-3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42158</v>
      </c>
      <c r="S16" s="146">
        <f>_xll.qlCalendarAdvance(Calendar,R16,$F$1,"mf",,Trigger)</f>
        <v>42524</v>
      </c>
      <c r="T16" s="147">
        <f>_xll.qlDayCounterYearFraction(DayCounter,R16,S16,,,Trigger)</f>
        <v>1.0166666666666666</v>
      </c>
      <c r="U16" s="139">
        <f>_xll.qlInterpolationInterpolate(B12MInterpolation,R16,TRUE)</f>
        <v>4.1367476943867353E-3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42565</v>
      </c>
      <c r="F17" s="92">
        <f>_xll.qlCalendarAdvance(Calendar,E17,$F$1,"mf",,Trigger)</f>
        <v>42930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0.99556184380915858</v>
      </c>
      <c r="J17" s="119">
        <f>_xll.qlYieldTSDiscount(Discounting,F17,,AllTriggers)</f>
        <v>0.98362643765927704</v>
      </c>
      <c r="K17" s="22">
        <f t="shared" si="2"/>
        <v>1.1967864002835393E-2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4.6378987553777522E-3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42159</v>
      </c>
      <c r="S17" s="146">
        <f>_xll.qlCalendarAdvance(Calendar,R17,$F$1,"mf",,Trigger)</f>
        <v>42527</v>
      </c>
      <c r="T17" s="147">
        <f>_xll.qlDayCounterYearFraction(DayCounter,R17,S17,,,Trigger)</f>
        <v>1.0222222222222221</v>
      </c>
      <c r="U17" s="139">
        <f>_xll.qlInterpolationInterpolate(B12MInterpolation,R17,TRUE)</f>
        <v>4.1400735357792076E-3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42597</v>
      </c>
      <c r="F18" s="92">
        <f>_xll.qlCalendarAdvance(Calendar,E18,$F$1,"mf",,Trigger)</f>
        <v>42962</v>
      </c>
      <c r="G18" s="118">
        <f>_xll.qlDayCounterYearFraction(DayCounter,E18,F18,,,Trigger)</f>
        <v>1.0138888888888888</v>
      </c>
      <c r="H18" s="22">
        <f>_xll.qlQuoteValue(D18,AllTriggers)</f>
        <v>1.7310000000000002E-2</v>
      </c>
      <c r="I18" s="119">
        <f>_xll.qlYieldTSDiscount(Discounting,E18,,AllTriggers)</f>
        <v>0.99484338587363663</v>
      </c>
      <c r="J18" s="119">
        <f>_xll.qlYieldTSDiscount(Discounting,F18,,AllTriggers)</f>
        <v>0.98224817838567746</v>
      </c>
      <c r="K18" s="22">
        <f t="shared" si="2"/>
        <v>1.2647180898313917E-2</v>
      </c>
      <c r="L18" s="22">
        <f t="shared" si="3"/>
        <v>4.6628191016860852E-3</v>
      </c>
      <c r="M18" s="117" t="b">
        <f t="shared" si="6"/>
        <v>1</v>
      </c>
      <c r="N18" s="22">
        <f>_xll.qlInterpolationInterpolate($N$1,E18,TRUE)</f>
        <v>4.6628191016860852E-3</v>
      </c>
      <c r="O18" s="145">
        <f t="shared" si="4"/>
        <v>0</v>
      </c>
      <c r="P18" s="419">
        <f t="shared" si="0"/>
        <v>4.6568669234922236E-3</v>
      </c>
      <c r="R18" s="92">
        <f>_xll.qlCalendarAdvance(Calendar,R17,"1D","f")</f>
        <v>42160</v>
      </c>
      <c r="S18" s="146">
        <f>_xll.qlCalendarAdvance(Calendar,R18,$F$1,"mf",,Trigger)</f>
        <v>42527</v>
      </c>
      <c r="T18" s="147">
        <f>_xll.qlDayCounterYearFraction(DayCounter,R18,S18,,,Trigger)</f>
        <v>1.0194444444444444</v>
      </c>
      <c r="U18" s="139">
        <f>_xll.qlInterpolationInterpolate(B12MInterpolation,R18,TRUE)</f>
        <v>4.1432578403492112E-3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42627</v>
      </c>
      <c r="F19" s="92">
        <f>_xll.qlCalendarAdvance(Calendar,E19,$F$1,"mf",,Trigger)</f>
        <v>42992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0.9941123551679224</v>
      </c>
      <c r="J19" s="119">
        <f>_xll.qlYieldTSDiscount(Discounting,F19,,AllTriggers)</f>
        <v>0.98091906008996688</v>
      </c>
      <c r="K19" s="22">
        <f t="shared" si="2"/>
        <v>1.3265686780722853E-2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4.6845496198322191E-3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42163</v>
      </c>
      <c r="S19" s="146">
        <f>_xll.qlCalendarAdvance(Calendar,R19,$F$1,"mf",,Trigger)</f>
        <v>42529</v>
      </c>
      <c r="T19" s="147">
        <f>_xll.qlDayCounterYearFraction(DayCounter,R19,S19,,,Trigger)</f>
        <v>1.0166666666666666</v>
      </c>
      <c r="U19" s="139">
        <f>_xll.qlInterpolationInterpolate(B12MInterpolation,R19,TRUE)</f>
        <v>4.1518941346375109E-3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42657</v>
      </c>
      <c r="F20" s="92">
        <f>_xll.qlCalendarAdvance(Calendar,E20,$F$1,"mf",,Trigger)</f>
        <v>43024</v>
      </c>
      <c r="G20" s="118">
        <f>_xll.qlDayCounterYearFraction(DayCounter,E20,F20,,,Trigger)</f>
        <v>1.0194444444444444</v>
      </c>
      <c r="H20" s="22" t="e">
        <f>_xll.qlQuoteValue(D20,AllTriggers)</f>
        <v>#NUM!</v>
      </c>
      <c r="I20" s="119">
        <f>_xll.qlYieldTSDiscount(Discounting,E20,,AllTriggers)</f>
        <v>0.99332404773541461</v>
      </c>
      <c r="J20" s="119">
        <f>_xll.qlYieldTSDiscount(Discounting,F20,,AllTriggers)</f>
        <v>0.97946328434592467</v>
      </c>
      <c r="K20" s="22">
        <f t="shared" si="2"/>
        <v>1.3881468936308849E-2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4.7045153953488303E-3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42164</v>
      </c>
      <c r="S20" s="146">
        <f>_xll.qlCalendarAdvance(Calendar,R20,$F$1,"mf",,Trigger)</f>
        <v>42530</v>
      </c>
      <c r="T20" s="147">
        <f>_xll.qlDayCounterYearFraction(DayCounter,R20,S20,,,Trigger)</f>
        <v>1.0166666666666666</v>
      </c>
      <c r="U20" s="139">
        <f>_xll.qlInterpolationInterpolate(B12MInterpolation,R20,TRUE)</f>
        <v>4.1544448934307445E-3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42688</v>
      </c>
      <c r="F21" s="92">
        <f>_xll.qlCalendarAdvance(Calendar,E21,$F$1,"mf",,Trigger)</f>
        <v>43053</v>
      </c>
      <c r="G21" s="118">
        <f>_xll.qlDayCounterYearFraction(DayCounter,E21,F21,,,Trigger)</f>
        <v>1.0138888888888888</v>
      </c>
      <c r="H21" s="22">
        <f>_xll.qlQuoteValue(D21,AllTriggers)</f>
        <v>1.9180000000000003E-2</v>
      </c>
      <c r="I21" s="119">
        <f>_xll.qlYieldTSDiscount(Discounting,E21,,AllTriggers)</f>
        <v>0.99244813581425195</v>
      </c>
      <c r="J21" s="119">
        <f>_xll.qlYieldTSDiscount(Discounting,F21,,AllTriggers)</f>
        <v>0.97811128240564005</v>
      </c>
      <c r="K21" s="22">
        <f t="shared" ref="K21:K27" si="9">(I21/J21-1)/G21</f>
        <v>1.4456901183739542E-2</v>
      </c>
      <c r="L21" s="22">
        <f t="shared" ref="L21:L27" si="10">H21-K21</f>
        <v>4.7230988162604605E-3</v>
      </c>
      <c r="M21" s="117" t="b">
        <f t="shared" ref="M21:M27" si="11">IF(ISERROR(H21),FALSE,TRUE)</f>
        <v>1</v>
      </c>
      <c r="N21" s="22">
        <f>_xll.qlInterpolationInterpolate($N$1,E21,TRUE)</f>
        <v>4.7230988162604605E-3</v>
      </c>
      <c r="O21" s="145">
        <f t="shared" ref="O21:O27" si="12">(L21-N21)*10000</f>
        <v>0</v>
      </c>
      <c r="P21" s="419">
        <f t="shared" ref="P21:P27" si="13">LN((1+H21*G21)/(1+K21*G21))</f>
        <v>4.7084181226986809E-3</v>
      </c>
      <c r="R21" s="92">
        <f>_xll.qlCalendarAdvance(Calendar,R20,"1D","f")</f>
        <v>42165</v>
      </c>
      <c r="S21" s="146">
        <f>_xll.qlCalendarAdvance(Calendar,R21,$F$1,"mf",,Trigger)</f>
        <v>42531</v>
      </c>
      <c r="T21" s="147">
        <f>_xll.qlDayCounterYearFraction(DayCounter,R21,S21,,,Trigger)</f>
        <v>1.0166666666666666</v>
      </c>
      <c r="U21" s="139">
        <f>_xll.qlInterpolationInterpolate(B12MInterpolation,R21,TRUE)</f>
        <v>4.1568204161580632E-3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42718</v>
      </c>
      <c r="F22" s="92">
        <f>_xll.qlCalendarAdvance(Calendar,E22,$F$1,"mf",,Trigger)</f>
        <v>43083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0.99154043923715218</v>
      </c>
      <c r="J22" s="119">
        <f>_xll.qlYieldTSDiscount(Discounting,F22,,AllTriggers)</f>
        <v>0.97668115509593156</v>
      </c>
      <c r="K22" s="22">
        <f t="shared" si="9"/>
        <v>1.5005646650600188E-2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4.7391940978788946E-3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42166</v>
      </c>
      <c r="S22" s="146">
        <f>_xll.qlCalendarAdvance(Calendar,R22,$F$1,"mf",,Trigger)</f>
        <v>42534</v>
      </c>
      <c r="T22" s="147">
        <f>_xll.qlDayCounterYearFraction(DayCounter,R22,S22,,,Trigger)</f>
        <v>1.0222222222222221</v>
      </c>
      <c r="U22" s="139">
        <f>_xll.qlInterpolationInterpolate(B12MInterpolation,R22,TRUE)</f>
        <v>4.1590139629707774E-3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42751</v>
      </c>
      <c r="F23" s="92">
        <f>_xll.qlCalendarAdvance(Calendar,E23,$F$1,"mf",,Trigger)</f>
        <v>43116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0.99047496894141174</v>
      </c>
      <c r="J23" s="119">
        <f>_xll.qlYieldTSDiscount(Discounting,F23,,AllTriggers)</f>
        <v>0.97507245429241596</v>
      </c>
      <c r="K23" s="22">
        <f t="shared" si="9"/>
        <v>1.5579889710517809E-2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4.7533834663046016E-3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42167</v>
      </c>
      <c r="S23" s="146">
        <f>_xll.qlCalendarAdvance(Calendar,R23,$F$1,"mf",,Trigger)</f>
        <v>42534</v>
      </c>
      <c r="T23" s="147">
        <f>_xll.qlDayCounterYearFraction(DayCounter,R23,S23,,,Trigger)</f>
        <v>1.0194444444444444</v>
      </c>
      <c r="U23" s="139">
        <f>_xll.qlInterpolationInterpolate(B12MInterpolation,R23,TRUE)</f>
        <v>4.1610187940201993E-3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42780</v>
      </c>
      <c r="F24" s="92">
        <f>_xll.qlCalendarAdvance(Calendar,E24,$F$1,"mf",,Trigger)</f>
        <v>43145</v>
      </c>
      <c r="G24" s="118">
        <f>_xll.qlDayCounterYearFraction(DayCounter,E24,F24,,,Trigger)</f>
        <v>1.0138888888888888</v>
      </c>
      <c r="H24" s="22">
        <f>_xll.qlQuoteValue(D24,AllTriggers)</f>
        <v>2.0820000000000002E-2</v>
      </c>
      <c r="I24" s="119">
        <f>_xll.qlYieldTSDiscount(Discounting,E24,,AllTriggers)</f>
        <v>0.98948214892456343</v>
      </c>
      <c r="J24" s="119">
        <f>_xll.qlYieldTSDiscount(Discounting,F24,,AllTriggers)</f>
        <v>0.97362923826836256</v>
      </c>
      <c r="K24" s="22">
        <f t="shared" si="9"/>
        <v>1.6059241939298866E-2</v>
      </c>
      <c r="L24" s="22">
        <f t="shared" si="10"/>
        <v>4.7607580607011354E-3</v>
      </c>
      <c r="M24" s="117" t="b">
        <f t="shared" si="11"/>
        <v>1</v>
      </c>
      <c r="N24" s="22">
        <f>_xll.qlInterpolationInterpolate($N$1,E24,TRUE)</f>
        <v>4.7607580607011354E-3</v>
      </c>
      <c r="O24" s="145">
        <f t="shared" si="12"/>
        <v>0</v>
      </c>
      <c r="P24" s="419">
        <f t="shared" si="13"/>
        <v>4.7383027181338152E-3</v>
      </c>
      <c r="R24" s="92">
        <f>_xll.qlCalendarAdvance(Calendar,R23,"1D","f")</f>
        <v>42170</v>
      </c>
      <c r="S24" s="146">
        <f>_xll.qlCalendarAdvance(Calendar,R24,$F$1,"mf",,Trigger)</f>
        <v>42536</v>
      </c>
      <c r="T24" s="147">
        <f>_xll.qlDayCounterYearFraction(DayCounter,R24,S24,,,Trigger)</f>
        <v>1.0166666666666666</v>
      </c>
      <c r="U24" s="139">
        <f>_xll.qlInterpolationInterpolate(B12MInterpolation,R24,TRUE)</f>
        <v>4.1658335941018145E-3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42808</v>
      </c>
      <c r="F25" s="92">
        <f>_xll.qlCalendarAdvance(Calendar,E25,$F$1,"mf",,Trigger)</f>
        <v>43173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0.98847518885916796</v>
      </c>
      <c r="J25" s="119">
        <f>_xll.qlYieldTSDiscount(Discounting,F25,,AllTriggers)</f>
        <v>0.97221067209692746</v>
      </c>
      <c r="K25" s="22">
        <f t="shared" si="9"/>
        <v>1.6500245906741564E-2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4.763782643116961E-3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42171</v>
      </c>
      <c r="S25" s="146">
        <f>_xll.qlCalendarAdvance(Calendar,R25,$F$1,"mf",,Trigger)</f>
        <v>42537</v>
      </c>
      <c r="T25" s="147">
        <f>_xll.qlDayCounterYearFraction(DayCounter,R25,S25,,,Trigger)</f>
        <v>1.0166666666666666</v>
      </c>
      <c r="U25" s="139">
        <f>_xll.qlInterpolationInterpolate(B12MInterpolation,R25,TRUE)</f>
        <v>4.1670186280754465E-3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42843</v>
      </c>
      <c r="F26" s="92">
        <f>_xll.qlCalendarAdvance(Calendar,E26,$F$1,"mf",,Trigger)</f>
        <v>43208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0.98715540667494162</v>
      </c>
      <c r="J26" s="119">
        <f>_xll.qlYieldTSDiscount(Discounting,F26,,AllTriggers)</f>
        <v>0.97040428098031983</v>
      </c>
      <c r="K26" s="22">
        <f t="shared" si="9"/>
        <v>1.7025541357528373E-2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4.7651304066378226E-3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42172</v>
      </c>
      <c r="S26" s="146">
        <f>_xll.qlCalendarAdvance(Calendar,R26,$F$1,"mf",,Trigger)</f>
        <v>42538</v>
      </c>
      <c r="T26" s="147">
        <f>_xll.qlDayCounterYearFraction(DayCounter,R26,S26,,,Trigger)</f>
        <v>1.0166666666666666</v>
      </c>
      <c r="U26" s="139">
        <f>_xll.qlInterpolationInterpolate(B12MInterpolation,R26,TRUE)</f>
        <v>4.1679960338279805E-3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42870</v>
      </c>
      <c r="F27" s="142">
        <f>_xll.qlCalendarAdvance(Calendar,E27,$F$1,"mf",,Trigger)</f>
        <v>43235</v>
      </c>
      <c r="G27" s="143">
        <f>_xll.qlDayCounterYearFraction(DayCounter,E27,F27,,,Trigger)</f>
        <v>1.0138888888888888</v>
      </c>
      <c r="H27" s="130">
        <f>_xll.qlQuoteValue(D27,AllTriggers)</f>
        <v>2.2179999999999998E-2</v>
      </c>
      <c r="I27" s="131">
        <f>_xll.qlYieldTSDiscount(Discounting,E27,,AllTriggers)</f>
        <v>0.98609573904898828</v>
      </c>
      <c r="J27" s="131">
        <f>_xll.qlYieldTSDiscount(Discounting,F27,,AllTriggers)</f>
        <v>0.96898670916520524</v>
      </c>
      <c r="K27" s="130">
        <f t="shared" si="9"/>
        <v>1.7414748264132689E-2</v>
      </c>
      <c r="L27" s="130">
        <f t="shared" si="10"/>
        <v>4.7652517358673097E-3</v>
      </c>
      <c r="M27" s="144" t="b">
        <f t="shared" si="11"/>
        <v>1</v>
      </c>
      <c r="N27" s="130">
        <f>_xll.qlInterpolationInterpolate($N$1,E27,TRUE)</f>
        <v>4.7652517358673097E-3</v>
      </c>
      <c r="O27" s="153">
        <f t="shared" si="12"/>
        <v>0</v>
      </c>
      <c r="P27" s="424">
        <f t="shared" si="13"/>
        <v>4.7363747073971424E-3</v>
      </c>
      <c r="R27" s="92">
        <f>_xll.qlCalendarAdvance(Calendar,R26,"1D","f")</f>
        <v>42173</v>
      </c>
      <c r="S27" s="146">
        <f>_xll.qlCalendarAdvance(Calendar,R27,$F$1,"mf",,Trigger)</f>
        <v>42541</v>
      </c>
      <c r="T27" s="147">
        <f>_xll.qlDayCounterYearFraction(DayCounter,R27,S27,,,Trigger)</f>
        <v>1.0222222222222221</v>
      </c>
      <c r="U27" s="139">
        <f>_xll.qlInterpolationInterpolate(B12MInterpolation,R27,TRUE)</f>
        <v>4.168773858296366E-3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42174</v>
      </c>
      <c r="S28" s="146">
        <f>_xll.qlCalendarAdvance(Calendar,R28,$F$1,"mf",,Trigger)</f>
        <v>42541</v>
      </c>
      <c r="T28" s="147">
        <f>_xll.qlDayCounterYearFraction(DayCounter,R28,S28,,,Trigger)</f>
        <v>1.0194444444444444</v>
      </c>
      <c r="U28" s="139">
        <f>_xll.qlInterpolationInterpolate(B12MInterpolation,R28,TRUE)</f>
        <v>4.1693601484175547E-3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42177</v>
      </c>
      <c r="S29" s="146">
        <f>_xll.qlCalendarAdvance(Calendar,R29,$F$1,"mf",,Trigger)</f>
        <v>42543</v>
      </c>
      <c r="T29" s="147">
        <f>_xll.qlDayCounterYearFraction(DayCounter,R29,S29,,,Trigger)</f>
        <v>1.0166666666666666</v>
      </c>
      <c r="U29" s="139">
        <f>_xll.qlInterpolationInterpolate(B12MInterpolation,R29,TRUE)</f>
        <v>4.1700502820674439E-3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42178</v>
      </c>
      <c r="S30" s="146">
        <f>_xll.qlCalendarAdvance(Calendar,R30,$F$1,"mf",,Trigger)</f>
        <v>42544</v>
      </c>
      <c r="T30" s="147">
        <f>_xll.qlDayCounterYearFraction(DayCounter,R30,S30,,,Trigger)</f>
        <v>1.0166666666666666</v>
      </c>
      <c r="U30" s="139">
        <f>_xll.qlInterpolationInterpolate(B12MInterpolation,R30,TRUE)</f>
        <v>4.1699509041693509E-3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42179</v>
      </c>
      <c r="S31" s="146">
        <f>_xll.qlCalendarAdvance(Calendar,R31,$F$1,"mf",,Trigger)</f>
        <v>42545</v>
      </c>
      <c r="T31" s="147">
        <f>_xll.qlDayCounterYearFraction(DayCounter,R31,S31,,,Trigger)</f>
        <v>1.0166666666666666</v>
      </c>
      <c r="U31" s="139">
        <f>_xll.qlInterpolationInterpolate(B12MInterpolation,R31,TRUE)</f>
        <v>4.1697002266088135E-3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42180</v>
      </c>
      <c r="S32" s="146">
        <f>_xll.qlCalendarAdvance(Calendar,R32,$F$1,"mf",,Trigger)</f>
        <v>42548</v>
      </c>
      <c r="T32" s="147">
        <f>_xll.qlDayCounterYearFraction(DayCounter,R32,S32,,,Trigger)</f>
        <v>1.0222222222222221</v>
      </c>
      <c r="U32" s="139">
        <f>_xll.qlInterpolationInterpolate(B12MInterpolation,R32,TRUE)</f>
        <v>4.1693062963227834E-3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42181</v>
      </c>
      <c r="S33" s="146">
        <f>_xll.qlCalendarAdvance(Calendar,R33,$F$1,"mf",,Trigger)</f>
        <v>42548</v>
      </c>
      <c r="T33" s="147">
        <f>_xll.qlDayCounterYearFraction(DayCounter,R33,S33,,,Trigger)</f>
        <v>1.0194444444444444</v>
      </c>
      <c r="U33" s="139">
        <f>_xll.qlInterpolationInterpolate(B12MInterpolation,R33,TRUE)</f>
        <v>4.1687771602482108E-3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42184</v>
      </c>
      <c r="S34" s="146">
        <f>_xll.qlCalendarAdvance(Calendar,R34,$F$1,"mf",,Trigger)</f>
        <v>42550</v>
      </c>
      <c r="T34" s="147">
        <f>_xll.qlDayCounterYearFraction(DayCounter,R34,S34,,,Trigger)</f>
        <v>1.0166666666666666</v>
      </c>
      <c r="U34" s="139">
        <f>_xll.qlInterpolationInterpolate(B12MInterpolation,R34,TRUE)</f>
        <v>4.166458986662745E-3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42185</v>
      </c>
      <c r="S35" s="146">
        <f>_xll.qlCalendarAdvance(Calendar,R35,$F$1,"mf",,Trigger)</f>
        <v>42551</v>
      </c>
      <c r="T35" s="147">
        <f>_xll.qlDayCounterYearFraction(DayCounter,R35,S35,,,Trigger)</f>
        <v>1.0166666666666666</v>
      </c>
      <c r="U35" s="139">
        <f>_xll.qlInterpolationInterpolate(B12MInterpolation,R35,TRUE)</f>
        <v>4.1654694968035096E-3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42186</v>
      </c>
      <c r="S36" s="146">
        <f>_xll.qlCalendarAdvance(Calendar,R36,$F$1,"mf",,Trigger)</f>
        <v>42552</v>
      </c>
      <c r="T36" s="147">
        <f>_xll.qlDayCounterYearFraction(DayCounter,R36,S36,,,Trigger)</f>
        <v>1.0166666666666666</v>
      </c>
      <c r="U36" s="139">
        <f>_xll.qlInterpolationInterpolate(B12MInterpolation,R36,TRUE)</f>
        <v>4.1643850358404847E-3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42187</v>
      </c>
      <c r="S37" s="146">
        <f>_xll.qlCalendarAdvance(Calendar,R37,$F$1,"mf",,Trigger)</f>
        <v>42555</v>
      </c>
      <c r="T37" s="147">
        <f>_xll.qlDayCounterYearFraction(DayCounter,R37,S37,,,Trigger)</f>
        <v>1.0222222222222221</v>
      </c>
      <c r="U37" s="139">
        <f>_xll.qlInterpolationInterpolate(B12MInterpolation,R37,TRUE)</f>
        <v>4.1632136507106215E-3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42188</v>
      </c>
      <c r="S38" s="146">
        <f>_xll.qlCalendarAdvance(Calendar,R38,$F$1,"mf",,Trigger)</f>
        <v>42555</v>
      </c>
      <c r="T38" s="147">
        <f>_xll.qlDayCounterYearFraction(DayCounter,R38,S38,,,Trigger)</f>
        <v>1.0194444444444444</v>
      </c>
      <c r="U38" s="139">
        <f>_xll.qlInterpolationInterpolate(B12MInterpolation,R38,TRUE)</f>
        <v>4.1619633883508709E-3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42191</v>
      </c>
      <c r="S39" s="146">
        <f>_xll.qlCalendarAdvance(Calendar,R39,$F$1,"mf",,Trigger)</f>
        <v>42557</v>
      </c>
      <c r="T39" s="147">
        <f>_xll.qlDayCounterYearFraction(DayCounter,R39,S39,,,Trigger)</f>
        <v>1.0166666666666666</v>
      </c>
      <c r="U39" s="139">
        <f>_xll.qlInterpolationInterpolate(B12MInterpolation,R39,TRUE)</f>
        <v>4.1578198072618E-3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42192</v>
      </c>
      <c r="S40" s="146">
        <f>_xll.qlCalendarAdvance(Calendar,R40,$F$1,"mf",,Trigger)</f>
        <v>42558</v>
      </c>
      <c r="T40" s="147">
        <f>_xll.qlDayCounterYearFraction(DayCounter,R40,S40,,,Trigger)</f>
        <v>1.0166666666666666</v>
      </c>
      <c r="U40" s="139">
        <f>_xll.qlInterpolationInterpolate(B12MInterpolation,R40,TRUE)</f>
        <v>4.1563345053520061E-3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42193</v>
      </c>
      <c r="S41" s="146">
        <f>_xll.qlCalendarAdvance(Calendar,R41,$F$1,"mf",,Trigger)</f>
        <v>42559</v>
      </c>
      <c r="T41" s="147">
        <f>_xll.qlDayCounterYearFraction(DayCounter,R41,S41,,,Trigger)</f>
        <v>1.0166666666666666</v>
      </c>
      <c r="U41" s="139">
        <f>_xll.qlInterpolationInterpolate(B12MInterpolation,R41,TRUE)</f>
        <v>4.1548105608970771E-3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42194</v>
      </c>
      <c r="S42" s="146">
        <f>_xll.qlCalendarAdvance(Calendar,R42,$F$1,"mf",,Trigger)</f>
        <v>42562</v>
      </c>
      <c r="T42" s="147">
        <f>_xll.qlDayCounterYearFraction(DayCounter,R42,S42,,,Trigger)</f>
        <v>1.0222222222222221</v>
      </c>
      <c r="U42" s="139">
        <f>_xll.qlInterpolationInterpolate(B12MInterpolation,R42,TRUE)</f>
        <v>4.1532560208339649E-3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42195</v>
      </c>
      <c r="S43" s="146">
        <f>_xll.qlCalendarAdvance(Calendar,R43,$F$1,"mf",,Trigger)</f>
        <v>42562</v>
      </c>
      <c r="T43" s="147">
        <f>_xll.qlDayCounterYearFraction(DayCounter,R43,S43,,,Trigger)</f>
        <v>1.0194444444444444</v>
      </c>
      <c r="U43" s="139">
        <f>_xll.qlInterpolationInterpolate(B12MInterpolation,R43,TRUE)</f>
        <v>4.1516789320996195E-3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42198</v>
      </c>
      <c r="S44" s="146">
        <f>_xll.qlCalendarAdvance(Calendar,R44,$F$1,"mf",,Trigger)</f>
        <v>42564</v>
      </c>
      <c r="T44" s="147">
        <f>_xll.qlDayCounterYearFraction(DayCounter,R44,S44,,,Trigger)</f>
        <v>1.0166666666666666</v>
      </c>
      <c r="U44" s="139">
        <f>_xll.qlInterpolationInterpolate(B12MInterpolation,R44,TRUE)</f>
        <v>4.1468928432386934E-3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42199</v>
      </c>
      <c r="S45" s="146">
        <f>_xll.qlCalendarAdvance(Calendar,R45,$F$1,"mf",,Trigger)</f>
        <v>42565</v>
      </c>
      <c r="T45" s="147">
        <f>_xll.qlDayCounterYearFraction(DayCounter,R45,S45,,,Trigger)</f>
        <v>1.0166666666666666</v>
      </c>
      <c r="U45" s="139">
        <f>_xll.qlInterpolationInterpolate(B12MInterpolation,R45,TRUE)</f>
        <v>4.1453060291889235E-3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42200</v>
      </c>
      <c r="S46" s="146">
        <f>_xll.qlCalendarAdvance(Calendar,R46,$F$1,"mf",,Trigger)</f>
        <v>42566</v>
      </c>
      <c r="T46" s="147">
        <f>_xll.qlDayCounterYearFraction(DayCounter,R46,S46,,,Trigger)</f>
        <v>1.0166666666666666</v>
      </c>
      <c r="U46" s="139">
        <f>_xll.qlInterpolationInterpolate(B12MInterpolation,R46,TRUE)</f>
        <v>4.14373614768891E-3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42201</v>
      </c>
      <c r="S47" s="146">
        <f>_xll.qlCalendarAdvance(Calendar,R47,$F$1,"mf",,Trigger)</f>
        <v>42569</v>
      </c>
      <c r="T47" s="147">
        <f>_xll.qlDayCounterYearFraction(DayCounter,R47,S47,,,Trigger)</f>
        <v>1.0222222222222221</v>
      </c>
      <c r="U47" s="139">
        <f>_xll.qlInterpolationInterpolate(B12MInterpolation,R47,TRUE)</f>
        <v>4.1421874783567842E-3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42202</v>
      </c>
      <c r="S48" s="146">
        <f>_xll.qlCalendarAdvance(Calendar,R48,$F$1,"mf",,Trigger)</f>
        <v>42569</v>
      </c>
      <c r="T48" s="147">
        <f>_xll.qlDayCounterYearFraction(DayCounter,R48,S48,,,Trigger)</f>
        <v>1.0194444444444444</v>
      </c>
      <c r="U48" s="139">
        <f>_xll.qlInterpolationInterpolate(B12MInterpolation,R48,TRUE)</f>
        <v>4.1406635473469145E-3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42205</v>
      </c>
      <c r="S49" s="146">
        <f>_xll.qlCalendarAdvance(Calendar,R49,$F$1,"mf",,Trigger)</f>
        <v>42571</v>
      </c>
      <c r="T49" s="147">
        <f>_xll.qlDayCounterYearFraction(DayCounter,R49,S49,,,Trigger)</f>
        <v>1.0166666666666666</v>
      </c>
      <c r="U49" s="139">
        <f>_xll.qlInterpolationInterpolate(B12MInterpolation,R49,TRUE)</f>
        <v>4.1362754457945098E-3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42206</v>
      </c>
      <c r="S50" s="146">
        <f>_xll.qlCalendarAdvance(Calendar,R50,$F$1,"mf",,Trigger)</f>
        <v>42572</v>
      </c>
      <c r="T50" s="147">
        <f>_xll.qlDayCounterYearFraction(DayCounter,R50,S50,,,Trigger)</f>
        <v>1.0166666666666666</v>
      </c>
      <c r="U50" s="139">
        <f>_xll.qlInterpolationInterpolate(B12MInterpolation,R50,TRUE)</f>
        <v>4.1348857296173349E-3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42207</v>
      </c>
      <c r="S51" s="146">
        <f>_xll.qlCalendarAdvance(Calendar,R51,$F$1,"mf",,Trigger)</f>
        <v>42573</v>
      </c>
      <c r="T51" s="147">
        <f>_xll.qlDayCounterYearFraction(DayCounter,R51,S51,,,Trigger)</f>
        <v>1.0166666666666666</v>
      </c>
      <c r="U51" s="139">
        <f>_xll.qlInterpolationInterpolate(B12MInterpolation,R51,TRUE)</f>
        <v>4.1335383825342516E-3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42208</v>
      </c>
      <c r="S52" s="146">
        <f>_xll.qlCalendarAdvance(Calendar,R52,$F$1,"mf",,Trigger)</f>
        <v>42576</v>
      </c>
      <c r="T52" s="147">
        <f>_xll.qlDayCounterYearFraction(DayCounter,R52,S52,,,Trigger)</f>
        <v>1.0222222222222221</v>
      </c>
      <c r="U52" s="139">
        <f>_xll.qlInterpolationInterpolate(B12MInterpolation,R52,TRUE)</f>
        <v>4.1322369306996285E-3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42209</v>
      </c>
      <c r="S53" s="146">
        <f>_xll.qlCalendarAdvance(Calendar,R53,$F$1,"mf",,Trigger)</f>
        <v>42576</v>
      </c>
      <c r="T53" s="147">
        <f>_xll.qlDayCounterYearFraction(DayCounter,R53,S53,,,Trigger)</f>
        <v>1.0194444444444444</v>
      </c>
      <c r="U53" s="139">
        <f>_xll.qlInterpolationInterpolate(B12MInterpolation,R53,TRUE)</f>
        <v>4.1309849002678332E-3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42212</v>
      </c>
      <c r="S54" s="146">
        <f>_xll.qlCalendarAdvance(Calendar,R54,$F$1,"mf",,Trigger)</f>
        <v>42578</v>
      </c>
      <c r="T54" s="147">
        <f>_xll.qlDayCounterYearFraction(DayCounter,R54,S54,,,Trigger)</f>
        <v>1.0166666666666666</v>
      </c>
      <c r="U54" s="139">
        <f>_xll.qlInterpolationInterpolate(B12MInterpolation,R54,TRUE)</f>
        <v>4.1275605989330826E-3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42213</v>
      </c>
      <c r="S55" s="146">
        <f>_xll.qlCalendarAdvance(Calendar,R55,$F$1,"mf",,Trigger)</f>
        <v>42579</v>
      </c>
      <c r="T55" s="147">
        <f>_xll.qlDayCounterYearFraction(DayCounter,R55,S55,,,Trigger)</f>
        <v>1.0166666666666666</v>
      </c>
      <c r="U55" s="139">
        <f>_xll.qlInterpolationInterpolate(B12MInterpolation,R55,TRUE)</f>
        <v>4.1265415156562695E-3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42214</v>
      </c>
      <c r="S56" s="146">
        <f>_xll.qlCalendarAdvance(Calendar,R56,$F$1,"mf",,Trigger)</f>
        <v>42580</v>
      </c>
      <c r="T56" s="147">
        <f>_xll.qlDayCounterYearFraction(DayCounter,R56,S56,,,Trigger)</f>
        <v>1.0166666666666666</v>
      </c>
      <c r="U56" s="139">
        <f>_xll.qlInterpolationInterpolate(B12MInterpolation,R56,TRUE)</f>
        <v>4.1255894845541206E-3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42215</v>
      </c>
      <c r="S57" s="146">
        <f>_xll.qlCalendarAdvance(Calendar,R57,$F$1,"mf",,Trigger)</f>
        <v>42580</v>
      </c>
      <c r="T57" s="147">
        <f>_xll.qlDayCounterYearFraction(DayCounter,R57,S57,,,Trigger)</f>
        <v>1.0138888888888888</v>
      </c>
      <c r="U57" s="139">
        <f>_xll.qlInterpolationInterpolate(B12MInterpolation,R57,TRUE)</f>
        <v>4.1247080317810035E-3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42216</v>
      </c>
      <c r="S58" s="146">
        <f>_xll.qlCalendarAdvance(Calendar,R58,$F$1,"mf",,Trigger)</f>
        <v>42580</v>
      </c>
      <c r="T58" s="147">
        <f>_xll.qlDayCounterYearFraction(DayCounter,R58,S58,,,Trigger)</f>
        <v>1.0111111111111111</v>
      </c>
      <c r="U58" s="139">
        <f>_xll.qlInterpolationInterpolate(B12MInterpolation,R58,TRUE)</f>
        <v>4.1239006834912851E-3</v>
      </c>
    </row>
    <row r="59" spans="5:21" x14ac:dyDescent="0.2">
      <c r="R59" s="92">
        <f>_xll.qlCalendarAdvance(Calendar,R58,"1D","f")</f>
        <v>42219</v>
      </c>
      <c r="S59" s="146">
        <f>_xll.qlCalendarAdvance(Calendar,R59,$F$1,"mf",,Trigger)</f>
        <v>42585</v>
      </c>
      <c r="T59" s="147">
        <f>_xll.qlDayCounterYearFraction(DayCounter,R59,S59,,,Trigger)</f>
        <v>1.0166666666666666</v>
      </c>
      <c r="U59" s="139">
        <f>_xll.qlInterpolationInterpolate(B12MInterpolation,R59,TRUE)</f>
        <v>4.1219585270661982E-3</v>
      </c>
    </row>
    <row r="60" spans="5:21" x14ac:dyDescent="0.2">
      <c r="R60" s="92">
        <f>_xll.qlCalendarAdvance(Calendar,R59,"1D","f")</f>
        <v>42220</v>
      </c>
      <c r="S60" s="146">
        <f>_xll.qlCalendarAdvance(Calendar,R60,$F$1,"mf",,Trigger)</f>
        <v>42586</v>
      </c>
      <c r="T60" s="147">
        <f>_xll.qlDayCounterYearFraction(DayCounter,R60,S60,,,Trigger)</f>
        <v>1.0166666666666666</v>
      </c>
      <c r="U60" s="139">
        <f>_xll.qlInterpolationInterpolate(B12MInterpolation,R60,TRUE)</f>
        <v>4.1214828582537494E-3</v>
      </c>
    </row>
    <row r="61" spans="5:21" x14ac:dyDescent="0.2">
      <c r="R61" s="92">
        <f>_xll.qlCalendarAdvance(Calendar,R60,"1D","f")</f>
        <v>42221</v>
      </c>
      <c r="S61" s="146">
        <f>_xll.qlCalendarAdvance(Calendar,R61,$F$1,"mf",,Trigger)</f>
        <v>42587</v>
      </c>
      <c r="T61" s="147">
        <f>_xll.qlDayCounterYearFraction(DayCounter,R61,S61,,,Trigger)</f>
        <v>1.0166666666666666</v>
      </c>
      <c r="U61" s="139">
        <f>_xll.qlInterpolationInterpolate(B12MInterpolation,R61,TRUE)</f>
        <v>4.1210989246965373E-3</v>
      </c>
    </row>
    <row r="62" spans="5:21" x14ac:dyDescent="0.2">
      <c r="R62" s="92">
        <f>_xll.qlCalendarAdvance(Calendar,R61,"1D","f")</f>
        <v>42222</v>
      </c>
      <c r="S62" s="146">
        <f>_xll.qlCalendarAdvance(Calendar,R62,$F$1,"mf",,Trigger)</f>
        <v>42590</v>
      </c>
      <c r="T62" s="147">
        <f>_xll.qlDayCounterYearFraction(DayCounter,R62,S62,,,Trigger)</f>
        <v>1.0222222222222221</v>
      </c>
      <c r="U62" s="139">
        <f>_xll.qlInterpolationInterpolate(B12MInterpolation,R62,TRUE)</f>
        <v>4.1208102525489279E-3</v>
      </c>
    </row>
    <row r="63" spans="5:21" x14ac:dyDescent="0.2">
      <c r="R63" s="92">
        <f>_xll.qlCalendarAdvance(Calendar,R62,"1D","f")</f>
        <v>42223</v>
      </c>
      <c r="S63" s="146">
        <f>_xll.qlCalendarAdvance(Calendar,R63,$F$1,"mf",,Trigger)</f>
        <v>42590</v>
      </c>
      <c r="T63" s="147">
        <f>_xll.qlDayCounterYearFraction(DayCounter,R63,S63,,,Trigger)</f>
        <v>1.0194444444444444</v>
      </c>
      <c r="U63" s="139">
        <f>_xll.qlInterpolationInterpolate(B12MInterpolation,R63,TRUE)</f>
        <v>4.1206203679652904E-3</v>
      </c>
    </row>
    <row r="64" spans="5:21" x14ac:dyDescent="0.2">
      <c r="R64" s="92">
        <f>_xll.qlCalendarAdvance(Calendar,R63,"1D","f")</f>
        <v>42226</v>
      </c>
      <c r="S64" s="146">
        <f>_xll.qlCalendarAdvance(Calendar,R64,$F$1,"mf",,Trigger)</f>
        <v>42592</v>
      </c>
      <c r="T64" s="147">
        <f>_xll.qlDayCounterYearFraction(DayCounter,R64,S64,,,Trigger)</f>
        <v>1.0166666666666666</v>
      </c>
      <c r="U64" s="139">
        <f>_xll.qlInterpolationInterpolate(B12MInterpolation,R64,TRUE)</f>
        <v>4.1206787011418746E-3</v>
      </c>
    </row>
    <row r="65" spans="18:21" x14ac:dyDescent="0.2">
      <c r="R65" s="92">
        <f>_xll.qlCalendarAdvance(Calendar,R64,"1D","f")</f>
        <v>42227</v>
      </c>
      <c r="S65" s="146">
        <f>_xll.qlCalendarAdvance(Calendar,R65,$F$1,"mf",,Trigger)</f>
        <v>42593</v>
      </c>
      <c r="T65" s="147">
        <f>_xll.qlDayCounterYearFraction(DayCounter,R65,S65,,,Trigger)</f>
        <v>1.0166666666666666</v>
      </c>
      <c r="U65" s="139">
        <f>_xll.qlInterpolationInterpolate(B12MInterpolation,R65,TRUE)</f>
        <v>4.1209192283577943E-3</v>
      </c>
    </row>
    <row r="66" spans="18:21" x14ac:dyDescent="0.2">
      <c r="R66" s="92">
        <f>_xll.qlCalendarAdvance(Calendar,R65,"1D","f")</f>
        <v>42228</v>
      </c>
      <c r="S66" s="146">
        <f>_xll.qlCalendarAdvance(Calendar,R66,$F$1,"mf",,Trigger)</f>
        <v>42594</v>
      </c>
      <c r="T66" s="147">
        <f>_xll.qlDayCounterYearFraction(DayCounter,R66,S66,,,Trigger)</f>
        <v>1.0166666666666666</v>
      </c>
      <c r="U66" s="139">
        <f>_xll.qlInterpolationInterpolate(B12MInterpolation,R66,TRUE)</f>
        <v>4.1212761739095214E-3</v>
      </c>
    </row>
    <row r="67" spans="18:21" x14ac:dyDescent="0.2">
      <c r="R67" s="92">
        <f>_xll.qlCalendarAdvance(Calendar,R66,"1D","f")</f>
        <v>42229</v>
      </c>
      <c r="S67" s="146">
        <f>_xll.qlCalendarAdvance(Calendar,R67,$F$1,"mf",,Trigger)</f>
        <v>42597</v>
      </c>
      <c r="T67" s="147">
        <f>_xll.qlDayCounterYearFraction(DayCounter,R67,S67,,,Trigger)</f>
        <v>1.0222222222222221</v>
      </c>
      <c r="U67" s="139">
        <f>_xll.qlInterpolationInterpolate(B12MInterpolation,R67,TRUE)</f>
        <v>4.1217530639514237E-3</v>
      </c>
    </row>
    <row r="68" spans="18:21" x14ac:dyDescent="0.2">
      <c r="R68" s="92">
        <f>_xll.qlCalendarAdvance(Calendar,R67,"1D","f")</f>
        <v>42230</v>
      </c>
      <c r="S68" s="146">
        <f>_xll.qlCalendarAdvance(Calendar,R68,$F$1,"mf",,Trigger)</f>
        <v>42597</v>
      </c>
      <c r="T68" s="147">
        <f>_xll.qlDayCounterYearFraction(DayCounter,R68,S68,,,Trigger)</f>
        <v>1.0194444444444444</v>
      </c>
      <c r="U68" s="139">
        <f>_xll.qlInterpolationInterpolate(B12MInterpolation,R68,TRUE)</f>
        <v>4.1223534246378687E-3</v>
      </c>
    </row>
    <row r="69" spans="18:21" x14ac:dyDescent="0.2">
      <c r="R69" s="92">
        <f>_xll.qlCalendarAdvance(Calendar,R68,"1D","f")</f>
        <v>42233</v>
      </c>
      <c r="S69" s="146">
        <f>_xll.qlCalendarAdvance(Calendar,R69,$F$1,"mf",,Trigger)</f>
        <v>42599</v>
      </c>
      <c r="T69" s="147">
        <f>_xll.qlDayCounterYearFraction(DayCounter,R69,S69,,,Trigger)</f>
        <v>1.0166666666666666</v>
      </c>
      <c r="U69" s="139">
        <f>_xll.qlInterpolationInterpolate(B12MInterpolation,R69,TRUE)</f>
        <v>4.1249009568839279E-3</v>
      </c>
    </row>
    <row r="70" spans="18:21" x14ac:dyDescent="0.2">
      <c r="R70" s="92">
        <f>_xll.qlCalendarAdvance(Calendar,R69,"1D","f")</f>
        <v>42234</v>
      </c>
      <c r="S70" s="146">
        <f>_xll.qlCalendarAdvance(Calendar,R70,$F$1,"mf",,Trigger)</f>
        <v>42600</v>
      </c>
      <c r="T70" s="147">
        <f>_xll.qlDayCounterYearFraction(DayCounter,R70,S70,,,Trigger)</f>
        <v>1.0166666666666666</v>
      </c>
      <c r="U70" s="139">
        <f>_xll.qlInterpolationInterpolate(B12MInterpolation,R70,TRUE)</f>
        <v>4.125989850459047E-3</v>
      </c>
    </row>
    <row r="71" spans="18:21" x14ac:dyDescent="0.2">
      <c r="R71" s="92">
        <f>_xll.qlCalendarAdvance(Calendar,R70,"1D","f")</f>
        <v>42235</v>
      </c>
      <c r="S71" s="146">
        <f>_xll.qlCalendarAdvance(Calendar,R71,$F$1,"mf",,Trigger)</f>
        <v>42601</v>
      </c>
      <c r="T71" s="147">
        <f>_xll.qlDayCounterYearFraction(DayCounter,R71,S71,,,Trigger)</f>
        <v>1.0166666666666666</v>
      </c>
      <c r="U71" s="139">
        <f>_xll.qlInterpolationInterpolate(B12MInterpolation,R71,TRUE)</f>
        <v>4.1271935030290285E-3</v>
      </c>
    </row>
    <row r="72" spans="18:21" x14ac:dyDescent="0.2">
      <c r="R72" s="92">
        <f>_xll.qlCalendarAdvance(Calendar,R71,"1D","f")</f>
        <v>42236</v>
      </c>
      <c r="S72" s="146">
        <f>_xll.qlCalendarAdvance(Calendar,R72,$F$1,"mf",,Trigger)</f>
        <v>42604</v>
      </c>
      <c r="T72" s="147">
        <f>_xll.qlDayCounterYearFraction(DayCounter,R72,S72,,,Trigger)</f>
        <v>1.0222222222222221</v>
      </c>
      <c r="U72" s="139">
        <f>_xll.qlInterpolationInterpolate(B12MInterpolation,R72,TRUE)</f>
        <v>4.1285088551428623E-3</v>
      </c>
    </row>
    <row r="73" spans="18:21" x14ac:dyDescent="0.2">
      <c r="R73" s="92">
        <f>_xll.qlCalendarAdvance(Calendar,R72,"1D","f")</f>
        <v>42237</v>
      </c>
      <c r="S73" s="146">
        <f>_xll.qlCalendarAdvance(Calendar,R73,$F$1,"mf",,Trigger)</f>
        <v>42604</v>
      </c>
      <c r="T73" s="147">
        <f>_xll.qlDayCounterYearFraction(DayCounter,R73,S73,,,Trigger)</f>
        <v>1.0194444444444444</v>
      </c>
      <c r="U73" s="139">
        <f>_xll.qlInterpolationInterpolate(B12MInterpolation,R73,TRUE)</f>
        <v>4.1299328473495354E-3</v>
      </c>
    </row>
    <row r="74" spans="18:21" x14ac:dyDescent="0.2">
      <c r="R74" s="92">
        <f>_xll.qlCalendarAdvance(Calendar,R73,"1D","f")</f>
        <v>42240</v>
      </c>
      <c r="S74" s="146">
        <f>_xll.qlCalendarAdvance(Calendar,R74,$F$1,"mf",,Trigger)</f>
        <v>42606</v>
      </c>
      <c r="T74" s="147">
        <f>_xll.qlDayCounterYearFraction(DayCounter,R74,S74,,,Trigger)</f>
        <v>1.0166666666666666</v>
      </c>
      <c r="U74" s="139">
        <f>_xll.qlInterpolationInterpolate(B12MInterpolation,R74,TRUE)</f>
        <v>4.1348260700164782E-3</v>
      </c>
    </row>
    <row r="75" spans="18:21" x14ac:dyDescent="0.2">
      <c r="R75" s="92">
        <f>_xll.qlCalendarAdvance(Calendar,R74,"1D","f")</f>
        <v>42241</v>
      </c>
      <c r="S75" s="146">
        <f>_xll.qlCalendarAdvance(Calendar,R75,$F$1,"mf",,Trigger)</f>
        <v>42607</v>
      </c>
      <c r="T75" s="147">
        <f>_xll.qlDayCounterYearFraction(DayCounter,R75,S75,,,Trigger)</f>
        <v>1.0166666666666666</v>
      </c>
      <c r="U75" s="139">
        <f>_xll.qlInterpolationInterpolate(B12MInterpolation,R75,TRUE)</f>
        <v>4.1366540280843933E-3</v>
      </c>
    </row>
    <row r="76" spans="18:21" x14ac:dyDescent="0.2">
      <c r="R76" s="92">
        <f>_xll.qlCalendarAdvance(Calendar,R75,"1D","f")</f>
        <v>42242</v>
      </c>
      <c r="S76" s="146">
        <f>_xll.qlCalendarAdvance(Calendar,R76,$F$1,"mf",,Trigger)</f>
        <v>42608</v>
      </c>
      <c r="T76" s="147">
        <f>_xll.qlDayCounterYearFraction(DayCounter,R76,S76,,,Trigger)</f>
        <v>1.0166666666666666</v>
      </c>
      <c r="U76" s="139">
        <f>_xll.qlInterpolationInterpolate(B12MInterpolation,R76,TRUE)</f>
        <v>4.1385753289900906E-3</v>
      </c>
    </row>
    <row r="77" spans="18:21" x14ac:dyDescent="0.2">
      <c r="R77" s="92">
        <f>_xll.qlCalendarAdvance(Calendar,R76,"1D","f")</f>
        <v>42243</v>
      </c>
      <c r="S77" s="146">
        <f>_xll.qlCalendarAdvance(Calendar,R77,$F$1,"mf",,Trigger)</f>
        <v>42612</v>
      </c>
      <c r="T77" s="147">
        <f>_xll.qlDayCounterYearFraction(DayCounter,R77,S77,,,Trigger)</f>
        <v>1.0249999999999999</v>
      </c>
      <c r="U77" s="139">
        <f>_xll.qlInterpolationInterpolate(B12MInterpolation,R77,TRUE)</f>
        <v>4.1405869132825571E-3</v>
      </c>
    </row>
    <row r="78" spans="18:21" x14ac:dyDescent="0.2">
      <c r="R78" s="92">
        <f>_xll.qlCalendarAdvance(Calendar,R77,"1D","f")</f>
        <v>42244</v>
      </c>
      <c r="S78" s="146">
        <f>_xll.qlCalendarAdvance(Calendar,R78,$F$1,"mf",,Trigger)</f>
        <v>42612</v>
      </c>
      <c r="T78" s="147">
        <f>_xll.qlDayCounterYearFraction(DayCounter,R78,S78,,,Trigger)</f>
        <v>1.0222222222222221</v>
      </c>
      <c r="U78" s="139">
        <f>_xll.qlInterpolationInterpolate(B12MInterpolation,R78,TRUE)</f>
        <v>4.1426857215107818E-3</v>
      </c>
    </row>
    <row r="79" spans="18:21" x14ac:dyDescent="0.2">
      <c r="R79" s="92">
        <f>_xll.qlCalendarAdvance(Calendar,R78,"1D","f")</f>
        <v>42248</v>
      </c>
      <c r="S79" s="146">
        <f>_xll.qlCalendarAdvance(Calendar,R79,$F$1,"mf",,Trigger)</f>
        <v>42614</v>
      </c>
      <c r="T79" s="147">
        <f>_xll.qlDayCounterYearFraction(DayCounter,R79,S79,,,Trigger)</f>
        <v>1.0166666666666666</v>
      </c>
      <c r="U79" s="139">
        <f>_xll.qlInterpolationInterpolate(B12MInterpolation,R79,TRUE)</f>
        <v>4.1518920047610266E-3</v>
      </c>
    </row>
    <row r="80" spans="18:21" x14ac:dyDescent="0.2">
      <c r="R80" s="92">
        <f>_xll.qlCalendarAdvance(Calendar,R79,"1D","f")</f>
        <v>42249</v>
      </c>
      <c r="S80" s="146">
        <f>_xll.qlCalendarAdvance(Calendar,R80,$F$1,"mf",,Trigger)</f>
        <v>42615</v>
      </c>
      <c r="T80" s="147">
        <f>_xll.qlDayCounterYearFraction(DayCounter,R80,S80,,,Trigger)</f>
        <v>1.0166666666666666</v>
      </c>
      <c r="U80" s="139">
        <f>_xll.qlInterpolationInterpolate(B12MInterpolation,R80,TRUE)</f>
        <v>4.1543810409028648E-3</v>
      </c>
    </row>
    <row r="81" spans="18:21" x14ac:dyDescent="0.2">
      <c r="R81" s="92">
        <f>_xll.qlCalendarAdvance(Calendar,R80,"1D","f")</f>
        <v>42250</v>
      </c>
      <c r="S81" s="146">
        <f>_xll.qlCalendarAdvance(Calendar,R81,$F$1,"mf",,Trigger)</f>
        <v>42618</v>
      </c>
      <c r="T81" s="147">
        <f>_xll.qlDayCounterYearFraction(DayCounter,R81,S81,,,Trigger)</f>
        <v>1.0222222222222221</v>
      </c>
      <c r="U81" s="139">
        <f>_xll.qlInterpolationInterpolate(B12MInterpolation,R81,TRUE)</f>
        <v>4.156938944274392E-3</v>
      </c>
    </row>
    <row r="82" spans="18:21" x14ac:dyDescent="0.2">
      <c r="R82" s="92">
        <f>_xll.qlCalendarAdvance(Calendar,R81,"1D","f")</f>
        <v>42251</v>
      </c>
      <c r="S82" s="146">
        <f>_xll.qlCalendarAdvance(Calendar,R82,$F$1,"mf",,Trigger)</f>
        <v>42618</v>
      </c>
      <c r="T82" s="147">
        <f>_xll.qlDayCounterYearFraction(DayCounter,R82,S82,,,Trigger)</f>
        <v>1.0194444444444444</v>
      </c>
      <c r="U82" s="139">
        <f>_xll.qlInterpolationInterpolate(B12MInterpolation,R82,TRUE)</f>
        <v>4.1595626554245943E-3</v>
      </c>
    </row>
    <row r="83" spans="18:21" x14ac:dyDescent="0.2">
      <c r="R83" s="92">
        <f>_xll.qlCalendarAdvance(Calendar,R82,"1D","f")</f>
        <v>42254</v>
      </c>
      <c r="S83" s="146">
        <f>_xll.qlCalendarAdvance(Calendar,R83,$F$1,"mf",,Trigger)</f>
        <v>42620</v>
      </c>
      <c r="T83" s="147">
        <f>_xll.qlDayCounterYearFraction(DayCounter,R83,S83,,,Trigger)</f>
        <v>1.0166666666666666</v>
      </c>
      <c r="U83" s="139">
        <f>_xll.qlInterpolationInterpolate(B12MInterpolation,R83,TRUE)</f>
        <v>4.167798041037141E-3</v>
      </c>
    </row>
    <row r="84" spans="18:21" x14ac:dyDescent="0.2">
      <c r="R84" s="92">
        <f>_xll.qlCalendarAdvance(Calendar,R83,"1D","f")</f>
        <v>42255</v>
      </c>
      <c r="S84" s="146">
        <f>_xll.qlCalendarAdvance(Calendar,R84,$F$1,"mf",,Trigger)</f>
        <v>42621</v>
      </c>
      <c r="T84" s="147">
        <f>_xll.qlDayCounterYearFraction(DayCounter,R84,S84,,,Trigger)</f>
        <v>1.0166666666666666</v>
      </c>
      <c r="U84" s="139">
        <f>_xll.qlInterpolationInterpolate(B12MInterpolation,R84,TRUE)</f>
        <v>4.1706543887919303E-3</v>
      </c>
    </row>
    <row r="85" spans="18:21" x14ac:dyDescent="0.2">
      <c r="R85" s="92">
        <f>_xll.qlCalendarAdvance(Calendar,R84,"1D","f")</f>
        <v>42256</v>
      </c>
      <c r="S85" s="146">
        <f>_xll.qlCalendarAdvance(Calendar,R85,$F$1,"mf",,Trigger)</f>
        <v>42622</v>
      </c>
      <c r="T85" s="147">
        <f>_xll.qlDayCounterYearFraction(DayCounter,R85,S85,,,Trigger)</f>
        <v>1.0166666666666666</v>
      </c>
      <c r="U85" s="139">
        <f>_xll.qlInterpolationInterpolate(B12MInterpolation,R85,TRUE)</f>
        <v>4.1735612470703374E-3</v>
      </c>
    </row>
    <row r="86" spans="18:21" x14ac:dyDescent="0.2">
      <c r="R86" s="92">
        <f>_xll.qlCalendarAdvance(Calendar,R85,"1D","f")</f>
        <v>42257</v>
      </c>
      <c r="S86" s="146">
        <f>_xll.qlCalendarAdvance(Calendar,R86,$F$1,"mf",,Trigger)</f>
        <v>42625</v>
      </c>
      <c r="T86" s="147">
        <f>_xll.qlDayCounterYearFraction(DayCounter,R86,S86,,,Trigger)</f>
        <v>1.0222222222222221</v>
      </c>
      <c r="U86" s="139">
        <f>_xll.qlInterpolationInterpolate(B12MInterpolation,R86,TRUE)</f>
        <v>4.1765155564213504E-3</v>
      </c>
    </row>
    <row r="87" spans="18:21" x14ac:dyDescent="0.2">
      <c r="R87" s="92">
        <f>_xll.qlCalendarAdvance(Calendar,R86,"1D","f")</f>
        <v>42258</v>
      </c>
      <c r="S87" s="146">
        <f>_xll.qlCalendarAdvance(Calendar,R87,$F$1,"mf",,Trigger)</f>
        <v>42625</v>
      </c>
      <c r="T87" s="147">
        <f>_xll.qlDayCounterYearFraction(DayCounter,R87,S87,,,Trigger)</f>
        <v>1.0194444444444444</v>
      </c>
      <c r="U87" s="139">
        <f>_xll.qlInterpolationInterpolate(B12MInterpolation,R87,TRUE)</f>
        <v>4.1795142573939573E-3</v>
      </c>
    </row>
    <row r="88" spans="18:21" x14ac:dyDescent="0.2">
      <c r="R88" s="92">
        <f>_xll.qlCalendarAdvance(Calendar,R87,"1D","f")</f>
        <v>42261</v>
      </c>
      <c r="S88" s="146">
        <f>_xll.qlCalendarAdvance(Calendar,R88,$F$1,"mf",,Trigger)</f>
        <v>42627</v>
      </c>
      <c r="T88" s="147">
        <f>_xll.qlDayCounterYearFraction(DayCounter,R88,S88,,,Trigger)</f>
        <v>1.0166666666666666</v>
      </c>
      <c r="U88" s="139">
        <f>_xll.qlInterpolationInterpolate(B12MInterpolation,R88,TRUE)</f>
        <v>4.1887461155312262E-3</v>
      </c>
    </row>
    <row r="89" spans="18:21" x14ac:dyDescent="0.2">
      <c r="R89" s="92">
        <f>_xll.qlCalendarAdvance(Calendar,R88,"1D","f")</f>
        <v>42262</v>
      </c>
      <c r="S89" s="146">
        <f>_xll.qlCalendarAdvance(Calendar,R89,$F$1,"mf",,Trigger)</f>
        <v>42628</v>
      </c>
      <c r="T89" s="147">
        <f>_xll.qlDayCounterYearFraction(DayCounter,R89,S89,,,Trigger)</f>
        <v>1.0166666666666666</v>
      </c>
      <c r="U89" s="139">
        <f>_xll.qlInterpolationInterpolate(B12MInterpolation,R89,TRUE)</f>
        <v>4.1918916308751946E-3</v>
      </c>
    </row>
    <row r="90" spans="18:21" x14ac:dyDescent="0.2">
      <c r="R90" s="92">
        <f>_xll.qlCalendarAdvance(Calendar,R89,"1D","f")</f>
        <v>42263</v>
      </c>
      <c r="S90" s="146">
        <f>_xll.qlCalendarAdvance(Calendar,R90,$F$1,"mf",,Trigger)</f>
        <v>42629</v>
      </c>
      <c r="T90" s="147">
        <f>_xll.qlDayCounterYearFraction(DayCounter,R90,S90,,,Trigger)</f>
        <v>1.0166666666666666</v>
      </c>
      <c r="U90" s="139">
        <f>_xll.qlInterpolationInterpolate(B12MInterpolation,R90,TRUE)</f>
        <v>4.1950652949563089E-3</v>
      </c>
    </row>
    <row r="91" spans="18:21" x14ac:dyDescent="0.2">
      <c r="R91" s="92">
        <f>_xll.qlCalendarAdvance(Calendar,R90,"1D","f")</f>
        <v>42264</v>
      </c>
      <c r="S91" s="146">
        <f>_xll.qlCalendarAdvance(Calendar,R91,$F$1,"mf",,Trigger)</f>
        <v>42632</v>
      </c>
      <c r="T91" s="147">
        <f>_xll.qlDayCounterYearFraction(DayCounter,R91,S91,,,Trigger)</f>
        <v>1.0222222222222221</v>
      </c>
      <c r="U91" s="139">
        <f>_xll.qlInterpolationInterpolate(B12MInterpolation,R91,TRUE)</f>
        <v>4.1982631026941681E-3</v>
      </c>
    </row>
    <row r="92" spans="18:21" x14ac:dyDescent="0.2">
      <c r="R92" s="92">
        <f>_xll.qlCalendarAdvance(Calendar,R91,"1D","f")</f>
        <v>42265</v>
      </c>
      <c r="S92" s="146">
        <f>_xll.qlCalendarAdvance(Calendar,R92,$F$1,"mf",,Trigger)</f>
        <v>42632</v>
      </c>
      <c r="T92" s="147">
        <f>_xll.qlDayCounterYearFraction(DayCounter,R92,S92,,,Trigger)</f>
        <v>1.0194444444444444</v>
      </c>
      <c r="U92" s="139">
        <f>_xll.qlInterpolationInterpolate(B12MInterpolation,R92,TRUE)</f>
        <v>4.2014810490083711E-3</v>
      </c>
    </row>
    <row r="93" spans="18:21" x14ac:dyDescent="0.2">
      <c r="R93" s="92">
        <f>_xll.qlCalendarAdvance(Calendar,R92,"1D","f")</f>
        <v>42268</v>
      </c>
      <c r="S93" s="146">
        <f>_xll.qlCalendarAdvance(Calendar,R93,$F$1,"mf",,Trigger)</f>
        <v>42634</v>
      </c>
      <c r="T93" s="147">
        <f>_xll.qlDayCounterYearFraction(DayCounter,R93,S93,,,Trigger)</f>
        <v>1.0166666666666666</v>
      </c>
      <c r="U93" s="139">
        <f>_xll.qlInterpolationInterpolate(B12MInterpolation,R93,TRUE)</f>
        <v>4.2112156686050315E-3</v>
      </c>
    </row>
    <row r="94" spans="18:21" x14ac:dyDescent="0.2">
      <c r="R94" s="92">
        <f>_xll.qlCalendarAdvance(Calendar,R93,"1D","f")</f>
        <v>42269</v>
      </c>
      <c r="S94" s="146">
        <f>_xll.qlCalendarAdvance(Calendar,R94,$F$1,"mf",,Trigger)</f>
        <v>42635</v>
      </c>
      <c r="T94" s="147">
        <f>_xll.qlDayCounterYearFraction(DayCounter,R94,S94,,,Trigger)</f>
        <v>1.0166666666666666</v>
      </c>
      <c r="U94" s="139">
        <f>_xll.qlInterpolationInterpolate(B12MInterpolation,R94,TRUE)</f>
        <v>4.2144741184205982E-3</v>
      </c>
    </row>
    <row r="95" spans="18:21" x14ac:dyDescent="0.2">
      <c r="R95" s="92">
        <f>_xll.qlCalendarAdvance(Calendar,R94,"1D","f")</f>
        <v>42270</v>
      </c>
      <c r="S95" s="146">
        <f>_xll.qlCalendarAdvance(Calendar,R95,$F$1,"mf",,Trigger)</f>
        <v>42636</v>
      </c>
      <c r="T95" s="147">
        <f>_xll.qlDayCounterYearFraction(DayCounter,R95,S95,,,Trigger)</f>
        <v>1.0166666666666666</v>
      </c>
      <c r="U95" s="139">
        <f>_xll.qlInterpolationInterpolate(B12MInterpolation,R95,TRUE)</f>
        <v>4.2177326814105028E-3</v>
      </c>
    </row>
    <row r="96" spans="18:21" x14ac:dyDescent="0.2">
      <c r="R96" s="92">
        <f>_xll.qlCalendarAdvance(Calendar,R95,"1D","f")</f>
        <v>42271</v>
      </c>
      <c r="S96" s="146">
        <f>_xll.qlCalendarAdvance(Calendar,R96,$F$1,"mf",,Trigger)</f>
        <v>42639</v>
      </c>
      <c r="T96" s="147">
        <f>_xll.qlDayCounterYearFraction(DayCounter,R96,S96,,,Trigger)</f>
        <v>1.0222222222222221</v>
      </c>
      <c r="U96" s="139">
        <f>_xll.qlInterpolationInterpolate(B12MInterpolation,R96,TRUE)</f>
        <v>4.2209873524943443E-3</v>
      </c>
    </row>
    <row r="97" spans="18:21" x14ac:dyDescent="0.2">
      <c r="R97" s="92">
        <f>_xll.qlCalendarAdvance(Calendar,R96,"1D","f")</f>
        <v>42272</v>
      </c>
      <c r="S97" s="146">
        <f>_xll.qlCalendarAdvance(Calendar,R97,$F$1,"mf",,Trigger)</f>
        <v>42639</v>
      </c>
      <c r="T97" s="147">
        <f>_xll.qlDayCounterYearFraction(DayCounter,R97,S97,,,Trigger)</f>
        <v>1.0194444444444444</v>
      </c>
      <c r="U97" s="139">
        <f>_xll.qlInterpolationInterpolate(B12MInterpolation,R97,TRUE)</f>
        <v>4.2242341265917227E-3</v>
      </c>
    </row>
    <row r="98" spans="18:21" x14ac:dyDescent="0.2">
      <c r="R98" s="92">
        <f>_xll.qlCalendarAdvance(Calendar,R97,"1D","f")</f>
        <v>42275</v>
      </c>
      <c r="S98" s="146">
        <f>_xll.qlCalendarAdvance(Calendar,R98,$F$1,"mf",,Trigger)</f>
        <v>42641</v>
      </c>
      <c r="T98" s="147">
        <f>_xll.qlDayCounterYearFraction(DayCounter,R98,S98,,,Trigger)</f>
        <v>1.0166666666666666</v>
      </c>
      <c r="U98" s="139">
        <f>_xll.qlInterpolationInterpolate(B12MInterpolation,R98,TRUE)</f>
        <v>4.2338870161610581E-3</v>
      </c>
    </row>
    <row r="99" spans="18:21" x14ac:dyDescent="0.2">
      <c r="R99" s="92">
        <f>_xll.qlCalendarAdvance(Calendar,R98,"1D","f")</f>
        <v>42276</v>
      </c>
      <c r="S99" s="146">
        <f>_xll.qlCalendarAdvance(Calendar,R99,$F$1,"mf",,Trigger)</f>
        <v>42642</v>
      </c>
      <c r="T99" s="147">
        <f>_xll.qlDayCounterYearFraction(DayCounter,R99,S99,,,Trigger)</f>
        <v>1.0166666666666666</v>
      </c>
      <c r="U99" s="139">
        <f>_xll.qlInterpolationInterpolate(B12MInterpolation,R99,TRUE)</f>
        <v>4.2370621515085667E-3</v>
      </c>
    </row>
    <row r="100" spans="18:21" x14ac:dyDescent="0.2">
      <c r="R100" s="92">
        <f>_xll.qlCalendarAdvance(Calendar,R99,"1D","f")</f>
        <v>42277</v>
      </c>
      <c r="S100" s="146">
        <f>_xll.qlCalendarAdvance(Calendar,R100,$F$1,"mf",,Trigger)</f>
        <v>42643</v>
      </c>
      <c r="T100" s="147">
        <f>_xll.qlDayCounterYearFraction(DayCounter,R100,S100,,,Trigger)</f>
        <v>1.0166666666666666</v>
      </c>
      <c r="U100" s="139">
        <f>_xll.qlInterpolationInterpolate(B12MInterpolation,R100,TRUE)</f>
        <v>4.2402093644676063E-3</v>
      </c>
    </row>
    <row r="101" spans="18:21" x14ac:dyDescent="0.2">
      <c r="R101" s="92">
        <f>_xll.qlCalendarAdvance(Calendar,R100,"1D","f")</f>
        <v>42278</v>
      </c>
      <c r="S101" s="146">
        <f>_xll.qlCalendarAdvance(Calendar,R101,$F$1,"mf",,Trigger)</f>
        <v>42646</v>
      </c>
      <c r="T101" s="147">
        <f>_xll.qlDayCounterYearFraction(DayCounter,R101,S101,,,Trigger)</f>
        <v>1.0222222222222221</v>
      </c>
      <c r="U101" s="139">
        <f>_xll.qlInterpolationInterpolate(B12MInterpolation,R101,TRUE)</f>
        <v>4.2433246499577739E-3</v>
      </c>
    </row>
    <row r="102" spans="18:21" x14ac:dyDescent="0.2">
      <c r="R102" s="92">
        <f>_xll.qlCalendarAdvance(Calendar,R101,"1D","f")</f>
        <v>42279</v>
      </c>
      <c r="S102" s="146">
        <f>_xll.qlCalendarAdvance(Calendar,R102,$F$1,"mf",,Trigger)</f>
        <v>42646</v>
      </c>
      <c r="T102" s="147">
        <f>_xll.qlDayCounterYearFraction(DayCounter,R102,S102,,,Trigger)</f>
        <v>1.0194444444444444</v>
      </c>
      <c r="U102" s="139">
        <f>_xll.qlInterpolationInterpolate(B12MInterpolation,R102,TRUE)</f>
        <v>4.2464040028986696E-3</v>
      </c>
    </row>
    <row r="103" spans="18:21" x14ac:dyDescent="0.2">
      <c r="R103" s="92">
        <f>_xll.qlCalendarAdvance(Calendar,R102,"1D","f")</f>
        <v>42282</v>
      </c>
      <c r="S103" s="146">
        <f>_xll.qlCalendarAdvance(Calendar,R103,$F$1,"mf",,Trigger)</f>
        <v>42648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4.2553864156217114E-3</v>
      </c>
    </row>
    <row r="104" spans="18:21" x14ac:dyDescent="0.2">
      <c r="R104" s="92">
        <f>_xll.qlCalendarAdvance(Calendar,R103,"1D","f")</f>
        <v>42283</v>
      </c>
      <c r="S104" s="146">
        <f>_xll.qlCalendarAdvance(Calendar,R104,$F$1,"mf",,Trigger)</f>
        <v>42649</v>
      </c>
      <c r="T104" s="147">
        <f>_xll.qlDayCounterYearFraction(DayCounter,R104,S104,,,Trigger)</f>
        <v>1.0166666666666666</v>
      </c>
      <c r="U104" s="139">
        <f>_xll.qlInterpolationInterpolate(B12MInterpolation,R104,TRUE)</f>
        <v>4.2582819875615066E-3</v>
      </c>
    </row>
    <row r="105" spans="18:21" x14ac:dyDescent="0.2">
      <c r="R105" s="92">
        <f>_xll.qlCalendarAdvance(Calendar,R104,"1D","f")</f>
        <v>42284</v>
      </c>
      <c r="S105" s="146">
        <f>_xll.qlCalendarAdvance(Calendar,R105,$F$1,"mf",,Trigger)</f>
        <v>42650</v>
      </c>
      <c r="T105" s="147">
        <f>_xll.qlDayCounterYearFraction(DayCounter,R105,S105,,,Trigger)</f>
        <v>1.0166666666666666</v>
      </c>
      <c r="U105" s="139">
        <f>_xll.qlInterpolationInterpolate(B12MInterpolation,R105,TRUE)</f>
        <v>4.2611216015500239E-3</v>
      </c>
    </row>
    <row r="106" spans="18:21" x14ac:dyDescent="0.2">
      <c r="R106" s="92">
        <f>_xll.qlCalendarAdvance(Calendar,R105,"1D","f")</f>
        <v>42285</v>
      </c>
      <c r="S106" s="146">
        <f>_xll.qlCalendarAdvance(Calendar,R106,$F$1,"mf",,Trigger)</f>
        <v>42653</v>
      </c>
      <c r="T106" s="147">
        <f>_xll.qlDayCounterYearFraction(DayCounter,R106,S106,,,Trigger)</f>
        <v>1.0222222222222221</v>
      </c>
      <c r="U106" s="139">
        <f>_xll.qlInterpolationInterpolate(B12MInterpolation,R106,TRUE)</f>
        <v>4.2639012525068614E-3</v>
      </c>
    </row>
    <row r="107" spans="18:21" x14ac:dyDescent="0.2">
      <c r="R107" s="92">
        <f>_xll.qlCalendarAdvance(Calendar,R106,"1D","f")</f>
        <v>42286</v>
      </c>
      <c r="S107" s="146">
        <f>_xll.qlCalendarAdvance(Calendar,R107,$F$1,"mf",,Trigger)</f>
        <v>42653</v>
      </c>
      <c r="T107" s="147">
        <f>_xll.qlDayCounterYearFraction(DayCounter,R107,S107,,,Trigger)</f>
        <v>1.0194444444444444</v>
      </c>
      <c r="U107" s="139">
        <f>_xll.qlInterpolationInterpolate(B12MInterpolation,R107,TRUE)</f>
        <v>4.2666169353516191E-3</v>
      </c>
    </row>
    <row r="108" spans="18:21" x14ac:dyDescent="0.2">
      <c r="R108" s="92">
        <f>_xll.qlCalendarAdvance(Calendar,R107,"1D","f")</f>
        <v>42289</v>
      </c>
      <c r="S108" s="146">
        <f>_xll.qlCalendarAdvance(Calendar,R108,$F$1,"mf",,Trigger)</f>
        <v>42655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4.2743401244093975E-3</v>
      </c>
    </row>
    <row r="109" spans="18:21" x14ac:dyDescent="0.2">
      <c r="R109" s="92">
        <f>_xll.qlCalendarAdvance(Calendar,R108,"1D","f")</f>
        <v>42290</v>
      </c>
      <c r="S109" s="146">
        <f>_xll.qlCalendarAdvance(Calendar,R109,$F$1,"mf",,Trigger)</f>
        <v>42656</v>
      </c>
      <c r="T109" s="147">
        <f>_xll.qlDayCounterYearFraction(DayCounter,R109,S109,,,Trigger)</f>
        <v>1.0166666666666666</v>
      </c>
      <c r="U109" s="139">
        <f>_xll.qlInterpolationInterpolate(B12MInterpolation,R109,TRUE)</f>
        <v>4.276759884001822E-3</v>
      </c>
    </row>
    <row r="110" spans="18:21" x14ac:dyDescent="0.2">
      <c r="R110" s="92">
        <f>_xll.qlCalendarAdvance(Calendar,R109,"1D","f")</f>
        <v>42291</v>
      </c>
      <c r="S110" s="146">
        <f>_xll.qlCalendarAdvance(Calendar,R110,$F$1,"mf",,Trigger)</f>
        <v>42657</v>
      </c>
      <c r="T110" s="147">
        <f>_xll.qlDayCounterYearFraction(DayCounter,R110,S110,,,Trigger)</f>
        <v>1.0166666666666666</v>
      </c>
      <c r="U110" s="139">
        <f>_xll.qlInterpolationInterpolate(B12MInterpolation,R110,TRUE)</f>
        <v>4.27909565008016E-3</v>
      </c>
    </row>
    <row r="111" spans="18:21" x14ac:dyDescent="0.2">
      <c r="R111" s="92">
        <f>_xll.qlCalendarAdvance(Calendar,R110,"1D","f")</f>
        <v>42292</v>
      </c>
      <c r="S111" s="146">
        <f>_xll.qlCalendarAdvance(Calendar,R111,$F$1,"mf",,Trigger)</f>
        <v>42660</v>
      </c>
      <c r="T111" s="147">
        <f>_xll.qlDayCounterYearFraction(DayCounter,R111,S111,,,Trigger)</f>
        <v>1.0222222222222221</v>
      </c>
      <c r="U111" s="139">
        <f>_xll.qlInterpolationInterpolate(B12MInterpolation,R111,TRUE)</f>
        <v>4.2813446487413231E-3</v>
      </c>
    </row>
    <row r="112" spans="18:21" x14ac:dyDescent="0.2">
      <c r="R112" s="92">
        <f>_xll.qlCalendarAdvance(Calendar,R111,"1D","f")</f>
        <v>42293</v>
      </c>
      <c r="S112" s="146">
        <f>_xll.qlCalendarAdvance(Calendar,R112,$F$1,"mf",,Trigger)</f>
        <v>42660</v>
      </c>
      <c r="T112" s="147">
        <f>_xll.qlDayCounterYearFraction(DayCounter,R112,S112,,,Trigger)</f>
        <v>1.0194444444444444</v>
      </c>
      <c r="U112" s="139">
        <f>_xll.qlInterpolationInterpolate(B12MInterpolation,R112,TRUE)</f>
        <v>4.2835090307914679E-3</v>
      </c>
    </row>
    <row r="113" spans="18:21" x14ac:dyDescent="0.2">
      <c r="R113" s="92">
        <f>_xll.qlCalendarAdvance(Calendar,R112,"1D","f")</f>
        <v>42296</v>
      </c>
      <c r="S113" s="146">
        <f>_xll.qlCalendarAdvance(Calendar,R113,$F$1,"mf",,Trigger)</f>
        <v>42662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4.2895282971104872E-3</v>
      </c>
    </row>
    <row r="114" spans="18:21" x14ac:dyDescent="0.2">
      <c r="R114" s="92">
        <f>_xll.qlCalendarAdvance(Calendar,R113,"1D","f")</f>
        <v>42297</v>
      </c>
      <c r="S114" s="146">
        <f>_xll.qlCalendarAdvance(Calendar,R114,$F$1,"mf",,Trigger)</f>
        <v>42663</v>
      </c>
      <c r="T114" s="147">
        <f>_xll.qlDayCounterYearFraction(DayCounter,R114,S114,,,Trigger)</f>
        <v>1.0166666666666666</v>
      </c>
      <c r="U114" s="139">
        <f>_xll.qlInterpolationInterpolate(B12MInterpolation,R114,TRUE)</f>
        <v>4.2913880325512526E-3</v>
      </c>
    </row>
    <row r="115" spans="18:21" x14ac:dyDescent="0.2">
      <c r="R115" s="92">
        <f>_xll.qlCalendarAdvance(Calendar,R114,"1D","f")</f>
        <v>42298</v>
      </c>
      <c r="S115" s="146">
        <f>_xll.qlCalendarAdvance(Calendar,R115,$F$1,"mf",,Trigger)</f>
        <v>42664</v>
      </c>
      <c r="T115" s="147">
        <f>_xll.qlDayCounterYearFraction(DayCounter,R115,S115,,,Trigger)</f>
        <v>1.0166666666666666</v>
      </c>
      <c r="U115" s="139">
        <f>_xll.qlInterpolationInterpolate(B12MInterpolation,R115,TRUE)</f>
        <v>4.2931800612983463E-3</v>
      </c>
    </row>
    <row r="116" spans="18:21" x14ac:dyDescent="0.2">
      <c r="R116" s="92">
        <f>_xll.qlCalendarAdvance(Calendar,R115,"1D","f")</f>
        <v>42299</v>
      </c>
      <c r="S116" s="146">
        <f>_xll.qlCalendarAdvance(Calendar,R116,$F$1,"mf",,Trigger)</f>
        <v>42667</v>
      </c>
      <c r="T116" s="147">
        <f>_xll.qlDayCounterYearFraction(DayCounter,R116,S116,,,Trigger)</f>
        <v>1.0222222222222221</v>
      </c>
      <c r="U116" s="139">
        <f>_xll.qlInterpolationInterpolate(B12MInterpolation,R116,TRUE)</f>
        <v>4.2949077653352376E-3</v>
      </c>
    </row>
    <row r="117" spans="18:21" x14ac:dyDescent="0.2">
      <c r="R117" s="92">
        <f>_xll.qlCalendarAdvance(Calendar,R116,"1D","f")</f>
        <v>42300</v>
      </c>
      <c r="S117" s="146">
        <f>_xll.qlCalendarAdvance(Calendar,R117,$F$1,"mf",,Trigger)</f>
        <v>42667</v>
      </c>
      <c r="T117" s="147">
        <f>_xll.qlDayCounterYearFraction(DayCounter,R117,S117,,,Trigger)</f>
        <v>1.0194444444444444</v>
      </c>
      <c r="U117" s="139">
        <f>_xll.qlInterpolationInterpolate(B12MInterpolation,R117,TRUE)</f>
        <v>4.2965745266453957E-3</v>
      </c>
    </row>
    <row r="118" spans="18:21" x14ac:dyDescent="0.2">
      <c r="R118" s="92">
        <f>_xll.qlCalendarAdvance(Calendar,R117,"1D","f")</f>
        <v>42303</v>
      </c>
      <c r="S118" s="146">
        <f>_xll.qlCalendarAdvance(Calendar,R118,$F$1,"mf",,Trigger)</f>
        <v>42669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4.3012429740501646E-3</v>
      </c>
    </row>
    <row r="119" spans="18:21" x14ac:dyDescent="0.2">
      <c r="R119" s="92">
        <f>_xll.qlCalendarAdvance(Calendar,R118,"1D","f")</f>
        <v>42304</v>
      </c>
      <c r="S119" s="146">
        <f>_xll.qlCalendarAdvance(Calendar,R119,$F$1,"mf",,Trigger)</f>
        <v>42670</v>
      </c>
      <c r="T119" s="147">
        <f>_xll.qlDayCounterYearFraction(DayCounter,R119,S119,,,Trigger)</f>
        <v>1.0166666666666666</v>
      </c>
      <c r="U119" s="139">
        <f>_xll.qlInterpolationInterpolate(B12MInterpolation,R119,TRUE)</f>
        <v>4.3026997842880834E-3</v>
      </c>
    </row>
    <row r="120" spans="18:21" x14ac:dyDescent="0.2">
      <c r="R120" s="92">
        <f>_xll.qlCalendarAdvance(Calendar,R119,"1D","f")</f>
        <v>42305</v>
      </c>
      <c r="S120" s="146">
        <f>_xll.qlCalendarAdvance(Calendar,R120,$F$1,"mf",,Trigger)</f>
        <v>42671</v>
      </c>
      <c r="T120" s="147">
        <f>_xll.qlDayCounterYearFraction(DayCounter,R120,S120,,,Trigger)</f>
        <v>1.0166666666666666</v>
      </c>
      <c r="U120" s="139">
        <f>_xll.qlInterpolationInterpolate(B12MInterpolation,R120,TRUE)</f>
        <v>4.3041125617166148E-3</v>
      </c>
    </row>
    <row r="121" spans="18:21" x14ac:dyDescent="0.2">
      <c r="R121" s="92">
        <f>_xll.qlCalendarAdvance(Calendar,R120,"1D","f")</f>
        <v>42306</v>
      </c>
      <c r="S121" s="146">
        <f>_xll.qlCalendarAdvance(Calendar,R121,$F$1,"mf",,Trigger)</f>
        <v>42674</v>
      </c>
      <c r="T121" s="147">
        <f>_xll.qlDayCounterYearFraction(DayCounter,R121,S121,,,Trigger)</f>
        <v>1.0222222222222221</v>
      </c>
      <c r="U121" s="139">
        <f>_xll.qlInterpolationInterpolate(B12MInterpolation,R121,TRUE)</f>
        <v>4.3054846883192289E-3</v>
      </c>
    </row>
    <row r="122" spans="18:21" x14ac:dyDescent="0.2">
      <c r="R122" s="92">
        <f>_xll.qlCalendarAdvance(Calendar,R121,"1D","f")</f>
        <v>42307</v>
      </c>
      <c r="S122" s="146">
        <f>_xll.qlCalendarAdvance(Calendar,R122,$F$1,"mf",,Trigger)</f>
        <v>42674</v>
      </c>
      <c r="T122" s="147">
        <f>_xll.qlDayCounterYearFraction(DayCounter,R122,S122,,,Trigger)</f>
        <v>1.0194444444444444</v>
      </c>
      <c r="U122" s="139">
        <f>_xll.qlInterpolationInterpolate(B12MInterpolation,R122,TRUE)</f>
        <v>4.3068195460793943E-3</v>
      </c>
    </row>
    <row r="123" spans="18:21" x14ac:dyDescent="0.2">
      <c r="R123" s="92">
        <f>_xll.qlCalendarAdvance(Calendar,R122,"1D","f")</f>
        <v>42310</v>
      </c>
      <c r="S123" s="146">
        <f>_xll.qlCalendarAdvance(Calendar,R123,$F$1,"mf",,Trigger)</f>
        <v>42676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4.3106343261398953E-3</v>
      </c>
    </row>
    <row r="124" spans="18:21" x14ac:dyDescent="0.2">
      <c r="R124" s="92">
        <f>_xll.qlCalendarAdvance(Calendar,R123,"1D","f")</f>
        <v>42311</v>
      </c>
      <c r="S124" s="146">
        <f>_xll.qlCalendarAdvance(Calendar,R124,$F$1,"mf",,Trigger)</f>
        <v>42677</v>
      </c>
      <c r="T124" s="147">
        <f>_xll.qlDayCounterYearFraction(DayCounter,R124,S124,,,Trigger)</f>
        <v>1.0166666666666666</v>
      </c>
      <c r="U124" s="139">
        <f>_xll.qlInterpolationInterpolate(B12MInterpolation,R124,TRUE)</f>
        <v>4.3118539283649605E-3</v>
      </c>
    </row>
    <row r="125" spans="18:21" x14ac:dyDescent="0.2">
      <c r="R125" s="92">
        <f>_xll.qlCalendarAdvance(Calendar,R124,"1D","f")</f>
        <v>42312</v>
      </c>
      <c r="S125" s="146">
        <f>_xll.qlCalendarAdvance(Calendar,R125,$F$1,"mf",,Trigger)</f>
        <v>42678</v>
      </c>
      <c r="T125" s="147">
        <f>_xll.qlDayCounterYearFraction(DayCounter,R125,S125,,,Trigger)</f>
        <v>1.0166666666666666</v>
      </c>
      <c r="U125" s="139">
        <f>_xll.qlInterpolationInterpolate(B12MInterpolation,R125,TRUE)</f>
        <v>4.3130531716649243E-3</v>
      </c>
    </row>
    <row r="126" spans="18:21" x14ac:dyDescent="0.2">
      <c r="R126" s="92">
        <f>_xll.qlCalendarAdvance(Calendar,R125,"1D","f")</f>
        <v>42313</v>
      </c>
      <c r="S126" s="146">
        <f>_xll.qlCalendarAdvance(Calendar,R126,$F$1,"mf",,Trigger)</f>
        <v>42681</v>
      </c>
      <c r="T126" s="147">
        <f>_xll.qlDayCounterYearFraction(DayCounter,R126,S126,,,Trigger)</f>
        <v>1.0222222222222221</v>
      </c>
      <c r="U126" s="139">
        <f>_xll.qlInterpolationInterpolate(B12MInterpolation,R126,TRUE)</f>
        <v>4.3142354380232553E-3</v>
      </c>
    </row>
    <row r="127" spans="18:21" x14ac:dyDescent="0.2">
      <c r="R127" s="92">
        <f>_xll.qlCalendarAdvance(Calendar,R126,"1D","f")</f>
        <v>42314</v>
      </c>
      <c r="S127" s="146">
        <f>_xll.qlCalendarAdvance(Calendar,R127,$F$1,"mf",,Trigger)</f>
        <v>42681</v>
      </c>
      <c r="T127" s="147">
        <f>_xll.qlDayCounterYearFraction(DayCounter,R127,S127,,,Trigger)</f>
        <v>1.0194444444444444</v>
      </c>
      <c r="U127" s="139">
        <f>_xll.qlInterpolationInterpolate(B12MInterpolation,R127,TRUE)</f>
        <v>4.3154041094234227E-3</v>
      </c>
    </row>
    <row r="128" spans="18:21" x14ac:dyDescent="0.2">
      <c r="R128" s="92">
        <f>_xll.qlCalendarAdvance(Calendar,R127,"1D","f")</f>
        <v>42317</v>
      </c>
      <c r="S128" s="146">
        <f>_xll.qlCalendarAdvance(Calendar,R128,$F$1,"mf",,Trigger)</f>
        <v>42683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4.3188623737096376E-3</v>
      </c>
    </row>
    <row r="129" spans="18:21" x14ac:dyDescent="0.2">
      <c r="R129" s="92">
        <f>_xll.qlCalendarAdvance(Calendar,R128,"1D","f")</f>
        <v>42318</v>
      </c>
      <c r="S129" s="146">
        <f>_xll.qlCalendarAdvance(Calendar,R129,$F$1,"mf",,Trigger)</f>
        <v>42684</v>
      </c>
      <c r="T129" s="147">
        <f>_xll.qlDayCounterYearFraction(DayCounter,R129,S129,,,Trigger)</f>
        <v>1.0166666666666666</v>
      </c>
      <c r="U129" s="139">
        <f>_xll.qlInterpolationInterpolate(B12MInterpolation,R129,TRUE)</f>
        <v>4.3200104851118439E-3</v>
      </c>
    </row>
    <row r="130" spans="18:21" x14ac:dyDescent="0.2">
      <c r="R130" s="92">
        <f>_xll.qlCalendarAdvance(Calendar,R129,"1D","f")</f>
        <v>42319</v>
      </c>
      <c r="S130" s="146">
        <f>_xll.qlCalendarAdvance(Calendar,R130,$F$1,"mf",,Trigger)</f>
        <v>42685</v>
      </c>
      <c r="T130" s="147">
        <f>_xll.qlDayCounterYearFraction(DayCounter,R130,S130,,,Trigger)</f>
        <v>1.0166666666666666</v>
      </c>
      <c r="U130" s="139">
        <f>_xll.qlInterpolationInterpolate(B12MInterpolation,R130,TRUE)</f>
        <v>4.3211619114732333E-3</v>
      </c>
    </row>
    <row r="131" spans="18:21" x14ac:dyDescent="0.2">
      <c r="R131" s="92">
        <f>_xll.qlCalendarAdvance(Calendar,R130,"1D","f")</f>
        <v>42320</v>
      </c>
      <c r="S131" s="146">
        <f>_xll.qlCalendarAdvance(Calendar,R131,$F$1,"mf",,Trigger)</f>
        <v>42688</v>
      </c>
      <c r="T131" s="147">
        <f>_xll.qlDayCounterYearFraction(DayCounter,R131,S131,,,Trigger)</f>
        <v>1.0222222222222221</v>
      </c>
      <c r="U131" s="139">
        <f>_xll.qlInterpolationInterpolate(B12MInterpolation,R131,TRUE)</f>
        <v>4.322320034777275E-3</v>
      </c>
    </row>
    <row r="132" spans="18:21" x14ac:dyDescent="0.2">
      <c r="R132" s="92">
        <f>_xll.qlCalendarAdvance(Calendar,R131,"1D","f")</f>
        <v>42321</v>
      </c>
      <c r="S132" s="146">
        <f>_xll.qlCalendarAdvance(Calendar,R132,$F$1,"mf",,Trigger)</f>
        <v>42688</v>
      </c>
      <c r="T132" s="147">
        <f>_xll.qlDayCounterYearFraction(DayCounter,R132,S132,,,Trigger)</f>
        <v>1.0194444444444444</v>
      </c>
      <c r="U132" s="139">
        <f>_xll.qlInterpolationInterpolate(B12MInterpolation,R132,TRUE)</f>
        <v>4.3234882370074383E-3</v>
      </c>
    </row>
    <row r="133" spans="18:21" x14ac:dyDescent="0.2">
      <c r="R133" s="92">
        <f>_xll.qlCalendarAdvance(Calendar,R132,"1D","f")</f>
        <v>42324</v>
      </c>
      <c r="S133" s="146">
        <f>_xll.qlCalendarAdvance(Calendar,R133,$F$1,"mf",,Trigger)</f>
        <v>42690</v>
      </c>
      <c r="T133" s="147">
        <f>_xll.qlDayCounterYearFraction(DayCounter,R133,S133,,,Trigger)</f>
        <v>1.0166666666666666</v>
      </c>
      <c r="U133" s="139">
        <f>_xll.qlInterpolationInterpolate(B12MInterpolation,R133,TRUE)</f>
        <v>4.3270871370893488E-3</v>
      </c>
    </row>
    <row r="134" spans="18:21" x14ac:dyDescent="0.2">
      <c r="R134" s="92">
        <f>_xll.qlCalendarAdvance(Calendar,R133,"1D","f")</f>
        <v>42325</v>
      </c>
      <c r="S134" s="146">
        <f>_xll.qlCalendarAdvance(Calendar,R134,$F$1,"mf",,Trigger)</f>
        <v>42691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4.3283288404696212E-3</v>
      </c>
    </row>
    <row r="135" spans="18:21" x14ac:dyDescent="0.2">
      <c r="R135" s="92">
        <f>_xll.qlCalendarAdvance(Calendar,R134,"1D","f")</f>
        <v>42326</v>
      </c>
      <c r="S135" s="146">
        <f>_xll.qlCalendarAdvance(Calendar,R135,$F$1,"mf",,Trigger)</f>
        <v>42692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4.3295937263589431E-3</v>
      </c>
    </row>
    <row r="136" spans="18:21" x14ac:dyDescent="0.2">
      <c r="R136" s="92">
        <f>_xll.qlCalendarAdvance(Calendar,R135,"1D","f")</f>
        <v>42327</v>
      </c>
      <c r="S136" s="146">
        <f>_xll.qlCalendarAdvance(Calendar,R136,$F$1,"mf",,Trigger)</f>
        <v>42695</v>
      </c>
      <c r="T136" s="147">
        <f>_xll.qlDayCounterYearFraction(DayCounter,R136,S136,,,Trigger)</f>
        <v>1.0222222222222221</v>
      </c>
      <c r="U136" s="139">
        <f>_xll.qlInterpolationInterpolate(B12MInterpolation,R136,TRUE)</f>
        <v>4.330881370406367E-3</v>
      </c>
    </row>
    <row r="137" spans="18:21" x14ac:dyDescent="0.2">
      <c r="R137" s="92">
        <f>_xll.qlCalendarAdvance(Calendar,R136,"1D","f")</f>
        <v>42328</v>
      </c>
      <c r="S137" s="146">
        <f>_xll.qlCalendarAdvance(Calendar,R137,$F$1,"mf",,Trigger)</f>
        <v>42695</v>
      </c>
      <c r="T137" s="147">
        <f>_xll.qlDayCounterYearFraction(DayCounter,R137,S137,,,Trigger)</f>
        <v>1.0194444444444444</v>
      </c>
      <c r="U137" s="139">
        <f>_xll.qlInterpolationInterpolate(B12MInterpolation,R137,TRUE)</f>
        <v>4.3321913482609444E-3</v>
      </c>
    </row>
    <row r="138" spans="18:21" x14ac:dyDescent="0.2">
      <c r="R138" s="92">
        <f>_xll.qlCalendarAdvance(Calendar,R137,"1D","f")</f>
        <v>42331</v>
      </c>
      <c r="S138" s="146">
        <f>_xll.qlCalendarAdvance(Calendar,R138,$F$1,"mf",,Trigger)</f>
        <v>42697</v>
      </c>
      <c r="T138" s="147">
        <f>_xll.qlDayCounterYearFraction(DayCounter,R138,S138,,,Trigger)</f>
        <v>1.0166666666666666</v>
      </c>
      <c r="U138" s="139">
        <f>_xll.qlInterpolationInterpolate(B12MInterpolation,R138,TRUE)</f>
        <v>4.3362510411581135E-3</v>
      </c>
    </row>
    <row r="139" spans="18:21" x14ac:dyDescent="0.2">
      <c r="R139" s="92">
        <f>_xll.qlCalendarAdvance(Calendar,R138,"1D","f")</f>
        <v>42332</v>
      </c>
      <c r="S139" s="146">
        <f>_xll.qlCalendarAdvance(Calendar,R139,$F$1,"mf",,Trigger)</f>
        <v>42698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4.337646110731821E-3</v>
      </c>
    </row>
    <row r="140" spans="18:21" x14ac:dyDescent="0.2">
      <c r="R140" s="92">
        <f>_xll.qlCalendarAdvance(Calendar,R139,"1D","f")</f>
        <v>42333</v>
      </c>
      <c r="S140" s="146">
        <f>_xll.qlCalendarAdvance(Calendar,R140,$F$1,"mf",,Trigger)</f>
        <v>42699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4.3390613923579404E-3</v>
      </c>
    </row>
    <row r="141" spans="18:21" x14ac:dyDescent="0.2">
      <c r="R141" s="92">
        <f>_xll.qlCalendarAdvance(Calendar,R140,"1D","f")</f>
        <v>42334</v>
      </c>
      <c r="S141" s="146">
        <f>_xll.qlCalendarAdvance(Calendar,R141,$F$1,"mf",,Trigger)</f>
        <v>42702</v>
      </c>
      <c r="T141" s="147">
        <f>_xll.qlDayCounterYearFraction(DayCounter,R141,S141,,,Trigger)</f>
        <v>1.0222222222222221</v>
      </c>
      <c r="U141" s="139">
        <f>_xll.qlInterpolationInterpolate(B12MInterpolation,R141,TRUE)</f>
        <v>4.3404964616855224E-3</v>
      </c>
    </row>
    <row r="142" spans="18:21" x14ac:dyDescent="0.2">
      <c r="R142" s="92">
        <f>_xll.qlCalendarAdvance(Calendar,R141,"1D","f")</f>
        <v>42335</v>
      </c>
      <c r="S142" s="146">
        <f>_xll.qlCalendarAdvance(Calendar,R142,$F$1,"mf",,Trigger)</f>
        <v>42702</v>
      </c>
      <c r="T142" s="147">
        <f>_xll.qlDayCounterYearFraction(DayCounter,R142,S142,,,Trigger)</f>
        <v>1.0194444444444444</v>
      </c>
      <c r="U142" s="139">
        <f>_xll.qlInterpolationInterpolate(B12MInterpolation,R142,TRUE)</f>
        <v>4.3419508943636203E-3</v>
      </c>
    </row>
    <row r="143" spans="18:21" x14ac:dyDescent="0.2">
      <c r="R143" s="92">
        <f>_xll.qlCalendarAdvance(Calendar,R142,"1D","f")</f>
        <v>42338</v>
      </c>
      <c r="S143" s="146">
        <f>_xll.qlCalendarAdvance(Calendar,R143,$F$1,"mf",,Trigger)</f>
        <v>42704</v>
      </c>
      <c r="T143" s="147">
        <f>_xll.qlDayCounterYearFraction(DayCounter,R143,S143,,,Trigger)</f>
        <v>1.0166666666666666</v>
      </c>
      <c r="U143" s="139">
        <f>_xll.qlInterpolationInterpolate(B12MInterpolation,R143,TRUE)</f>
        <v>4.3464261289915176E-3</v>
      </c>
    </row>
    <row r="144" spans="18:21" x14ac:dyDescent="0.2">
      <c r="R144" s="92">
        <f>_xll.qlCalendarAdvance(Calendar,R143,"1D","f")</f>
        <v>42339</v>
      </c>
      <c r="S144" s="146">
        <f>_xll.qlCalendarAdvance(Calendar,R144,$F$1,"mf",,Trigger)</f>
        <v>42705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4.3479537715621899E-3</v>
      </c>
    </row>
    <row r="145" spans="18:21" x14ac:dyDescent="0.2">
      <c r="R145" s="92">
        <f>_xll.qlCalendarAdvance(Calendar,R144,"1D","f")</f>
        <v>42340</v>
      </c>
      <c r="S145" s="146">
        <f>_xll.qlCalendarAdvance(Calendar,R145,$F$1,"mf",,Trigger)</f>
        <v>42706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4.3494986557286366E-3</v>
      </c>
    </row>
    <row r="146" spans="18:21" x14ac:dyDescent="0.2">
      <c r="R146" s="92">
        <f>_xll.qlCalendarAdvance(Calendar,R145,"1D","f")</f>
        <v>42341</v>
      </c>
      <c r="S146" s="146">
        <f>_xll.qlCalendarAdvance(Calendar,R146,$F$1,"mf",,Trigger)</f>
        <v>42709</v>
      </c>
      <c r="T146" s="147">
        <f>_xll.qlDayCounterYearFraction(DayCounter,R146,S146,,,Trigger)</f>
        <v>1.0222222222222221</v>
      </c>
      <c r="U146" s="139">
        <f>_xll.qlInterpolationInterpolate(B12MInterpolation,R146,TRUE)</f>
        <v>4.3510603571399074E-3</v>
      </c>
    </row>
    <row r="147" spans="18:21" x14ac:dyDescent="0.2">
      <c r="R147" s="92">
        <f>_xll.qlCalendarAdvance(Calendar,R146,"1D","f")</f>
        <v>42342</v>
      </c>
      <c r="S147" s="146">
        <f>_xll.qlCalendarAdvance(Calendar,R147,$F$1,"mf",,Trigger)</f>
        <v>42709</v>
      </c>
      <c r="T147" s="147">
        <f>_xll.qlDayCounterYearFraction(DayCounter,R147,S147,,,Trigger)</f>
        <v>1.0194444444444444</v>
      </c>
      <c r="U147" s="139">
        <f>_xll.qlInterpolationInterpolate(B12MInterpolation,R147,TRUE)</f>
        <v>4.3526384514450539E-3</v>
      </c>
    </row>
    <row r="148" spans="18:21" x14ac:dyDescent="0.2">
      <c r="R148" s="92">
        <f>_xll.qlCalendarAdvance(Calendar,R147,"1D","f")</f>
        <v>42345</v>
      </c>
      <c r="S148" s="146">
        <f>_xll.qlCalendarAdvance(Calendar,R148,$F$1,"mf",,Trigger)</f>
        <v>42711</v>
      </c>
      <c r="T148" s="147">
        <f>_xll.qlDayCounterYearFraction(DayCounter,R148,S148,,,Trigger)</f>
        <v>1.0166666666666666</v>
      </c>
      <c r="U148" s="139">
        <f>_xll.qlInterpolationInterpolate(B12MInterpolation,R148,TRUE)</f>
        <v>4.3574668482142696E-3</v>
      </c>
    </row>
    <row r="149" spans="18:21" x14ac:dyDescent="0.2">
      <c r="R149" s="92">
        <f>_xll.qlCalendarAdvance(Calendar,R148,"1D","f")</f>
        <v>42346</v>
      </c>
      <c r="S149" s="146">
        <f>_xll.qlCalendarAdvance(Calendar,R149,$F$1,"mf",,Trigger)</f>
        <v>42712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4.3591062705854383E-3</v>
      </c>
    </row>
    <row r="150" spans="18:21" x14ac:dyDescent="0.2">
      <c r="R150" s="92">
        <f>_xll.qlCalendarAdvance(Calendar,R149,"1D","f")</f>
        <v>42347</v>
      </c>
      <c r="S150" s="146">
        <f>_xll.qlCalendarAdvance(Calendar,R150,$F$1,"mf",,Trigger)</f>
        <v>42713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4.3607599640957421E-3</v>
      </c>
    </row>
    <row r="151" spans="18:21" x14ac:dyDescent="0.2">
      <c r="R151" s="92">
        <f>_xll.qlCalendarAdvance(Calendar,R150,"1D","f")</f>
        <v>42348</v>
      </c>
      <c r="S151" s="146">
        <f>_xll.qlCalendarAdvance(Calendar,R151,$F$1,"mf",,Trigger)</f>
        <v>42716</v>
      </c>
      <c r="T151" s="147">
        <f>_xll.qlDayCounterYearFraction(DayCounter,R151,S151,,,Trigger)</f>
        <v>1.0222222222222221</v>
      </c>
      <c r="U151" s="139">
        <f>_xll.qlInterpolationInterpolate(B12MInterpolation,R151,TRUE)</f>
        <v>4.3624275043942307E-3</v>
      </c>
    </row>
    <row r="152" spans="18:21" x14ac:dyDescent="0.2">
      <c r="R152" s="92">
        <f>_xll.qlCalendarAdvance(Calendar,R151,"1D","f")</f>
        <v>42349</v>
      </c>
      <c r="S152" s="146">
        <f>_xll.qlCalendarAdvance(Calendar,R152,$F$1,"mf",,Trigger)</f>
        <v>42716</v>
      </c>
      <c r="T152" s="147">
        <f>_xll.qlDayCounterYearFraction(DayCounter,R152,S152,,,Trigger)</f>
        <v>1.0194444444444444</v>
      </c>
      <c r="U152" s="139">
        <f>_xll.qlInterpolationInterpolate(B12MInterpolation,R152,TRUE)</f>
        <v>4.3641084671299582E-3</v>
      </c>
    </row>
    <row r="153" spans="18:21" x14ac:dyDescent="0.2">
      <c r="R153" s="92">
        <f>_xll.qlCalendarAdvance(Calendar,R152,"1D","f")</f>
        <v>42352</v>
      </c>
      <c r="S153" s="146">
        <f>_xll.qlCalendarAdvance(Calendar,R153,$F$1,"mf",,Trigger)</f>
        <v>42718</v>
      </c>
      <c r="T153" s="147">
        <f>_xll.qlDayCounterYearFraction(DayCounter,R153,S153,,,Trigger)</f>
        <v>1.0166666666666666</v>
      </c>
      <c r="U153" s="139">
        <f>_xll.qlInterpolationInterpolate(B12MInterpolation,R153,TRUE)</f>
        <v>4.3692276464510817E-3</v>
      </c>
    </row>
    <row r="154" spans="18:21" x14ac:dyDescent="0.2">
      <c r="R154" s="92">
        <f>_xll.qlCalendarAdvance(Calendar,R153,"1D","f")</f>
        <v>42353</v>
      </c>
      <c r="S154" s="146">
        <f>_xll.qlCalendarAdvance(Calendar,R154,$F$1,"mf",,Trigger)</f>
        <v>42719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4.3709580554262767E-3</v>
      </c>
    </row>
    <row r="155" spans="18:21" x14ac:dyDescent="0.2">
      <c r="R155" s="92">
        <f>_xll.qlCalendarAdvance(Calendar,R154,"1D","f")</f>
        <v>42354</v>
      </c>
      <c r="S155" s="146">
        <f>_xll.qlCalendarAdvance(Calendar,R155,$F$1,"mf",,Trigger)</f>
        <v>42720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4.3726997650839665E-3</v>
      </c>
    </row>
    <row r="156" spans="18:21" x14ac:dyDescent="0.2">
      <c r="R156" s="92">
        <f>_xll.qlCalendarAdvance(Calendar,R155,"1D","f")</f>
        <v>42355</v>
      </c>
      <c r="S156" s="146">
        <f>_xll.qlCalendarAdvance(Calendar,R156,$F$1,"mf",,Trigger)</f>
        <v>42723</v>
      </c>
      <c r="T156" s="147">
        <f>_xll.qlDayCounterYearFraction(DayCounter,R156,S156,,,Trigger)</f>
        <v>1.0222222222222221</v>
      </c>
      <c r="U156" s="139">
        <f>_xll.qlInterpolationInterpolate(B12MInterpolation,R156,TRUE)</f>
        <v>4.3744523510732044E-3</v>
      </c>
    </row>
    <row r="157" spans="18:21" x14ac:dyDescent="0.2">
      <c r="R157" s="92">
        <f>_xll.qlCalendarAdvance(Calendar,R156,"1D","f")</f>
        <v>42356</v>
      </c>
      <c r="S157" s="146">
        <f>_xll.qlCalendarAdvance(Calendar,R157,$F$1,"mf",,Trigger)</f>
        <v>42723</v>
      </c>
      <c r="T157" s="147">
        <f>_xll.qlDayCounterYearFraction(DayCounter,R157,S157,,,Trigger)</f>
        <v>1.0194444444444444</v>
      </c>
      <c r="U157" s="139">
        <f>_xll.qlInterpolationInterpolate(B12MInterpolation,R157,TRUE)</f>
        <v>4.3762153890430418E-3</v>
      </c>
    </row>
    <row r="158" spans="18:21" x14ac:dyDescent="0.2">
      <c r="R158" s="92">
        <f>_xll.qlCalendarAdvance(Calendar,R157,"1D","f")</f>
        <v>42359</v>
      </c>
      <c r="S158" s="146">
        <f>_xll.qlCalendarAdvance(Calendar,R158,$F$1,"mf",,Trigger)</f>
        <v>42725</v>
      </c>
      <c r="T158" s="147">
        <f>_xll.qlDayCounterYearFraction(DayCounter,R158,S158,,,Trigger)</f>
        <v>1.0166666666666666</v>
      </c>
      <c r="U158" s="139">
        <f>_xll.qlInterpolationInterpolate(B12MInterpolation,R158,TRUE)</f>
        <v>4.3815629713266644E-3</v>
      </c>
    </row>
    <row r="159" spans="18:21" x14ac:dyDescent="0.2">
      <c r="R159" s="92">
        <f>_xll.qlCalendarAdvance(Calendar,R158,"1D","f")</f>
        <v>42360</v>
      </c>
      <c r="S159" s="146">
        <f>_xll.qlCalendarAdvance(Calendar,R159,$F$1,"mf",,Trigger)</f>
        <v>42726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4.3833635737094145E-3</v>
      </c>
    </row>
    <row r="160" spans="18:21" x14ac:dyDescent="0.2">
      <c r="R160" s="92">
        <f>_xll.qlCalendarAdvance(Calendar,R159,"1D","f")</f>
        <v>42361</v>
      </c>
      <c r="S160" s="146">
        <f>_xll.qlCalendarAdvance(Calendar,R160,$F$1,"mf",,Trigger)</f>
        <v>42727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4.3851725063180219E-3</v>
      </c>
    </row>
    <row r="161" spans="18:21" x14ac:dyDescent="0.2">
      <c r="R161" s="92">
        <f>_xll.qlCalendarAdvance(Calendar,R160,"1D","f")</f>
        <v>42362</v>
      </c>
      <c r="S161" s="146">
        <f>_xll.qlCalendarAdvance(Calendar,R161,$F$1,"mf",,Trigger)</f>
        <v>42732</v>
      </c>
      <c r="T161" s="147">
        <f>_xll.qlDayCounterYearFraction(DayCounter,R161,S161,,,Trigger)</f>
        <v>1.0277777777777777</v>
      </c>
      <c r="U161" s="139">
        <f>_xll.qlInterpolationInterpolate(B12MInterpolation,R161,TRUE)</f>
        <v>4.3869893448015389E-3</v>
      </c>
    </row>
    <row r="162" spans="18:21" x14ac:dyDescent="0.2">
      <c r="R162" s="92">
        <f>_xll.qlCalendarAdvance(Calendar,R161,"1D","f")</f>
        <v>42367</v>
      </c>
      <c r="S162" s="146">
        <f>_xll.qlCalendarAdvance(Calendar,R162,$F$1,"mf",,Trigger)</f>
        <v>42733</v>
      </c>
      <c r="T162" s="147">
        <f>_xll.qlDayCounterYearFraction(DayCounter,R162,S162,,,Trigger)</f>
        <v>1.0166666666666666</v>
      </c>
      <c r="U162" s="139">
        <f>_xll.qlInterpolationInterpolate(B12MInterpolation,R162,TRUE)</f>
        <v>4.3961772730595639E-3</v>
      </c>
    </row>
    <row r="163" spans="18:21" x14ac:dyDescent="0.2">
      <c r="R163" s="92">
        <f>_xll.qlCalendarAdvance(Calendar,R162,"1D","f")</f>
        <v>42368</v>
      </c>
      <c r="S163" s="146">
        <f>_xll.qlCalendarAdvance(Calendar,R163,$F$1,"mf",,Trigger)</f>
        <v>42734</v>
      </c>
      <c r="T163" s="147">
        <f>_xll.qlDayCounterYearFraction(DayCounter,R163,S163,,,Trigger)</f>
        <v>1.0166666666666666</v>
      </c>
      <c r="U163" s="139">
        <f>_xll.qlInterpolationInterpolate(B12MInterpolation,R163,TRUE)</f>
        <v>4.3980326354226187E-3</v>
      </c>
    </row>
    <row r="164" spans="18:21" x14ac:dyDescent="0.2">
      <c r="R164" s="92">
        <f>_xll.qlCalendarAdvance(Calendar,R163,"1D","f")</f>
        <v>42369</v>
      </c>
      <c r="S164" s="146">
        <f>_xll.qlCalendarAdvance(Calendar,R164,$F$1,"mf",,Trigger)</f>
        <v>42734</v>
      </c>
      <c r="T164" s="147">
        <f>_xll.qlDayCounterYearFraction(DayCounter,R164,S164,,,Trigger)</f>
        <v>1.0138888888888888</v>
      </c>
      <c r="U164" s="139">
        <f>_xll.qlInterpolationInterpolate(B12MInterpolation,R164,TRUE)</f>
        <v>4.3998929332039445E-3</v>
      </c>
    </row>
    <row r="165" spans="18:21" x14ac:dyDescent="0.2">
      <c r="R165" s="92">
        <f>_xll.qlCalendarAdvance(Calendar,R164,"1D","f")</f>
        <v>42373</v>
      </c>
      <c r="S165" s="146">
        <f>_xll.qlCalendarAdvance(Calendar,R165,$F$1,"mf",,Trigger)</f>
        <v>42739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4.4073749914929827E-3</v>
      </c>
    </row>
    <row r="166" spans="18:21" x14ac:dyDescent="0.2">
      <c r="R166" s="92">
        <f>_xll.qlCalendarAdvance(Calendar,R165,"1D","f")</f>
        <v>42374</v>
      </c>
      <c r="S166" s="146">
        <f>_xll.qlCalendarAdvance(Calendar,R166,$F$1,"mf",,Trigger)</f>
        <v>42740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4.4092536011014344E-3</v>
      </c>
    </row>
    <row r="167" spans="18:21" x14ac:dyDescent="0.2">
      <c r="R167" s="92">
        <f>_xll.qlCalendarAdvance(Calendar,R166,"1D","f")</f>
        <v>42375</v>
      </c>
      <c r="S167" s="146">
        <f>_xll.qlCalendarAdvance(Calendar,R167,$F$1,"mf",,Trigger)</f>
        <v>42741</v>
      </c>
      <c r="T167" s="147">
        <f>_xll.qlDayCounterYearFraction(DayCounter,R167,S167,,,Trigger)</f>
        <v>1.0166666666666666</v>
      </c>
      <c r="U167" s="139">
        <f>_xll.qlInterpolationInterpolate(B12MInterpolation,R167,TRUE)</f>
        <v>4.4111346000224672E-3</v>
      </c>
    </row>
    <row r="168" spans="18:21" x14ac:dyDescent="0.2">
      <c r="R168" s="92">
        <f>_xll.qlCalendarAdvance(Calendar,R167,"1D","f")</f>
        <v>42376</v>
      </c>
      <c r="S168" s="146">
        <f>_xll.qlCalendarAdvance(Calendar,R168,$F$1,"mf",,Trigger)</f>
        <v>42744</v>
      </c>
      <c r="T168" s="147">
        <f>_xll.qlDayCounterYearFraction(DayCounter,R168,S168,,,Trigger)</f>
        <v>1.0222222222222221</v>
      </c>
      <c r="U168" s="139">
        <f>_xll.qlInterpolationInterpolate(B12MInterpolation,R168,TRUE)</f>
        <v>4.4130175639051309E-3</v>
      </c>
    </row>
    <row r="169" spans="18:21" x14ac:dyDescent="0.2">
      <c r="R169" s="92">
        <f>_xll.qlCalendarAdvance(Calendar,R168,"1D","f")</f>
        <v>42377</v>
      </c>
      <c r="S169" s="146">
        <f>_xll.qlCalendarAdvance(Calendar,R169,$F$1,"mf",,Trigger)</f>
        <v>42744</v>
      </c>
      <c r="T169" s="147">
        <f>_xll.qlDayCounterYearFraction(DayCounter,R169,S169,,,Trigger)</f>
        <v>1.0194444444444444</v>
      </c>
      <c r="U169" s="139">
        <f>_xll.qlInterpolationInterpolate(B12MInterpolation,R169,TRUE)</f>
        <v>4.4149020683984788E-3</v>
      </c>
    </row>
    <row r="170" spans="18:21" x14ac:dyDescent="0.2">
      <c r="R170" s="92">
        <f>_xll.qlCalendarAdvance(Calendar,R169,"1D","f")</f>
        <v>42380</v>
      </c>
      <c r="S170" s="146">
        <f>_xll.qlCalendarAdvance(Calendar,R170,$F$1,"mf",,Trigger)</f>
        <v>42746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4.4205605820331392E-3</v>
      </c>
    </row>
    <row r="171" spans="18:21" x14ac:dyDescent="0.2">
      <c r="R171" s="92">
        <f>_xll.qlCalendarAdvance(Calendar,R170,"1D","f")</f>
        <v>42381</v>
      </c>
      <c r="S171" s="146">
        <f>_xll.qlCalendarAdvance(Calendar,R171,$F$1,"mf",,Trigger)</f>
        <v>42747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4.4224470054597372E-3</v>
      </c>
    </row>
    <row r="172" spans="18:21" x14ac:dyDescent="0.2">
      <c r="R172" s="92">
        <f>_xll.qlCalendarAdvance(Calendar,R171,"1D","f")</f>
        <v>42382</v>
      </c>
      <c r="S172" s="146">
        <f>_xll.qlCalendarAdvance(Calendar,R172,$F$1,"mf",,Trigger)</f>
        <v>42748</v>
      </c>
      <c r="T172" s="147">
        <f>_xll.qlDayCounterYearFraction(DayCounter,R172,S172,,,Trigger)</f>
        <v>1.0166666666666666</v>
      </c>
      <c r="U172" s="139">
        <f>_xll.qlInterpolationInterpolate(B12MInterpolation,R172,TRUE)</f>
        <v>4.424332847742277E-3</v>
      </c>
    </row>
    <row r="173" spans="18:21" x14ac:dyDescent="0.2">
      <c r="R173" s="92">
        <f>_xll.qlCalendarAdvance(Calendar,R172,"1D","f")</f>
        <v>42383</v>
      </c>
      <c r="S173" s="146">
        <f>_xll.qlCalendarAdvance(Calendar,R173,$F$1,"mf",,Trigger)</f>
        <v>42751</v>
      </c>
      <c r="T173" s="147">
        <f>_xll.qlDayCounterYearFraction(DayCounter,R173,S173,,,Trigger)</f>
        <v>1.0222222222222221</v>
      </c>
      <c r="U173" s="139">
        <f>_xll.qlInterpolationInterpolate(B12MInterpolation,R173,TRUE)</f>
        <v>4.4262176845298101E-3</v>
      </c>
    </row>
    <row r="174" spans="18:21" x14ac:dyDescent="0.2">
      <c r="R174" s="92">
        <f>_xll.qlCalendarAdvance(Calendar,R173,"1D","f")</f>
        <v>42384</v>
      </c>
      <c r="S174" s="146">
        <f>_xll.qlCalendarAdvance(Calendar,R174,$F$1,"mf",,Trigger)</f>
        <v>42751</v>
      </c>
      <c r="T174" s="147">
        <f>_xll.qlDayCounterYearFraction(DayCounter,R174,S174,,,Trigger)</f>
        <v>1.0194444444444444</v>
      </c>
      <c r="U174" s="139">
        <f>_xll.qlInterpolationInterpolate(B12MInterpolation,R174,TRUE)</f>
        <v>4.428101091471388E-3</v>
      </c>
    </row>
    <row r="175" spans="18:21" x14ac:dyDescent="0.2">
      <c r="R175" s="92">
        <f>_xll.qlCalendarAdvance(Calendar,R174,"1D","f")</f>
        <v>42387</v>
      </c>
      <c r="S175" s="146">
        <f>_xll.qlCalendarAdvance(Calendar,R175,$F$1,"mf",,Trigger)</f>
        <v>42753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4.4337384897109077E-3</v>
      </c>
    </row>
    <row r="176" spans="18:21" x14ac:dyDescent="0.2">
      <c r="R176" s="92">
        <f>_xll.qlCalendarAdvance(Calendar,R175,"1D","f")</f>
        <v>42388</v>
      </c>
      <c r="S176" s="146">
        <f>_xll.qlCalendarAdvance(Calendar,R176,$F$1,"mf",,Trigger)</f>
        <v>42754</v>
      </c>
      <c r="T176" s="147">
        <f>_xll.qlDayCounterYearFraction(DayCounter,R176,S176,,,Trigger)</f>
        <v>1.0166666666666666</v>
      </c>
      <c r="U176" s="139">
        <f>_xll.qlInterpolationInterpolate(B12MInterpolation,R176,TRUE)</f>
        <v>4.4356119337591818E-3</v>
      </c>
    </row>
    <row r="177" spans="18:21" x14ac:dyDescent="0.2">
      <c r="R177" s="92">
        <f>_xll.qlCalendarAdvance(Calendar,R176,"1D","f")</f>
        <v>42389</v>
      </c>
      <c r="S177" s="146">
        <f>_xll.qlCalendarAdvance(Calendar,R177,$F$1,"mf",,Trigger)</f>
        <v>42755</v>
      </c>
      <c r="T177" s="147">
        <f>_xll.qlDayCounterYearFraction(DayCounter,R177,S177,,,Trigger)</f>
        <v>1.0166666666666666</v>
      </c>
      <c r="U177" s="139">
        <f>_xll.qlInterpolationInterpolate(B12MInterpolation,R177,TRUE)</f>
        <v>4.4374818262067593E-3</v>
      </c>
    </row>
    <row r="178" spans="18:21" x14ac:dyDescent="0.2">
      <c r="R178" s="92">
        <f>_xll.qlCalendarAdvance(Calendar,R177,"1D","f")</f>
        <v>42390</v>
      </c>
      <c r="S178" s="146">
        <f>_xll.qlCalendarAdvance(Calendar,R178,$F$1,"mf",,Trigger)</f>
        <v>42758</v>
      </c>
      <c r="T178" s="147">
        <f>_xll.qlDayCounterYearFraction(DayCounter,R178,S178,,,Trigger)</f>
        <v>1.0222222222222221</v>
      </c>
      <c r="U178" s="139">
        <f>_xll.qlInterpolationInterpolate(B12MInterpolation,R178,TRUE)</f>
        <v>4.4393477427026916E-3</v>
      </c>
    </row>
    <row r="179" spans="18:21" x14ac:dyDescent="0.2">
      <c r="R179" s="92">
        <f>_xll.qlCalendarAdvance(Calendar,R178,"1D","f")</f>
        <v>42391</v>
      </c>
      <c r="S179" s="146">
        <f>_xll.qlCalendarAdvance(Calendar,R179,$F$1,"mf",,Trigger)</f>
        <v>42758</v>
      </c>
      <c r="T179" s="147">
        <f>_xll.qlDayCounterYearFraction(DayCounter,R179,S179,,,Trigger)</f>
        <v>1.0194444444444444</v>
      </c>
      <c r="U179" s="139">
        <f>_xll.qlInterpolationInterpolate(B12MInterpolation,R179,TRUE)</f>
        <v>4.4412092588960303E-3</v>
      </c>
    </row>
    <row r="180" spans="18:21" x14ac:dyDescent="0.2">
      <c r="R180" s="92">
        <f>_xll.qlCalendarAdvance(Calendar,R179,"1D","f")</f>
        <v>42394</v>
      </c>
      <c r="S180" s="146">
        <f>_xll.qlCalendarAdvance(Calendar,R180,$F$1,"mf",,Trigger)</f>
        <v>42760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4.4467631621510004E-3</v>
      </c>
    </row>
    <row r="181" spans="18:21" x14ac:dyDescent="0.2">
      <c r="R181" s="92">
        <f>_xll.qlCalendarAdvance(Calendar,R180,"1D","f")</f>
        <v>42395</v>
      </c>
      <c r="S181" s="146">
        <f>_xll.qlCalendarAdvance(Calendar,R181,$F$1,"mf",,Trigger)</f>
        <v>42761</v>
      </c>
      <c r="T181" s="147">
        <f>_xll.qlDayCounterYearFraction(DayCounter,R181,S181,,,Trigger)</f>
        <v>1.0166666666666666</v>
      </c>
      <c r="U181" s="139">
        <f>_xll.qlInterpolationInterpolate(B12MInterpolation,R181,TRUE)</f>
        <v>4.4486028336244805E-3</v>
      </c>
    </row>
    <row r="182" spans="18:21" x14ac:dyDescent="0.2">
      <c r="R182" s="92">
        <f>_xll.qlCalendarAdvance(Calendar,R181,"1D","f")</f>
        <v>42396</v>
      </c>
      <c r="S182" s="146">
        <f>_xll.qlCalendarAdvance(Calendar,R182,$F$1,"mf",,Trigger)</f>
        <v>42762</v>
      </c>
      <c r="T182" s="147">
        <f>_xll.qlDayCounterYearFraction(DayCounter,R182,S182,,,Trigger)</f>
        <v>1.0166666666666666</v>
      </c>
      <c r="U182" s="139">
        <f>_xll.qlInterpolationInterpolate(B12MInterpolation,R182,TRUE)</f>
        <v>4.4504359830406254E-3</v>
      </c>
    </row>
    <row r="183" spans="18:21" x14ac:dyDescent="0.2">
      <c r="R183" s="92">
        <f>_xll.qlCalendarAdvance(Calendar,R182,"1D","f")</f>
        <v>42397</v>
      </c>
      <c r="S183" s="146">
        <f>_xll.qlCalendarAdvance(Calendar,R183,$F$1,"mf",,Trigger)</f>
        <v>42765</v>
      </c>
      <c r="T183" s="147">
        <f>_xll.qlDayCounterYearFraction(DayCounter,R183,S183,,,Trigger)</f>
        <v>1.0222222222222221</v>
      </c>
      <c r="U183" s="139">
        <f>_xll.qlInterpolationInterpolate(B12MInterpolation,R183,TRUE)</f>
        <v>4.4522621860484867E-3</v>
      </c>
    </row>
    <row r="184" spans="18:21" x14ac:dyDescent="0.2">
      <c r="R184" s="92">
        <f>_xll.qlCalendarAdvance(Calendar,R183,"1D","f")</f>
        <v>42398</v>
      </c>
      <c r="S184" s="146">
        <f>_xll.qlCalendarAdvance(Calendar,R184,$F$1,"mf",,Trigger)</f>
        <v>42765</v>
      </c>
      <c r="T184" s="147">
        <f>_xll.qlDayCounterYearFraction(DayCounter,R184,S184,,,Trigger)</f>
        <v>1.0194444444444444</v>
      </c>
      <c r="U184" s="139">
        <f>_xll.qlInterpolationInterpolate(B12MInterpolation,R184,TRUE)</f>
        <v>4.4540810182971151E-3</v>
      </c>
    </row>
    <row r="185" spans="18:21" x14ac:dyDescent="0.2">
      <c r="R185" s="92">
        <f>_xll.qlCalendarAdvance(Calendar,R184,"1D","f")</f>
        <v>42401</v>
      </c>
      <c r="S185" s="146">
        <f>_xll.qlCalendarAdvance(Calendar,R185,$F$1,"mf",,Trigger)</f>
        <v>42767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4.4594890469781259E-3</v>
      </c>
    </row>
    <row r="186" spans="18:21" x14ac:dyDescent="0.2">
      <c r="R186" s="92">
        <f>_xll.qlCalendarAdvance(Calendar,R185,"1D","f")</f>
        <v>42402</v>
      </c>
      <c r="S186" s="146">
        <f>_xll.qlCalendarAdvance(Calendar,R186,$F$1,"mf",,Trigger)</f>
        <v>42768</v>
      </c>
      <c r="T186" s="147">
        <f>_xll.qlDayCounterYearFraction(DayCounter,R186,S186,,,Trigger)</f>
        <v>1.0166666666666666</v>
      </c>
      <c r="U186" s="139">
        <f>_xll.qlInterpolationInterpolate(B12MInterpolation,R186,TRUE)</f>
        <v>4.4612741526803418E-3</v>
      </c>
    </row>
    <row r="187" spans="18:21" x14ac:dyDescent="0.2">
      <c r="R187" s="92">
        <f>_xll.qlCalendarAdvance(Calendar,R186,"1D","f")</f>
        <v>42403</v>
      </c>
      <c r="S187" s="146">
        <f>_xll.qlCalendarAdvance(Calendar,R187,$F$1,"mf",,Trigger)</f>
        <v>42769</v>
      </c>
      <c r="T187" s="147">
        <f>_xll.qlDayCounterYearFraction(DayCounter,R187,S187,,,Trigger)</f>
        <v>1.0166666666666666</v>
      </c>
      <c r="U187" s="139">
        <f>_xll.qlInterpolationInterpolate(B12MInterpolation,R187,TRUE)</f>
        <v>4.4630497658685849E-3</v>
      </c>
    </row>
    <row r="188" spans="18:21" x14ac:dyDescent="0.2">
      <c r="R188" s="92">
        <f>_xll.qlCalendarAdvance(Calendar,R187,"1D","f")</f>
        <v>42404</v>
      </c>
      <c r="S188" s="146">
        <f>_xll.qlCalendarAdvance(Calendar,R188,$F$1,"mf",,Trigger)</f>
        <v>42772</v>
      </c>
      <c r="T188" s="147">
        <f>_xll.qlDayCounterYearFraction(DayCounter,R188,S188,,,Trigger)</f>
        <v>1.0222222222222221</v>
      </c>
      <c r="U188" s="139">
        <f>_xll.qlInterpolationInterpolate(B12MInterpolation,R188,TRUE)</f>
        <v>4.464815462191905E-3</v>
      </c>
    </row>
    <row r="189" spans="18:21" x14ac:dyDescent="0.2">
      <c r="R189" s="92">
        <f>_xll.qlCalendarAdvance(Calendar,R188,"1D","f")</f>
        <v>42405</v>
      </c>
      <c r="S189" s="146">
        <f>_xll.qlCalendarAdvance(Calendar,R189,$F$1,"mf",,Trigger)</f>
        <v>42772</v>
      </c>
      <c r="T189" s="147">
        <f>_xll.qlDayCounterYearFraction(DayCounter,R189,S189,,,Trigger)</f>
        <v>1.0194444444444444</v>
      </c>
      <c r="U189" s="139">
        <f>_xll.qlInterpolationInterpolate(B12MInterpolation,R189,TRUE)</f>
        <v>4.4665708172993545E-3</v>
      </c>
    </row>
    <row r="190" spans="18:21" x14ac:dyDescent="0.2">
      <c r="R190" s="92">
        <f>_xll.qlCalendarAdvance(Calendar,R189,"1D","f")</f>
        <v>42408</v>
      </c>
      <c r="S190" s="146">
        <f>_xll.qlCalendarAdvance(Calendar,R190,$F$1,"mf",,Trigger)</f>
        <v>42774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4.4717705918169955E-3</v>
      </c>
    </row>
    <row r="191" spans="18:21" x14ac:dyDescent="0.2">
      <c r="R191" s="92">
        <f>_xll.qlCalendarAdvance(Calendar,R190,"1D","f")</f>
        <v>42409</v>
      </c>
      <c r="S191" s="146">
        <f>_xll.qlCalendarAdvance(Calendar,R191,$F$1,"mf",,Trigger)</f>
        <v>42775</v>
      </c>
      <c r="T191" s="147">
        <f>_xll.qlDayCounterYearFraction(DayCounter,R191,S191,,,Trigger)</f>
        <v>1.0166666666666666</v>
      </c>
      <c r="U191" s="139">
        <f>_xll.qlInterpolationInterpolate(B12MInterpolation,R191,TRUE)</f>
        <v>4.4734803385514778E-3</v>
      </c>
    </row>
    <row r="192" spans="18:21" x14ac:dyDescent="0.2">
      <c r="R192" s="92">
        <f>_xll.qlCalendarAdvance(Calendar,R191,"1D","f")</f>
        <v>42410</v>
      </c>
      <c r="S192" s="146">
        <f>_xll.qlCalendarAdvance(Calendar,R192,$F$1,"mf",,Trigger)</f>
        <v>42776</v>
      </c>
      <c r="T192" s="147">
        <f>_xll.qlDayCounterYearFraction(DayCounter,R192,S192,,,Trigger)</f>
        <v>1.0166666666666666</v>
      </c>
      <c r="U192" s="139">
        <f>_xll.qlInterpolationInterpolate(B12MInterpolation,R192,TRUE)</f>
        <v>4.4751776223153489E-3</v>
      </c>
    </row>
    <row r="193" spans="18:21" x14ac:dyDescent="0.2">
      <c r="R193" s="92">
        <f>_xll.qlCalendarAdvance(Calendar,R192,"1D","f")</f>
        <v>42411</v>
      </c>
      <c r="S193" s="146">
        <f>_xll.qlCalendarAdvance(Calendar,R193,$F$1,"mf",,Trigger)</f>
        <v>42779</v>
      </c>
      <c r="T193" s="147">
        <f>_xll.qlDayCounterYearFraction(DayCounter,R193,S193,,,Trigger)</f>
        <v>1.0222222222222221</v>
      </c>
      <c r="U193" s="139">
        <f>_xll.qlInterpolationInterpolate(B12MInterpolation,R193,TRUE)</f>
        <v>4.4768620187576585E-3</v>
      </c>
    </row>
    <row r="194" spans="18:21" x14ac:dyDescent="0.2">
      <c r="R194" s="92">
        <f>_xll.qlCalendarAdvance(Calendar,R193,"1D","f")</f>
        <v>42412</v>
      </c>
      <c r="S194" s="146">
        <f>_xll.qlCalendarAdvance(Calendar,R194,$F$1,"mf",,Trigger)</f>
        <v>42779</v>
      </c>
      <c r="T194" s="147">
        <f>_xll.qlDayCounterYearFraction(DayCounter,R194,S194,,,Trigger)</f>
        <v>1.0194444444444444</v>
      </c>
      <c r="U194" s="139">
        <f>_xll.qlInterpolationInterpolate(B12MInterpolation,R194,TRUE)</f>
        <v>4.4785331035274581E-3</v>
      </c>
    </row>
    <row r="195" spans="18:21" x14ac:dyDescent="0.2">
      <c r="R195" s="92">
        <f>_xll.qlCalendarAdvance(Calendar,R194,"1D","f")</f>
        <v>42415</v>
      </c>
      <c r="S195" s="146">
        <f>_xll.qlCalendarAdvance(Calendar,R195,$F$1,"mf",,Trigger)</f>
        <v>42781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4.4834622442923196E-3</v>
      </c>
    </row>
    <row r="196" spans="18:21" x14ac:dyDescent="0.2">
      <c r="R196" s="92">
        <f>_xll.qlCalendarAdvance(Calendar,R195,"1D","f")</f>
        <v>42416</v>
      </c>
      <c r="S196" s="146">
        <f>_xll.qlCalendarAdvance(Calendar,R196,$F$1,"mf",,Trigger)</f>
        <v>42782</v>
      </c>
      <c r="T196" s="147">
        <f>_xll.qlDayCounterYearFraction(DayCounter,R196,S196,,,Trigger)</f>
        <v>1.0166666666666666</v>
      </c>
      <c r="U196" s="139">
        <f>_xll.qlInterpolationInterpolate(B12MInterpolation,R196,TRUE)</f>
        <v>4.4850759349327586E-3</v>
      </c>
    </row>
    <row r="197" spans="18:21" x14ac:dyDescent="0.2">
      <c r="R197" s="92">
        <f>_xll.qlCalendarAdvance(Calendar,R196,"1D","f")</f>
        <v>42417</v>
      </c>
      <c r="S197" s="146">
        <f>_xll.qlCalendarAdvance(Calendar,R197,$F$1,"mf",,Trigger)</f>
        <v>42783</v>
      </c>
      <c r="T197" s="147">
        <f>_xll.qlDayCounterYearFraction(DayCounter,R197,S197,,,Trigger)</f>
        <v>1.0166666666666666</v>
      </c>
      <c r="U197" s="139">
        <f>_xll.qlInterpolationInterpolate(B12MInterpolation,R197,TRUE)</f>
        <v>4.4866747685669041E-3</v>
      </c>
    </row>
    <row r="198" spans="18:21" x14ac:dyDescent="0.2">
      <c r="R198" s="92">
        <f>_xll.qlCalendarAdvance(Calendar,R197,"1D","f")</f>
        <v>42418</v>
      </c>
      <c r="S198" s="146">
        <f>_xll.qlCalendarAdvance(Calendar,R198,$F$1,"mf",,Trigger)</f>
        <v>42786</v>
      </c>
      <c r="T198" s="147">
        <f>_xll.qlDayCounterYearFraction(DayCounter,R198,S198,,,Trigger)</f>
        <v>1.0222222222222221</v>
      </c>
      <c r="U198" s="139">
        <f>_xll.qlInterpolationInterpolate(B12MInterpolation,R198,TRUE)</f>
        <v>4.488258897264767E-3</v>
      </c>
    </row>
    <row r="199" spans="18:21" x14ac:dyDescent="0.2">
      <c r="R199" s="92">
        <f>_xll.qlCalendarAdvance(Calendar,R198,"1D","f")</f>
        <v>42419</v>
      </c>
      <c r="S199" s="146">
        <f>_xll.qlCalendarAdvance(Calendar,R199,$F$1,"mf",,Trigger)</f>
        <v>42786</v>
      </c>
      <c r="T199" s="147">
        <f>_xll.qlDayCounterYearFraction(DayCounter,R199,S199,,,Trigger)</f>
        <v>1.0194444444444444</v>
      </c>
      <c r="U199" s="139">
        <f>_xll.qlInterpolationInterpolate(B12MInterpolation,R199,TRUE)</f>
        <v>4.489828473096355E-3</v>
      </c>
    </row>
    <row r="200" spans="18:21" x14ac:dyDescent="0.2">
      <c r="R200" s="92">
        <f>_xll.qlCalendarAdvance(Calendar,R199,"1D","f")</f>
        <v>42422</v>
      </c>
      <c r="S200" s="146">
        <f>_xll.qlCalendarAdvance(Calendar,R200,$F$1,"mf",,Trigger)</f>
        <v>42788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4.4944514040935685E-3</v>
      </c>
    </row>
    <row r="201" spans="18:21" x14ac:dyDescent="0.2">
      <c r="R201" s="92">
        <f>_xll.qlCalendarAdvance(Calendar,R200,"1D","f")</f>
        <v>42423</v>
      </c>
      <c r="S201" s="146">
        <f>_xll.qlCalendarAdvance(Calendar,R201,$F$1,"mf",,Trigger)</f>
        <v>42789</v>
      </c>
      <c r="T201" s="147">
        <f>_xll.qlDayCounterYearFraction(DayCounter,R201,S201,,,Trigger)</f>
        <v>1.0166666666666666</v>
      </c>
      <c r="U201" s="139">
        <f>_xll.qlInterpolationInterpolate(B12MInterpolation,R201,TRUE)</f>
        <v>4.4959642891601558E-3</v>
      </c>
    </row>
    <row r="202" spans="18:21" x14ac:dyDescent="0.2">
      <c r="R202" s="92">
        <f>_xll.qlCalendarAdvance(Calendar,R201,"1D","f")</f>
        <v>42424</v>
      </c>
      <c r="S202" s="146">
        <f>_xll.qlCalendarAdvance(Calendar,R202,$F$1,"mf",,Trigger)</f>
        <v>42790</v>
      </c>
      <c r="T202" s="147">
        <f>_xll.qlDayCounterYearFraction(DayCounter,R202,S202,,,Trigger)</f>
        <v>1.0166666666666666</v>
      </c>
      <c r="U202" s="139">
        <f>_xll.qlInterpolationInterpolate(B12MInterpolation,R202,TRUE)</f>
        <v>4.4974633817105158E-3</v>
      </c>
    </row>
    <row r="203" spans="18:21" x14ac:dyDescent="0.2">
      <c r="R203" s="92">
        <f>_xll.qlCalendarAdvance(Calendar,R202,"1D","f")</f>
        <v>42425</v>
      </c>
      <c r="S203" s="146">
        <f>_xll.qlCalendarAdvance(Calendar,R203,$F$1,"mf",,Trigger)</f>
        <v>42793</v>
      </c>
      <c r="T203" s="147">
        <f>_xll.qlDayCounterYearFraction(DayCounter,R203,S203,,,Trigger)</f>
        <v>1.0222222222222221</v>
      </c>
      <c r="U203" s="139">
        <f>_xll.qlInterpolationInterpolate(B12MInterpolation,R203,TRUE)</f>
        <v>4.4989488338146588E-3</v>
      </c>
    </row>
    <row r="204" spans="18:21" x14ac:dyDescent="0.2">
      <c r="R204" s="92">
        <f>_xll.qlCalendarAdvance(Calendar,R203,"1D","f")</f>
        <v>42426</v>
      </c>
      <c r="S204" s="146">
        <f>_xll.qlCalendarAdvance(Calendar,R204,$F$1,"mf",,Trigger)</f>
        <v>42793</v>
      </c>
      <c r="T204" s="147">
        <f>_xll.qlDayCounterYearFraction(DayCounter,R204,S204,,,Trigger)</f>
        <v>1.0194444444444444</v>
      </c>
      <c r="U204" s="139">
        <f>_xll.qlInterpolationInterpolate(B12MInterpolation,R204,TRUE)</f>
        <v>4.5004207975425942E-3</v>
      </c>
    </row>
    <row r="205" spans="18:21" x14ac:dyDescent="0.2">
      <c r="R205" s="92">
        <f>_xll.qlCalendarAdvance(Calendar,R204,"1D","f")</f>
        <v>42429</v>
      </c>
      <c r="S205" s="146">
        <f>_xll.qlCalendarAdvance(Calendar,R205,$F$1,"mf",,Trigger)</f>
        <v>42794</v>
      </c>
      <c r="T205" s="147">
        <f>_xll.qlDayCounterYearFraction(DayCounter,R205,S205,,,Trigger)</f>
        <v>1.0138888888888888</v>
      </c>
      <c r="U205" s="139">
        <f>_xll.qlInterpolationInterpolate(B12MInterpolation,R205,TRUE)</f>
        <v>4.5047572791692518E-3</v>
      </c>
    </row>
    <row r="206" spans="18:21" x14ac:dyDescent="0.2">
      <c r="R206" s="92">
        <f>_xll.qlCalendarAdvance(Calendar,R205,"1D","f")</f>
        <v>42430</v>
      </c>
      <c r="S206" s="146">
        <f>_xll.qlCalendarAdvance(Calendar,R206,$F$1,"mf",,Trigger)</f>
        <v>42795</v>
      </c>
      <c r="T206" s="147">
        <f>_xll.qlDayCounterYearFraction(DayCounter,R206,S206,,,Trigger)</f>
        <v>1.0138888888888888</v>
      </c>
      <c r="U206" s="139">
        <f>_xll.qlInterpolationInterpolate(B12MInterpolation,R206,TRUE)</f>
        <v>4.5061768100924538E-3</v>
      </c>
    </row>
    <row r="207" spans="18:21" x14ac:dyDescent="0.2">
      <c r="R207" s="92">
        <f>_xll.qlCalendarAdvance(Calendar,R206,"1D","f")</f>
        <v>42431</v>
      </c>
      <c r="S207" s="146">
        <f>_xll.qlCalendarAdvance(Calendar,R207,$F$1,"mf",,Trigger)</f>
        <v>42796</v>
      </c>
      <c r="T207" s="147">
        <f>_xll.qlDayCounterYearFraction(DayCounter,R207,S207,,,Trigger)</f>
        <v>1.0138888888888888</v>
      </c>
      <c r="U207" s="139">
        <f>_xll.qlInterpolationInterpolate(B12MInterpolation,R207,TRUE)</f>
        <v>4.507583612989495E-3</v>
      </c>
    </row>
    <row r="208" spans="18:21" x14ac:dyDescent="0.2">
      <c r="R208" s="92">
        <f>_xll.qlCalendarAdvance(Calendar,R207,"1D","f")</f>
        <v>42432</v>
      </c>
      <c r="S208" s="146">
        <f>_xll.qlCalendarAdvance(Calendar,R208,$F$1,"mf",,Trigger)</f>
        <v>42797</v>
      </c>
      <c r="T208" s="147">
        <f>_xll.qlDayCounterYearFraction(DayCounter,R208,S208,,,Trigger)</f>
        <v>1.0138888888888888</v>
      </c>
      <c r="U208" s="139">
        <f>_xll.qlInterpolationInterpolate(B12MInterpolation,R208,TRUE)</f>
        <v>4.5089778399303856E-3</v>
      </c>
    </row>
    <row r="209" spans="18:21" x14ac:dyDescent="0.2">
      <c r="R209" s="92">
        <f>_xll.qlCalendarAdvance(Calendar,R208,"1D","f")</f>
        <v>42433</v>
      </c>
      <c r="S209" s="146">
        <f>_xll.qlCalendarAdvance(Calendar,R209,$F$1,"mf",,Trigger)</f>
        <v>42800</v>
      </c>
      <c r="T209" s="147">
        <f>_xll.qlDayCounterYearFraction(DayCounter,R209,S209,,,Trigger)</f>
        <v>1.0194444444444444</v>
      </c>
      <c r="U209" s="139">
        <f>_xll.qlInterpolationInterpolate(B12MInterpolation,R209,TRUE)</f>
        <v>4.5103596429851367E-3</v>
      </c>
    </row>
    <row r="210" spans="18:21" x14ac:dyDescent="0.2">
      <c r="R210" s="92">
        <f>_xll.qlCalendarAdvance(Calendar,R209,"1D","f")</f>
        <v>42436</v>
      </c>
      <c r="S210" s="146">
        <f>_xll.qlCalendarAdvance(Calendar,R210,$F$1,"mf",,Trigger)</f>
        <v>42801</v>
      </c>
      <c r="T210" s="147">
        <f>_xll.qlDayCounterYearFraction(DayCounter,R210,S210,,,Trigger)</f>
        <v>1.0138888888888888</v>
      </c>
      <c r="U210" s="139">
        <f>_xll.qlInterpolationInterpolate(B12MInterpolation,R210,TRUE)</f>
        <v>4.5144320295326381E-3</v>
      </c>
    </row>
    <row r="211" spans="18:21" x14ac:dyDescent="0.2">
      <c r="R211" s="92">
        <f>_xll.qlCalendarAdvance(Calendar,R210,"1D","f")</f>
        <v>42437</v>
      </c>
      <c r="S211" s="146">
        <f>_xll.qlCalendarAdvance(Calendar,R211,$F$1,"mf",,Trigger)</f>
        <v>42802</v>
      </c>
      <c r="T211" s="147">
        <f>_xll.qlDayCounterYearFraction(DayCounter,R211,S211,,,Trigger)</f>
        <v>1.0138888888888888</v>
      </c>
      <c r="U211" s="139">
        <f>_xll.qlInterpolationInterpolate(B12MInterpolation,R211,TRUE)</f>
        <v>4.5157656577429215E-3</v>
      </c>
    </row>
    <row r="212" spans="18:21" x14ac:dyDescent="0.2">
      <c r="R212" s="92">
        <f>_xll.qlCalendarAdvance(Calendar,R211,"1D","f")</f>
        <v>42438</v>
      </c>
      <c r="S212" s="146">
        <f>_xll.qlCalendarAdvance(Calendar,R212,$F$1,"mf",,Trigger)</f>
        <v>42803</v>
      </c>
      <c r="T212" s="147">
        <f>_xll.qlDayCounterYearFraction(DayCounter,R212,S212,,,Trigger)</f>
        <v>1.0138888888888888</v>
      </c>
      <c r="U212" s="139">
        <f>_xll.qlInterpolationInterpolate(B12MInterpolation,R212,TRUE)</f>
        <v>4.5170876224171104E-3</v>
      </c>
    </row>
    <row r="213" spans="18:21" x14ac:dyDescent="0.2">
      <c r="R213" s="92">
        <f>_xll.qlCalendarAdvance(Calendar,R212,"1D","f")</f>
        <v>42439</v>
      </c>
      <c r="S213" s="146">
        <f>_xll.qlCalendarAdvance(Calendar,R213,$F$1,"mf",,Trigger)</f>
        <v>42804</v>
      </c>
      <c r="T213" s="147">
        <f>_xll.qlDayCounterYearFraction(DayCounter,R213,S213,,,Trigger)</f>
        <v>1.0138888888888888</v>
      </c>
      <c r="U213" s="139">
        <f>_xll.qlInterpolationInterpolate(B12MInterpolation,R213,TRUE)</f>
        <v>4.5183980756252169E-3</v>
      </c>
    </row>
    <row r="214" spans="18:21" x14ac:dyDescent="0.2">
      <c r="R214" s="92">
        <f>_xll.qlCalendarAdvance(Calendar,R213,"1D","f")</f>
        <v>42440</v>
      </c>
      <c r="S214" s="146">
        <f>_xll.qlCalendarAdvance(Calendar,R214,$F$1,"mf",,Trigger)</f>
        <v>42807</v>
      </c>
      <c r="T214" s="147">
        <f>_xll.qlDayCounterYearFraction(DayCounter,R214,S214,,,Trigger)</f>
        <v>1.0194444444444444</v>
      </c>
      <c r="U214" s="139">
        <f>_xll.qlInterpolationInterpolate(B12MInterpolation,R214,TRUE)</f>
        <v>4.5196971694372486E-3</v>
      </c>
    </row>
    <row r="215" spans="18:21" x14ac:dyDescent="0.2">
      <c r="R215" s="92">
        <f>_xll.qlCalendarAdvance(Calendar,R214,"1D","f")</f>
        <v>42443</v>
      </c>
      <c r="S215" s="146">
        <f>_xll.qlCalendarAdvance(Calendar,R215,$F$1,"mf",,Trigger)</f>
        <v>42808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4.5235278151969961E-3</v>
      </c>
    </row>
    <row r="216" spans="18:21" x14ac:dyDescent="0.2">
      <c r="R216" s="92">
        <f>_xll.qlCalendarAdvance(Calendar,R215,"1D","f")</f>
        <v>42444</v>
      </c>
      <c r="S216" s="146">
        <f>_xll.qlCalendarAdvance(Calendar,R216,$F$1,"mf",,Trigger)</f>
        <v>42809</v>
      </c>
      <c r="T216" s="147">
        <f>_xll.qlDayCounterYearFraction(DayCounter,R216,S216,,,Trigger)</f>
        <v>1.0138888888888888</v>
      </c>
      <c r="U216" s="139">
        <f>_xll.qlInterpolationInterpolate(B12MInterpolation,R216,TRUE)</f>
        <v>4.5247829921248274E-3</v>
      </c>
    </row>
    <row r="217" spans="18:21" x14ac:dyDescent="0.2">
      <c r="R217" s="92">
        <f>_xll.qlCalendarAdvance(Calendar,R216,"1D","f")</f>
        <v>42445</v>
      </c>
      <c r="S217" s="146">
        <f>_xll.qlCalendarAdvance(Calendar,R217,$F$1,"mf",,Trigger)</f>
        <v>42810</v>
      </c>
      <c r="T217" s="147">
        <f>_xll.qlDayCounterYearFraction(DayCounter,R217,S217,,,Trigger)</f>
        <v>1.0138888888888888</v>
      </c>
      <c r="U217" s="139">
        <f>_xll.qlInterpolationInterpolate(B12MInterpolation,R217,TRUE)</f>
        <v>4.5260275700066323E-3</v>
      </c>
    </row>
    <row r="218" spans="18:21" x14ac:dyDescent="0.2">
      <c r="R218" s="92">
        <f>_xll.qlCalendarAdvance(Calendar,R217,"1D","f")</f>
        <v>42446</v>
      </c>
      <c r="S218" s="146">
        <f>_xll.qlCalendarAdvance(Calendar,R218,$F$1,"mf",,Trigger)</f>
        <v>42811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4.5272617009124204E-3</v>
      </c>
    </row>
    <row r="219" spans="18:21" x14ac:dyDescent="0.2">
      <c r="R219" s="92">
        <f>_xll.qlCalendarAdvance(Calendar,R218,"1D","f")</f>
        <v>42447</v>
      </c>
      <c r="S219" s="146">
        <f>_xll.qlCalendarAdvance(Calendar,R219,$F$1,"mf",,Trigger)</f>
        <v>42814</v>
      </c>
      <c r="T219" s="147">
        <f>_xll.qlDayCounterYearFraction(DayCounter,R219,S219,,,Trigger)</f>
        <v>1.0194444444444444</v>
      </c>
      <c r="U219" s="139">
        <f>_xll.qlInterpolationInterpolate(B12MInterpolation,R219,TRUE)</f>
        <v>4.528485536912201E-3</v>
      </c>
    </row>
    <row r="220" spans="18:21" x14ac:dyDescent="0.2">
      <c r="R220" s="92">
        <f>_xll.qlCalendarAdvance(Calendar,R219,"1D","f")</f>
        <v>42450</v>
      </c>
      <c r="S220" s="146">
        <f>_xll.qlCalendarAdvance(Calendar,R220,$F$1,"mf",,Trigger)</f>
        <v>42815</v>
      </c>
      <c r="T220" s="147">
        <f>_xll.qlDayCounterYearFraction(DayCounter,R220,S220,,,Trigger)</f>
        <v>1.0138888888888888</v>
      </c>
      <c r="U220" s="139">
        <f>_xll.qlInterpolationInterpolate(B12MInterpolation,R220,TRUE)</f>
        <v>4.5320967961755944E-3</v>
      </c>
    </row>
    <row r="221" spans="18:21" x14ac:dyDescent="0.2">
      <c r="R221" s="92">
        <f>_xll.qlCalendarAdvance(Calendar,R220,"1D","f")</f>
        <v>42451</v>
      </c>
      <c r="S221" s="146">
        <f>_xll.qlCalendarAdvance(Calendar,R221,$F$1,"mf",,Trigger)</f>
        <v>42816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4.533280973251441E-3</v>
      </c>
    </row>
    <row r="222" spans="18:21" x14ac:dyDescent="0.2">
      <c r="R222" s="92">
        <f>_xll.qlCalendarAdvance(Calendar,R221,"1D","f")</f>
        <v>42452</v>
      </c>
      <c r="S222" s="146">
        <f>_xll.qlCalendarAdvance(Calendar,R222,$F$1,"mf",,Trigger)</f>
        <v>42817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4.5344556157713278E-3</v>
      </c>
    </row>
    <row r="223" spans="18:21" x14ac:dyDescent="0.2">
      <c r="R223" s="92">
        <f>_xll.qlCalendarAdvance(Calendar,R222,"1D","f")</f>
        <v>42453</v>
      </c>
      <c r="S223" s="146">
        <f>_xll.qlCalendarAdvance(Calendar,R223,$F$1,"mf",,Trigger)</f>
        <v>42818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4.5356208758052649E-3</v>
      </c>
    </row>
    <row r="224" spans="18:21" x14ac:dyDescent="0.2">
      <c r="R224" s="92">
        <f>_xll.qlCalendarAdvance(Calendar,R223,"1D","f")</f>
        <v>42458</v>
      </c>
      <c r="S224" s="146">
        <f>_xll.qlCalendarAdvance(Calendar,R224,$F$1,"mf",,Trigger)</f>
        <v>42823</v>
      </c>
      <c r="T224" s="147">
        <f>_xll.qlDayCounterYearFraction(DayCounter,R224,S224,,,Trigger)</f>
        <v>1.0138888888888888</v>
      </c>
      <c r="U224" s="139">
        <f>_xll.qlInterpolationInterpolate(B12MInterpolation,R224,TRUE)</f>
        <v>4.5413117611360302E-3</v>
      </c>
    </row>
    <row r="225" spans="18:21" x14ac:dyDescent="0.2">
      <c r="R225" s="92">
        <f>_xll.qlCalendarAdvance(Calendar,R224,"1D","f")</f>
        <v>42459</v>
      </c>
      <c r="S225" s="146">
        <f>_xll.qlCalendarAdvance(Calendar,R225,$F$1,"mf",,Trigger)</f>
        <v>42824</v>
      </c>
      <c r="T225" s="147">
        <f>_xll.qlDayCounterYearFraction(DayCounter,R225,S225,,,Trigger)</f>
        <v>1.0138888888888888</v>
      </c>
      <c r="U225" s="139">
        <f>_xll.qlInterpolationInterpolate(B12MInterpolation,R225,TRUE)</f>
        <v>4.5424239197244662E-3</v>
      </c>
    </row>
    <row r="226" spans="18:21" x14ac:dyDescent="0.2">
      <c r="R226" s="92">
        <f>_xll.qlCalendarAdvance(Calendar,R225,"1D","f")</f>
        <v>42460</v>
      </c>
      <c r="S226" s="146">
        <f>_xll.qlCalendarAdvance(Calendar,R226,$F$1,"mf",,Trigger)</f>
        <v>42825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4.5435277603170189E-3</v>
      </c>
    </row>
    <row r="227" spans="18:21" x14ac:dyDescent="0.2">
      <c r="R227" s="92">
        <f>_xll.qlCalendarAdvance(Calendar,R226,"1D","f")</f>
        <v>42461</v>
      </c>
      <c r="S227" s="146">
        <f>_xll.qlCalendarAdvance(Calendar,R227,$F$1,"mf",,Trigger)</f>
        <v>42828</v>
      </c>
      <c r="T227" s="147">
        <f>_xll.qlDayCounterYearFraction(DayCounter,R227,S227,,,Trigger)</f>
        <v>1.0194444444444444</v>
      </c>
      <c r="U227" s="139">
        <f>_xll.qlInterpolationInterpolate(B12MInterpolation,R227,TRUE)</f>
        <v>4.5446234349836977E-3</v>
      </c>
    </row>
    <row r="228" spans="18:21" x14ac:dyDescent="0.2">
      <c r="R228" s="92">
        <f>_xll.qlCalendarAdvance(Calendar,R227,"1D","f")</f>
        <v>42464</v>
      </c>
      <c r="S228" s="146">
        <f>_xll.qlCalendarAdvance(Calendar,R228,$F$1,"mf",,Trigger)</f>
        <v>42829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4.5478629841285865E-3</v>
      </c>
    </row>
    <row r="229" spans="18:21" x14ac:dyDescent="0.2">
      <c r="R229" s="92">
        <f>_xll.qlCalendarAdvance(Calendar,R228,"1D","f")</f>
        <v>42465</v>
      </c>
      <c r="S229" s="146">
        <f>_xll.qlCalendarAdvance(Calendar,R229,$F$1,"mf",,Trigger)</f>
        <v>42830</v>
      </c>
      <c r="T229" s="147">
        <f>_xll.qlDayCounterYearFraction(DayCounter,R229,S229,,,Trigger)</f>
        <v>1.0138888888888888</v>
      </c>
      <c r="U229" s="139">
        <f>_xll.qlInterpolationInterpolate(B12MInterpolation,R229,TRUE)</f>
        <v>4.5489275157918644E-3</v>
      </c>
    </row>
    <row r="230" spans="18:21" x14ac:dyDescent="0.2">
      <c r="R230" s="92">
        <f>_xll.qlCalendarAdvance(Calendar,R229,"1D","f")</f>
        <v>42466</v>
      </c>
      <c r="S230" s="146">
        <f>_xll.qlCalendarAdvance(Calendar,R230,$F$1,"mf",,Trigger)</f>
        <v>42831</v>
      </c>
      <c r="T230" s="147">
        <f>_xll.qlDayCounterYearFraction(DayCounter,R230,S230,,,Trigger)</f>
        <v>1.0138888888888888</v>
      </c>
      <c r="U230" s="139">
        <f>_xll.qlInterpolationInterpolate(B12MInterpolation,R230,TRUE)</f>
        <v>4.549984641879317E-3</v>
      </c>
    </row>
    <row r="231" spans="18:21" x14ac:dyDescent="0.2">
      <c r="R231" s="92">
        <f>_xll.qlCalendarAdvance(Calendar,R230,"1D","f")</f>
        <v>42467</v>
      </c>
      <c r="S231" s="146">
        <f>_xll.qlCalendarAdvance(Calendar,R231,$F$1,"mf",,Trigger)</f>
        <v>42832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4.5510345144609528E-3</v>
      </c>
    </row>
    <row r="232" spans="18:21" x14ac:dyDescent="0.2">
      <c r="R232" s="92">
        <f>_xll.qlCalendarAdvance(Calendar,R231,"1D","f")</f>
        <v>42468</v>
      </c>
      <c r="S232" s="146">
        <f>_xll.qlCalendarAdvance(Calendar,R232,$F$1,"mf",,Trigger)</f>
        <v>42835</v>
      </c>
      <c r="T232" s="147">
        <f>_xll.qlDayCounterYearFraction(DayCounter,R232,S232,,,Trigger)</f>
        <v>1.0194444444444444</v>
      </c>
      <c r="U232" s="139">
        <f>_xll.qlInterpolationInterpolate(B12MInterpolation,R232,TRUE)</f>
        <v>4.5520772856067811E-3</v>
      </c>
    </row>
    <row r="233" spans="18:21" x14ac:dyDescent="0.2">
      <c r="R233" s="92">
        <f>_xll.qlCalendarAdvance(Calendar,R232,"1D","f")</f>
        <v>42471</v>
      </c>
      <c r="S233" s="146">
        <f>_xll.qlCalendarAdvance(Calendar,R233,$F$1,"mf",,Trigger)</f>
        <v>42836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4.5551645111295176E-3</v>
      </c>
    </row>
    <row r="234" spans="18:21" x14ac:dyDescent="0.2">
      <c r="R234" s="92">
        <f>_xll.qlCalendarAdvance(Calendar,R233,"1D","f")</f>
        <v>42472</v>
      </c>
      <c r="S234" s="146">
        <f>_xll.qlCalendarAdvance(Calendar,R234,$F$1,"mf",,Trigger)</f>
        <v>42837</v>
      </c>
      <c r="T234" s="147">
        <f>_xll.qlDayCounterYearFraction(DayCounter,R234,S234,,,Trigger)</f>
        <v>1.0138888888888888</v>
      </c>
      <c r="U234" s="139">
        <f>_xll.qlInterpolationInterpolate(B12MInterpolation,R234,TRUE)</f>
        <v>4.5561803972322132E-3</v>
      </c>
    </row>
    <row r="235" spans="18:21" x14ac:dyDescent="0.2">
      <c r="R235" s="92">
        <f>_xll.qlCalendarAdvance(Calendar,R234,"1D","f")</f>
        <v>42473</v>
      </c>
      <c r="S235" s="146">
        <f>_xll.qlCalendarAdvance(Calendar,R235,$F$1,"mf",,Trigger)</f>
        <v>42838</v>
      </c>
      <c r="T235" s="147">
        <f>_xll.qlDayCounterYearFraction(DayCounter,R235,S235,,,Trigger)</f>
        <v>1.0138888888888888</v>
      </c>
      <c r="U235" s="139">
        <f>_xll.qlInterpolationInterpolate(B12MInterpolation,R235,TRUE)</f>
        <v>4.5571899422491482E-3</v>
      </c>
    </row>
    <row r="236" spans="18:21" x14ac:dyDescent="0.2">
      <c r="R236" s="92">
        <f>_xll.qlCalendarAdvance(Calendar,R235,"1D","f")</f>
        <v>42474</v>
      </c>
      <c r="S236" s="146">
        <f>_xll.qlCalendarAdvance(Calendar,R236,$F$1,"mf",,Trigger)</f>
        <v>42843</v>
      </c>
      <c r="T236" s="147">
        <f>_xll.qlDayCounterYearFraction(DayCounter,R236,S236,,,Trigger)</f>
        <v>1.0249999999999999</v>
      </c>
      <c r="U236" s="139">
        <f>_xll.qlInterpolationInterpolate(B12MInterpolation,R236,TRUE)</f>
        <v>4.5581932982503336E-3</v>
      </c>
    </row>
    <row r="237" spans="18:21" x14ac:dyDescent="0.2">
      <c r="R237" s="92">
        <f>_xll.qlCalendarAdvance(Calendar,R236,"1D","f")</f>
        <v>42475</v>
      </c>
      <c r="S237" s="146">
        <f>_xll.qlCalendarAdvance(Calendar,R237,$F$1,"mf",,Trigger)</f>
        <v>42843</v>
      </c>
      <c r="T237" s="147">
        <f>_xll.qlDayCounterYearFraction(DayCounter,R237,S237,,,Trigger)</f>
        <v>1.0222222222222221</v>
      </c>
      <c r="U237" s="139">
        <f>_xll.qlInterpolationInterpolate(B12MInterpolation,R237,TRUE)</f>
        <v>4.559190617305778E-3</v>
      </c>
    </row>
    <row r="238" spans="18:21" x14ac:dyDescent="0.2">
      <c r="R238" s="92">
        <f>_xll.qlCalendarAdvance(Calendar,R237,"1D","f")</f>
        <v>42478</v>
      </c>
      <c r="S238" s="146">
        <f>_xll.qlCalendarAdvance(Calendar,R238,$F$1,"mf",,Trigger)</f>
        <v>42843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4.5621478734977653E-3</v>
      </c>
    </row>
    <row r="239" spans="18:21" x14ac:dyDescent="0.2">
      <c r="R239" s="92">
        <f>_xll.qlCalendarAdvance(Calendar,R238,"1D","f")</f>
        <v>42479</v>
      </c>
      <c r="S239" s="146">
        <f>_xll.qlCalendarAdvance(Calendar,R239,$F$1,"mf",,Trigger)</f>
        <v>42844</v>
      </c>
      <c r="T239" s="147">
        <f>_xll.qlDayCounterYearFraction(DayCounter,R239,S239,,,Trigger)</f>
        <v>1.0138888888888888</v>
      </c>
      <c r="U239" s="139">
        <f>_xll.qlInterpolationInterpolate(B12MInterpolation,R239,TRUE)</f>
        <v>4.5631225654703435E-3</v>
      </c>
    </row>
    <row r="240" spans="18:21" x14ac:dyDescent="0.2">
      <c r="R240" s="92">
        <f>_xll.qlCalendarAdvance(Calendar,R239,"1D","f")</f>
        <v>42480</v>
      </c>
      <c r="S240" s="146">
        <f>_xll.qlCalendarAdvance(Calendar,R240,$F$1,"mf",,Trigger)</f>
        <v>42845</v>
      </c>
      <c r="T240" s="147">
        <f>_xll.qlDayCounterYearFraction(DayCounter,R240,S240,,,Trigger)</f>
        <v>1.0138888888888888</v>
      </c>
      <c r="U240" s="139">
        <f>_xll.qlInterpolationInterpolate(B12MInterpolation,R240,TRUE)</f>
        <v>4.5640919808472291E-3</v>
      </c>
    </row>
    <row r="241" spans="18:21" x14ac:dyDescent="0.2">
      <c r="R241" s="92">
        <f>_xll.qlCalendarAdvance(Calendar,R240,"1D","f")</f>
        <v>42481</v>
      </c>
      <c r="S241" s="146">
        <f>_xll.qlCalendarAdvance(Calendar,R241,$F$1,"mf",,Trigger)</f>
        <v>42846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4.5650562716984307E-3</v>
      </c>
    </row>
    <row r="242" spans="18:21" x14ac:dyDescent="0.2">
      <c r="R242" s="92">
        <f>_xll.qlCalendarAdvance(Calendar,R241,"1D","f")</f>
        <v>42482</v>
      </c>
      <c r="S242" s="146">
        <f>_xll.qlCalendarAdvance(Calendar,R242,$F$1,"mf",,Trigger)</f>
        <v>42849</v>
      </c>
      <c r="T242" s="147">
        <f>_xll.qlDayCounterYearFraction(DayCounter,R242,S242,,,Trigger)</f>
        <v>1.0194444444444444</v>
      </c>
      <c r="U242" s="139">
        <f>_xll.qlInterpolationInterpolate(B12MInterpolation,R242,TRUE)</f>
        <v>4.5660155900939595E-3</v>
      </c>
    </row>
    <row r="243" spans="18:21" x14ac:dyDescent="0.2">
      <c r="R243" s="92">
        <f>_xll.qlCalendarAdvance(Calendar,R242,"1D","f")</f>
        <v>42485</v>
      </c>
      <c r="S243" s="146">
        <f>_xll.qlCalendarAdvance(Calendar,R243,$F$1,"mf",,Trigger)</f>
        <v>42850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4.5688652312465966E-3</v>
      </c>
    </row>
    <row r="244" spans="18:21" x14ac:dyDescent="0.2">
      <c r="R244" s="92">
        <f>_xll.qlCalendarAdvance(Calendar,R243,"1D","f")</f>
        <v>42486</v>
      </c>
      <c r="S244" s="146">
        <f>_xll.qlCalendarAdvance(Calendar,R244,$F$1,"mf",,Trigger)</f>
        <v>42851</v>
      </c>
      <c r="T244" s="147">
        <f>_xll.qlDayCounterYearFraction(DayCounter,R244,S244,,,Trigger)</f>
        <v>1.0138888888888888</v>
      </c>
      <c r="U244" s="139">
        <f>_xll.qlInterpolationInterpolate(B12MInterpolation,R244,TRUE)</f>
        <v>4.5698061805195256E-3</v>
      </c>
    </row>
    <row r="245" spans="18:21" x14ac:dyDescent="0.2">
      <c r="R245" s="92">
        <f>_xll.qlCalendarAdvance(Calendar,R244,"1D","f")</f>
        <v>42487</v>
      </c>
      <c r="S245" s="146">
        <f>_xll.qlCalendarAdvance(Calendar,R245,$F$1,"mf",,Trigger)</f>
        <v>42852</v>
      </c>
      <c r="T245" s="147">
        <f>_xll.qlDayCounterYearFraction(DayCounter,R245,S245,,,Trigger)</f>
        <v>1.0138888888888888</v>
      </c>
      <c r="U245" s="139">
        <f>_xll.qlInterpolationInterpolate(B12MInterpolation,R245,TRUE)</f>
        <v>4.5707429176868276E-3</v>
      </c>
    </row>
    <row r="246" spans="18:21" x14ac:dyDescent="0.2">
      <c r="R246" s="92">
        <f>_xll.qlCalendarAdvance(Calendar,R245,"1D","f")</f>
        <v>42488</v>
      </c>
      <c r="S246" s="146">
        <f>_xll.qlCalendarAdvance(Calendar,R246,$F$1,"mf",,Trigger)</f>
        <v>42853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4.5716755948185129E-3</v>
      </c>
    </row>
    <row r="247" spans="18:21" x14ac:dyDescent="0.2">
      <c r="R247" s="92">
        <f>_xll.qlCalendarAdvance(Calendar,R246,"1D","f")</f>
        <v>42489</v>
      </c>
      <c r="S247" s="146">
        <f>_xll.qlCalendarAdvance(Calendar,R247,$F$1,"mf",,Trigger)</f>
        <v>42853</v>
      </c>
      <c r="T247" s="147">
        <f>_xll.qlDayCounterYearFraction(DayCounter,R247,S247,,,Trigger)</f>
        <v>1.0111111111111111</v>
      </c>
      <c r="U247" s="139">
        <f>_xll.qlInterpolationInterpolate(B12MInterpolation,R247,TRUE)</f>
        <v>4.5726043639845917E-3</v>
      </c>
    </row>
    <row r="248" spans="18:21" x14ac:dyDescent="0.2">
      <c r="R248" s="92">
        <f>_xll.qlCalendarAdvance(Calendar,R247,"1D","f")</f>
        <v>42493</v>
      </c>
      <c r="S248" s="146">
        <f>_xll.qlCalendarAdvance(Calendar,R248,$F$1,"mf",,Trigger)</f>
        <v>42858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4.5762834023930265E-3</v>
      </c>
    </row>
    <row r="249" spans="18:21" x14ac:dyDescent="0.2">
      <c r="R249" s="92">
        <f>_xll.qlCalendarAdvance(Calendar,R248,"1D","f")</f>
        <v>42494</v>
      </c>
      <c r="S249" s="146">
        <f>_xll.qlCalendarAdvance(Calendar,R249,$F$1,"mf",,Trigger)</f>
        <v>42859</v>
      </c>
      <c r="T249" s="147">
        <f>_xll.qlDayCounterYearFraction(DayCounter,R249,S249,,,Trigger)</f>
        <v>1.0138888888888888</v>
      </c>
      <c r="U249" s="139">
        <f>_xll.qlInterpolationInterpolate(B12MInterpolation,R249,TRUE)</f>
        <v>4.5771949127812132E-3</v>
      </c>
    </row>
    <row r="250" spans="18:21" x14ac:dyDescent="0.2">
      <c r="R250" s="92">
        <f>_xll.qlCalendarAdvance(Calendar,R249,"1D","f")</f>
        <v>42495</v>
      </c>
      <c r="S250" s="146">
        <f>_xll.qlCalendarAdvance(Calendar,R250,$F$1,"mf",,Trigger)</f>
        <v>42860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4.5781034276238496E-3</v>
      </c>
    </row>
    <row r="251" spans="18:21" x14ac:dyDescent="0.2">
      <c r="R251" s="92">
        <f>_xll.qlCalendarAdvance(Calendar,R250,"1D","f")</f>
        <v>42496</v>
      </c>
      <c r="S251" s="146">
        <f>_xll.qlCalendarAdvance(Calendar,R251,$F$1,"mf",,Trigger)</f>
        <v>42863</v>
      </c>
      <c r="T251" s="147">
        <f>_xll.qlDayCounterYearFraction(DayCounter,R251,S251,,,Trigger)</f>
        <v>1.0194444444444444</v>
      </c>
      <c r="U251" s="139">
        <f>_xll.qlInterpolationInterpolate(B12MInterpolation,R251,TRUE)</f>
        <v>4.5790090989909459E-3</v>
      </c>
    </row>
    <row r="252" spans="18:21" x14ac:dyDescent="0.2">
      <c r="R252" s="92">
        <f>_xll.qlCalendarAdvance(Calendar,R251,"1D","f")</f>
        <v>42499</v>
      </c>
      <c r="S252" s="146">
        <f>_xll.qlCalendarAdvance(Calendar,R252,$F$1,"mf",,Trigger)</f>
        <v>42864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4.5817105729390869E-3</v>
      </c>
    </row>
    <row r="253" spans="18:21" x14ac:dyDescent="0.2">
      <c r="R253" s="92">
        <f>_xll.qlCalendarAdvance(Calendar,R252,"1D","f")</f>
        <v>42500</v>
      </c>
      <c r="S253" s="146">
        <f>_xll.qlCalendarAdvance(Calendar,R253,$F$1,"mf",,Trigger)</f>
        <v>42865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4.5826063911041173E-3</v>
      </c>
    </row>
    <row r="254" spans="18:21" x14ac:dyDescent="0.2">
      <c r="R254" s="92">
        <f>_xll.qlCalendarAdvance(Calendar,R253,"1D","f")</f>
        <v>42501</v>
      </c>
      <c r="S254" s="146">
        <f>_xll.qlCalendarAdvance(Calendar,R254,$F$1,"mf",,Trigger)</f>
        <v>42866</v>
      </c>
      <c r="T254" s="147">
        <f>_xll.qlDayCounterYearFraction(DayCounter,R254,S254,,,Trigger)</f>
        <v>1.0138888888888888</v>
      </c>
      <c r="U254" s="139">
        <f>_xll.qlInterpolationInterpolate(B12MInterpolation,R254,TRUE)</f>
        <v>4.5835001261436545E-3</v>
      </c>
    </row>
    <row r="255" spans="18:21" x14ac:dyDescent="0.2">
      <c r="R255" s="92">
        <f>_xll.qlCalendarAdvance(Calendar,R254,"1D","f")</f>
        <v>42502</v>
      </c>
      <c r="S255" s="146">
        <f>_xll.qlCalendarAdvance(Calendar,R255,$F$1,"mf",,Trigger)</f>
        <v>42867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4.5843919301277085E-3</v>
      </c>
    </row>
    <row r="256" spans="18:21" x14ac:dyDescent="0.2">
      <c r="R256" s="92">
        <f>_xll.qlCalendarAdvance(Calendar,R255,"1D","f")</f>
        <v>42503</v>
      </c>
      <c r="S256" s="146">
        <f>_xll.qlCalendarAdvance(Calendar,R256,$F$1,"mf",,Trigger)</f>
        <v>42870</v>
      </c>
      <c r="T256" s="147">
        <f>_xll.qlDayCounterYearFraction(DayCounter,R256,S256,,,Trigger)</f>
        <v>1.0194444444444444</v>
      </c>
      <c r="U256" s="139">
        <f>_xll.qlInterpolationInterpolate(B12MInterpolation,R256,TRUE)</f>
        <v>4.5852819551262889E-3</v>
      </c>
    </row>
    <row r="257" spans="18:21" x14ac:dyDescent="0.2">
      <c r="R257" s="92">
        <f>_xll.qlCalendarAdvance(Calendar,R256,"1D","f")</f>
        <v>42506</v>
      </c>
      <c r="S257" s="146">
        <f>_xll.qlCalendarAdvance(Calendar,R257,$F$1,"mf",,Trigger)</f>
        <v>42871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4.5879428769092841E-3</v>
      </c>
    </row>
    <row r="258" spans="18:21" x14ac:dyDescent="0.2">
      <c r="R258" s="92">
        <f>_xll.qlCalendarAdvance(Calendar,R257,"1D","f")</f>
        <v>42507</v>
      </c>
      <c r="S258" s="146">
        <f>_xll.qlCalendarAdvance(Calendar,R258,$F$1,"mf",,Trigger)</f>
        <v>42872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4.5888272802454676E-3</v>
      </c>
    </row>
    <row r="259" spans="18:21" x14ac:dyDescent="0.2">
      <c r="R259" s="92">
        <f>_xll.qlCalendarAdvance(Calendar,R258,"1D","f")</f>
        <v>42508</v>
      </c>
      <c r="S259" s="146">
        <f>_xll.qlCalendarAdvance(Calendar,R259,$F$1,"mf",,Trigger)</f>
        <v>42873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4.5897105064226403E-3</v>
      </c>
    </row>
    <row r="260" spans="18:21" x14ac:dyDescent="0.2">
      <c r="R260" s="92">
        <f>_xll.qlCalendarAdvance(Calendar,R259,"1D","f")</f>
        <v>42509</v>
      </c>
      <c r="S260" s="146">
        <f>_xll.qlCalendarAdvance(Calendar,R260,$F$1,"mf",,Trigger)</f>
        <v>42874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4.5905925489872247E-3</v>
      </c>
    </row>
    <row r="261" spans="18:21" x14ac:dyDescent="0.2">
      <c r="R261" s="92">
        <f>_xll.qlCalendarAdvance(Calendar,R260,"1D","f")</f>
        <v>42510</v>
      </c>
      <c r="S261" s="146">
        <f>_xll.qlCalendarAdvance(Calendar,R261,$F$1,"mf",,Trigger)</f>
        <v>42877</v>
      </c>
      <c r="T261" s="147">
        <f>_xll.qlDayCounterYearFraction(DayCounter,R261,S261,,,Trigger)</f>
        <v>1.0194444444444444</v>
      </c>
      <c r="U261" s="139">
        <f>_xll.qlInterpolationInterpolate(B12MInterpolation,R261,TRUE)</f>
        <v>4.5914734014856472E-3</v>
      </c>
    </row>
    <row r="262" spans="18:21" x14ac:dyDescent="0.2">
      <c r="R262" s="92">
        <f>_xll.qlCalendarAdvance(Calendar,R261,"1D","f")</f>
        <v>42513</v>
      </c>
      <c r="S262" s="146">
        <f>_xll.qlCalendarAdvance(Calendar,R262,$F$1,"mf",,Trigger)</f>
        <v>42878</v>
      </c>
      <c r="T262" s="147">
        <f>_xll.qlDayCounterYearFraction(DayCounter,R262,S262,,,Trigger)</f>
        <v>1.0138888888888888</v>
      </c>
      <c r="U262" s="139">
        <f>_xll.qlInterpolationInterpolate(B12MInterpolation,R262,TRUE)</f>
        <v>4.594108754048175E-3</v>
      </c>
    </row>
    <row r="263" spans="18:21" x14ac:dyDescent="0.2">
      <c r="R263" s="92">
        <f>_xll.qlCalendarAdvance(Calendar,R262,"1D","f")</f>
        <v>42514</v>
      </c>
      <c r="S263" s="146">
        <f>_xll.qlCalendarAdvance(Calendar,R263,$F$1,"mf",,Trigger)</f>
        <v>42879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4.5949847817461859E-3</v>
      </c>
    </row>
    <row r="264" spans="18:21" x14ac:dyDescent="0.2">
      <c r="R264" s="92">
        <f>_xll.qlCalendarAdvance(Calendar,R263,"1D","f")</f>
        <v>42515</v>
      </c>
      <c r="S264" s="146">
        <f>_xll.qlCalendarAdvance(Calendar,R264,$F$1,"mf",,Trigger)</f>
        <v>42880</v>
      </c>
      <c r="T264" s="147">
        <f>_xll.qlDayCounterYearFraction(DayCounter,R264,S264,,,Trigger)</f>
        <v>1.0138888888888888</v>
      </c>
      <c r="U264" s="139">
        <f>_xll.qlInterpolationInterpolate(B12MInterpolation,R264,TRUE)</f>
        <v>4.5958595871101538E-3</v>
      </c>
    </row>
    <row r="265" spans="18:21" x14ac:dyDescent="0.2">
      <c r="R265" s="92">
        <f>_xll.qlCalendarAdvance(Calendar,R264,"1D","f")</f>
        <v>42516</v>
      </c>
      <c r="S265" s="146">
        <f>_xll.qlCalendarAdvance(Calendar,R265,$F$1,"mf",,Trigger)</f>
        <v>42881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4.596733163686504E-3</v>
      </c>
    </row>
    <row r="266" spans="18:21" x14ac:dyDescent="0.2">
      <c r="R266" s="92">
        <f>_xll.qlCalendarAdvance(Calendar,R265,"1D","f")</f>
        <v>42517</v>
      </c>
      <c r="S266" s="146">
        <f>_xll.qlCalendarAdvance(Calendar,R266,$F$1,"mf",,Trigger)</f>
        <v>42885</v>
      </c>
      <c r="T266" s="147">
        <f>_xll.qlDayCounterYearFraction(DayCounter,R266,S266,,,Trigger)</f>
        <v>1.0222222222222221</v>
      </c>
      <c r="U266" s="139">
        <f>_xll.qlInterpolationInterpolate(B12MInterpolation,R266,TRUE)</f>
        <v>4.5976055050216593E-3</v>
      </c>
    </row>
    <row r="267" spans="18:21" x14ac:dyDescent="0.2">
      <c r="R267" s="142">
        <f>_xll.qlCalendarAdvance(Calendar,R266,"1D","f")</f>
        <v>42521</v>
      </c>
      <c r="S267" s="428">
        <f>_xll.qlCalendarAdvance(Calendar,R267,$F$1,"mf",,Trigger)</f>
        <v>42886</v>
      </c>
      <c r="T267" s="429">
        <f>_xll.qlDayCounterYearFraction(DayCounter,R267,S267,,,Trigger)</f>
        <v>1.0138888888888888</v>
      </c>
      <c r="U267" s="407">
        <f>_xll.qlInterpolationInterpolate(B12MInterpolation,R267,TRUE)</f>
        <v>4.6010823888788226E-3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USDAM3L1Y_S6L3L_Quote#0002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USDAM3L2Y_S6L3L_Quote#0002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USDAM3L3Y_S6L3L_Quote#0002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USDAM3L4Y_S6L3L_Quote#0002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USDAM3L5Y_S6L3L_Quote#0002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USDAM3L6Y_S6L3L_Quote#0002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USDAM3L7Y_S6L3L_Quote#0002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USDAM3L8Y_S6L3L_Quote#0002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USDAM3L9Y_S6L3L_Quote#0002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USDAM3L10Y_S6L3L_Quote#0002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USDAM3L11Y_S6L3L_Quote#0002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USDAM3L12Y_S6L3L_Quote#0002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USDAM3L13Y_S6L3L_Quote#0002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USDAM3L14Y_S6L3L_Quote#0002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USDAM3L15Y_S6L3L_Quote#0002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USDAM3L16Y_S6L3L_Quote#0002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USDAM3L17Y_S6L3L_Quote#0002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USDAM3L18Y_S6L3L_Quote#0002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USDAM3L19Y_S6L3L_Quote#0002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USDAM3L20Y_S6L3L_Quote#0002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USDAM3L21Y_S6L3L_Quote#0002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USDAM3L22Y_S6L3L_Quote#0002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USDAM3L23Y_S6L3L_Quote#0002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USDAM3L24Y_S6L3L_Quote#0002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USDAM3L25Y_S6L3L_Quote#0002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USDAM3L26Y_S6L3L_Quote#0002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USDAM3L27Y_S6L3L_Quote#0002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USDAM3L28Y_S6L3L_Quote#0002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USDAM3L29Y_S6L3L_Quote#0002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USDAM3L30Y_S6L3L_Quote#0002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USDAM3L35Y_S6L3L_Quote#0002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USDAM3L40Y_S6L3L_Quote#0002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USDAM3L50Y_S6L3L_Quote#0002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USDAM3L60Y_S6L3L_Quote#0002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USDAM3L1Y_S12L3L_Quote#0002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USDAM3L2Y_S12L3L_Quote#0002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USDAM3L3Y_S12L3L_Quote#0002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USDAM3L4Y_S12L3L_Quote#0002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USDAM3L5Y_S12L3L_Quote#0002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USDAM3L6Y_S12L3L_Quote#0002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USDAM3L7Y_S12L3L_Quote#0002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USDAM3L8Y_S12L3L_Quote#0002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USDAM3L9Y_S12L3L_Quote#0002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USDAM3L10Y_S12L3L_Quote#0002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USDAM3L11Y_S12L3L_Quote#0002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USDAM3L12Y_S12L3L_Quote#0002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USDAM3L13Y_S12L3L_Quote#0002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USDAM3L14Y_S12L3L_Quote#0002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USDAM3L15Y_S12L3L_Quote#0002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USDAM3L16Y_S12L3L_Quote#0002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USDAM3L17Y_S12L3L_Quote#0002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USDAM3L18Y_S12L3L_Quote#0002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USDAM3L19Y_S12L3L_Quote#0002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USDAM3L20Y_S12L3L_Quote#0002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USDAM3L21Y_S12L3L_Quote#0002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USDAM3L22Y_S12L3L_Quote#0002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USDAM3L23Y_S12L3L_Quote#0002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USDAM3L24Y_S12L3L_Quote#0002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USDAM3L25Y_S12L3L_Quote#0002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USDAM3L26Y_S12L3L_Quote#0002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USDAM3L27Y_S12L3L_Quote#0002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USDAM3L28Y_S12L3L_Quote#0002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USDAM3L29Y_S12L3L_Quote#0002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USDAM3L30Y_S12L3L_Quote#0002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USDAM3L35Y_S12L3L_Quote#0002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USDAM3L40Y_S12L3L_Quote#0002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USDAM3L50Y_S12L3L_Quote#0002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USDAM3L60Y_S12L3L_Quote#0002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2015-05-12T08:02:51Z</dcterms:modified>
</cp:coreProperties>
</file>