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05" yWindow="-15" windowWidth="19065" windowHeight="1188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Calendar">'General Settings'!$D$17</definedName>
    <definedName name="Calendar1">'General Settings'!$D$15</definedName>
    <definedName name="Calendar2">'General Settings'!$D$16</definedName>
    <definedName name="Contribute">Contribution!$F$3</definedName>
    <definedName name="Currency">'General Settings'!$D$11</definedName>
    <definedName name="CurveTenor" localSheetId="3">'3M Pricing'!$E$4</definedName>
    <definedName name="CurveTenor" localSheetId="4">'6M Pricing'!$E$4</definedName>
    <definedName name="CurveTenor" localSheetId="2">'ON Pricing'!$C$4</definedName>
    <definedName name="EvaluationDate">'General Settings'!$D$5</definedName>
    <definedName name="Fields">Contribution!$E$5:$F$5</definedName>
    <definedName name="IborIndex" localSheetId="3">'3M Pricing'!$K$15</definedName>
    <definedName name="IborIndex" localSheetId="4">'6M Pricing'!$K$18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MainTenor">'General Settings'!$D$13</definedName>
    <definedName name="OvernightIndex" localSheetId="2">'ON Pricing'!$I$4</definedName>
    <definedName name="SettlementDate">'General Settings'!$D$19</definedName>
    <definedName name="SettlementDays">'General Settings'!$D$18</definedName>
    <definedName name="SourceAlias">Contribution!$F$4</definedName>
    <definedName name="Trigger">'General Settings'!$D$4</definedName>
    <definedName name="YieldCurve" localSheetId="3">'3M Pricing'!$F$4</definedName>
    <definedName name="YieldCurve" localSheetId="4">'6M Pricing'!$F$4</definedName>
    <definedName name="YieldCurve" localSheetId="2">'ON Pricing'!$D$4</definedName>
  </definedNames>
  <calcPr calcId="145621"/>
  <fileRecoveryPr repairLoad="1"/>
</workbook>
</file>

<file path=xl/calcChain.xml><?xml version="1.0" encoding="utf-8"?>
<calcChain xmlns="http://schemas.openxmlformats.org/spreadsheetml/2006/main">
  <c r="D17" i="2" l="1"/>
  <c r="D32" i="7" l="1"/>
  <c r="G32" i="7"/>
  <c r="M60" i="7"/>
  <c r="M47" i="7"/>
  <c r="J60" i="7"/>
  <c r="J47" i="7"/>
  <c r="J32" i="7" l="1"/>
  <c r="J45" i="7" l="1"/>
  <c r="P65" i="7"/>
  <c r="J65" i="7"/>
  <c r="D65" i="7"/>
  <c r="P60" i="7"/>
  <c r="D60" i="7"/>
  <c r="P55" i="7"/>
  <c r="J55" i="7"/>
  <c r="D55" i="7"/>
  <c r="P50" i="7"/>
  <c r="J50" i="7"/>
  <c r="D50" i="7"/>
  <c r="P47" i="7"/>
  <c r="D47" i="7"/>
  <c r="P45" i="7"/>
  <c r="D45" i="7"/>
  <c r="P44" i="7"/>
  <c r="J44" i="7"/>
  <c r="D44" i="7"/>
  <c r="P43" i="7"/>
  <c r="J43" i="7"/>
  <c r="D43" i="7"/>
  <c r="P42" i="7"/>
  <c r="J42" i="7"/>
  <c r="D42" i="7"/>
  <c r="P41" i="7"/>
  <c r="J41" i="7"/>
  <c r="D41" i="7"/>
  <c r="P40" i="7"/>
  <c r="J40" i="7"/>
  <c r="D40" i="7"/>
  <c r="P39" i="7"/>
  <c r="J39" i="7"/>
  <c r="D39" i="7"/>
  <c r="P38" i="7"/>
  <c r="J38" i="7"/>
  <c r="D38" i="7"/>
  <c r="P34" i="7"/>
  <c r="J34" i="7"/>
  <c r="D34" i="7"/>
  <c r="P32" i="7"/>
  <c r="J29" i="7"/>
  <c r="P26" i="7"/>
  <c r="J26" i="7"/>
  <c r="D26" i="7"/>
  <c r="P25" i="7"/>
  <c r="P24" i="7"/>
  <c r="P23" i="7"/>
  <c r="J23" i="7"/>
  <c r="D23" i="7"/>
  <c r="P22" i="7"/>
  <c r="J22" i="7"/>
  <c r="P21" i="7"/>
  <c r="J21" i="7"/>
  <c r="P20" i="7"/>
  <c r="J20" i="7"/>
  <c r="D20" i="7"/>
  <c r="P19" i="7"/>
  <c r="J19" i="7"/>
  <c r="D19" i="7"/>
  <c r="P18" i="7"/>
  <c r="J18" i="7"/>
  <c r="D18" i="7"/>
  <c r="P17" i="7"/>
  <c r="J17" i="7"/>
  <c r="D17" i="7"/>
  <c r="P16" i="7"/>
  <c r="J16" i="7"/>
  <c r="D16" i="7"/>
  <c r="P15" i="7"/>
  <c r="J15" i="7"/>
  <c r="D15" i="7"/>
  <c r="P14" i="7"/>
  <c r="J14" i="7"/>
  <c r="D14" i="7"/>
  <c r="P13" i="7"/>
  <c r="J13" i="7"/>
  <c r="D13" i="7"/>
  <c r="P12" i="7"/>
  <c r="J12" i="7"/>
  <c r="D12" i="7"/>
  <c r="P11" i="7"/>
  <c r="J11" i="7"/>
  <c r="D11" i="7"/>
  <c r="P10" i="7"/>
  <c r="J10" i="7"/>
  <c r="D10" i="7"/>
  <c r="P9" i="7"/>
  <c r="J9" i="7"/>
  <c r="D9" i="7"/>
  <c r="D4" i="12" l="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29" i="11"/>
  <c r="E28" i="11"/>
  <c r="E27" i="11"/>
  <c r="E26" i="11"/>
  <c r="E25" i="11"/>
  <c r="E24" i="11"/>
  <c r="E23" i="11"/>
  <c r="E22" i="11"/>
  <c r="E21" i="11"/>
  <c r="E20" i="11"/>
  <c r="E19" i="11"/>
  <c r="F4" i="11"/>
  <c r="I4" i="12"/>
  <c r="I7" i="12"/>
  <c r="K17" i="11"/>
  <c r="K12" i="11"/>
  <c r="K13" i="11"/>
  <c r="K15" i="11"/>
  <c r="K11" i="11"/>
  <c r="K18" i="11"/>
  <c r="I12" i="12"/>
  <c r="I11" i="12"/>
  <c r="K9" i="11"/>
  <c r="I10" i="12"/>
  <c r="K10" i="11"/>
  <c r="K16" i="11"/>
  <c r="I8" i="12"/>
  <c r="K14" i="11"/>
  <c r="I9" i="12"/>
  <c r="F4" i="10" l="1"/>
  <c r="K11" i="10"/>
  <c r="K10" i="10"/>
  <c r="K13" i="10"/>
  <c r="K9" i="10"/>
  <c r="K15" i="10"/>
  <c r="K14" i="10"/>
  <c r="K12" i="10"/>
  <c r="D12" i="2" l="1"/>
  <c r="D18" i="2"/>
  <c r="K32" i="11" s="1"/>
  <c r="B1" i="2"/>
  <c r="K58" i="10"/>
  <c r="K34" i="10"/>
  <c r="K56" i="10"/>
  <c r="K39" i="10"/>
  <c r="K31" i="11"/>
  <c r="K43" i="10"/>
  <c r="K40" i="10"/>
  <c r="K37" i="11"/>
  <c r="K37" i="10"/>
  <c r="K42" i="10"/>
  <c r="D5" i="2"/>
  <c r="K38" i="11"/>
  <c r="K60" i="10"/>
  <c r="K33" i="11"/>
  <c r="K57" i="11"/>
  <c r="K49" i="10"/>
  <c r="K43" i="11"/>
  <c r="K63" i="11"/>
  <c r="K63" i="10"/>
  <c r="K32" i="10"/>
  <c r="K30" i="10"/>
  <c r="K39" i="11"/>
  <c r="I51" i="12"/>
  <c r="I14" i="12"/>
  <c r="K45" i="11"/>
  <c r="K48" i="10"/>
  <c r="I32" i="12"/>
  <c r="K52" i="10"/>
  <c r="I46" i="12"/>
  <c r="K51" i="11"/>
  <c r="I52" i="12"/>
  <c r="I48" i="12"/>
  <c r="K50" i="10"/>
  <c r="I30" i="12"/>
  <c r="I33" i="12"/>
  <c r="H7" i="11"/>
  <c r="I19" i="12"/>
  <c r="K46" i="11"/>
  <c r="I15" i="12"/>
  <c r="K54" i="11"/>
  <c r="I36" i="12"/>
  <c r="K36" i="11"/>
  <c r="I57" i="12"/>
  <c r="K59" i="11"/>
  <c r="I37" i="12"/>
  <c r="I22" i="12"/>
  <c r="K41" i="11"/>
  <c r="K31" i="10"/>
  <c r="I44" i="12"/>
  <c r="K56" i="11"/>
  <c r="I59" i="12"/>
  <c r="I17" i="12"/>
  <c r="K61" i="11"/>
  <c r="K35" i="10"/>
  <c r="I24" i="12"/>
  <c r="I62" i="12"/>
  <c r="K44" i="10"/>
  <c r="K62" i="11"/>
  <c r="K40" i="11"/>
  <c r="I18" i="12"/>
  <c r="H8" i="10"/>
  <c r="K55" i="11"/>
  <c r="I54" i="12"/>
  <c r="I31" i="12"/>
  <c r="D19" i="2"/>
  <c r="H40" i="10"/>
  <c r="F35" i="12"/>
  <c r="F29" i="12"/>
  <c r="K45" i="10"/>
  <c r="H57" i="11"/>
  <c r="F60" i="12"/>
  <c r="I47" i="12"/>
  <c r="H62" i="11"/>
  <c r="H56" i="10"/>
  <c r="K48" i="11"/>
  <c r="K58" i="11"/>
  <c r="F62" i="12"/>
  <c r="K60" i="11"/>
  <c r="H42" i="11"/>
  <c r="K38" i="10"/>
  <c r="H37" i="10"/>
  <c r="I23" i="12"/>
  <c r="H30" i="11"/>
  <c r="H20" i="10"/>
  <c r="F20" i="12"/>
  <c r="H9" i="10"/>
  <c r="I26" i="12"/>
  <c r="K33" i="10"/>
  <c r="F39" i="12"/>
  <c r="F13" i="12"/>
  <c r="F36" i="12"/>
  <c r="F57" i="12"/>
  <c r="H31" i="11"/>
  <c r="F16" i="12"/>
  <c r="K36" i="10"/>
  <c r="H29" i="11"/>
  <c r="H42" i="10"/>
  <c r="H24" i="11"/>
  <c r="H17" i="10"/>
  <c r="I58" i="12"/>
  <c r="F8" i="12"/>
  <c r="K53" i="10"/>
  <c r="F22" i="12"/>
  <c r="K47" i="11"/>
  <c r="H27" i="11"/>
  <c r="K51" i="10"/>
  <c r="I27" i="12"/>
  <c r="K54" i="10"/>
  <c r="H28" i="10"/>
  <c r="H32" i="11"/>
  <c r="H63" i="11"/>
  <c r="H26" i="11"/>
  <c r="I45" i="12"/>
  <c r="H41" i="10"/>
  <c r="K59" i="10"/>
  <c r="K49" i="11"/>
  <c r="H53" i="11"/>
  <c r="H58" i="10"/>
  <c r="I28" i="12"/>
  <c r="F54" i="12"/>
  <c r="H38" i="10"/>
  <c r="H18" i="10"/>
  <c r="I20" i="12"/>
  <c r="K41" i="10"/>
  <c r="H46" i="11"/>
  <c r="H38" i="11"/>
  <c r="I21" i="12"/>
  <c r="H16" i="11"/>
  <c r="H57" i="10"/>
  <c r="H8" i="11"/>
  <c r="H26" i="10"/>
  <c r="K30" i="11"/>
  <c r="H60" i="11"/>
  <c r="H31" i="10"/>
  <c r="K44" i="11"/>
  <c r="K46" i="10"/>
  <c r="H47" i="10"/>
  <c r="F49" i="12"/>
  <c r="I40" i="12"/>
  <c r="H54" i="10"/>
  <c r="H51" i="11"/>
  <c r="H48" i="10"/>
  <c r="H45" i="11"/>
  <c r="H47" i="11"/>
  <c r="H10" i="10"/>
  <c r="H62" i="10"/>
  <c r="K61" i="10"/>
  <c r="I49" i="12"/>
  <c r="H21" i="11"/>
  <c r="I56" i="12"/>
  <c r="H40" i="11"/>
  <c r="H49" i="11"/>
  <c r="K57" i="10"/>
  <c r="F26" i="12"/>
  <c r="F15" i="12"/>
  <c r="F9" i="12"/>
  <c r="H55" i="10"/>
  <c r="H11" i="10"/>
  <c r="I13" i="12"/>
  <c r="K52" i="11"/>
  <c r="F46" i="12"/>
  <c r="H13" i="10"/>
  <c r="H13" i="11"/>
  <c r="F14" i="12"/>
  <c r="I43" i="12"/>
  <c r="K35" i="11"/>
  <c r="F52" i="12"/>
  <c r="H22" i="11"/>
  <c r="F19" i="12"/>
  <c r="H46" i="10"/>
  <c r="H35" i="10"/>
  <c r="K50" i="11"/>
  <c r="H24" i="10"/>
  <c r="I29" i="12"/>
  <c r="K42" i="11"/>
  <c r="K55" i="10"/>
  <c r="K47" i="10"/>
  <c r="F32" i="12"/>
  <c r="H22" i="10"/>
  <c r="K34" i="11"/>
  <c r="K62" i="10"/>
  <c r="I35" i="12"/>
  <c r="H55" i="11"/>
  <c r="K53" i="11"/>
  <c r="I42" i="12"/>
  <c r="H59" i="10"/>
  <c r="H33" i="11"/>
  <c r="H19" i="11"/>
  <c r="H16" i="10"/>
  <c r="I53" i="12"/>
  <c r="F27" i="12"/>
  <c r="H52" i="10"/>
  <c r="F25" i="12"/>
  <c r="I39" i="12"/>
  <c r="I38" i="12"/>
  <c r="I55" i="12"/>
  <c r="I60" i="12"/>
  <c r="I25" i="12"/>
  <c r="I63" i="12"/>
  <c r="I50" i="12"/>
  <c r="I61" i="12"/>
  <c r="I16" i="12"/>
  <c r="I41" i="12"/>
  <c r="I34" i="12"/>
  <c r="H9" i="11"/>
  <c r="F58" i="12"/>
  <c r="H28" i="11"/>
  <c r="H25" i="10"/>
  <c r="H34" i="11"/>
  <c r="F21" i="12"/>
  <c r="H43" i="11"/>
  <c r="F59" i="12"/>
  <c r="F48" i="12"/>
  <c r="H39" i="10"/>
  <c r="H30" i="10"/>
  <c r="H15" i="11"/>
  <c r="F45" i="12"/>
  <c r="H37" i="11"/>
  <c r="H48" i="11"/>
  <c r="F53" i="12"/>
  <c r="H49" i="10"/>
  <c r="H34" i="10"/>
  <c r="H63" i="10"/>
  <c r="F34" i="12"/>
  <c r="H56" i="11"/>
  <c r="F63" i="12"/>
  <c r="H53" i="10"/>
  <c r="H23" i="11"/>
  <c r="F47" i="12"/>
  <c r="H58" i="11"/>
  <c r="H50" i="11"/>
  <c r="H60" i="10"/>
  <c r="F17" i="12"/>
  <c r="H51" i="10"/>
  <c r="H12" i="11"/>
  <c r="H54" i="11"/>
  <c r="H29" i="10"/>
  <c r="H27" i="10"/>
  <c r="F18" i="12"/>
  <c r="F56" i="12"/>
  <c r="H36" i="11"/>
  <c r="F40" i="12"/>
  <c r="F41" i="12"/>
  <c r="F37" i="12"/>
  <c r="H21" i="10"/>
  <c r="F12" i="12"/>
  <c r="F24" i="12"/>
  <c r="H44" i="11"/>
  <c r="F43" i="12"/>
  <c r="H61" i="11"/>
  <c r="H52" i="11"/>
  <c r="H15" i="10"/>
  <c r="H32" i="10"/>
  <c r="F51" i="12"/>
  <c r="F38" i="12"/>
  <c r="F42" i="12"/>
  <c r="H18" i="11"/>
  <c r="F61" i="12"/>
  <c r="F55" i="12"/>
  <c r="H39" i="11"/>
  <c r="H25" i="11"/>
  <c r="H20" i="11"/>
  <c r="H14" i="11"/>
  <c r="F28" i="12"/>
  <c r="H33" i="10"/>
  <c r="H41" i="11"/>
  <c r="F23" i="12"/>
  <c r="H19" i="10"/>
  <c r="F31" i="12"/>
  <c r="H61" i="10"/>
  <c r="F11" i="12"/>
  <c r="H11" i="11"/>
  <c r="H35" i="11"/>
  <c r="H23" i="10"/>
  <c r="H17" i="11"/>
  <c r="H36" i="10"/>
  <c r="F10" i="12"/>
  <c r="H10" i="11"/>
  <c r="F30" i="12"/>
  <c r="F33" i="12"/>
  <c r="H59" i="11"/>
  <c r="H45" i="10"/>
  <c r="H50" i="10"/>
  <c r="H44" i="10"/>
  <c r="F44" i="12"/>
  <c r="H14" i="10"/>
  <c r="H43" i="10"/>
  <c r="F50" i="12"/>
  <c r="H12" i="10"/>
  <c r="G26" i="10"/>
  <c r="G24" i="11"/>
  <c r="G28" i="11"/>
  <c r="G16" i="10"/>
  <c r="G19" i="10"/>
  <c r="G23" i="11"/>
  <c r="G20" i="11"/>
  <c r="G22" i="10"/>
  <c r="G27" i="10"/>
  <c r="G25" i="11"/>
  <c r="G23" i="10"/>
  <c r="G20" i="10"/>
  <c r="G22" i="11"/>
  <c r="G24" i="10"/>
  <c r="G28" i="10"/>
  <c r="G26" i="11"/>
  <c r="G17" i="10"/>
  <c r="G21" i="10"/>
  <c r="G29" i="11"/>
  <c r="G25" i="10"/>
  <c r="G29" i="10"/>
  <c r="G21" i="11"/>
  <c r="G18" i="10"/>
  <c r="G19" i="11"/>
  <c r="G27" i="11"/>
  <c r="F7" i="12"/>
  <c r="H7" i="10"/>
  <c r="C12" i="10" l="1"/>
  <c r="C14" i="10"/>
  <c r="C10" i="11"/>
  <c r="C17" i="11"/>
  <c r="C11" i="11"/>
  <c r="C14" i="11"/>
  <c r="C18" i="11"/>
  <c r="C15" i="10"/>
  <c r="C12" i="11"/>
  <c r="C15" i="11"/>
  <c r="C9" i="11"/>
  <c r="C13" i="11"/>
  <c r="C13" i="10"/>
  <c r="C11" i="10"/>
  <c r="C10" i="10"/>
  <c r="C16" i="11"/>
  <c r="C9" i="10"/>
  <c r="G30" i="11"/>
  <c r="E20" i="12"/>
  <c r="E15" i="12"/>
  <c r="E37" i="12"/>
  <c r="E59" i="12"/>
  <c r="G18" i="11"/>
  <c r="E42" i="12"/>
  <c r="E34" i="12"/>
  <c r="G61" i="11"/>
  <c r="G45" i="11"/>
  <c r="G14" i="11"/>
  <c r="G48" i="11"/>
  <c r="G32" i="11"/>
  <c r="G38" i="10"/>
  <c r="G52" i="10"/>
  <c r="G11" i="10"/>
  <c r="G41" i="10"/>
  <c r="G55" i="10"/>
  <c r="G31" i="11"/>
  <c r="E28" i="12"/>
  <c r="E23" i="12"/>
  <c r="E33" i="12"/>
  <c r="E57" i="12"/>
  <c r="E10" i="12"/>
  <c r="E56" i="12"/>
  <c r="E48" i="12"/>
  <c r="G10" i="11"/>
  <c r="G59" i="11"/>
  <c r="G43" i="11"/>
  <c r="G62" i="11"/>
  <c r="G46" i="11"/>
  <c r="G12" i="11"/>
  <c r="G14" i="10"/>
  <c r="G44" i="10"/>
  <c r="G58" i="10"/>
  <c r="G33" i="10"/>
  <c r="G47" i="10"/>
  <c r="G30" i="10"/>
  <c r="E13" i="12"/>
  <c r="E16" i="12"/>
  <c r="E7" i="12"/>
  <c r="E8" i="12"/>
  <c r="E55" i="12"/>
  <c r="E62" i="12"/>
  <c r="E40" i="12"/>
  <c r="E32" i="12"/>
  <c r="G8" i="10"/>
  <c r="G57" i="11"/>
  <c r="G41" i="11"/>
  <c r="G60" i="11"/>
  <c r="G44" i="11"/>
  <c r="G15" i="11"/>
  <c r="G61" i="10"/>
  <c r="G36" i="10"/>
  <c r="G50" i="10"/>
  <c r="G9" i="10"/>
  <c r="G39" i="10"/>
  <c r="G31" i="10"/>
  <c r="E21" i="12"/>
  <c r="E24" i="12"/>
  <c r="E61" i="12"/>
  <c r="E9" i="12"/>
  <c r="E51" i="12"/>
  <c r="E46" i="12"/>
  <c r="E54" i="12"/>
  <c r="G7" i="11"/>
  <c r="G55" i="11"/>
  <c r="G39" i="11"/>
  <c r="G58" i="11"/>
  <c r="G42" i="11"/>
  <c r="G9" i="11"/>
  <c r="G53" i="10"/>
  <c r="G12" i="10"/>
  <c r="G42" i="10"/>
  <c r="G56" i="10"/>
  <c r="E18" i="12"/>
  <c r="E29" i="12"/>
  <c r="E25" i="12"/>
  <c r="E53" i="12"/>
  <c r="G16" i="11"/>
  <c r="E47" i="12"/>
  <c r="E60" i="12"/>
  <c r="E38" i="12"/>
  <c r="G13" i="11"/>
  <c r="G53" i="11"/>
  <c r="G37" i="11"/>
  <c r="G56" i="11"/>
  <c r="G40" i="11"/>
  <c r="G15" i="10"/>
  <c r="G45" i="10"/>
  <c r="G59" i="10"/>
  <c r="G34" i="10"/>
  <c r="G48" i="10"/>
  <c r="E26" i="12"/>
  <c r="E14" i="12"/>
  <c r="E31" i="12"/>
  <c r="E49" i="12"/>
  <c r="E12" i="12"/>
  <c r="E43" i="12"/>
  <c r="E44" i="12"/>
  <c r="E52" i="12"/>
  <c r="G8" i="11"/>
  <c r="G51" i="11"/>
  <c r="G35" i="11"/>
  <c r="G54" i="11"/>
  <c r="G38" i="11"/>
  <c r="G62" i="10"/>
  <c r="G37" i="10"/>
  <c r="G51" i="10"/>
  <c r="G10" i="10"/>
  <c r="G40" i="10"/>
  <c r="E19" i="12"/>
  <c r="E22" i="12"/>
  <c r="E17" i="12"/>
  <c r="E45" i="12"/>
  <c r="G17" i="11"/>
  <c r="E39" i="12"/>
  <c r="E11" i="12"/>
  <c r="E36" i="12"/>
  <c r="G7" i="10"/>
  <c r="G49" i="11"/>
  <c r="G33" i="11"/>
  <c r="G52" i="11"/>
  <c r="G36" i="11"/>
  <c r="G54" i="10"/>
  <c r="G13" i="10"/>
  <c r="G43" i="10"/>
  <c r="G57" i="10"/>
  <c r="G32" i="10"/>
  <c r="E27" i="12"/>
  <c r="E30" i="12"/>
  <c r="E41" i="12"/>
  <c r="E63" i="12"/>
  <c r="E35" i="12"/>
  <c r="E58" i="12"/>
  <c r="E50" i="12"/>
  <c r="G63" i="11"/>
  <c r="G47" i="11"/>
  <c r="G11" i="11"/>
  <c r="G50" i="11"/>
  <c r="G34" i="11"/>
  <c r="G46" i="10"/>
  <c r="G60" i="10"/>
  <c r="G35" i="10"/>
  <c r="G49" i="10"/>
  <c r="G63" i="10"/>
  <c r="G34" i="7" l="1"/>
  <c r="S60" i="7"/>
  <c r="M12" i="7"/>
  <c r="M39" i="7"/>
  <c r="S40" i="7"/>
  <c r="M50" i="7"/>
  <c r="M15" i="7"/>
  <c r="M32" i="7"/>
  <c r="S42" i="7"/>
  <c r="G12" i="7"/>
  <c r="M14" i="7"/>
  <c r="S9" i="7"/>
  <c r="M65" i="7"/>
  <c r="G65" i="7"/>
  <c r="M44" i="7"/>
  <c r="S55" i="7"/>
  <c r="G42" i="7"/>
  <c r="M16" i="7"/>
  <c r="M11" i="7"/>
  <c r="G26" i="7"/>
  <c r="S34" i="7"/>
  <c r="S14" i="7"/>
  <c r="S21" i="7"/>
  <c r="G15" i="7"/>
  <c r="S12" i="7"/>
  <c r="M22" i="7"/>
  <c r="G55" i="7"/>
  <c r="S43" i="7"/>
  <c r="M42" i="7"/>
  <c r="G50" i="7"/>
  <c r="S32" i="7"/>
  <c r="M18" i="7"/>
  <c r="S20" i="7"/>
  <c r="G13" i="7"/>
  <c r="S11" i="7"/>
  <c r="G9" i="7"/>
  <c r="G11" i="7"/>
  <c r="G16" i="7"/>
  <c r="S13" i="7"/>
  <c r="G45" i="7"/>
  <c r="S47" i="7"/>
  <c r="M13" i="7"/>
  <c r="M55" i="7"/>
  <c r="G10" i="7"/>
  <c r="M45" i="7"/>
  <c r="M34" i="7"/>
  <c r="S26" i="7"/>
  <c r="M20" i="7"/>
  <c r="S44" i="7"/>
  <c r="S41" i="7"/>
  <c r="S15" i="7"/>
  <c r="S39" i="7"/>
  <c r="S38" i="7"/>
  <c r="M9" i="7"/>
  <c r="S17" i="7"/>
  <c r="G44" i="7"/>
  <c r="G43" i="7"/>
  <c r="S19" i="7"/>
  <c r="M17" i="7"/>
  <c r="S16" i="7"/>
  <c r="G18" i="7"/>
  <c r="S23" i="7"/>
  <c r="G19" i="7"/>
  <c r="G47" i="7"/>
  <c r="G60" i="7"/>
  <c r="M40" i="7"/>
  <c r="S50" i="7"/>
  <c r="M19" i="7"/>
  <c r="M38" i="7"/>
  <c r="S24" i="7"/>
  <c r="G17" i="7"/>
  <c r="S18" i="7"/>
  <c r="S65" i="7"/>
  <c r="M29" i="7"/>
  <c r="G38" i="7"/>
  <c r="S22" i="7"/>
  <c r="G40" i="7"/>
  <c r="G39" i="7"/>
  <c r="M26" i="7"/>
  <c r="G41" i="7"/>
  <c r="G14" i="7"/>
  <c r="M23" i="7"/>
  <c r="M10" i="7"/>
  <c r="M43" i="7"/>
  <c r="G20" i="7"/>
  <c r="S25" i="7"/>
  <c r="S45" i="7"/>
  <c r="S10" i="7"/>
  <c r="G23" i="7"/>
  <c r="M21" i="7"/>
  <c r="M41" i="7"/>
  <c r="D6" i="2" l="1"/>
  <c r="G26" i="12"/>
  <c r="G53" i="12"/>
  <c r="G8" i="12"/>
  <c r="I60" i="11"/>
  <c r="I27" i="10"/>
  <c r="I29" i="11"/>
  <c r="G28" i="12"/>
  <c r="I32" i="10"/>
  <c r="I52" i="10"/>
  <c r="I62" i="11"/>
  <c r="I54" i="11"/>
  <c r="I26" i="11"/>
  <c r="G40" i="12"/>
  <c r="G32" i="12"/>
  <c r="G50" i="12"/>
  <c r="G22" i="12"/>
  <c r="G19" i="12"/>
  <c r="G33" i="12"/>
  <c r="I20" i="11"/>
  <c r="I38" i="11"/>
  <c r="G12" i="12"/>
  <c r="I50" i="10"/>
  <c r="I46" i="11"/>
  <c r="I63" i="11"/>
  <c r="I56" i="10"/>
  <c r="G9" i="12"/>
  <c r="I37" i="11"/>
  <c r="I55" i="10"/>
  <c r="I49" i="10"/>
  <c r="G49" i="12"/>
  <c r="I39" i="11"/>
  <c r="I40" i="11"/>
  <c r="G58" i="12"/>
  <c r="G20" i="12"/>
  <c r="G24" i="12"/>
  <c r="G38" i="12"/>
  <c r="I33" i="11"/>
  <c r="I53" i="10"/>
  <c r="I54" i="10"/>
  <c r="G10" i="12"/>
  <c r="I35" i="10"/>
  <c r="I37" i="10"/>
  <c r="I38" i="10"/>
  <c r="I58" i="10"/>
  <c r="I32" i="11"/>
  <c r="I33" i="10"/>
  <c r="G11" i="12"/>
  <c r="I30" i="10"/>
  <c r="I34" i="10"/>
  <c r="I22" i="11"/>
  <c r="I31" i="11"/>
  <c r="I18" i="11"/>
  <c r="I59" i="11"/>
  <c r="I12" i="11"/>
  <c r="I61" i="10"/>
  <c r="I35" i="11"/>
  <c r="I14" i="11"/>
  <c r="I46" i="10"/>
  <c r="I58" i="11"/>
  <c r="I40" i="10"/>
  <c r="I24" i="10"/>
  <c r="G46" i="12"/>
  <c r="I36" i="10"/>
  <c r="I39" i="10"/>
  <c r="I25" i="11"/>
  <c r="G13" i="12"/>
  <c r="I15" i="11"/>
  <c r="I43" i="11"/>
  <c r="G45" i="12"/>
  <c r="I28" i="10"/>
  <c r="G30" i="12"/>
  <c r="I25" i="10"/>
  <c r="G34" i="12"/>
  <c r="G7" i="12"/>
  <c r="I62" i="10"/>
  <c r="I47" i="11"/>
  <c r="I56" i="11"/>
  <c r="I53" i="11"/>
  <c r="I10" i="11"/>
  <c r="I49" i="11"/>
  <c r="I42" i="11"/>
  <c r="I57" i="10"/>
  <c r="I48" i="10"/>
  <c r="I43" i="10"/>
  <c r="I17" i="11"/>
  <c r="G35" i="12"/>
  <c r="I27" i="11"/>
  <c r="G55" i="12"/>
  <c r="I51" i="10"/>
  <c r="I45" i="10"/>
  <c r="G60" i="12"/>
  <c r="G36" i="12"/>
  <c r="I41" i="10"/>
  <c r="I57" i="11"/>
  <c r="I24" i="11"/>
  <c r="G37" i="12"/>
  <c r="G25" i="12"/>
  <c r="G17" i="12"/>
  <c r="I21" i="11"/>
  <c r="G57" i="12"/>
  <c r="I19" i="11"/>
  <c r="G16" i="12"/>
  <c r="G62" i="12"/>
  <c r="G43" i="12"/>
  <c r="G41" i="12"/>
  <c r="I28" i="11"/>
  <c r="G59" i="12"/>
  <c r="G29" i="12"/>
  <c r="G31" i="12"/>
  <c r="G61" i="12"/>
  <c r="I63" i="10"/>
  <c r="I11" i="11"/>
  <c r="I47" i="10"/>
  <c r="I44" i="11"/>
  <c r="I55" i="11"/>
  <c r="I61" i="11"/>
  <c r="I42" i="10"/>
  <c r="I31" i="10"/>
  <c r="I52" i="11"/>
  <c r="G23" i="12"/>
  <c r="G63" i="12"/>
  <c r="I30" i="11"/>
  <c r="I34" i="11"/>
  <c r="G14" i="12"/>
  <c r="G54" i="12"/>
  <c r="I23" i="11"/>
  <c r="G15" i="12"/>
  <c r="G27" i="12"/>
  <c r="G21" i="12"/>
  <c r="I29" i="10"/>
  <c r="G47" i="12"/>
  <c r="G52" i="12"/>
  <c r="G56" i="12"/>
  <c r="I26" i="10"/>
  <c r="G39" i="12"/>
  <c r="G42" i="12"/>
  <c r="G51" i="12"/>
  <c r="G44" i="12"/>
  <c r="G18" i="12"/>
  <c r="G48" i="12"/>
  <c r="I60" i="10"/>
  <c r="I51" i="11"/>
  <c r="I44" i="10"/>
  <c r="I13" i="11"/>
  <c r="I36" i="11"/>
  <c r="I41" i="11"/>
  <c r="I45" i="11"/>
  <c r="I48" i="11"/>
  <c r="I59" i="10"/>
  <c r="I16" i="11"/>
  <c r="I50" i="11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9" i="11"/>
  <c r="Q11" i="7" l="1"/>
  <c r="R11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Q52" i="7"/>
  <c r="R52" i="7" s="1"/>
  <c r="Q18" i="7"/>
  <c r="R18" i="7" s="1"/>
  <c r="K61" i="7"/>
  <c r="L61" i="7" s="1"/>
  <c r="Q50" i="7"/>
  <c r="R50" i="7" s="1"/>
  <c r="Q47" i="7"/>
  <c r="R47" i="7" s="1"/>
  <c r="Q43" i="7"/>
  <c r="R43" i="7" s="1"/>
  <c r="Q38" i="7"/>
  <c r="R38" i="7" s="1"/>
  <c r="Q15" i="7"/>
  <c r="R15" i="7" s="1"/>
  <c r="K46" i="7"/>
  <c r="L46" i="7" s="1"/>
  <c r="Q53" i="7"/>
  <c r="R53" i="7" s="1"/>
  <c r="K62" i="7"/>
  <c r="L62" i="7" s="1"/>
  <c r="E50" i="7"/>
  <c r="F50" i="7" s="1"/>
  <c r="E20" i="7"/>
  <c r="F20" i="7" s="1"/>
  <c r="E46" i="7"/>
  <c r="F46" i="7" s="1"/>
  <c r="E53" i="7"/>
  <c r="F53" i="7" s="1"/>
  <c r="E44" i="7"/>
  <c r="F44" i="7" s="1"/>
  <c r="E41" i="7"/>
  <c r="F41" i="7" s="1"/>
  <c r="K28" i="7"/>
  <c r="L28" i="7" s="1"/>
  <c r="E58" i="7"/>
  <c r="F58" i="7" s="1"/>
  <c r="E54" i="7"/>
  <c r="F54" i="7" s="1"/>
  <c r="E49" i="7"/>
  <c r="F49" i="7" s="1"/>
  <c r="K31" i="7"/>
  <c r="L31" i="7" s="1"/>
  <c r="E23" i="7"/>
  <c r="F23" i="7" s="1"/>
  <c r="E29" i="7"/>
  <c r="F29" i="7" s="1"/>
  <c r="E17" i="7"/>
  <c r="F17" i="7" s="1"/>
  <c r="Q25" i="7"/>
  <c r="R25" i="7" s="1"/>
  <c r="E56" i="7"/>
  <c r="F56" i="7" s="1"/>
  <c r="E16" i="7"/>
  <c r="F16" i="7" s="1"/>
  <c r="Q36" i="7"/>
  <c r="R36" i="7" s="1"/>
  <c r="Q32" i="7"/>
  <c r="R32" i="7" s="1"/>
  <c r="E65" i="7"/>
  <c r="F65" i="7" s="1"/>
  <c r="E25" i="7"/>
  <c r="F25" i="7" s="1"/>
  <c r="Q54" i="7"/>
  <c r="R54" i="7" s="1"/>
  <c r="K33" i="7"/>
  <c r="L33" i="7" s="1"/>
  <c r="K44" i="7"/>
  <c r="L44" i="7" s="1"/>
  <c r="Q63" i="7"/>
  <c r="R63" i="7" s="1"/>
  <c r="Q57" i="7"/>
  <c r="R57" i="7" s="1"/>
  <c r="Q46" i="7"/>
  <c r="R46" i="7" s="1"/>
  <c r="K49" i="7"/>
  <c r="L49" i="7" s="1"/>
  <c r="Q13" i="7"/>
  <c r="R13" i="7" s="1"/>
  <c r="K65" i="7"/>
  <c r="L65" i="7" s="1"/>
  <c r="E63" i="7"/>
  <c r="F63" i="7" s="1"/>
  <c r="E33" i="7"/>
  <c r="F33" i="7" s="1"/>
  <c r="E31" i="7"/>
  <c r="F31" i="7" s="1"/>
  <c r="E61" i="7"/>
  <c r="F61" i="7" s="1"/>
  <c r="Q30" i="7"/>
  <c r="R30" i="7" s="1"/>
  <c r="E43" i="7"/>
  <c r="F43" i="7" s="1"/>
  <c r="E45" i="7"/>
  <c r="F45" i="7" s="1"/>
  <c r="E64" i="7"/>
  <c r="F64" i="7" s="1"/>
  <c r="E18" i="7"/>
  <c r="F18" i="7" s="1"/>
  <c r="Q21" i="7"/>
  <c r="R21" i="7" s="1"/>
  <c r="E59" i="7"/>
  <c r="F59" i="7" s="1"/>
  <c r="Q23" i="7"/>
  <c r="R23" i="7" s="1"/>
  <c r="E19" i="7"/>
  <c r="F19" i="7" s="1"/>
  <c r="E27" i="7"/>
  <c r="F27" i="7" s="1"/>
  <c r="E39" i="7"/>
  <c r="F39" i="7" s="1"/>
  <c r="Q26" i="7"/>
  <c r="R26" i="7" s="1"/>
  <c r="Q59" i="7"/>
  <c r="R59" i="7" s="1"/>
  <c r="K43" i="7"/>
  <c r="L43" i="7" s="1"/>
  <c r="E38" i="7"/>
  <c r="F38" i="7" s="1"/>
  <c r="E62" i="7"/>
  <c r="F62" i="7" s="1"/>
  <c r="K47" i="7"/>
  <c r="L47" i="7" s="1"/>
  <c r="K53" i="7"/>
  <c r="L53" i="7" s="1"/>
  <c r="E57" i="7"/>
  <c r="F57" i="7" s="1"/>
  <c r="Q29" i="7"/>
  <c r="R29" i="7" s="1"/>
  <c r="E37" i="7"/>
  <c r="F37" i="7" s="1"/>
  <c r="Q19" i="7"/>
  <c r="R19" i="7" s="1"/>
  <c r="K45" i="7"/>
  <c r="L45" i="7" s="1"/>
  <c r="K50" i="7"/>
  <c r="L50" i="7" s="1"/>
  <c r="K59" i="7"/>
  <c r="L59" i="7" s="1"/>
  <c r="Q44" i="7"/>
  <c r="R44" i="7" s="1"/>
  <c r="Q51" i="7"/>
  <c r="R51" i="7" s="1"/>
  <c r="Q12" i="7"/>
  <c r="R12" i="7" s="1"/>
  <c r="Q55" i="7"/>
  <c r="R55" i="7" s="1"/>
  <c r="Q58" i="7"/>
  <c r="R58" i="7" s="1"/>
  <c r="Q49" i="7"/>
  <c r="R49" i="7" s="1"/>
  <c r="K64" i="7"/>
  <c r="L64" i="7" s="1"/>
  <c r="E9" i="7"/>
  <c r="F9" i="7" s="1"/>
  <c r="E36" i="7"/>
  <c r="F36" i="7" s="1"/>
  <c r="K27" i="7"/>
  <c r="L27" i="7" s="1"/>
  <c r="E32" i="7"/>
  <c r="F32" i="7" s="1"/>
  <c r="K30" i="7"/>
  <c r="L30" i="7" s="1"/>
  <c r="E47" i="7"/>
  <c r="F47" i="7" s="1"/>
  <c r="Q45" i="7"/>
  <c r="R45" i="7" s="1"/>
  <c r="Q17" i="7"/>
  <c r="R17" i="7" s="1"/>
  <c r="E15" i="7"/>
  <c r="F15" i="7" s="1"/>
  <c r="Q27" i="7"/>
  <c r="R27" i="7" s="1"/>
  <c r="K41" i="7"/>
  <c r="L41" i="7" s="1"/>
  <c r="K38" i="7"/>
  <c r="L38" i="7" s="1"/>
  <c r="E48" i="7"/>
  <c r="F48" i="7" s="1"/>
  <c r="K26" i="7"/>
  <c r="L26" i="7" s="1"/>
  <c r="K42" i="7"/>
  <c r="L42" i="7" s="1"/>
  <c r="Q60" i="7"/>
  <c r="R60" i="7" s="1"/>
  <c r="K48" i="7"/>
  <c r="L48" i="7" s="1"/>
  <c r="Q16" i="7"/>
  <c r="R16" i="7" s="1"/>
  <c r="Q37" i="7"/>
  <c r="R37" i="7" s="1"/>
  <c r="K63" i="7"/>
  <c r="L63" i="7" s="1"/>
  <c r="Q14" i="7"/>
  <c r="R14" i="7" s="1"/>
  <c r="Q61" i="7"/>
  <c r="R61" i="7" s="1"/>
  <c r="Q20" i="7"/>
  <c r="R20" i="7" s="1"/>
  <c r="Q33" i="7"/>
  <c r="R33" i="7" s="1"/>
  <c r="Q24" i="7"/>
  <c r="R24" i="7" s="1"/>
  <c r="K36" i="7"/>
  <c r="L36" i="7" s="1"/>
  <c r="K32" i="7"/>
  <c r="L32" i="7" s="1"/>
  <c r="E13" i="7"/>
  <c r="F13" i="7" s="1"/>
  <c r="K35" i="7"/>
  <c r="L35" i="7" s="1"/>
  <c r="Q34" i="7"/>
  <c r="R34" i="7" s="1"/>
  <c r="K60" i="7"/>
  <c r="L60" i="7" s="1"/>
  <c r="K40" i="7"/>
  <c r="L40" i="7" s="1"/>
  <c r="K39" i="7"/>
  <c r="L39" i="7" s="1"/>
  <c r="K37" i="7"/>
  <c r="L37" i="7" s="1"/>
  <c r="E12" i="7"/>
  <c r="F12" i="7" s="1"/>
  <c r="K56" i="7"/>
  <c r="L56" i="7" s="1"/>
  <c r="K55" i="7"/>
  <c r="L55" i="7" s="1"/>
  <c r="Q35" i="7"/>
  <c r="R35" i="7" s="1"/>
  <c r="E40" i="7"/>
  <c r="F40" i="7" s="1"/>
  <c r="E26" i="7"/>
  <c r="F26" i="7" s="1"/>
  <c r="E22" i="7"/>
  <c r="F22" i="7" s="1"/>
  <c r="E60" i="7"/>
  <c r="F60" i="7" s="1"/>
  <c r="Q42" i="7"/>
  <c r="R42" i="7" s="1"/>
  <c r="Q41" i="7"/>
  <c r="R41" i="7" s="1"/>
  <c r="E51" i="7"/>
  <c r="F51" i="7" s="1"/>
  <c r="K51" i="7"/>
  <c r="L51" i="7" s="1"/>
  <c r="K57" i="7"/>
  <c r="L57" i="7" s="1"/>
  <c r="Q39" i="7"/>
  <c r="R39" i="7" s="1"/>
  <c r="E11" i="7"/>
  <c r="F11" i="7" s="1"/>
  <c r="K58" i="7"/>
  <c r="L58" i="7" s="1"/>
  <c r="Q65" i="7"/>
  <c r="R65" i="7" s="1"/>
  <c r="Q48" i="7"/>
  <c r="R48" i="7" s="1"/>
  <c r="K52" i="7"/>
  <c r="L52" i="7" s="1"/>
  <c r="E14" i="7"/>
  <c r="F14" i="7" s="1"/>
  <c r="Q40" i="7"/>
  <c r="R40" i="7" s="1"/>
  <c r="Q22" i="7"/>
  <c r="R22" i="7" s="1"/>
  <c r="E35" i="7"/>
  <c r="F35" i="7" s="1"/>
  <c r="E21" i="7"/>
  <c r="F21" i="7" s="1"/>
  <c r="E24" i="7"/>
  <c r="F24" i="7" s="1"/>
  <c r="E52" i="7"/>
  <c r="F52" i="7" s="1"/>
  <c r="E34" i="7"/>
  <c r="F34" i="7" s="1"/>
  <c r="E42" i="7"/>
  <c r="F42" i="7" s="1"/>
  <c r="Q28" i="7"/>
  <c r="R28" i="7" s="1"/>
  <c r="Q56" i="7"/>
  <c r="R56" i="7" s="1"/>
  <c r="Q64" i="7"/>
  <c r="R64" i="7" s="1"/>
  <c r="K54" i="7"/>
  <c r="L54" i="7" s="1"/>
  <c r="K34" i="7"/>
  <c r="L34" i="7" s="1"/>
  <c r="E30" i="7"/>
  <c r="F30" i="7" s="1"/>
  <c r="Q31" i="7"/>
  <c r="R31" i="7" s="1"/>
  <c r="K29" i="7"/>
  <c r="L29" i="7" s="1"/>
  <c r="Q62" i="7"/>
  <c r="R62" i="7" s="1"/>
  <c r="E10" i="7"/>
  <c r="F10" i="7" s="1"/>
  <c r="E55" i="7"/>
  <c r="F55" i="7" s="1"/>
  <c r="E28" i="7"/>
  <c r="F28" i="7" s="1"/>
  <c r="K7" i="10" l="1"/>
  <c r="K7" i="11"/>
  <c r="I7" i="10"/>
  <c r="I8" i="10"/>
  <c r="I7" i="11"/>
  <c r="I8" i="11"/>
  <c r="Q10" i="7"/>
  <c r="R10" i="7" s="1"/>
  <c r="Q9" i="7"/>
  <c r="R9" i="7" s="1"/>
  <c r="K9" i="7"/>
  <c r="L9" i="7" s="1"/>
  <c r="K10" i="7"/>
  <c r="L10" i="7" s="1"/>
</calcChain>
</file>

<file path=xl/comments1.xml><?xml version="1.0" encoding="utf-8"?>
<comments xmlns="http://schemas.openxmlformats.org/spreadsheetml/2006/main">
  <authors>
    <author>ZANZI MADDALENA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<sst xmlns="http://schemas.openxmlformats.org/spreadsheetml/2006/main" count="797" uniqueCount="198">
  <si>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</si>
  <si>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</si>
  <si>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</si>
  <si>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</si>
  <si>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</si>
  <si>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</si>
  <si>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</si>
  <si>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</si>
  <si>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</si>
  <si>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</si>
  <si>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SourceAlias</t>
  </si>
  <si>
    <t>SettlementDays</t>
  </si>
  <si>
    <t>SettlementDate</t>
  </si>
  <si>
    <t>IborIndexFamily</t>
  </si>
  <si>
    <t>EvaluationDate</t>
  </si>
  <si>
    <t>JPY</t>
  </si>
  <si>
    <t>JoinCalendarRule</t>
  </si>
  <si>
    <t>Calendar1</t>
  </si>
  <si>
    <t>Calendar2</t>
  </si>
  <si>
    <t>JoinHolidays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</si>
  <si>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</si>
  <si>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</si>
  <si>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</si>
  <si>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</si>
  <si>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</si>
  <si>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</si>
  <si>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</si>
  <si>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</si>
  <si>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</si>
  <si>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</si>
  <si>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</si>
  <si>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</si>
  <si>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</si>
  <si>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</si>
  <si>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</si>
  <si>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</si>
  <si>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</si>
  <si>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</si>
  <si>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</si>
  <si>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</si>
  <si>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</si>
  <si>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1Y6M</t>
  </si>
  <si>
    <t>1Y9M</t>
  </si>
  <si>
    <t>2Y</t>
  </si>
  <si>
    <t>2Y3M</t>
  </si>
  <si>
    <t>2Y6M</t>
  </si>
  <si>
    <t>2Y9M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</si>
  <si>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</si>
  <si>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</si>
  <si>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</si>
  <si>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</si>
  <si>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</si>
  <si>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</si>
  <si>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</si>
  <si>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</si>
  <si>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</si>
  <si>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</si>
  <si>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</si>
  <si>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</si>
  <si>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</si>
  <si>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</si>
  <si>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</si>
  <si>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</si>
  <si>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</si>
  <si>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</si>
  <si>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</si>
  <si>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</si>
  <si>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</si>
  <si>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</si>
  <si>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</si>
  <si>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</si>
  <si>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</si>
  <si>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</si>
  <si>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</si>
  <si>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</si>
  <si>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Tenor</t>
  </si>
  <si>
    <t>Index</t>
  </si>
  <si>
    <t>Curve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</si>
  <si>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</si>
  <si>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</si>
  <si>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</si>
  <si>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</si>
  <si>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</si>
  <si>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</si>
  <si>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</si>
  <si>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</si>
  <si>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</si>
  <si>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</si>
  <si>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</si>
  <si>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</si>
  <si>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</si>
  <si>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</si>
  <si>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</si>
  <si>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</si>
  <si>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</si>
  <si>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</si>
  <si>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</si>
  <si>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</si>
  <si>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7MD</t>
  </si>
  <si>
    <t>8MD</t>
  </si>
  <si>
    <t>9MD</t>
  </si>
  <si>
    <t>10MD</t>
  </si>
  <si>
    <t>11MD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</si>
  <si>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</si>
  <si>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</si>
  <si>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</si>
  <si>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</si>
  <si>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</si>
  <si>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</si>
  <si>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</si>
  <si>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</si>
  <si>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</si>
  <si>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</si>
  <si>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11YD</t>
  </si>
  <si>
    <t>12YD</t>
  </si>
  <si>
    <t>13YD</t>
  </si>
  <si>
    <t>14YD</t>
  </si>
  <si>
    <t>15YD</t>
  </si>
  <si>
    <t>16YD</t>
  </si>
  <si>
    <t>17YD</t>
  </si>
  <si>
    <t>18YD</t>
  </si>
  <si>
    <t>19YD</t>
  </si>
  <si>
    <t>20YD</t>
  </si>
  <si>
    <t>21YD</t>
  </si>
  <si>
    <t>22YD</t>
  </si>
  <si>
    <t>23YD</t>
  </si>
  <si>
    <t>24YD</t>
  </si>
  <si>
    <t>25YD</t>
  </si>
  <si>
    <t>26YD</t>
  </si>
  <si>
    <t>27YD</t>
  </si>
  <si>
    <t>28YD</t>
  </si>
  <si>
    <t>29YD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</si>
  <si>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</si>
  <si>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</si>
  <si>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</si>
  <si>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</si>
  <si>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</si>
  <si>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</si>
  <si>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</si>
  <si>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</si>
  <si>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</si>
  <si>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FixedlegBDC</t>
  </si>
  <si>
    <t>Swap</t>
  </si>
  <si>
    <t>SynthDepo</t>
  </si>
  <si>
    <t>x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</si>
  <si>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</si>
  <si>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</si>
  <si>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</si>
  <si>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</si>
  <si>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</si>
  <si>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</si>
  <si>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</si>
  <si>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</si>
  <si>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</si>
  <si>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</si>
  <si>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</si>
  <si>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</si>
  <si>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</si>
  <si>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</si>
  <si>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7x10F</t>
  </si>
  <si>
    <t>4x10F</t>
  </si>
  <si>
    <t>8x11F</t>
  </si>
  <si>
    <t>5x11F</t>
  </si>
  <si>
    <t>9x12F</t>
  </si>
  <si>
    <t>6x12F</t>
  </si>
  <si>
    <t>10x13F</t>
  </si>
  <si>
    <t>7X13F</t>
  </si>
  <si>
    <t>11x14F</t>
  </si>
  <si>
    <t>8X14F</t>
  </si>
  <si>
    <t>12x15F</t>
  </si>
  <si>
    <t>9x15F</t>
  </si>
  <si>
    <t>13x16F</t>
  </si>
  <si>
    <t>10X16F</t>
  </si>
  <si>
    <t>14x17F</t>
  </si>
  <si>
    <t>11X17F</t>
  </si>
  <si>
    <t>stop</t>
  </si>
  <si>
    <t>13MD</t>
  </si>
  <si>
    <t>14MD</t>
  </si>
  <si>
    <t>15MD</t>
  </si>
  <si>
    <t>16MD</t>
  </si>
  <si>
    <t>17MD</t>
  </si>
  <si>
    <t>18MD</t>
  </si>
  <si>
    <t>21M</t>
  </si>
  <si>
    <t>21MD</t>
  </si>
  <si>
    <t>27M</t>
  </si>
  <si>
    <t>30MD</t>
  </si>
  <si>
    <t>27MD</t>
  </si>
  <si>
    <t>33MD</t>
  </si>
  <si>
    <t>18M</t>
  </si>
  <si>
    <t>30M</t>
  </si>
  <si>
    <t>33M</t>
  </si>
  <si>
    <t>13M</t>
  </si>
  <si>
    <t>14M</t>
  </si>
  <si>
    <t>15M</t>
  </si>
  <si>
    <t>16M</t>
  </si>
  <si>
    <t>17M</t>
  </si>
  <si>
    <t>InterestRatesTrigger</t>
  </si>
  <si>
    <t>OvernightIndex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</si>
</sst>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color theme="1"/>
      <name val="Arial"/>
      <family val="2"/>
    </font>
    <font>
      <sz val="8"/>
      <color rgb="FF9C0006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0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9" fontId="12" fillId="0" borderId="21" xfId="13" applyNumberFormat="1" applyFont="1" applyFill="1" applyBorder="1" applyAlignment="1">
      <alignment horizontal="center" vertical="center"/>
    </xf>
    <xf numFmtId="169" fontId="12" fillId="0" borderId="19" xfId="13" applyNumberFormat="1" applyFont="1" applyFill="1" applyBorder="1" applyAlignment="1">
      <alignment horizontal="center" vertical="center"/>
    </xf>
    <xf numFmtId="169" fontId="10" fillId="0" borderId="21" xfId="13" applyNumberFormat="1" applyFont="1" applyFill="1" applyBorder="1" applyAlignment="1">
      <alignment horizontal="center" vertical="center"/>
    </xf>
    <xf numFmtId="169" fontId="10" fillId="0" borderId="19" xfId="13" applyNumberFormat="1" applyFont="1" applyFill="1" applyBorder="1" applyAlignment="1">
      <alignment horizontal="center" vertical="center"/>
    </xf>
    <xf numFmtId="169" fontId="10" fillId="0" borderId="22" xfId="13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" xfId="0" applyFont="1" applyFill="1" applyBorder="1" applyAlignment="1">
      <alignment horizontal="center"/>
    </xf>
    <xf numFmtId="0" fontId="10" fillId="0" borderId="16" xfId="0" applyFont="1" applyFill="1" applyBorder="1"/>
    <xf numFmtId="0" fontId="10" fillId="0" borderId="20" xfId="0" applyFont="1" applyFill="1" applyBorder="1"/>
    <xf numFmtId="0" fontId="10" fillId="0" borderId="20" xfId="0" applyFont="1" applyFill="1" applyBorder="1" applyAlignment="1">
      <alignment horizontal="center"/>
    </xf>
    <xf numFmtId="0" fontId="10" fillId="0" borderId="17" xfId="0" applyFont="1" applyFill="1" applyBorder="1"/>
    <xf numFmtId="0" fontId="10" fillId="0" borderId="8" xfId="0" applyFont="1" applyFill="1" applyBorder="1"/>
    <xf numFmtId="0" fontId="10" fillId="0" borderId="0" xfId="0" applyFont="1" applyFill="1" applyBorder="1"/>
    <xf numFmtId="0" fontId="10" fillId="0" borderId="2" xfId="0" applyFont="1" applyFill="1" applyBorder="1"/>
    <xf numFmtId="0" fontId="10" fillId="0" borderId="9" xfId="0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/>
    <xf numFmtId="0" fontId="11" fillId="8" borderId="10" xfId="0" applyFont="1" applyFill="1" applyBorder="1" applyAlignment="1">
      <alignment horizontal="centerContinuous" vertical="center"/>
    </xf>
    <xf numFmtId="0" fontId="11" fillId="8" borderId="18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21" xfId="0" applyFont="1" applyFill="1" applyBorder="1"/>
    <xf numFmtId="0" fontId="10" fillId="0" borderId="21" xfId="0" applyFont="1" applyFill="1" applyBorder="1" applyAlignment="1">
      <alignment horizontal="right"/>
    </xf>
    <xf numFmtId="170" fontId="10" fillId="0" borderId="21" xfId="0" applyNumberFormat="1" applyFont="1" applyFill="1" applyBorder="1" applyAlignment="1">
      <alignment horizontal="center"/>
    </xf>
    <xf numFmtId="0" fontId="10" fillId="0" borderId="19" xfId="0" applyFont="1" applyFill="1" applyBorder="1"/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22" xfId="0" applyFont="1" applyFill="1" applyBorder="1"/>
    <xf numFmtId="0" fontId="10" fillId="0" borderId="22" xfId="0" applyFont="1" applyFill="1" applyBorder="1" applyAlignment="1">
      <alignment horizontal="right"/>
    </xf>
    <xf numFmtId="170" fontId="10" fillId="0" borderId="22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7" borderId="0" xfId="0" applyFont="1" applyFill="1"/>
    <xf numFmtId="0" fontId="15" fillId="4" borderId="8" xfId="0" applyFont="1" applyFill="1" applyBorder="1"/>
    <xf numFmtId="0" fontId="15" fillId="4" borderId="0" xfId="0" applyFont="1" applyFill="1" applyBorder="1"/>
    <xf numFmtId="0" fontId="15" fillId="4" borderId="2" xfId="0" applyFont="1" applyFill="1" applyBorder="1"/>
    <xf numFmtId="0" fontId="16" fillId="3" borderId="1" xfId="0" applyFont="1" applyFill="1" applyBorder="1"/>
    <xf numFmtId="164" fontId="15" fillId="0" borderId="1" xfId="0" applyNumberFormat="1" applyFont="1" applyBorder="1" applyAlignment="1">
      <alignment horizontal="center"/>
    </xf>
    <xf numFmtId="0" fontId="16" fillId="3" borderId="1" xfId="0" applyFont="1" applyFill="1" applyBorder="1" applyProtection="1"/>
    <xf numFmtId="0" fontId="15" fillId="0" borderId="1" xfId="0" applyFont="1" applyBorder="1" applyAlignment="1" applyProtection="1">
      <alignment horizontal="center"/>
      <protection locked="0"/>
    </xf>
    <xf numFmtId="0" fontId="15" fillId="4" borderId="9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15" fillId="0" borderId="1" xfId="0" applyNumberFormat="1" applyFont="1" applyBorder="1" applyAlignment="1" applyProtection="1">
      <alignment horizontal="center"/>
      <protection locked="0"/>
    </xf>
    <xf numFmtId="0" fontId="15" fillId="0" borderId="1" xfId="0" applyNumberFormat="1" applyFont="1" applyBorder="1" applyAlignment="1" applyProtection="1">
      <alignment horizontal="center"/>
      <protection locked="0"/>
    </xf>
    <xf numFmtId="165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 applyProtection="1">
      <alignment horizontal="center"/>
      <protection locked="0"/>
    </xf>
    <xf numFmtId="0" fontId="19" fillId="7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Continuous"/>
    </xf>
    <xf numFmtId="0" fontId="18" fillId="8" borderId="6" xfId="0" applyFont="1" applyFill="1" applyBorder="1" applyAlignment="1">
      <alignment horizontal="centerContinuous"/>
    </xf>
    <xf numFmtId="0" fontId="18" fillId="8" borderId="7" xfId="0" applyFont="1" applyFill="1" applyBorder="1" applyAlignment="1">
      <alignment horizontal="centerContinuous"/>
    </xf>
    <xf numFmtId="0" fontId="10" fillId="0" borderId="21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0" fillId="9" borderId="1" xfId="14" applyFont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/>
    <xf numFmtId="0" fontId="10" fillId="0" borderId="16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0" fontId="10" fillId="2" borderId="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 applyProtection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center" vertical="center"/>
    </xf>
    <xf numFmtId="165" fontId="10" fillId="0" borderId="21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165" fontId="10" fillId="0" borderId="2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right" vertical="center"/>
    </xf>
    <xf numFmtId="0" fontId="10" fillId="0" borderId="16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righ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right"/>
    </xf>
    <xf numFmtId="0" fontId="10" fillId="0" borderId="25" xfId="0" applyFont="1" applyFill="1" applyBorder="1" applyAlignment="1">
      <alignment horizontal="center"/>
    </xf>
    <xf numFmtId="0" fontId="14" fillId="0" borderId="0" xfId="0" applyFont="1" applyFill="1"/>
    <xf numFmtId="0" fontId="19" fillId="0" borderId="0" xfId="0" applyFont="1" applyFill="1"/>
    <xf numFmtId="165" fontId="10" fillId="0" borderId="0" xfId="0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left"/>
    </xf>
    <xf numFmtId="0" fontId="11" fillId="0" borderId="19" xfId="0" applyFont="1" applyFill="1" applyBorder="1" applyAlignment="1">
      <alignment horizontal="center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  <sheetName val="JPY_Market"/>
    </sheetNames>
    <definedNames>
      <definedName name="TriggerCounter" refersTo="='General Settings'!$D$7"/>
    </definedNames>
    <sheetDataSet>
      <sheetData sheetId="0">
        <row r="7">
          <cell r="D7">
            <v>17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2.75" x14ac:dyDescent="0.2"/>
  <cols>
    <col min="1" max="2" width="2.7109375" style="129" customWidth="1"/>
    <col min="3" max="3" width="17.85546875" style="129" bestFit="1" customWidth="1"/>
    <col min="4" max="4" width="34" style="129" bestFit="1" customWidth="1"/>
    <col min="5" max="5" width="2.7109375" style="129" customWidth="1"/>
    <col min="6" max="6" width="3.42578125" style="129" customWidth="1"/>
    <col min="7" max="16384" width="9.140625" style="129"/>
  </cols>
  <sheetData>
    <row r="1" spans="1:26" s="130" customFormat="1" ht="12" thickBot="1" x14ac:dyDescent="0.25">
      <c r="A1" s="64"/>
      <c r="B1" s="64" t="str">
        <f>_xll.qlxlVersion(TRUE)</f>
        <v>QuantLibXL 1.5.0 - MS VC++ 9.0 - Multithreaded Dynamic Runtime library - Release Configuration - Jun 25 2014 10:33:09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8" x14ac:dyDescent="0.25">
      <c r="A2" s="48"/>
      <c r="B2" s="66" t="s">
        <v>4</v>
      </c>
      <c r="C2" s="67"/>
      <c r="D2" s="67"/>
      <c r="E2" s="6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30" customFormat="1" ht="11.25" x14ac:dyDescent="0.2">
      <c r="A3" s="64"/>
      <c r="B3" s="49"/>
      <c r="C3" s="50"/>
      <c r="D3" s="50"/>
      <c r="E3" s="51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s="130" customFormat="1" ht="11.25" x14ac:dyDescent="0.2">
      <c r="A4" s="64"/>
      <c r="B4" s="49"/>
      <c r="C4" s="52" t="s">
        <v>5</v>
      </c>
      <c r="D4" s="53"/>
      <c r="E4" s="51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s="130" customFormat="1" ht="11.25" x14ac:dyDescent="0.2">
      <c r="A5" s="64"/>
      <c r="B5" s="49"/>
      <c r="C5" s="52" t="s">
        <v>14</v>
      </c>
      <c r="D5" s="61">
        <f>_xll.qlSettingsEvaluationDate(Trigger)</f>
        <v>41822</v>
      </c>
      <c r="E5" s="51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s="130" customFormat="1" ht="11.25" x14ac:dyDescent="0.2">
      <c r="A6" s="64"/>
      <c r="B6" s="49"/>
      <c r="C6" s="54" t="s">
        <v>196</v>
      </c>
      <c r="D6" s="55">
        <f>[1]!TriggerCounter</f>
        <v>17</v>
      </c>
      <c r="E6" s="51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s="130" customFormat="1" ht="12" thickBot="1" x14ac:dyDescent="0.25">
      <c r="A7" s="64"/>
      <c r="B7" s="56"/>
      <c r="C7" s="57"/>
      <c r="D7" s="57"/>
      <c r="E7" s="58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3.5" thickBot="1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8" x14ac:dyDescent="0.25">
      <c r="A9" s="48"/>
      <c r="B9" s="66" t="s">
        <v>3</v>
      </c>
      <c r="C9" s="67"/>
      <c r="D9" s="67"/>
      <c r="E9" s="6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s="130" customFormat="1" ht="11.25" x14ac:dyDescent="0.2">
      <c r="A10" s="64"/>
      <c r="B10" s="49"/>
      <c r="C10" s="50"/>
      <c r="D10" s="50"/>
      <c r="E10" s="51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s="130" customFormat="1" ht="11.25" x14ac:dyDescent="0.2">
      <c r="A11" s="64"/>
      <c r="B11" s="49"/>
      <c r="C11" s="52" t="s">
        <v>6</v>
      </c>
      <c r="D11" s="59" t="s">
        <v>15</v>
      </c>
      <c r="E11" s="51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s="130" customFormat="1" ht="11.25" x14ac:dyDescent="0.2">
      <c r="A12" s="64"/>
      <c r="B12" s="49"/>
      <c r="C12" s="52" t="s">
        <v>13</v>
      </c>
      <c r="D12" s="60" t="str">
        <f>PROPER(Currency)&amp;IF(UPPER(Currency)="EUR","","L")&amp;"ibor"</f>
        <v>JpyLibor</v>
      </c>
      <c r="E12" s="51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s="130" customFormat="1" ht="11.25" x14ac:dyDescent="0.2">
      <c r="A13" s="64"/>
      <c r="B13" s="49"/>
      <c r="C13" s="52" t="s">
        <v>22</v>
      </c>
      <c r="D13" s="60" t="s">
        <v>23</v>
      </c>
      <c r="E13" s="51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s="130" customFormat="1" ht="11.25" x14ac:dyDescent="0.2">
      <c r="A14" s="64"/>
      <c r="B14" s="49"/>
      <c r="C14" s="52" t="s">
        <v>16</v>
      </c>
      <c r="D14" s="60" t="s">
        <v>19</v>
      </c>
      <c r="E14" s="51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s="130" customFormat="1" ht="11.25" x14ac:dyDescent="0.2">
      <c r="A15" s="64"/>
      <c r="B15" s="49"/>
      <c r="C15" s="52" t="s">
        <v>17</v>
      </c>
      <c r="D15" s="60" t="s">
        <v>20</v>
      </c>
      <c r="E15" s="51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s="130" customFormat="1" ht="11.25" x14ac:dyDescent="0.2">
      <c r="A16" s="64"/>
      <c r="B16" s="49"/>
      <c r="C16" s="52" t="s">
        <v>18</v>
      </c>
      <c r="D16" s="60" t="s">
        <v>21</v>
      </c>
      <c r="E16" s="51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s="130" customFormat="1" ht="11.25" x14ac:dyDescent="0.2">
      <c r="A17" s="64"/>
      <c r="B17" s="49"/>
      <c r="C17" s="52" t="s">
        <v>7</v>
      </c>
      <c r="D17" s="60" t="str">
        <f>D14&amp;"("&amp;D15&amp;","&amp;D16&amp;")"</f>
        <v>JoinHolidays(UnitedKingdom::Exchange,Japan)</v>
      </c>
      <c r="E17" s="51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s="130" customFormat="1" ht="11.25" x14ac:dyDescent="0.2">
      <c r="A18" s="64"/>
      <c r="B18" s="49"/>
      <c r="C18" s="52" t="s">
        <v>11</v>
      </c>
      <c r="D18" s="62">
        <f>_xll.qlInterestRateIndexFixingDays(IborIndexFamily&amp;D13)</f>
        <v>2</v>
      </c>
      <c r="E18" s="51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s="130" customFormat="1" ht="11.25" x14ac:dyDescent="0.2">
      <c r="A19" s="64"/>
      <c r="B19" s="49"/>
      <c r="C19" s="54" t="s">
        <v>12</v>
      </c>
      <c r="D19" s="63">
        <f>_xll.qlCalendarAdvance(Calendar,EvaluationDate,SettlementDays&amp;"d","following",FALSE)</f>
        <v>41824</v>
      </c>
      <c r="E19" s="51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s="130" customFormat="1" ht="11.25" x14ac:dyDescent="0.2">
      <c r="A20" s="64"/>
      <c r="B20" s="49"/>
      <c r="C20" s="54" t="s">
        <v>135</v>
      </c>
      <c r="D20" s="63" t="s">
        <v>136</v>
      </c>
      <c r="E20" s="51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s="130" customFormat="1" ht="12" thickBot="1" x14ac:dyDescent="0.25">
      <c r="A21" s="64"/>
      <c r="B21" s="56"/>
      <c r="C21" s="57"/>
      <c r="D21" s="57"/>
      <c r="E21" s="58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x14ac:dyDescent="0.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</sheetData>
  <pageMargins left="0.7" right="0.7" top="0.75" bottom="0.75" header="0.3" footer="0.3"/>
  <pageSetup paperSize="9" orientation="portrait" r:id="rId1"/>
  <ignoredErrors>
    <ignoredError sqref="D12 D6 D17 D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"/>
  <sheetViews>
    <sheetView showGridLines="0" tabSelected="1" workbookViewId="0">
      <selection activeCell="F3" sqref="F3"/>
    </sheetView>
  </sheetViews>
  <sheetFormatPr defaultColWidth="9.28515625" defaultRowHeight="11.25" x14ac:dyDescent="0.2"/>
  <cols>
    <col min="1" max="1" width="2.7109375" style="18" customWidth="1"/>
    <col min="2" max="2" width="2.7109375" style="1" customWidth="1"/>
    <col min="3" max="3" width="6" style="1" bestFit="1" customWidth="1"/>
    <col min="4" max="4" width="11" style="1" bestFit="1" customWidth="1"/>
    <col min="5" max="5" width="7" style="1" bestFit="1" customWidth="1"/>
    <col min="6" max="6" width="8" style="1" bestFit="1" customWidth="1"/>
    <col min="7" max="7" width="20.7109375" style="5" customWidth="1"/>
    <col min="8" max="8" width="2.7109375" style="1" customWidth="1"/>
    <col min="9" max="9" width="7" style="1" bestFit="1" customWidth="1"/>
    <col min="10" max="10" width="13.140625" style="1" bestFit="1" customWidth="1"/>
    <col min="11" max="12" width="7" style="1" bestFit="1" customWidth="1"/>
    <col min="13" max="13" width="20.7109375" style="5" customWidth="1"/>
    <col min="14" max="14" width="2.7109375" style="1" customWidth="1"/>
    <col min="15" max="15" width="7" style="1" bestFit="1" customWidth="1"/>
    <col min="16" max="16" width="12" style="1" bestFit="1" customWidth="1"/>
    <col min="17" max="18" width="7" style="1" bestFit="1" customWidth="1"/>
    <col min="19" max="19" width="20.7109375" style="5" customWidth="1"/>
    <col min="20" max="20" width="2.7109375" style="1" customWidth="1"/>
    <col min="21" max="16384" width="9.28515625" style="1"/>
  </cols>
  <sheetData>
    <row r="1" spans="1:26" s="18" customFormat="1" ht="12" thickBot="1" x14ac:dyDescent="0.25">
      <c r="A1" s="2"/>
      <c r="B1" s="2"/>
      <c r="C1" s="34"/>
      <c r="D1" s="35"/>
      <c r="E1" s="36"/>
      <c r="F1" s="4"/>
      <c r="G1" s="2"/>
      <c r="H1" s="2"/>
      <c r="I1" s="2"/>
      <c r="J1" s="2"/>
      <c r="K1" s="2"/>
      <c r="L1" s="2"/>
      <c r="M1" s="3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2"/>
      <c r="Z1" s="2"/>
    </row>
    <row r="2" spans="1:26" s="18" customFormat="1" x14ac:dyDescent="0.2">
      <c r="A2" s="2"/>
      <c r="B2" s="21"/>
      <c r="C2" s="22"/>
      <c r="D2" s="22"/>
      <c r="E2" s="22"/>
      <c r="F2" s="22"/>
      <c r="G2" s="23"/>
      <c r="H2" s="22"/>
      <c r="I2" s="22"/>
      <c r="J2" s="22"/>
      <c r="K2" s="22"/>
      <c r="L2" s="22"/>
      <c r="M2" s="23"/>
      <c r="N2" s="22"/>
      <c r="O2" s="22"/>
      <c r="P2" s="22"/>
      <c r="Q2" s="22"/>
      <c r="R2" s="22"/>
      <c r="S2" s="23"/>
      <c r="T2" s="24"/>
      <c r="U2" s="2"/>
      <c r="V2" s="2"/>
      <c r="W2" s="2"/>
      <c r="X2" s="2"/>
      <c r="Y2" s="2"/>
      <c r="Z2" s="2"/>
    </row>
    <row r="3" spans="1:26" x14ac:dyDescent="0.2">
      <c r="A3" s="2"/>
      <c r="B3" s="25"/>
      <c r="D3" s="84" t="s">
        <v>9</v>
      </c>
      <c r="E3" s="85"/>
      <c r="F3" s="74" t="s">
        <v>175</v>
      </c>
      <c r="G3" s="18"/>
      <c r="H3" s="18"/>
      <c r="I3" s="18"/>
      <c r="J3" s="18"/>
      <c r="K3" s="18"/>
      <c r="L3" s="18"/>
      <c r="M3" s="47"/>
      <c r="N3" s="18"/>
      <c r="O3" s="18"/>
      <c r="P3" s="18"/>
      <c r="Q3" s="18"/>
      <c r="R3" s="18"/>
      <c r="S3" s="47"/>
      <c r="T3" s="27"/>
      <c r="U3" s="2"/>
      <c r="V3" s="2"/>
      <c r="W3" s="2"/>
      <c r="X3" s="2"/>
      <c r="Y3" s="2"/>
      <c r="Z3" s="2"/>
    </row>
    <row r="4" spans="1:26" x14ac:dyDescent="0.2">
      <c r="A4" s="2"/>
      <c r="B4" s="25"/>
      <c r="D4" s="86" t="s">
        <v>10</v>
      </c>
      <c r="E4" s="85"/>
      <c r="F4" s="75" t="s">
        <v>2</v>
      </c>
      <c r="G4" s="18"/>
      <c r="H4" s="18"/>
      <c r="I4" s="18"/>
      <c r="J4" s="18"/>
      <c r="K4" s="18"/>
      <c r="L4" s="18"/>
      <c r="M4" s="47"/>
      <c r="N4" s="18"/>
      <c r="O4" s="18"/>
      <c r="P4" s="18"/>
      <c r="Q4" s="18"/>
      <c r="R4" s="18"/>
      <c r="S4" s="47"/>
      <c r="T4" s="27"/>
      <c r="U4" s="2"/>
      <c r="V4" s="2"/>
      <c r="W4" s="2"/>
      <c r="X4" s="2"/>
      <c r="Y4" s="2"/>
      <c r="Z4" s="2"/>
    </row>
    <row r="5" spans="1:26" x14ac:dyDescent="0.2">
      <c r="A5" s="2"/>
      <c r="B5" s="25"/>
      <c r="D5" s="75">
        <v>0</v>
      </c>
      <c r="E5" s="76" t="s">
        <v>0</v>
      </c>
      <c r="F5" s="73" t="s">
        <v>1</v>
      </c>
      <c r="G5" s="18"/>
      <c r="H5" s="18"/>
      <c r="I5" s="18"/>
      <c r="J5" s="18"/>
      <c r="K5" s="18"/>
      <c r="L5" s="18"/>
      <c r="M5" s="47"/>
      <c r="N5" s="18"/>
      <c r="O5" s="18"/>
      <c r="P5" s="18"/>
      <c r="Q5" s="18"/>
      <c r="R5" s="18"/>
      <c r="S5" s="47"/>
      <c r="T5" s="27"/>
      <c r="U5" s="2"/>
      <c r="V5" s="2"/>
      <c r="W5" s="2"/>
      <c r="X5" s="2"/>
      <c r="Y5" s="2"/>
      <c r="Z5" s="2"/>
    </row>
    <row r="6" spans="1:26" x14ac:dyDescent="0.2">
      <c r="A6" s="2"/>
      <c r="B6" s="25"/>
      <c r="C6" s="26"/>
      <c r="D6" s="26"/>
      <c r="E6" s="26"/>
      <c r="F6" s="26"/>
      <c r="G6" s="37"/>
      <c r="H6" s="26"/>
      <c r="I6" s="26"/>
      <c r="J6" s="26"/>
      <c r="K6" s="26"/>
      <c r="L6" s="26"/>
      <c r="M6" s="37"/>
      <c r="N6" s="26"/>
      <c r="O6" s="26"/>
      <c r="P6" s="26"/>
      <c r="Q6" s="26"/>
      <c r="R6" s="26"/>
      <c r="S6" s="37"/>
      <c r="T6" s="27"/>
      <c r="U6" s="2"/>
      <c r="V6" s="2"/>
      <c r="W6" s="2"/>
      <c r="X6" s="2"/>
      <c r="Y6" s="2"/>
      <c r="Z6" s="2"/>
    </row>
    <row r="7" spans="1:26" x14ac:dyDescent="0.2">
      <c r="A7" s="2"/>
      <c r="B7" s="25"/>
      <c r="C7" s="19" t="s">
        <v>145</v>
      </c>
      <c r="D7" s="19"/>
      <c r="E7" s="19"/>
      <c r="F7" s="32"/>
      <c r="G7" s="33"/>
      <c r="H7" s="26"/>
      <c r="I7" s="19" t="s">
        <v>146</v>
      </c>
      <c r="J7" s="19"/>
      <c r="K7" s="19"/>
      <c r="L7" s="19"/>
      <c r="M7" s="19"/>
      <c r="N7" s="26"/>
      <c r="O7" s="19" t="s">
        <v>147</v>
      </c>
      <c r="P7" s="19"/>
      <c r="Q7" s="19"/>
      <c r="R7" s="19"/>
      <c r="S7" s="19"/>
      <c r="T7" s="27"/>
      <c r="U7" s="2"/>
      <c r="V7" s="2"/>
      <c r="W7" s="2"/>
      <c r="X7" s="2"/>
      <c r="Y7" s="2"/>
      <c r="Z7" s="2"/>
    </row>
    <row r="8" spans="1:26" x14ac:dyDescent="0.2">
      <c r="A8" s="2"/>
      <c r="B8" s="25"/>
      <c r="C8" s="20" t="s">
        <v>148</v>
      </c>
      <c r="D8" s="20" t="s">
        <v>149</v>
      </c>
      <c r="E8" s="20" t="s">
        <v>0</v>
      </c>
      <c r="F8" s="20" t="s">
        <v>1</v>
      </c>
      <c r="G8" s="20" t="s">
        <v>8</v>
      </c>
      <c r="H8" s="26"/>
      <c r="I8" s="20" t="s">
        <v>148</v>
      </c>
      <c r="J8" s="20" t="s">
        <v>149</v>
      </c>
      <c r="K8" s="20" t="s">
        <v>0</v>
      </c>
      <c r="L8" s="20" t="s">
        <v>1</v>
      </c>
      <c r="M8" s="20" t="s">
        <v>8</v>
      </c>
      <c r="N8" s="26"/>
      <c r="O8" s="20" t="s">
        <v>148</v>
      </c>
      <c r="P8" s="20" t="s">
        <v>149</v>
      </c>
      <c r="Q8" s="20" t="s">
        <v>0</v>
      </c>
      <c r="R8" s="20" t="s">
        <v>1</v>
      </c>
      <c r="S8" s="20" t="s">
        <v>8</v>
      </c>
      <c r="T8" s="27"/>
      <c r="U8" s="2"/>
      <c r="V8" s="2"/>
      <c r="W8" s="2"/>
      <c r="X8" s="2"/>
      <c r="Y8" s="2"/>
      <c r="Z8" s="2"/>
    </row>
    <row r="9" spans="1:26" x14ac:dyDescent="0.2">
      <c r="A9" s="2"/>
      <c r="B9" s="25"/>
      <c r="C9" s="38" t="s">
        <v>86</v>
      </c>
      <c r="D9" s="39" t="str">
        <f t="shared" ref="D9:D34" si="0">Currency&amp;"ON"&amp;C9&amp;"="</f>
        <v>JPYONOND=</v>
      </c>
      <c r="E9" s="40">
        <f>'ON Pricing'!G7*100</f>
        <v>6.4386818852568695E-2</v>
      </c>
      <c r="F9" s="40">
        <f>E9</f>
        <v>6.4386818852568695E-2</v>
      </c>
      <c r="G9" s="69" t="str">
        <f>IF(Contribute="abcd",IF($D$5&lt;&gt;-1,_xll.RtContribute(SourceAlias,D9,Fields,E9:F9,"SCOPE:SERVER"),_xll.RtContribute(SourceAlias,"DDS_INSERT_S",$D$5:$F$5,D9:F9,"SCOPE:SERVER FTC:ALL")),"stopped")</f>
        <v>stopped</v>
      </c>
      <c r="H9" s="26"/>
      <c r="I9" s="38" t="s">
        <v>86</v>
      </c>
      <c r="J9" s="39" t="str">
        <f t="shared" ref="J9:J34" si="1">Currency&amp;"3M"&amp;I9&amp;"="</f>
        <v>JPY3MOND=</v>
      </c>
      <c r="K9" s="40">
        <f>'3M Pricing'!I7*100</f>
        <v>0.1329891042743756</v>
      </c>
      <c r="L9" s="40">
        <f>K9</f>
        <v>0.1329891042743756</v>
      </c>
      <c r="M9" s="69" t="str">
        <f>IF(Contribute="abcd",IF($D$5&lt;&gt;-1,_xll.RtContribute(SourceAlias,J9,Fields,K9:L9,"SCOPE:SERVER"),_xll.RtContribute(SourceAlias,"DDS_INSERT_S",$D$5:$F$5,J9:L9,"SCOPE:SERVER FTC:ALL")),"stopped")</f>
        <v>stopped</v>
      </c>
      <c r="N9" s="26"/>
      <c r="O9" s="38" t="s">
        <v>86</v>
      </c>
      <c r="P9" s="39" t="str">
        <f t="shared" ref="P9:P34" si="2">Currency&amp;"6M"&amp;O9&amp;"="</f>
        <v>JPY6MOND=</v>
      </c>
      <c r="Q9" s="40">
        <f>'6M Pricing'!I7*100</f>
        <v>0.20179264583100484</v>
      </c>
      <c r="R9" s="40">
        <f>Q9</f>
        <v>0.20179264583100484</v>
      </c>
      <c r="S9" s="69" t="str">
        <f>IF(Contribute="abcd",IF($D$5&lt;&gt;-1,_xll.RtContribute(SourceAlias,P9,Fields,Q9:R9,"SCOPE:SERVER"),_xll.RtContribute(SourceAlias,"DDS_INSERT_S",$D$5:$F$5,P9:R9,"SCOPE:SERVER FTC:ALL")),"stopped")</f>
        <v>stopped</v>
      </c>
      <c r="T9" s="27"/>
      <c r="U9" s="2"/>
      <c r="V9" s="2"/>
      <c r="W9" s="2"/>
      <c r="X9" s="2"/>
      <c r="Y9" s="2"/>
      <c r="Z9" s="2"/>
    </row>
    <row r="10" spans="1:26" x14ac:dyDescent="0.2">
      <c r="A10" s="2"/>
      <c r="B10" s="25"/>
      <c r="C10" s="41" t="s">
        <v>87</v>
      </c>
      <c r="D10" s="42" t="str">
        <f t="shared" si="0"/>
        <v>JPYONTND=</v>
      </c>
      <c r="E10" s="43">
        <f>'ON Pricing'!G8*100</f>
        <v>6.4385373552688918E-2</v>
      </c>
      <c r="F10" s="43">
        <f t="shared" ref="F10:F65" si="3">E10</f>
        <v>6.4385373552688918E-2</v>
      </c>
      <c r="G10" s="70" t="str">
        <f>IF(Contribute="abcd",IF($D$5&lt;&gt;-1,_xll.RtContribute(SourceAlias,D10,Fields,E10:F10,"SCOPE:SERVER"),_xll.RtContribute(SourceAlias,"DDS_INSERT_S",$D$5:$F$5,D10:F10,"SCOPE:SERVER FTC:ALL")),"stopped")</f>
        <v>stopped</v>
      </c>
      <c r="H10" s="26"/>
      <c r="I10" s="41" t="s">
        <v>87</v>
      </c>
      <c r="J10" s="42" t="str">
        <f t="shared" si="1"/>
        <v>JPY3MTND=</v>
      </c>
      <c r="K10" s="43">
        <f>'3M Pricing'!I8*100</f>
        <v>0.13298497847153662</v>
      </c>
      <c r="L10" s="43">
        <f t="shared" ref="L10:L65" si="4">K10</f>
        <v>0.13298497847153662</v>
      </c>
      <c r="M10" s="70" t="str">
        <f>IF(Contribute="abcd",IF($D$5&lt;&gt;-1,_xll.RtContribute(SourceAlias,J10,Fields,K10:L10,"SCOPE:SERVER"),_xll.RtContribute(SourceAlias,"DDS_INSERT_S",$D$5:$F$5,J10:L10,"SCOPE:SERVER FTC:ALL")),"stopped")</f>
        <v>stopped</v>
      </c>
      <c r="N10" s="26"/>
      <c r="O10" s="41" t="s">
        <v>87</v>
      </c>
      <c r="P10" s="42" t="str">
        <f t="shared" si="2"/>
        <v>JPY6MTND=</v>
      </c>
      <c r="Q10" s="43">
        <f>'6M Pricing'!I8*100</f>
        <v>0.20174825690360315</v>
      </c>
      <c r="R10" s="43">
        <f t="shared" ref="R10:R65" si="5">Q10</f>
        <v>0.20174825690360315</v>
      </c>
      <c r="S10" s="70" t="str">
        <f>IF(Contribute="abcd",IF($D$5&lt;&gt;-1,_xll.RtContribute(SourceAlias,P10,Fields,Q10:R10,"SCOPE:SERVER"),_xll.RtContribute(SourceAlias,"DDS_INSERT_S",$D$5:$F$5,P10:R10,"SCOPE:SERVER FTC:ALL")),"stopped")</f>
        <v>stopped</v>
      </c>
      <c r="T10" s="27"/>
      <c r="U10" s="2"/>
      <c r="V10" s="2"/>
      <c r="W10" s="2"/>
      <c r="X10" s="2"/>
      <c r="Y10" s="2"/>
      <c r="Z10" s="2"/>
    </row>
    <row r="11" spans="1:26" x14ac:dyDescent="0.2">
      <c r="A11" s="2"/>
      <c r="B11" s="25"/>
      <c r="C11" s="41" t="s">
        <v>88</v>
      </c>
      <c r="D11" s="42" t="str">
        <f t="shared" si="0"/>
        <v>JPYONSND=</v>
      </c>
      <c r="E11" s="43">
        <f>'ON Pricing'!G9*100</f>
        <v>6.437778043189013E-2</v>
      </c>
      <c r="F11" s="43">
        <f t="shared" si="3"/>
        <v>6.437778043189013E-2</v>
      </c>
      <c r="G11" s="70" t="str">
        <f>IF(Contribute="abcd",IF($D$5&lt;&gt;-1,_xll.RtContribute(SourceAlias,D11,Fields,E11:F11,"SCOPE:SERVER"),_xll.RtContribute(SourceAlias,"DDS_INSERT_S",$D$5:$F$5,D11:F11,"SCOPE:SERVER FTC:ALL")),"stopped")</f>
        <v>stopped</v>
      </c>
      <c r="H11" s="26"/>
      <c r="I11" s="41" t="s">
        <v>88</v>
      </c>
      <c r="J11" s="42" t="str">
        <f t="shared" si="1"/>
        <v>JPY3MSND=</v>
      </c>
      <c r="K11" s="43">
        <f>'3M Pricing'!I9*100</f>
        <v>0.13297415385604694</v>
      </c>
      <c r="L11" s="43">
        <f t="shared" si="4"/>
        <v>0.13297415385604694</v>
      </c>
      <c r="M11" s="70" t="str">
        <f>IF(Contribute="abcd",IF($D$5&lt;&gt;-1,_xll.RtContribute(SourceAlias,J11,Fields,K11:L11,"SCOPE:SERVER"),_xll.RtContribute(SourceAlias,"DDS_INSERT_S",$D$5:$F$5,J11:L11,"SCOPE:SERVER FTC:ALL")),"stopped")</f>
        <v>stopped</v>
      </c>
      <c r="N11" s="26"/>
      <c r="O11" s="41" t="s">
        <v>88</v>
      </c>
      <c r="P11" s="42" t="str">
        <f t="shared" si="2"/>
        <v>JPY6MSND=</v>
      </c>
      <c r="Q11" s="43">
        <f>'6M Pricing'!I9*100</f>
        <v>0.20162688905944748</v>
      </c>
      <c r="R11" s="43">
        <f t="shared" si="5"/>
        <v>0.20162688905944748</v>
      </c>
      <c r="S11" s="70" t="str">
        <f>IF(Contribute="abcd",IF($D$5&lt;&gt;-1,_xll.RtContribute(SourceAlias,P11,Fields,Q11:R11,"SCOPE:SERVER"),_xll.RtContribute(SourceAlias,"DDS_INSERT_S",$D$5:$F$5,P11:R11,"SCOPE:SERVER FTC:ALL")),"stopped")</f>
        <v>stopped</v>
      </c>
      <c r="T11" s="27"/>
      <c r="U11" s="2"/>
      <c r="V11" s="2"/>
      <c r="W11" s="2"/>
      <c r="X11" s="2"/>
      <c r="Y11" s="2"/>
      <c r="Z11" s="2"/>
    </row>
    <row r="12" spans="1:26" x14ac:dyDescent="0.2">
      <c r="A12" s="2"/>
      <c r="B12" s="25"/>
      <c r="C12" s="41" t="s">
        <v>89</v>
      </c>
      <c r="D12" s="42" t="str">
        <f t="shared" si="0"/>
        <v>JPYONSWD=</v>
      </c>
      <c r="E12" s="43">
        <f>'ON Pricing'!G10*100</f>
        <v>6.4362594016717109E-2</v>
      </c>
      <c r="F12" s="43">
        <f t="shared" si="3"/>
        <v>6.4362594016717109E-2</v>
      </c>
      <c r="G12" s="70" t="str">
        <f>IF(Contribute="abcd",IF($D$5&lt;&gt;-1,_xll.RtContribute(SourceAlias,D12,Fields,E12:F12,"SCOPE:SERVER"),_xll.RtContribute(SourceAlias,"DDS_INSERT_S",$D$5:$F$5,D12:F12,"SCOPE:SERVER FTC:ALL")),"stopped")</f>
        <v>stopped</v>
      </c>
      <c r="H12" s="26"/>
      <c r="I12" s="41" t="s">
        <v>89</v>
      </c>
      <c r="J12" s="42" t="str">
        <f t="shared" si="1"/>
        <v>JPY3MSWD=</v>
      </c>
      <c r="K12" s="43">
        <f>'3M Pricing'!I10*100</f>
        <v>0.13296332924055726</v>
      </c>
      <c r="L12" s="43">
        <f t="shared" si="4"/>
        <v>0.13296332924055726</v>
      </c>
      <c r="M12" s="70" t="str">
        <f>IF(Contribute="abcd",IF($D$5&lt;&gt;-1,_xll.RtContribute(SourceAlias,J12,Fields,K12:L12,"SCOPE:SERVER"),_xll.RtContribute(SourceAlias,"DDS_INSERT_S",$D$5:$F$5,J12:L12,"SCOPE:SERVER FTC:ALL")),"stopped")</f>
        <v>stopped</v>
      </c>
      <c r="N12" s="26"/>
      <c r="O12" s="41" t="s">
        <v>89</v>
      </c>
      <c r="P12" s="42" t="str">
        <f t="shared" si="2"/>
        <v>JPY6MSWD=</v>
      </c>
      <c r="Q12" s="43">
        <f>'6M Pricing'!I10*100</f>
        <v>0.20150552121529181</v>
      </c>
      <c r="R12" s="43">
        <f t="shared" si="5"/>
        <v>0.20150552121529181</v>
      </c>
      <c r="S12" s="70" t="str">
        <f>IF(Contribute="abcd",IF($D$5&lt;&gt;-1,_xll.RtContribute(SourceAlias,P12,Fields,Q12:R12,"SCOPE:SERVER"),_xll.RtContribute(SourceAlias,"DDS_INSERT_S",$D$5:$F$5,P12:R12,"SCOPE:SERVER FTC:ALL")),"stopped")</f>
        <v>stopped</v>
      </c>
      <c r="T12" s="27"/>
      <c r="U12" s="2"/>
      <c r="V12" s="2"/>
      <c r="W12" s="2"/>
      <c r="X12" s="2"/>
      <c r="Y12" s="2"/>
      <c r="Z12" s="2"/>
    </row>
    <row r="13" spans="1:26" x14ac:dyDescent="0.2">
      <c r="A13" s="2"/>
      <c r="B13" s="25"/>
      <c r="C13" s="41" t="s">
        <v>90</v>
      </c>
      <c r="D13" s="42" t="str">
        <f t="shared" si="0"/>
        <v>JPYON2WD=</v>
      </c>
      <c r="E13" s="43">
        <f>'ON Pricing'!G11*100</f>
        <v>6.4317468860533966E-2</v>
      </c>
      <c r="F13" s="43">
        <f t="shared" si="3"/>
        <v>6.4317468860533966E-2</v>
      </c>
      <c r="G13" s="70" t="str">
        <f>IF(Contribute="abcd",IF($D$5&lt;&gt;-1,_xll.RtContribute(SourceAlias,D13,Fields,E13:F13,"SCOPE:SERVER"),_xll.RtContribute(SourceAlias,"DDS_INSERT_S",$D$5:$F$5,D13:F13,"SCOPE:SERVER FTC:ALL")),"stopped")</f>
        <v>stopped</v>
      </c>
      <c r="H13" s="26"/>
      <c r="I13" s="41" t="s">
        <v>90</v>
      </c>
      <c r="J13" s="42" t="str">
        <f t="shared" si="1"/>
        <v>JPY3M2WD=</v>
      </c>
      <c r="K13" s="43">
        <f>'3M Pricing'!I11*100</f>
        <v>0.13292165636854694</v>
      </c>
      <c r="L13" s="43">
        <f t="shared" si="4"/>
        <v>0.13292165636854694</v>
      </c>
      <c r="M13" s="70" t="str">
        <f>IF(Contribute="abcd",IF($D$5&lt;&gt;-1,_xll.RtContribute(SourceAlias,J13,Fields,K13:L13,"SCOPE:SERVER"),_xll.RtContribute(SourceAlias,"DDS_INSERT_S",$D$5:$F$5,J13:L13,"SCOPE:SERVER FTC:ALL")),"stopped")</f>
        <v>stopped</v>
      </c>
      <c r="N13" s="26"/>
      <c r="O13" s="41" t="s">
        <v>90</v>
      </c>
      <c r="P13" s="42" t="str">
        <f t="shared" si="2"/>
        <v>JPY6M2WD=</v>
      </c>
      <c r="Q13" s="43">
        <f>'6M Pricing'!I11*100</f>
        <v>0.20105512420360533</v>
      </c>
      <c r="R13" s="43">
        <f t="shared" si="5"/>
        <v>0.20105512420360533</v>
      </c>
      <c r="S13" s="70" t="str">
        <f>IF(Contribute="abcd",IF($D$5&lt;&gt;-1,_xll.RtContribute(SourceAlias,P13,Fields,Q13:R13,"SCOPE:SERVER"),_xll.RtContribute(SourceAlias,"DDS_INSERT_S",$D$5:$F$5,P13:R13,"SCOPE:SERVER FTC:ALL")),"stopped")</f>
        <v>stopped</v>
      </c>
      <c r="T13" s="27"/>
      <c r="U13" s="2"/>
      <c r="V13" s="2"/>
      <c r="W13" s="2"/>
      <c r="X13" s="2"/>
      <c r="Y13" s="2"/>
      <c r="Z13" s="2"/>
    </row>
    <row r="14" spans="1:26" x14ac:dyDescent="0.2">
      <c r="A14" s="2"/>
      <c r="B14" s="25"/>
      <c r="C14" s="41" t="s">
        <v>91</v>
      </c>
      <c r="D14" s="42" t="str">
        <f t="shared" si="0"/>
        <v>JPYON3WD=</v>
      </c>
      <c r="E14" s="43">
        <f>'ON Pricing'!G12*100</f>
        <v>6.4248735212808175E-2</v>
      </c>
      <c r="F14" s="43">
        <f t="shared" si="3"/>
        <v>6.4248735212808175E-2</v>
      </c>
      <c r="G14" s="70" t="str">
        <f>IF(Contribute="abcd",IF($D$5&lt;&gt;-1,_xll.RtContribute(SourceAlias,D14,Fields,E14:F14,"SCOPE:SERVER"),_xll.RtContribute(SourceAlias,"DDS_INSERT_S",$D$5:$F$5,D14:F14,"SCOPE:SERVER FTC:ALL")),"stopped")</f>
        <v>stopped</v>
      </c>
      <c r="H14" s="26"/>
      <c r="I14" s="41" t="s">
        <v>91</v>
      </c>
      <c r="J14" s="42" t="str">
        <f t="shared" si="1"/>
        <v>JPY3M3WD=</v>
      </c>
      <c r="K14" s="43">
        <f>'3M Pricing'!I12*100</f>
        <v>0.13285105274616982</v>
      </c>
      <c r="L14" s="43">
        <f t="shared" si="4"/>
        <v>0.13285105274616982</v>
      </c>
      <c r="M14" s="70" t="str">
        <f>IF(Contribute="abcd",IF($D$5&lt;&gt;-1,_xll.RtContribute(SourceAlias,J14,Fields,K14:L14,"SCOPE:SERVER"),_xll.RtContribute(SourceAlias,"DDS_INSERT_S",$D$5:$F$5,J14:L14,"SCOPE:SERVER FTC:ALL")),"stopped")</f>
        <v>stopped</v>
      </c>
      <c r="N14" s="26"/>
      <c r="O14" s="41" t="s">
        <v>91</v>
      </c>
      <c r="P14" s="42" t="str">
        <f t="shared" si="2"/>
        <v>JPY6M3WD=</v>
      </c>
      <c r="Q14" s="43">
        <f>'6M Pricing'!I12*100</f>
        <v>0.20030178369991247</v>
      </c>
      <c r="R14" s="43">
        <f t="shared" si="5"/>
        <v>0.20030178369991247</v>
      </c>
      <c r="S14" s="70" t="str">
        <f>IF(Contribute="abcd",IF($D$5&lt;&gt;-1,_xll.RtContribute(SourceAlias,P14,Fields,Q14:R14,"SCOPE:SERVER"),_xll.RtContribute(SourceAlias,"DDS_INSERT_S",$D$5:$F$5,P14:R14,"SCOPE:SERVER FTC:ALL")),"stopped")</f>
        <v>stopped</v>
      </c>
      <c r="T14" s="27"/>
      <c r="U14" s="2"/>
      <c r="V14" s="2"/>
      <c r="W14" s="2"/>
      <c r="X14" s="2"/>
      <c r="Y14" s="2"/>
      <c r="Z14" s="2"/>
    </row>
    <row r="15" spans="1:26" x14ac:dyDescent="0.2">
      <c r="A15" s="2"/>
      <c r="B15" s="25"/>
      <c r="C15" s="38" t="s">
        <v>92</v>
      </c>
      <c r="D15" s="39" t="str">
        <f t="shared" si="0"/>
        <v>JPYON1MD=</v>
      </c>
      <c r="E15" s="40">
        <f>'ON Pricing'!G13*100</f>
        <v>6.4999999999978145E-2</v>
      </c>
      <c r="F15" s="40">
        <f t="shared" si="3"/>
        <v>6.4999999999978145E-2</v>
      </c>
      <c r="G15" s="69" t="str">
        <f>IF(Contribute="abcd",IF($D$5&lt;&gt;-1,_xll.RtContribute(SourceAlias,D15,Fields,E15:F15,"SCOPE:SERVER"),_xll.RtContribute(SourceAlias,"DDS_INSERT_S",$D$5:$F$5,D15:F15,"SCOPE:SERVER FTC:ALL")),"stopped")</f>
        <v>stopped</v>
      </c>
      <c r="H15" s="26"/>
      <c r="I15" s="41" t="s">
        <v>92</v>
      </c>
      <c r="J15" s="42" t="str">
        <f t="shared" si="1"/>
        <v>JPY3M1MD=</v>
      </c>
      <c r="K15" s="43">
        <f>'3M Pricing'!I13*100</f>
        <v>0.13269999999978505</v>
      </c>
      <c r="L15" s="43">
        <f t="shared" si="4"/>
        <v>0.13269999999978505</v>
      </c>
      <c r="M15" s="70" t="str">
        <f>IF(Contribute="abcd",IF($D$5&lt;&gt;-1,_xll.RtContribute(SourceAlias,J15,Fields,K15:L15,"SCOPE:SERVER"),_xll.RtContribute(SourceAlias,"DDS_INSERT_S",$D$5:$F$5,J15:L15,"SCOPE:SERVER FTC:ALL")),"stopped")</f>
        <v>stopped</v>
      </c>
      <c r="N15" s="26"/>
      <c r="O15" s="41" t="s">
        <v>92</v>
      </c>
      <c r="P15" s="42" t="str">
        <f t="shared" si="2"/>
        <v>JPY6M1MD=</v>
      </c>
      <c r="Q15" s="43">
        <f>'6M Pricing'!I13*100</f>
        <v>0.19870000000024321</v>
      </c>
      <c r="R15" s="43">
        <f t="shared" si="5"/>
        <v>0.19870000000024321</v>
      </c>
      <c r="S15" s="70" t="str">
        <f>IF(Contribute="abcd",IF($D$5&lt;&gt;-1,_xll.RtContribute(SourceAlias,P15,Fields,Q15:R15,"SCOPE:SERVER"),_xll.RtContribute(SourceAlias,"DDS_INSERT_S",$D$5:$F$5,P15:R15,"SCOPE:SERVER FTC:ALL")),"stopped")</f>
        <v>stopped</v>
      </c>
      <c r="T15" s="27"/>
      <c r="U15" s="2"/>
      <c r="V15" s="2"/>
      <c r="W15" s="2"/>
      <c r="X15" s="2"/>
      <c r="Y15" s="2"/>
      <c r="Z15" s="2"/>
    </row>
    <row r="16" spans="1:26" x14ac:dyDescent="0.2">
      <c r="A16" s="2"/>
      <c r="B16" s="25"/>
      <c r="C16" s="41" t="s">
        <v>93</v>
      </c>
      <c r="D16" s="42" t="str">
        <f t="shared" si="0"/>
        <v>JPYON2MD=</v>
      </c>
      <c r="E16" s="43">
        <f>'ON Pricing'!G14*100</f>
        <v>6.5000000000108887E-2</v>
      </c>
      <c r="F16" s="43">
        <f t="shared" si="3"/>
        <v>6.5000000000108887E-2</v>
      </c>
      <c r="G16" s="70" t="str">
        <f>IF(Contribute="abcd",IF($D$5&lt;&gt;-1,_xll.RtContribute(SourceAlias,D16,Fields,E16:F16,"SCOPE:SERVER"),_xll.RtContribute(SourceAlias,"DDS_INSERT_S",$D$5:$F$5,D16:F16,"SCOPE:SERVER FTC:ALL")),"stopped")</f>
        <v>stopped</v>
      </c>
      <c r="H16" s="26"/>
      <c r="I16" s="41" t="s">
        <v>93</v>
      </c>
      <c r="J16" s="42" t="str">
        <f t="shared" si="1"/>
        <v>JPY3M2MD=</v>
      </c>
      <c r="K16" s="43">
        <f>'3M Pricing'!I14*100</f>
        <v>0.13270000000004292</v>
      </c>
      <c r="L16" s="43">
        <f t="shared" si="4"/>
        <v>0.13270000000004292</v>
      </c>
      <c r="M16" s="70" t="str">
        <f>IF(Contribute="abcd",IF($D$5&lt;&gt;-1,_xll.RtContribute(SourceAlias,J16,Fields,K16:L16,"SCOPE:SERVER"),_xll.RtContribute(SourceAlias,"DDS_INSERT_S",$D$5:$F$5,J16:L16,"SCOPE:SERVER FTC:ALL")),"stopped")</f>
        <v>stopped</v>
      </c>
      <c r="N16" s="26"/>
      <c r="O16" s="41" t="s">
        <v>93</v>
      </c>
      <c r="P16" s="42" t="str">
        <f t="shared" si="2"/>
        <v>JPY6M2MD=</v>
      </c>
      <c r="Q16" s="43">
        <f>'6M Pricing'!I14*100</f>
        <v>0.19270000000004919</v>
      </c>
      <c r="R16" s="43">
        <f t="shared" si="5"/>
        <v>0.19270000000004919</v>
      </c>
      <c r="S16" s="70" t="str">
        <f>IF(Contribute="abcd",IF($D$5&lt;&gt;-1,_xll.RtContribute(SourceAlias,P16,Fields,Q16:R16,"SCOPE:SERVER"),_xll.RtContribute(SourceAlias,"DDS_INSERT_S",$D$5:$F$5,P16:R16,"SCOPE:SERVER FTC:ALL")),"stopped")</f>
        <v>stopped</v>
      </c>
      <c r="T16" s="27"/>
      <c r="U16" s="2"/>
      <c r="V16" s="2"/>
      <c r="W16" s="2"/>
      <c r="X16" s="2"/>
      <c r="Y16" s="2"/>
      <c r="Z16" s="2"/>
    </row>
    <row r="17" spans="1:26" x14ac:dyDescent="0.2">
      <c r="A17" s="2"/>
      <c r="B17" s="25"/>
      <c r="C17" s="41" t="s">
        <v>94</v>
      </c>
      <c r="D17" s="42" t="str">
        <f t="shared" si="0"/>
        <v>JPYON3MD=</v>
      </c>
      <c r="E17" s="43">
        <f>'ON Pricing'!G15*100</f>
        <v>6.500000000002544E-2</v>
      </c>
      <c r="F17" s="43">
        <f t="shared" si="3"/>
        <v>6.500000000002544E-2</v>
      </c>
      <c r="G17" s="70" t="str">
        <f>IF(Contribute="abcd",IF($D$5&lt;&gt;-1,_xll.RtContribute(SourceAlias,D17,Fields,E17:F17,"SCOPE:SERVER"),_xll.RtContribute(SourceAlias,"DDS_INSERT_S",$D$5:$F$5,D17:F17,"SCOPE:SERVER FTC:ALL")),"stopped")</f>
        <v>stopped</v>
      </c>
      <c r="H17" s="26"/>
      <c r="I17" s="41" t="s">
        <v>94</v>
      </c>
      <c r="J17" s="42" t="str">
        <f t="shared" si="1"/>
        <v>JPY3M3MD=</v>
      </c>
      <c r="K17" s="43">
        <f>'3M Pricing'!I15*100</f>
        <v>0.13290000000065041</v>
      </c>
      <c r="L17" s="43">
        <f t="shared" si="4"/>
        <v>0.13290000000065041</v>
      </c>
      <c r="M17" s="70" t="str">
        <f>IF(Contribute="abcd",IF($D$5&lt;&gt;-1,_xll.RtContribute(SourceAlias,J17,Fields,K17:L17,"SCOPE:SERVER"),_xll.RtContribute(SourceAlias,"DDS_INSERT_S",$D$5:$F$5,J17:L17,"SCOPE:SERVER FTC:ALL")),"stopped")</f>
        <v>stopped</v>
      </c>
      <c r="N17" s="26"/>
      <c r="O17" s="41" t="s">
        <v>94</v>
      </c>
      <c r="P17" s="42" t="str">
        <f t="shared" si="2"/>
        <v>JPY6M3MD=</v>
      </c>
      <c r="Q17" s="43">
        <f>'6M Pricing'!I15*100</f>
        <v>0.18780000000000746</v>
      </c>
      <c r="R17" s="43">
        <f t="shared" si="5"/>
        <v>0.18780000000000746</v>
      </c>
      <c r="S17" s="70" t="str">
        <f>IF(Contribute="abcd",IF($D$5&lt;&gt;-1,_xll.RtContribute(SourceAlias,P17,Fields,Q17:R17,"SCOPE:SERVER"),_xll.RtContribute(SourceAlias,"DDS_INSERT_S",$D$5:$F$5,P17:R17,"SCOPE:SERVER FTC:ALL")),"stopped")</f>
        <v>stopped</v>
      </c>
      <c r="T17" s="27"/>
      <c r="U17" s="2"/>
      <c r="V17" s="2"/>
      <c r="W17" s="2"/>
      <c r="X17" s="2"/>
      <c r="Y17" s="2"/>
      <c r="Z17" s="2"/>
    </row>
    <row r="18" spans="1:26" x14ac:dyDescent="0.2">
      <c r="A18" s="2"/>
      <c r="B18" s="25"/>
      <c r="C18" s="41" t="s">
        <v>95</v>
      </c>
      <c r="D18" s="42" t="str">
        <f t="shared" si="0"/>
        <v>JPYON4MD=</v>
      </c>
      <c r="E18" s="43">
        <f>'ON Pricing'!G16*100</f>
        <v>6.2500000000005079E-2</v>
      </c>
      <c r="F18" s="43">
        <f t="shared" si="3"/>
        <v>6.2500000000005079E-2</v>
      </c>
      <c r="G18" s="70" t="str">
        <f>IF(Contribute="abcd",IF($D$5&lt;&gt;-1,_xll.RtContribute(SourceAlias,D18,Fields,E18:F18,"SCOPE:SERVER"),_xll.RtContribute(SourceAlias,"DDS_INSERT_S",$D$5:$F$5,D18:F18,"SCOPE:SERVER FTC:ALL")),"stopped")</f>
        <v>stopped</v>
      </c>
      <c r="H18" s="26"/>
      <c r="I18" s="38" t="s">
        <v>150</v>
      </c>
      <c r="J18" s="39" t="str">
        <f t="shared" si="1"/>
        <v>JPY3M1x4F=</v>
      </c>
      <c r="K18" s="40">
        <f>'3M Pricing'!I16*100</f>
        <v>0.1299999999999828</v>
      </c>
      <c r="L18" s="40">
        <f t="shared" si="4"/>
        <v>0.1299999999999828</v>
      </c>
      <c r="M18" s="69" t="str">
        <f>IF(Contribute="abcd",IF($D$5&lt;&gt;-1,_xll.RtContribute(SourceAlias,J18,Fields,K18:L18,"SCOPE:SERVER"),_xll.RtContribute(SourceAlias,"DDS_INSERT_S",$D$5:$F$5,J18:L18,"SCOPE:SERVER FTC:ALL")),"stopped")</f>
        <v>stopped</v>
      </c>
      <c r="N18" s="26"/>
      <c r="O18" s="41" t="s">
        <v>95</v>
      </c>
      <c r="P18" s="42" t="str">
        <f t="shared" si="2"/>
        <v>JPY6M4MD=</v>
      </c>
      <c r="Q18" s="43">
        <f>'6M Pricing'!I16*100</f>
        <v>0.18190000000000855</v>
      </c>
      <c r="R18" s="43">
        <f t="shared" si="5"/>
        <v>0.18190000000000855</v>
      </c>
      <c r="S18" s="70" t="str">
        <f>IF(Contribute="abcd",IF($D$5&lt;&gt;-1,_xll.RtContribute(SourceAlias,P18,Fields,Q18:R18,"SCOPE:SERVER"),_xll.RtContribute(SourceAlias,"DDS_INSERT_S",$D$5:$F$5,P18:R18,"SCOPE:SERVER FTC:ALL")),"stopped")</f>
        <v>stopped</v>
      </c>
      <c r="T18" s="27"/>
      <c r="U18" s="2"/>
      <c r="V18" s="2"/>
      <c r="W18" s="2"/>
      <c r="X18" s="2"/>
      <c r="Y18" s="2"/>
      <c r="Z18" s="2"/>
    </row>
    <row r="19" spans="1:26" x14ac:dyDescent="0.2">
      <c r="A19" s="2"/>
      <c r="B19" s="25"/>
      <c r="C19" s="41" t="s">
        <v>96</v>
      </c>
      <c r="D19" s="42" t="str">
        <f t="shared" si="0"/>
        <v>JPYON5MD=</v>
      </c>
      <c r="E19" s="43">
        <f>'ON Pricing'!G17*100</f>
        <v>6.2499999999974069E-2</v>
      </c>
      <c r="F19" s="43">
        <f t="shared" si="3"/>
        <v>6.2499999999974069E-2</v>
      </c>
      <c r="G19" s="70" t="str">
        <f>IF(Contribute="abcd",IF($D$5&lt;&gt;-1,_xll.RtContribute(SourceAlias,D19,Fields,E19:F19,"SCOPE:SERVER"),_xll.RtContribute(SourceAlias,"DDS_INSERT_S",$D$5:$F$5,D19:F19,"SCOPE:SERVER FTC:ALL")),"stopped")</f>
        <v>stopped</v>
      </c>
      <c r="H19" s="26"/>
      <c r="I19" s="41" t="s">
        <v>151</v>
      </c>
      <c r="J19" s="42" t="str">
        <f t="shared" si="1"/>
        <v>JPY3M2x5F=</v>
      </c>
      <c r="K19" s="43">
        <f>'3M Pricing'!I17*100</f>
        <v>0.13000000000748371</v>
      </c>
      <c r="L19" s="43">
        <f t="shared" si="4"/>
        <v>0.13000000000748371</v>
      </c>
      <c r="M19" s="70" t="str">
        <f>IF(Contribute="abcd",IF($D$5&lt;&gt;-1,_xll.RtContribute(SourceAlias,J19,Fields,K19:L19,"SCOPE:SERVER"),_xll.RtContribute(SourceAlias,"DDS_INSERT_S",$D$5:$F$5,J19:L19,"SCOPE:SERVER FTC:ALL")),"stopped")</f>
        <v>stopped</v>
      </c>
      <c r="N19" s="26"/>
      <c r="O19" s="41" t="s">
        <v>96</v>
      </c>
      <c r="P19" s="42" t="str">
        <f t="shared" si="2"/>
        <v>JPY6M5MD=</v>
      </c>
      <c r="Q19" s="43">
        <f>'6M Pricing'!I17*100</f>
        <v>0.17960000000000526</v>
      </c>
      <c r="R19" s="43">
        <f t="shared" si="5"/>
        <v>0.17960000000000526</v>
      </c>
      <c r="S19" s="70" t="str">
        <f>IF(Contribute="abcd",IF($D$5&lt;&gt;-1,_xll.RtContribute(SourceAlias,P19,Fields,Q19:R19,"SCOPE:SERVER"),_xll.RtContribute(SourceAlias,"DDS_INSERT_S",$D$5:$F$5,P19:R19,"SCOPE:SERVER FTC:ALL")),"stopped")</f>
        <v>stopped</v>
      </c>
      <c r="T19" s="27"/>
      <c r="U19" s="2"/>
      <c r="V19" s="2"/>
      <c r="W19" s="2"/>
      <c r="X19" s="2"/>
      <c r="Y19" s="2"/>
      <c r="Z19" s="2"/>
    </row>
    <row r="20" spans="1:26" x14ac:dyDescent="0.2">
      <c r="A20" s="2"/>
      <c r="B20" s="25"/>
      <c r="C20" s="41" t="s">
        <v>97</v>
      </c>
      <c r="D20" s="42" t="str">
        <f t="shared" si="0"/>
        <v>JPYON6MD=</v>
      </c>
      <c r="E20" s="43">
        <f>'ON Pricing'!G18*100</f>
        <v>6.2499999999992964E-2</v>
      </c>
      <c r="F20" s="43">
        <f t="shared" si="3"/>
        <v>6.2499999999992964E-2</v>
      </c>
      <c r="G20" s="70" t="str">
        <f>IF(Contribute="abcd",IF($D$5&lt;&gt;-1,_xll.RtContribute(SourceAlias,D20,Fields,E20:F20,"SCOPE:SERVER"),_xll.RtContribute(SourceAlias,"DDS_INSERT_S",$D$5:$F$5,D20:F20,"SCOPE:SERVER FTC:ALL")),"stopped")</f>
        <v>stopped</v>
      </c>
      <c r="H20" s="26"/>
      <c r="I20" s="41" t="s">
        <v>152</v>
      </c>
      <c r="J20" s="42" t="str">
        <f t="shared" si="1"/>
        <v>JPY3M3x6F=</v>
      </c>
      <c r="K20" s="43">
        <f>'3M Pricing'!I18*100</f>
        <v>0.13000000001049614</v>
      </c>
      <c r="L20" s="43">
        <f t="shared" si="4"/>
        <v>0.13000000001049614</v>
      </c>
      <c r="M20" s="70" t="str">
        <f>IF(Contribute="abcd",IF($D$5&lt;&gt;-1,_xll.RtContribute(SourceAlias,J20,Fields,K20:L20,"SCOPE:SERVER"),_xll.RtContribute(SourceAlias,"DDS_INSERT_S",$D$5:$F$5,J20:L20,"SCOPE:SERVER FTC:ALL")),"stopped")</f>
        <v>stopped</v>
      </c>
      <c r="N20" s="26"/>
      <c r="O20" s="41" t="s">
        <v>97</v>
      </c>
      <c r="P20" s="42" t="str">
        <f t="shared" si="2"/>
        <v>JPY6M6MD=</v>
      </c>
      <c r="Q20" s="43">
        <f>'6M Pricing'!I18*100</f>
        <v>0.17829999999999824</v>
      </c>
      <c r="R20" s="43">
        <f t="shared" si="5"/>
        <v>0.17829999999999824</v>
      </c>
      <c r="S20" s="70" t="str">
        <f>IF(Contribute="abcd",IF($D$5&lt;&gt;-1,_xll.RtContribute(SourceAlias,P20,Fields,Q20:R20,"SCOPE:SERVER"),_xll.RtContribute(SourceAlias,"DDS_INSERT_S",$D$5:$F$5,P20:R20,"SCOPE:SERVER FTC:ALL")),"stopped")</f>
        <v>stopped</v>
      </c>
      <c r="T20" s="27"/>
      <c r="U20" s="2"/>
      <c r="V20" s="2"/>
      <c r="W20" s="2"/>
      <c r="X20" s="2"/>
      <c r="Y20" s="2"/>
      <c r="Z20" s="2"/>
    </row>
    <row r="21" spans="1:26" x14ac:dyDescent="0.2">
      <c r="A21" s="2"/>
      <c r="B21" s="25"/>
      <c r="C21" s="41" t="s">
        <v>98</v>
      </c>
      <c r="D21" s="42"/>
      <c r="E21" s="43">
        <f>'ON Pricing'!G19*100</f>
        <v>6.2706564850160143E-2</v>
      </c>
      <c r="F21" s="43">
        <f t="shared" si="3"/>
        <v>6.2706564850160143E-2</v>
      </c>
      <c r="G21" s="70"/>
      <c r="H21" s="26"/>
      <c r="I21" s="41" t="s">
        <v>153</v>
      </c>
      <c r="J21" s="42" t="str">
        <f t="shared" si="1"/>
        <v>JPY3M4x7F=</v>
      </c>
      <c r="K21" s="43">
        <f>'3M Pricing'!I19*100</f>
        <v>0.1299999999999828</v>
      </c>
      <c r="L21" s="43">
        <f t="shared" si="4"/>
        <v>0.1299999999999828</v>
      </c>
      <c r="M21" s="70" t="str">
        <f>IF(Contribute="abcd",IF($D$5&lt;&gt;-1,_xll.RtContribute(SourceAlias,J21,Fields,K21:L21,"SCOPE:SERVER"),_xll.RtContribute(SourceAlias,"DDS_INSERT_S",$D$5:$F$5,J21:L21,"SCOPE:SERVER FTC:ALL")),"stopped")</f>
        <v>stopped</v>
      </c>
      <c r="N21" s="26"/>
      <c r="O21" s="38" t="s">
        <v>154</v>
      </c>
      <c r="P21" s="39" t="str">
        <f t="shared" si="2"/>
        <v>JPY6M1x7F=</v>
      </c>
      <c r="Q21" s="40">
        <f>'6M Pricing'!I19*100</f>
        <v>0.17500000000071203</v>
      </c>
      <c r="R21" s="40">
        <f t="shared" si="5"/>
        <v>0.17500000000071203</v>
      </c>
      <c r="S21" s="69" t="str">
        <f>IF(Contribute="abcd",IF($D$5&lt;&gt;-1,_xll.RtContribute(SourceAlias,P21,Fields,Q21:R21,"SCOPE:SERVER"),_xll.RtContribute(SourceAlias,"DDS_INSERT_S",$D$5:$F$5,P21:R21,"SCOPE:SERVER FTC:ALL")),"stopped")</f>
        <v>stopped</v>
      </c>
      <c r="T21" s="27"/>
      <c r="U21" s="2"/>
      <c r="V21" s="2"/>
      <c r="W21" s="2"/>
      <c r="X21" s="2"/>
      <c r="Y21" s="2"/>
      <c r="Z21" s="2"/>
    </row>
    <row r="22" spans="1:26" x14ac:dyDescent="0.2">
      <c r="A22" s="2"/>
      <c r="B22" s="25"/>
      <c r="C22" s="41" t="s">
        <v>99</v>
      </c>
      <c r="D22" s="42"/>
      <c r="E22" s="43">
        <f>'ON Pricing'!G20*100</f>
        <v>6.284541098153229E-2</v>
      </c>
      <c r="F22" s="43">
        <f t="shared" si="3"/>
        <v>6.284541098153229E-2</v>
      </c>
      <c r="G22" s="70"/>
      <c r="H22" s="26"/>
      <c r="I22" s="41" t="s">
        <v>155</v>
      </c>
      <c r="J22" s="42" t="str">
        <f t="shared" si="1"/>
        <v>JPY3M5x8F=</v>
      </c>
      <c r="K22" s="43">
        <f>'3M Pricing'!I20*100</f>
        <v>0.12500000003417</v>
      </c>
      <c r="L22" s="43">
        <f t="shared" si="4"/>
        <v>0.12500000003417</v>
      </c>
      <c r="M22" s="70" t="str">
        <f>IF(Contribute="abcd",IF($D$5&lt;&gt;-1,_xll.RtContribute(SourceAlias,J22,Fields,K22:L22,"SCOPE:SERVER"),_xll.RtContribute(SourceAlias,"DDS_INSERT_S",$D$5:$F$5,J22:L22,"SCOPE:SERVER FTC:ALL")),"stopped")</f>
        <v>stopped</v>
      </c>
      <c r="N22" s="26"/>
      <c r="O22" s="41" t="s">
        <v>156</v>
      </c>
      <c r="P22" s="42" t="str">
        <f t="shared" si="2"/>
        <v>JPY6M2x8F=</v>
      </c>
      <c r="Q22" s="43">
        <f>'6M Pricing'!I20*100</f>
        <v>0.17499999996017374</v>
      </c>
      <c r="R22" s="43">
        <f t="shared" si="5"/>
        <v>0.17499999996017374</v>
      </c>
      <c r="S22" s="70" t="str">
        <f>IF(Contribute="abcd",IF($D$5&lt;&gt;-1,_xll.RtContribute(SourceAlias,P22,Fields,Q22:R22,"SCOPE:SERVER"),_xll.RtContribute(SourceAlias,"DDS_INSERT_S",$D$5:$F$5,P22:R22,"SCOPE:SERVER FTC:ALL")),"stopped")</f>
        <v>stopped</v>
      </c>
      <c r="T22" s="27"/>
      <c r="U22" s="2"/>
      <c r="V22" s="2"/>
      <c r="W22" s="2"/>
      <c r="X22" s="2"/>
      <c r="Y22" s="2"/>
      <c r="Z22" s="2"/>
    </row>
    <row r="23" spans="1:26" x14ac:dyDescent="0.2">
      <c r="A23" s="2"/>
      <c r="B23" s="25"/>
      <c r="C23" s="41" t="s">
        <v>100</v>
      </c>
      <c r="D23" s="42" t="str">
        <f t="shared" si="0"/>
        <v>JPYON9MD=</v>
      </c>
      <c r="E23" s="43">
        <f>'ON Pricing'!G21*100</f>
        <v>6.250000000001725E-2</v>
      </c>
      <c r="F23" s="43">
        <f t="shared" si="3"/>
        <v>6.250000000001725E-2</v>
      </c>
      <c r="G23" s="70" t="str">
        <f>IF(Contribute="abcd",IF($D$5&lt;&gt;-1,_xll.RtContribute(SourceAlias,D23,Fields,E23:F23,"SCOPE:SERVER"),_xll.RtContribute(SourceAlias,"DDS_INSERT_S",$D$5:$F$5,D23:F23,"SCOPE:SERVER FTC:ALL")),"stopped")</f>
        <v>stopped</v>
      </c>
      <c r="H23" s="26"/>
      <c r="I23" s="41" t="s">
        <v>157</v>
      </c>
      <c r="J23" s="42" t="str">
        <f t="shared" si="1"/>
        <v>JPY3M6x9F=</v>
      </c>
      <c r="K23" s="43">
        <f>'3M Pricing'!I21*100</f>
        <v>0.12500000033602904</v>
      </c>
      <c r="L23" s="43">
        <f t="shared" si="4"/>
        <v>0.12500000033602904</v>
      </c>
      <c r="M23" s="70" t="str">
        <f>IF(Contribute="abcd",IF($D$5&lt;&gt;-1,_xll.RtContribute(SourceAlias,J23,Fields,K23:L23,"SCOPE:SERVER"),_xll.RtContribute(SourceAlias,"DDS_INSERT_S",$D$5:$F$5,J23:L23,"SCOPE:SERVER FTC:ALL")),"stopped")</f>
        <v>stopped</v>
      </c>
      <c r="N23" s="26"/>
      <c r="O23" s="41" t="s">
        <v>158</v>
      </c>
      <c r="P23" s="42" t="str">
        <f t="shared" si="2"/>
        <v>JPY6M3x9F=</v>
      </c>
      <c r="Q23" s="43">
        <f>'6M Pricing'!I21*100</f>
        <v>0.17499999996549193</v>
      </c>
      <c r="R23" s="43">
        <f t="shared" si="5"/>
        <v>0.17499999996549193</v>
      </c>
      <c r="S23" s="70" t="str">
        <f>IF(Contribute="abcd",IF($D$5&lt;&gt;-1,_xll.RtContribute(SourceAlias,P23,Fields,Q23:R23,"SCOPE:SERVER"),_xll.RtContribute(SourceAlias,"DDS_INSERT_S",$D$5:$F$5,P23:R23,"SCOPE:SERVER FTC:ALL")),"stopped")</f>
        <v>stopped</v>
      </c>
      <c r="T23" s="27"/>
      <c r="U23" s="2"/>
      <c r="V23" s="2"/>
      <c r="W23" s="2"/>
      <c r="X23" s="2"/>
      <c r="Y23" s="2"/>
      <c r="Z23" s="2"/>
    </row>
    <row r="24" spans="1:26" x14ac:dyDescent="0.2">
      <c r="A24" s="2"/>
      <c r="B24" s="25"/>
      <c r="C24" s="41" t="s">
        <v>101</v>
      </c>
      <c r="D24" s="42"/>
      <c r="E24" s="43">
        <f>'ON Pricing'!G22*100</f>
        <v>6.1568598642085137E-2</v>
      </c>
      <c r="F24" s="43">
        <f t="shared" si="3"/>
        <v>6.1568598642085137E-2</v>
      </c>
      <c r="G24" s="70"/>
      <c r="H24" s="26"/>
      <c r="I24" s="41" t="s">
        <v>159</v>
      </c>
      <c r="J24" s="42"/>
      <c r="K24" s="43">
        <f>'3M Pricing'!I22*100</f>
        <v>0.12713824666993578</v>
      </c>
      <c r="L24" s="43">
        <f t="shared" si="4"/>
        <v>0.12713824666993578</v>
      </c>
      <c r="M24" s="70"/>
      <c r="N24" s="26"/>
      <c r="O24" s="41" t="s">
        <v>160</v>
      </c>
      <c r="P24" s="42" t="str">
        <f t="shared" si="2"/>
        <v>JPY6M4x10F=</v>
      </c>
      <c r="Q24" s="43">
        <f>'6M Pricing'!I22*100</f>
        <v>0.16999999999998419</v>
      </c>
      <c r="R24" s="43">
        <f t="shared" si="5"/>
        <v>0.16999999999998419</v>
      </c>
      <c r="S24" s="70" t="str">
        <f>IF(Contribute="abcd",IF($D$5&lt;&gt;-1,_xll.RtContribute(SourceAlias,P24,Fields,Q24:R24,"SCOPE:SERVER"),_xll.RtContribute(SourceAlias,"DDS_INSERT_S",$D$5:$F$5,P24:R24,"SCOPE:SERVER FTC:ALL")),"stopped")</f>
        <v>stopped</v>
      </c>
      <c r="T24" s="27"/>
      <c r="U24" s="2"/>
      <c r="V24" s="2"/>
      <c r="W24" s="2"/>
      <c r="X24" s="2"/>
      <c r="Y24" s="2"/>
      <c r="Z24" s="2"/>
    </row>
    <row r="25" spans="1:26" x14ac:dyDescent="0.2">
      <c r="A25" s="2"/>
      <c r="B25" s="25"/>
      <c r="C25" s="41" t="s">
        <v>102</v>
      </c>
      <c r="D25" s="42"/>
      <c r="E25" s="43">
        <f>'ON Pricing'!G23*100</f>
        <v>6.0654501184122675E-2</v>
      </c>
      <c r="F25" s="43">
        <f t="shared" si="3"/>
        <v>6.0654501184122675E-2</v>
      </c>
      <c r="G25" s="70"/>
      <c r="H25" s="26"/>
      <c r="I25" s="41" t="s">
        <v>161</v>
      </c>
      <c r="J25" s="42"/>
      <c r="K25" s="43">
        <f>'3M Pricing'!I23*100</f>
        <v>0.12930245542648902</v>
      </c>
      <c r="L25" s="43">
        <f t="shared" si="4"/>
        <v>0.12930245542648902</v>
      </c>
      <c r="M25" s="70"/>
      <c r="N25" s="26"/>
      <c r="O25" s="41" t="s">
        <v>162</v>
      </c>
      <c r="P25" s="42" t="str">
        <f t="shared" si="2"/>
        <v>JPY6M5x11F=</v>
      </c>
      <c r="Q25" s="43">
        <f>'6M Pricing'!I23*100</f>
        <v>0.17000000000001569</v>
      </c>
      <c r="R25" s="43">
        <f t="shared" si="5"/>
        <v>0.17000000000001569</v>
      </c>
      <c r="S25" s="70" t="str">
        <f>IF(Contribute="abcd",IF($D$5&lt;&gt;-1,_xll.RtContribute(SourceAlias,P25,Fields,Q25:R25,"SCOPE:SERVER"),_xll.RtContribute(SourceAlias,"DDS_INSERT_S",$D$5:$F$5,P25:R25,"SCOPE:SERVER FTC:ALL")),"stopped")</f>
        <v>stopped</v>
      </c>
      <c r="T25" s="27"/>
      <c r="U25" s="2"/>
      <c r="V25" s="2"/>
      <c r="W25" s="2"/>
      <c r="X25" s="2"/>
      <c r="Y25" s="2"/>
      <c r="Z25" s="2"/>
    </row>
    <row r="26" spans="1:26" x14ac:dyDescent="0.2">
      <c r="A26" s="2"/>
      <c r="B26" s="25"/>
      <c r="C26" s="41" t="s">
        <v>103</v>
      </c>
      <c r="D26" s="42" t="str">
        <f t="shared" si="0"/>
        <v>JPYON1YD=</v>
      </c>
      <c r="E26" s="43">
        <f>'ON Pricing'!G24*100</f>
        <v>6.0000000000008887E-2</v>
      </c>
      <c r="F26" s="43">
        <f t="shared" si="3"/>
        <v>6.0000000000008887E-2</v>
      </c>
      <c r="G26" s="70" t="str">
        <f>IF(Contribute="abcd",IF($D$5&lt;&gt;-1,_xll.RtContribute(SourceAlias,D26,Fields,E26:F26,"SCOPE:SERVER"),_xll.RtContribute(SourceAlias,"DDS_INSERT_S",$D$5:$F$5,D26:F26,"SCOPE:SERVER FTC:ALL")),"stopped")</f>
        <v>stopped</v>
      </c>
      <c r="H26" s="26"/>
      <c r="I26" s="41" t="s">
        <v>163</v>
      </c>
      <c r="J26" s="42" t="str">
        <f t="shared" si="1"/>
        <v>JPY3M9x12F=</v>
      </c>
      <c r="K26" s="43">
        <f>'3M Pricing'!I24*100</f>
        <v>0.12499999999996245</v>
      </c>
      <c r="L26" s="43">
        <f t="shared" si="4"/>
        <v>0.12499999999996245</v>
      </c>
      <c r="M26" s="70" t="str">
        <f>IF(Contribute="abcd",IF($D$5&lt;&gt;-1,_xll.RtContribute(SourceAlias,J26,Fields,K26:L26,"SCOPE:SERVER"),_xll.RtContribute(SourceAlias,"DDS_INSERT_S",$D$5:$F$5,J26:L26,"SCOPE:SERVER FTC:ALL")),"stopped")</f>
        <v>stopped</v>
      </c>
      <c r="N26" s="26"/>
      <c r="O26" s="41" t="s">
        <v>164</v>
      </c>
      <c r="P26" s="42" t="str">
        <f t="shared" si="2"/>
        <v>JPY6M6x12F=</v>
      </c>
      <c r="Q26" s="43">
        <f>'6M Pricing'!I24*100</f>
        <v>0.17000000001837465</v>
      </c>
      <c r="R26" s="43">
        <f t="shared" si="5"/>
        <v>0.17000000001837465</v>
      </c>
      <c r="S26" s="70" t="str">
        <f>IF(Contribute="abcd",IF($D$5&lt;&gt;-1,_xll.RtContribute(SourceAlias,P26,Fields,Q26:R26,"SCOPE:SERVER"),_xll.RtContribute(SourceAlias,"DDS_INSERT_S",$D$5:$F$5,P26:R26,"SCOPE:SERVER FTC:ALL")),"stopped")</f>
        <v>stopped</v>
      </c>
      <c r="T26" s="27"/>
      <c r="U26" s="2"/>
      <c r="V26" s="2"/>
      <c r="W26" s="2"/>
      <c r="X26" s="2"/>
      <c r="Y26" s="2"/>
      <c r="Z26" s="2"/>
    </row>
    <row r="27" spans="1:26" x14ac:dyDescent="0.2">
      <c r="A27" s="2"/>
      <c r="B27" s="25"/>
      <c r="C27" s="41" t="s">
        <v>176</v>
      </c>
      <c r="D27" s="42"/>
      <c r="E27" s="43">
        <f>'ON Pricing'!G25*100</f>
        <v>5.9980337101785325E-2</v>
      </c>
      <c r="F27" s="43">
        <f t="shared" si="3"/>
        <v>5.9980337101785325E-2</v>
      </c>
      <c r="G27" s="70"/>
      <c r="H27" s="26"/>
      <c r="I27" s="41" t="s">
        <v>165</v>
      </c>
      <c r="J27" s="42"/>
      <c r="K27" s="43">
        <f>'3M Pricing'!I25*100</f>
        <v>0.1218942856976966</v>
      </c>
      <c r="L27" s="43">
        <f t="shared" si="4"/>
        <v>0.1218942856976966</v>
      </c>
      <c r="M27" s="70"/>
      <c r="N27" s="26"/>
      <c r="O27" s="41" t="s">
        <v>166</v>
      </c>
      <c r="P27" s="42"/>
      <c r="Q27" s="43">
        <f>'6M Pricing'!I25*100</f>
        <v>0.167297501505562</v>
      </c>
      <c r="R27" s="43">
        <f t="shared" si="5"/>
        <v>0.167297501505562</v>
      </c>
      <c r="S27" s="70"/>
      <c r="T27" s="27"/>
      <c r="U27" s="2"/>
      <c r="V27" s="2"/>
      <c r="W27" s="2"/>
      <c r="X27" s="2"/>
      <c r="Y27" s="2"/>
      <c r="Z27" s="2"/>
    </row>
    <row r="28" spans="1:26" x14ac:dyDescent="0.2">
      <c r="A28" s="2"/>
      <c r="B28" s="25"/>
      <c r="C28" s="41" t="s">
        <v>177</v>
      </c>
      <c r="D28" s="42"/>
      <c r="E28" s="43">
        <f>'ON Pricing'!G26*100</f>
        <v>6.0382416690371934E-2</v>
      </c>
      <c r="F28" s="43">
        <f t="shared" si="3"/>
        <v>6.0382416690371934E-2</v>
      </c>
      <c r="G28" s="70"/>
      <c r="H28" s="26"/>
      <c r="I28" s="41" t="s">
        <v>167</v>
      </c>
      <c r="J28" s="42"/>
      <c r="K28" s="43">
        <f>'3M Pricing'!I26*100</f>
        <v>0.12079196169648748</v>
      </c>
      <c r="L28" s="43">
        <f t="shared" si="4"/>
        <v>0.12079196169648748</v>
      </c>
      <c r="M28" s="70"/>
      <c r="N28" s="26"/>
      <c r="O28" s="41" t="s">
        <v>168</v>
      </c>
      <c r="P28" s="42"/>
      <c r="Q28" s="43">
        <f>'6M Pricing'!I26*100</f>
        <v>0.16231155606838893</v>
      </c>
      <c r="R28" s="43">
        <f t="shared" si="5"/>
        <v>0.16231155606838893</v>
      </c>
      <c r="S28" s="70"/>
      <c r="T28" s="27"/>
      <c r="U28" s="2"/>
      <c r="V28" s="2"/>
      <c r="W28" s="2"/>
      <c r="X28" s="2"/>
      <c r="Y28" s="2"/>
      <c r="Z28" s="2"/>
    </row>
    <row r="29" spans="1:26" x14ac:dyDescent="0.2">
      <c r="A29" s="2"/>
      <c r="B29" s="25"/>
      <c r="C29" s="41" t="s">
        <v>178</v>
      </c>
      <c r="D29" s="42"/>
      <c r="E29" s="43">
        <f>'ON Pricing'!G27*100</f>
        <v>6.0992694167967446E-2</v>
      </c>
      <c r="F29" s="43">
        <f t="shared" si="3"/>
        <v>6.0992694167967446E-2</v>
      </c>
      <c r="G29" s="70"/>
      <c r="H29" s="26"/>
      <c r="I29" s="41" t="s">
        <v>169</v>
      </c>
      <c r="J29" s="42" t="str">
        <f t="shared" si="1"/>
        <v>JPY3M12x15F=</v>
      </c>
      <c r="K29" s="43">
        <f>'3M Pricing'!I27*100</f>
        <v>0.11999999991450735</v>
      </c>
      <c r="L29" s="43">
        <f t="shared" si="4"/>
        <v>0.11999999991450735</v>
      </c>
      <c r="M29" s="70" t="str">
        <f>IF(Contribute="abcd",IF($D$5&lt;&gt;-1,_xll.RtContribute(SourceAlias,J29,Fields,K29:L29,"SCOPE:SERVER"),_xll.RtContribute(SourceAlias,"DDS_INSERT_S",$D$5:$F$5,J29:L29,"SCOPE:SERVER FTC:ALL")),"stopped")</f>
        <v>stopped</v>
      </c>
      <c r="N29" s="26"/>
      <c r="O29" s="41" t="s">
        <v>170</v>
      </c>
      <c r="P29" s="42"/>
      <c r="Q29" s="43">
        <f>'6M Pricing'!I27*100</f>
        <v>0.15753818154638347</v>
      </c>
      <c r="R29" s="43">
        <f t="shared" si="5"/>
        <v>0.15753818154638347</v>
      </c>
      <c r="S29" s="70"/>
      <c r="T29" s="27"/>
      <c r="U29" s="2"/>
      <c r="V29" s="2"/>
      <c r="W29" s="2"/>
      <c r="X29" s="2"/>
      <c r="Y29" s="2"/>
      <c r="Z29" s="2"/>
    </row>
    <row r="30" spans="1:26" x14ac:dyDescent="0.2">
      <c r="A30" s="2"/>
      <c r="B30" s="25"/>
      <c r="C30" s="41" t="s">
        <v>179</v>
      </c>
      <c r="D30" s="42"/>
      <c r="E30" s="43">
        <f>'ON Pricing'!G28*100</f>
        <v>6.1615737856176744E-2</v>
      </c>
      <c r="F30" s="43">
        <f t="shared" si="3"/>
        <v>6.1615737856176744E-2</v>
      </c>
      <c r="G30" s="70"/>
      <c r="H30" s="26"/>
      <c r="I30" s="41" t="s">
        <v>171</v>
      </c>
      <c r="J30" s="42"/>
      <c r="K30" s="43">
        <f>'3M Pricing'!I28*100</f>
        <v>0.1185666371681865</v>
      </c>
      <c r="L30" s="43">
        <f t="shared" si="4"/>
        <v>0.1185666371681865</v>
      </c>
      <c r="M30" s="70"/>
      <c r="N30" s="26"/>
      <c r="O30" s="41" t="s">
        <v>172</v>
      </c>
      <c r="P30" s="42"/>
      <c r="Q30" s="43">
        <f>'6M Pricing'!I28*100</f>
        <v>0.16029695335877964</v>
      </c>
      <c r="R30" s="43">
        <f t="shared" si="5"/>
        <v>0.16029695335877964</v>
      </c>
      <c r="S30" s="70"/>
      <c r="T30" s="27"/>
      <c r="U30" s="2"/>
      <c r="V30" s="2"/>
      <c r="W30" s="2"/>
      <c r="X30" s="2"/>
      <c r="Y30" s="2"/>
      <c r="Z30" s="2"/>
    </row>
    <row r="31" spans="1:26" x14ac:dyDescent="0.2">
      <c r="A31" s="2"/>
      <c r="B31" s="25"/>
      <c r="C31" s="41" t="s">
        <v>180</v>
      </c>
      <c r="D31" s="42"/>
      <c r="E31" s="43">
        <f>'ON Pricing'!G29*100</f>
        <v>6.2147394418985452E-2</v>
      </c>
      <c r="F31" s="43">
        <f t="shared" si="3"/>
        <v>6.2147394418985452E-2</v>
      </c>
      <c r="G31" s="70"/>
      <c r="H31" s="26"/>
      <c r="I31" s="41" t="s">
        <v>173</v>
      </c>
      <c r="J31" s="42"/>
      <c r="K31" s="43">
        <f>'3M Pricing'!I29*100</f>
        <v>0.11663152807846937</v>
      </c>
      <c r="L31" s="43">
        <f t="shared" si="4"/>
        <v>0.11663152807846937</v>
      </c>
      <c r="M31" s="70"/>
      <c r="N31" s="26"/>
      <c r="O31" s="41" t="s">
        <v>174</v>
      </c>
      <c r="P31" s="42"/>
      <c r="Q31" s="43">
        <f>'6M Pricing'!I29*100</f>
        <v>0.15750187756640824</v>
      </c>
      <c r="R31" s="43">
        <f t="shared" si="5"/>
        <v>0.15750187756640824</v>
      </c>
      <c r="S31" s="70"/>
      <c r="T31" s="27"/>
      <c r="U31" s="2"/>
      <c r="V31" s="2"/>
      <c r="W31" s="2"/>
      <c r="X31" s="2"/>
      <c r="Y31" s="2"/>
      <c r="Z31" s="2"/>
    </row>
    <row r="32" spans="1:26" x14ac:dyDescent="0.2">
      <c r="A32" s="2"/>
      <c r="B32" s="25"/>
      <c r="C32" s="41" t="s">
        <v>181</v>
      </c>
      <c r="D32" s="42" t="str">
        <f t="shared" si="0"/>
        <v>JPYON18MD=</v>
      </c>
      <c r="E32" s="43">
        <f>'ON Pricing'!G30*100</f>
        <v>6.2499999999992228E-2</v>
      </c>
      <c r="F32" s="43">
        <f t="shared" si="3"/>
        <v>6.2499999999992228E-2</v>
      </c>
      <c r="G32" s="70" t="str">
        <f>IF(Contribute="abcd",IF($D$5&lt;&gt;-1,_xll.RtContribute(SourceAlias,D32,Fields,E32:F32,"SCOPE:SERVER"),_xll.RtContribute(SourceAlias,"DDS_INSERT_S",$D$5:$F$5,D32:F32,"SCOPE:SERVER FTC:ALL")),"stopped")</f>
        <v>stopped</v>
      </c>
      <c r="H32" s="26"/>
      <c r="I32" s="38" t="s">
        <v>188</v>
      </c>
      <c r="J32" s="39" t="str">
        <f t="shared" si="1"/>
        <v>JPY3M18M=</v>
      </c>
      <c r="K32" s="40">
        <f>'3M Pricing'!I30*100</f>
        <v>0.12644626105067291</v>
      </c>
      <c r="L32" s="40">
        <f t="shared" si="4"/>
        <v>0.12644626105067291</v>
      </c>
      <c r="M32" s="69" t="str">
        <f>IF(Contribute="abcd",IF($D$5&lt;&gt;-1,_xll.RtContribute(SourceAlias,J32,Fields,K32:L32,"SCOPE:SERVER"),_xll.RtContribute(SourceAlias,"DDS_INSERT_S",$D$5:$F$5,J32:L32,"SCOPE:SERVER FTC:ALL")),"stopped")</f>
        <v>stopped</v>
      </c>
      <c r="N32" s="26"/>
      <c r="O32" s="38" t="s">
        <v>188</v>
      </c>
      <c r="P32" s="39" t="str">
        <f t="shared" si="2"/>
        <v>JPY6M18M=</v>
      </c>
      <c r="Q32" s="40">
        <f>'6M Pricing'!I30*100</f>
        <v>0.17000000000000462</v>
      </c>
      <c r="R32" s="40">
        <f t="shared" si="5"/>
        <v>0.17000000000000462</v>
      </c>
      <c r="S32" s="69" t="str">
        <f>IF(Contribute="abcd",IF($D$5&lt;&gt;-1,_xll.RtContribute(SourceAlias,P32,Fields,Q32:R32,"SCOPE:SERVER"),_xll.RtContribute(SourceAlias,"DDS_INSERT_S",$D$5:$F$5,P32:R32,"SCOPE:SERVER FTC:ALL")),"stopped")</f>
        <v>stopped</v>
      </c>
      <c r="T32" s="27"/>
      <c r="U32" s="2"/>
      <c r="V32" s="2"/>
      <c r="W32" s="2"/>
      <c r="X32" s="2"/>
      <c r="Y32" s="2"/>
      <c r="Z32" s="2"/>
    </row>
    <row r="33" spans="1:26" x14ac:dyDescent="0.2">
      <c r="A33" s="2"/>
      <c r="B33" s="25"/>
      <c r="C33" s="41" t="s">
        <v>183</v>
      </c>
      <c r="D33" s="42"/>
      <c r="E33" s="43">
        <f>'ON Pricing'!G31*100</f>
        <v>6.2446420260081049E-2</v>
      </c>
      <c r="F33" s="43">
        <f t="shared" si="3"/>
        <v>6.2446420260081049E-2</v>
      </c>
      <c r="G33" s="70"/>
      <c r="H33" s="26"/>
      <c r="I33" s="41" t="s">
        <v>182</v>
      </c>
      <c r="J33" s="42"/>
      <c r="K33" s="43">
        <f>'3M Pricing'!I31*100</f>
        <v>0.12507455212207086</v>
      </c>
      <c r="L33" s="43">
        <f t="shared" si="4"/>
        <v>0.12507455212207086</v>
      </c>
      <c r="M33" s="70"/>
      <c r="N33" s="26"/>
      <c r="O33" s="41" t="s">
        <v>182</v>
      </c>
      <c r="P33" s="42"/>
      <c r="Q33" s="43">
        <f>'6M Pricing'!I31*100</f>
        <v>0.16776203418376356</v>
      </c>
      <c r="R33" s="43">
        <f t="shared" si="5"/>
        <v>0.16776203418376356</v>
      </c>
      <c r="S33" s="70"/>
      <c r="T33" s="27"/>
      <c r="U33" s="2"/>
      <c r="V33" s="2"/>
      <c r="W33" s="2"/>
      <c r="X33" s="2"/>
      <c r="Y33" s="2"/>
      <c r="Z33" s="2"/>
    </row>
    <row r="34" spans="1:26" x14ac:dyDescent="0.2">
      <c r="A34" s="2"/>
      <c r="B34" s="25"/>
      <c r="C34" s="41" t="s">
        <v>104</v>
      </c>
      <c r="D34" s="42" t="str">
        <f t="shared" si="0"/>
        <v>JPYON2YD=</v>
      </c>
      <c r="E34" s="43">
        <f>'ON Pricing'!G32*100</f>
        <v>6.2500000000004191E-2</v>
      </c>
      <c r="F34" s="43">
        <f t="shared" si="3"/>
        <v>6.2500000000004191E-2</v>
      </c>
      <c r="G34" s="70" t="str">
        <f>IF(Contribute="abcd",IF($D$5&lt;&gt;-1,_xll.RtContribute(SourceAlias,D34,Fields,E34:F34,"SCOPE:SERVER"),_xll.RtContribute(SourceAlias,"DDS_INSERT_S",$D$5:$F$5,D34:F34,"SCOPE:SERVER FTC:ALL")),"stopped")</f>
        <v>stopped</v>
      </c>
      <c r="H34" s="26"/>
      <c r="I34" s="41" t="s">
        <v>43</v>
      </c>
      <c r="J34" s="42" t="str">
        <f t="shared" si="1"/>
        <v>JPY3M2Y=</v>
      </c>
      <c r="K34" s="43">
        <f>'3M Pricing'!I32*100</f>
        <v>0.12437150029485949</v>
      </c>
      <c r="L34" s="43">
        <f t="shared" si="4"/>
        <v>0.12437150029485949</v>
      </c>
      <c r="M34" s="70" t="str">
        <f>IF(Contribute="abcd",IF($D$5&lt;&gt;-1,_xll.RtContribute(SourceAlias,J34,Fields,K34:L34,"SCOPE:SERVER"),_xll.RtContribute(SourceAlias,"DDS_INSERT_S",$D$5:$F$5,J34:L34,"SCOPE:SERVER FTC:ALL")),"stopped")</f>
        <v>stopped</v>
      </c>
      <c r="N34" s="26"/>
      <c r="O34" s="41" t="s">
        <v>43</v>
      </c>
      <c r="P34" s="42" t="str">
        <f t="shared" si="2"/>
        <v>JPY6M2Y=</v>
      </c>
      <c r="Q34" s="43">
        <f>'6M Pricing'!I32*100</f>
        <v>0.17000000000174054</v>
      </c>
      <c r="R34" s="43">
        <f t="shared" si="5"/>
        <v>0.17000000000174054</v>
      </c>
      <c r="S34" s="70" t="str">
        <f>IF(Contribute="abcd",IF($D$5&lt;&gt;-1,_xll.RtContribute(SourceAlias,P34,Fields,Q34:R34,"SCOPE:SERVER"),_xll.RtContribute(SourceAlias,"DDS_INSERT_S",$D$5:$F$5,P34:R34,"SCOPE:SERVER FTC:ALL")),"stopped")</f>
        <v>stopped</v>
      </c>
      <c r="T34" s="27"/>
      <c r="U34" s="2"/>
      <c r="V34" s="2"/>
      <c r="W34" s="2"/>
      <c r="X34" s="2"/>
      <c r="Y34" s="2"/>
      <c r="Z34" s="2"/>
    </row>
    <row r="35" spans="1:26" x14ac:dyDescent="0.2">
      <c r="A35" s="2"/>
      <c r="B35" s="25"/>
      <c r="C35" s="41" t="s">
        <v>186</v>
      </c>
      <c r="D35" s="42"/>
      <c r="E35" s="43">
        <f>'ON Pricing'!G33*100</f>
        <v>6.3858677041267006E-2</v>
      </c>
      <c r="F35" s="43">
        <f t="shared" si="3"/>
        <v>6.3858677041267006E-2</v>
      </c>
      <c r="G35" s="70"/>
      <c r="H35" s="26"/>
      <c r="I35" s="41" t="s">
        <v>184</v>
      </c>
      <c r="J35" s="42"/>
      <c r="K35" s="43">
        <f>'3M Pricing'!I33*100</f>
        <v>0.12426144715638127</v>
      </c>
      <c r="L35" s="43">
        <f t="shared" si="4"/>
        <v>0.12426144715638127</v>
      </c>
      <c r="M35" s="70"/>
      <c r="N35" s="26"/>
      <c r="O35" s="41" t="s">
        <v>184</v>
      </c>
      <c r="P35" s="42"/>
      <c r="Q35" s="43">
        <f>'6M Pricing'!I33*100</f>
        <v>0.17042880947258288</v>
      </c>
      <c r="R35" s="43">
        <f t="shared" si="5"/>
        <v>0.17042880947258288</v>
      </c>
      <c r="S35" s="70"/>
      <c r="T35" s="27"/>
      <c r="U35" s="2"/>
      <c r="V35" s="2"/>
      <c r="W35" s="2"/>
      <c r="X35" s="2"/>
      <c r="Y35" s="2"/>
      <c r="Z35" s="2"/>
    </row>
    <row r="36" spans="1:26" x14ac:dyDescent="0.2">
      <c r="A36" s="2"/>
      <c r="B36" s="25"/>
      <c r="C36" s="41" t="s">
        <v>185</v>
      </c>
      <c r="D36" s="42"/>
      <c r="E36" s="43">
        <f>'ON Pricing'!G34*100</f>
        <v>6.5968585611208372E-2</v>
      </c>
      <c r="F36" s="43">
        <f t="shared" si="3"/>
        <v>6.5968585611208372E-2</v>
      </c>
      <c r="G36" s="70"/>
      <c r="H36" s="26"/>
      <c r="I36" s="41" t="s">
        <v>189</v>
      </c>
      <c r="J36" s="42"/>
      <c r="K36" s="43">
        <f>'3M Pricing'!I34*100</f>
        <v>0.12495175512784998</v>
      </c>
      <c r="L36" s="43">
        <f t="shared" si="4"/>
        <v>0.12495175512784998</v>
      </c>
      <c r="M36" s="70"/>
      <c r="N36" s="26"/>
      <c r="O36" s="41" t="s">
        <v>189</v>
      </c>
      <c r="P36" s="42"/>
      <c r="Q36" s="43">
        <f>'6M Pricing'!I34*100</f>
        <v>0.17405658597255996</v>
      </c>
      <c r="R36" s="43">
        <f t="shared" si="5"/>
        <v>0.17405658597255996</v>
      </c>
      <c r="S36" s="70"/>
      <c r="T36" s="27"/>
      <c r="U36" s="2"/>
      <c r="V36" s="2"/>
      <c r="W36" s="2"/>
      <c r="X36" s="2"/>
      <c r="Y36" s="2"/>
      <c r="Z36" s="2"/>
    </row>
    <row r="37" spans="1:26" x14ac:dyDescent="0.2">
      <c r="A37" s="2"/>
      <c r="B37" s="25"/>
      <c r="C37" s="41" t="s">
        <v>187</v>
      </c>
      <c r="D37" s="42"/>
      <c r="E37" s="43">
        <f>'ON Pricing'!G35*100</f>
        <v>6.8132008071044622E-2</v>
      </c>
      <c r="F37" s="43">
        <f t="shared" si="3"/>
        <v>6.8132008071044622E-2</v>
      </c>
      <c r="G37" s="70"/>
      <c r="H37" s="26"/>
      <c r="I37" s="41" t="s">
        <v>190</v>
      </c>
      <c r="J37" s="42"/>
      <c r="K37" s="43">
        <f>'3M Pricing'!I35*100</f>
        <v>0.12656842832483134</v>
      </c>
      <c r="L37" s="43">
        <f t="shared" si="4"/>
        <v>0.12656842832483134</v>
      </c>
      <c r="M37" s="70"/>
      <c r="N37" s="26"/>
      <c r="O37" s="41" t="s">
        <v>190</v>
      </c>
      <c r="P37" s="42"/>
      <c r="Q37" s="43">
        <f>'6M Pricing'!I35*100</f>
        <v>0.17668774980079191</v>
      </c>
      <c r="R37" s="43">
        <f t="shared" si="5"/>
        <v>0.17668774980079191</v>
      </c>
      <c r="S37" s="70"/>
      <c r="T37" s="27"/>
      <c r="U37" s="2"/>
      <c r="V37" s="2"/>
      <c r="W37" s="2"/>
      <c r="X37" s="2"/>
      <c r="Y37" s="2"/>
      <c r="Z37" s="2"/>
    </row>
    <row r="38" spans="1:26" x14ac:dyDescent="0.2">
      <c r="A38" s="2"/>
      <c r="B38" s="25"/>
      <c r="C38" s="41" t="s">
        <v>105</v>
      </c>
      <c r="D38" s="42" t="str">
        <f t="shared" ref="D38:D65" si="6">Currency&amp;"ON"&amp;C38&amp;"="</f>
        <v>JPYON3YD=</v>
      </c>
      <c r="E38" s="43">
        <f>'ON Pricing'!G36*100</f>
        <v>7.000000000001122E-2</v>
      </c>
      <c r="F38" s="43">
        <f t="shared" si="3"/>
        <v>7.000000000001122E-2</v>
      </c>
      <c r="G38" s="70" t="str">
        <f>IF(Contribute="abcd",IF($D$5&lt;&gt;-1,_xll.RtContribute(SourceAlias,D38,Fields,E38:F38,"SCOPE:SERVER"),_xll.RtContribute(SourceAlias,"DDS_INSERT_S",$D$5:$F$5,D38:F38,"SCOPE:SERVER FTC:ALL")),"stopped")</f>
        <v>stopped</v>
      </c>
      <c r="H38" s="26"/>
      <c r="I38" s="41" t="s">
        <v>47</v>
      </c>
      <c r="J38" s="42" t="str">
        <f t="shared" ref="J38:J65" si="7">Currency&amp;"3M"&amp;I38&amp;"="</f>
        <v>JPY3M3Y=</v>
      </c>
      <c r="K38" s="43">
        <f>'3M Pricing'!I36*100</f>
        <v>0.12926616770773675</v>
      </c>
      <c r="L38" s="43">
        <f t="shared" si="4"/>
        <v>0.12926616770773675</v>
      </c>
      <c r="M38" s="70" t="str">
        <f>IF(Contribute="abcd",IF($D$5&lt;&gt;-1,_xll.RtContribute(SourceAlias,J38,Fields,K38:L38,"SCOPE:SERVER"),_xll.RtContribute(SourceAlias,"DDS_INSERT_S",$D$5:$F$5,J38:L38,"SCOPE:SERVER FTC:ALL")),"stopped")</f>
        <v>stopped</v>
      </c>
      <c r="N38" s="26"/>
      <c r="O38" s="41" t="s">
        <v>47</v>
      </c>
      <c r="P38" s="42" t="str">
        <f t="shared" ref="P38:P65" si="8">Currency&amp;"6M"&amp;O38&amp;"="</f>
        <v>JPY6M3Y=</v>
      </c>
      <c r="Q38" s="43">
        <f>'6M Pricing'!I36*100</f>
        <v>0.18250000000009003</v>
      </c>
      <c r="R38" s="43">
        <f t="shared" si="5"/>
        <v>0.18250000000009003</v>
      </c>
      <c r="S38" s="70" t="str">
        <f>IF(Contribute="abcd",IF($D$5&lt;&gt;-1,_xll.RtContribute(SourceAlias,P38,Fields,Q38:R38,"SCOPE:SERVER"),_xll.RtContribute(SourceAlias,"DDS_INSERT_S",$D$5:$F$5,P38:R38,"SCOPE:SERVER FTC:ALL")),"stopped")</f>
        <v>stopped</v>
      </c>
      <c r="T38" s="27"/>
      <c r="U38" s="2"/>
      <c r="V38" s="2"/>
      <c r="W38" s="2"/>
      <c r="X38" s="2"/>
      <c r="Y38" s="2"/>
      <c r="Z38" s="2"/>
    </row>
    <row r="39" spans="1:26" x14ac:dyDescent="0.2">
      <c r="A39" s="2"/>
      <c r="B39" s="25"/>
      <c r="C39" s="41" t="s">
        <v>106</v>
      </c>
      <c r="D39" s="42" t="str">
        <f t="shared" si="6"/>
        <v>JPYON4YD=</v>
      </c>
      <c r="E39" s="43">
        <f>'ON Pricing'!G37*100</f>
        <v>7.750000000001328E-2</v>
      </c>
      <c r="F39" s="43">
        <f t="shared" si="3"/>
        <v>7.750000000001328E-2</v>
      </c>
      <c r="G39" s="70" t="str">
        <f>IF(Contribute="abcd",IF($D$5&lt;&gt;-1,_xll.RtContribute(SourceAlias,D39,Fields,E39:F39,"SCOPE:SERVER"),_xll.RtContribute(SourceAlias,"DDS_INSERT_S",$D$5:$F$5,D39:F39,"SCOPE:SERVER FTC:ALL")),"stopped")</f>
        <v>stopped</v>
      </c>
      <c r="H39" s="26"/>
      <c r="I39" s="41" t="s">
        <v>48</v>
      </c>
      <c r="J39" s="42" t="str">
        <f t="shared" si="7"/>
        <v>JPY3M4Y=</v>
      </c>
      <c r="K39" s="43">
        <f>'3M Pricing'!I37*100</f>
        <v>0.15162570151297564</v>
      </c>
      <c r="L39" s="43">
        <f t="shared" si="4"/>
        <v>0.15162570151297564</v>
      </c>
      <c r="M39" s="70" t="str">
        <f>IF(Contribute="abcd",IF($D$5&lt;&gt;-1,_xll.RtContribute(SourceAlias,J39,Fields,K39:L39,"SCOPE:SERVER"),_xll.RtContribute(SourceAlias,"DDS_INSERT_S",$D$5:$F$5,J39:L39,"SCOPE:SERVER FTC:ALL")),"stopped")</f>
        <v>stopped</v>
      </c>
      <c r="N39" s="26"/>
      <c r="O39" s="41" t="s">
        <v>48</v>
      </c>
      <c r="P39" s="42" t="str">
        <f t="shared" si="8"/>
        <v>JPY6M4Y=</v>
      </c>
      <c r="Q39" s="43">
        <f>'6M Pricing'!I37*100</f>
        <v>0.21499999996566874</v>
      </c>
      <c r="R39" s="43">
        <f t="shared" si="5"/>
        <v>0.21499999996566874</v>
      </c>
      <c r="S39" s="70" t="str">
        <f>IF(Contribute="abcd",IF($D$5&lt;&gt;-1,_xll.RtContribute(SourceAlias,P39,Fields,Q39:R39,"SCOPE:SERVER"),_xll.RtContribute(SourceAlias,"DDS_INSERT_S",$D$5:$F$5,P39:R39,"SCOPE:SERVER FTC:ALL")),"stopped")</f>
        <v>stopped</v>
      </c>
      <c r="T39" s="27"/>
      <c r="U39" s="2"/>
      <c r="V39" s="2"/>
      <c r="W39" s="2"/>
      <c r="X39" s="2"/>
      <c r="Y39" s="2"/>
      <c r="Z39" s="2"/>
    </row>
    <row r="40" spans="1:26" x14ac:dyDescent="0.2">
      <c r="A40" s="2"/>
      <c r="B40" s="25"/>
      <c r="C40" s="41" t="s">
        <v>107</v>
      </c>
      <c r="D40" s="42" t="str">
        <f t="shared" si="6"/>
        <v>JPYON5YD=</v>
      </c>
      <c r="E40" s="43">
        <f>'ON Pricing'!G38*100</f>
        <v>0.10249999999999815</v>
      </c>
      <c r="F40" s="43">
        <f t="shared" si="3"/>
        <v>0.10249999999999815</v>
      </c>
      <c r="G40" s="70" t="str">
        <f>IF(Contribute="abcd",IF($D$5&lt;&gt;-1,_xll.RtContribute(SourceAlias,D40,Fields,E40:F40,"SCOPE:SERVER"),_xll.RtContribute(SourceAlias,"DDS_INSERT_S",$D$5:$F$5,D40:F40,"SCOPE:SERVER FTC:ALL")),"stopped")</f>
        <v>stopped</v>
      </c>
      <c r="H40" s="26"/>
      <c r="I40" s="41" t="s">
        <v>49</v>
      </c>
      <c r="J40" s="42" t="str">
        <f t="shared" si="7"/>
        <v>JPY3M5Y=</v>
      </c>
      <c r="K40" s="43">
        <f>'3M Pricing'!I38*100</f>
        <v>0.19398316613840405</v>
      </c>
      <c r="L40" s="43">
        <f t="shared" si="4"/>
        <v>0.19398316613840405</v>
      </c>
      <c r="M40" s="70" t="str">
        <f>IF(Contribute="abcd",IF($D$5&lt;&gt;-1,_xll.RtContribute(SourceAlias,J40,Fields,K40:L40,"SCOPE:SERVER"),_xll.RtContribute(SourceAlias,"DDS_INSERT_S",$D$5:$F$5,J40:L40,"SCOPE:SERVER FTC:ALL")),"stopped")</f>
        <v>stopped</v>
      </c>
      <c r="N40" s="26"/>
      <c r="O40" s="41" t="s">
        <v>49</v>
      </c>
      <c r="P40" s="42" t="str">
        <f t="shared" si="8"/>
        <v>JPY6M5Y=</v>
      </c>
      <c r="Q40" s="43">
        <f>'6M Pricing'!I38*100</f>
        <v>0.2674999999999394</v>
      </c>
      <c r="R40" s="43">
        <f t="shared" si="5"/>
        <v>0.2674999999999394</v>
      </c>
      <c r="S40" s="70" t="str">
        <f>IF(Contribute="abcd",IF($D$5&lt;&gt;-1,_xll.RtContribute(SourceAlias,P40,Fields,Q40:R40,"SCOPE:SERVER"),_xll.RtContribute(SourceAlias,"DDS_INSERT_S",$D$5:$F$5,P40:R40,"SCOPE:SERVER FTC:ALL")),"stopped")</f>
        <v>stopped</v>
      </c>
      <c r="T40" s="27"/>
      <c r="U40" s="2"/>
      <c r="V40" s="2"/>
      <c r="W40" s="2"/>
      <c r="X40" s="2"/>
      <c r="Y40" s="2"/>
      <c r="Z40" s="2"/>
    </row>
    <row r="41" spans="1:26" x14ac:dyDescent="0.2">
      <c r="A41" s="2"/>
      <c r="B41" s="25"/>
      <c r="C41" s="41" t="s">
        <v>108</v>
      </c>
      <c r="D41" s="42" t="str">
        <f t="shared" si="6"/>
        <v>JPYON6YD=</v>
      </c>
      <c r="E41" s="43">
        <f>'ON Pricing'!G39*100</f>
        <v>0.15500000000001124</v>
      </c>
      <c r="F41" s="43">
        <f t="shared" si="3"/>
        <v>0.15500000000001124</v>
      </c>
      <c r="G41" s="70" t="str">
        <f>IF(Contribute="abcd",IF($D$5&lt;&gt;-1,_xll.RtContribute(SourceAlias,D41,Fields,E41:F41,"SCOPE:SERVER"),_xll.RtContribute(SourceAlias,"DDS_INSERT_S",$D$5:$F$5,D41:F41,"SCOPE:SERVER FTC:ALL")),"stopped")</f>
        <v>stopped</v>
      </c>
      <c r="H41" s="26"/>
      <c r="I41" s="41" t="s">
        <v>50</v>
      </c>
      <c r="J41" s="42" t="str">
        <f t="shared" si="7"/>
        <v>JPY3M6Y=</v>
      </c>
      <c r="K41" s="43">
        <f>'3M Pricing'!I39*100</f>
        <v>0.25883696035554554</v>
      </c>
      <c r="L41" s="43">
        <f t="shared" si="4"/>
        <v>0.25883696035554554</v>
      </c>
      <c r="M41" s="70" t="str">
        <f>IF(Contribute="abcd",IF($D$5&lt;&gt;-1,_xll.RtContribute(SourceAlias,J41,Fields,K41:L41,"SCOPE:SERVER"),_xll.RtContribute(SourceAlias,"DDS_INSERT_S",$D$5:$F$5,J41:L41,"SCOPE:SERVER FTC:ALL")),"stopped")</f>
        <v>stopped</v>
      </c>
      <c r="N41" s="26"/>
      <c r="O41" s="41" t="s">
        <v>50</v>
      </c>
      <c r="P41" s="42" t="str">
        <f t="shared" si="8"/>
        <v>JPY6M6Y=</v>
      </c>
      <c r="Q41" s="43">
        <f>'6M Pricing'!I39*100</f>
        <v>0.34249999999987446</v>
      </c>
      <c r="R41" s="43">
        <f t="shared" si="5"/>
        <v>0.34249999999987446</v>
      </c>
      <c r="S41" s="70" t="str">
        <f>IF(Contribute="abcd",IF($D$5&lt;&gt;-1,_xll.RtContribute(SourceAlias,P41,Fields,Q41:R41,"SCOPE:SERVER"),_xll.RtContribute(SourceAlias,"DDS_INSERT_S",$D$5:$F$5,P41:R41,"SCOPE:SERVER FTC:ALL")),"stopped")</f>
        <v>stopped</v>
      </c>
      <c r="T41" s="27"/>
      <c r="U41" s="2"/>
      <c r="V41" s="2"/>
      <c r="W41" s="2"/>
      <c r="X41" s="2"/>
      <c r="Y41" s="2"/>
      <c r="Z41" s="2"/>
    </row>
    <row r="42" spans="1:26" x14ac:dyDescent="0.2">
      <c r="A42" s="2"/>
      <c r="B42" s="25"/>
      <c r="C42" s="41" t="s">
        <v>109</v>
      </c>
      <c r="D42" s="42" t="str">
        <f t="shared" si="6"/>
        <v>JPYON7YD=</v>
      </c>
      <c r="E42" s="43">
        <f>'ON Pricing'!G40*100</f>
        <v>0.22250000000000156</v>
      </c>
      <c r="F42" s="43">
        <f t="shared" si="3"/>
        <v>0.22250000000000156</v>
      </c>
      <c r="G42" s="70" t="str">
        <f>IF(Contribute="abcd",IF($D$5&lt;&gt;-1,_xll.RtContribute(SourceAlias,D42,Fields,E42:F42,"SCOPE:SERVER"),_xll.RtContribute(SourceAlias,"DDS_INSERT_S",$D$5:$F$5,D42:F42,"SCOPE:SERVER FTC:ALL")),"stopped")</f>
        <v>stopped</v>
      </c>
      <c r="H42" s="26"/>
      <c r="I42" s="41" t="s">
        <v>51</v>
      </c>
      <c r="J42" s="42" t="str">
        <f t="shared" si="7"/>
        <v>JPY3M7Y=</v>
      </c>
      <c r="K42" s="43">
        <f>'3M Pricing'!I40*100</f>
        <v>0.33622335218081467</v>
      </c>
      <c r="L42" s="43">
        <f t="shared" si="4"/>
        <v>0.33622335218081467</v>
      </c>
      <c r="M42" s="70" t="str">
        <f>IF(Contribute="abcd",IF($D$5&lt;&gt;-1,_xll.RtContribute(SourceAlias,J42,Fields,K42:L42,"SCOPE:SERVER"),_xll.RtContribute(SourceAlias,"DDS_INSERT_S",$D$5:$F$5,J42:L42,"SCOPE:SERVER FTC:ALL")),"stopped")</f>
        <v>stopped</v>
      </c>
      <c r="N42" s="26"/>
      <c r="O42" s="41" t="s">
        <v>51</v>
      </c>
      <c r="P42" s="42" t="str">
        <f t="shared" si="8"/>
        <v>JPY6M7Y=</v>
      </c>
      <c r="Q42" s="43">
        <f>'6M Pricing'!I40*100</f>
        <v>0.42749999999967964</v>
      </c>
      <c r="R42" s="43">
        <f t="shared" si="5"/>
        <v>0.42749999999967964</v>
      </c>
      <c r="S42" s="70" t="str">
        <f>IF(Contribute="abcd",IF($D$5&lt;&gt;-1,_xll.RtContribute(SourceAlias,P42,Fields,Q42:R42,"SCOPE:SERVER"),_xll.RtContribute(SourceAlias,"DDS_INSERT_S",$D$5:$F$5,P42:R42,"SCOPE:SERVER FTC:ALL")),"stopped")</f>
        <v>stopped</v>
      </c>
      <c r="T42" s="27"/>
      <c r="U42" s="2"/>
      <c r="V42" s="2"/>
      <c r="W42" s="2"/>
      <c r="X42" s="2"/>
      <c r="Y42" s="2"/>
      <c r="Z42" s="2"/>
    </row>
    <row r="43" spans="1:26" x14ac:dyDescent="0.2">
      <c r="A43" s="2"/>
      <c r="B43" s="25"/>
      <c r="C43" s="41" t="s">
        <v>110</v>
      </c>
      <c r="D43" s="42" t="str">
        <f t="shared" si="6"/>
        <v>JPYON8YD=</v>
      </c>
      <c r="E43" s="43">
        <f>'ON Pricing'!G41*100</f>
        <v>0.29250000000000098</v>
      </c>
      <c r="F43" s="43">
        <f t="shared" si="3"/>
        <v>0.29250000000000098</v>
      </c>
      <c r="G43" s="70" t="str">
        <f>IF(Contribute="abcd",IF($D$5&lt;&gt;-1,_xll.RtContribute(SourceAlias,D43,Fields,E43:F43,"SCOPE:SERVER"),_xll.RtContribute(SourceAlias,"DDS_INSERT_S",$D$5:$F$5,D43:F43,"SCOPE:SERVER FTC:ALL")),"stopped")</f>
        <v>stopped</v>
      </c>
      <c r="H43" s="26"/>
      <c r="I43" s="41" t="s">
        <v>52</v>
      </c>
      <c r="J43" s="42" t="str">
        <f t="shared" si="7"/>
        <v>JPY3M8Y=</v>
      </c>
      <c r="K43" s="43">
        <f>'3M Pricing'!I41*100</f>
        <v>0.41860828430307612</v>
      </c>
      <c r="L43" s="43">
        <f t="shared" si="4"/>
        <v>0.41860828430307612</v>
      </c>
      <c r="M43" s="70" t="str">
        <f>IF(Contribute="abcd",IF($D$5&lt;&gt;-1,_xll.RtContribute(SourceAlias,J43,Fields,K43:L43,"SCOPE:SERVER"),_xll.RtContribute(SourceAlias,"DDS_INSERT_S",$D$5:$F$5,J43:L43,"SCOPE:SERVER FTC:ALL")),"stopped")</f>
        <v>stopped</v>
      </c>
      <c r="N43" s="26"/>
      <c r="O43" s="41" t="s">
        <v>52</v>
      </c>
      <c r="P43" s="42" t="str">
        <f t="shared" si="8"/>
        <v>JPY6M8Y=</v>
      </c>
      <c r="Q43" s="43">
        <f>'6M Pricing'!I41*100</f>
        <v>0.51749999999881047</v>
      </c>
      <c r="R43" s="43">
        <f t="shared" si="5"/>
        <v>0.51749999999881047</v>
      </c>
      <c r="S43" s="70" t="str">
        <f>IF(Contribute="abcd",IF($D$5&lt;&gt;-1,_xll.RtContribute(SourceAlias,P43,Fields,Q43:R43,"SCOPE:SERVER"),_xll.RtContribute(SourceAlias,"DDS_INSERT_S",$D$5:$F$5,P43:R43,"SCOPE:SERVER FTC:ALL")),"stopped")</f>
        <v>stopped</v>
      </c>
      <c r="T43" s="27"/>
      <c r="U43" s="2"/>
      <c r="V43" s="2"/>
      <c r="W43" s="2"/>
      <c r="X43" s="2"/>
      <c r="Y43" s="2"/>
      <c r="Z43" s="2"/>
    </row>
    <row r="44" spans="1:26" x14ac:dyDescent="0.2">
      <c r="A44" s="2"/>
      <c r="B44" s="25"/>
      <c r="C44" s="41" t="s">
        <v>111</v>
      </c>
      <c r="D44" s="42" t="str">
        <f t="shared" si="6"/>
        <v>JPYON9YD=</v>
      </c>
      <c r="E44" s="43">
        <f>'ON Pricing'!G42*100</f>
        <v>0.36249999999999855</v>
      </c>
      <c r="F44" s="43">
        <f t="shared" si="3"/>
        <v>0.36249999999999855</v>
      </c>
      <c r="G44" s="70" t="str">
        <f>IF(Contribute="abcd",IF($D$5&lt;&gt;-1,_xll.RtContribute(SourceAlias,D44,Fields,E44:F44,"SCOPE:SERVER"),_xll.RtContribute(SourceAlias,"DDS_INSERT_S",$D$5:$F$5,D44:F44,"SCOPE:SERVER FTC:ALL")),"stopped")</f>
        <v>stopped</v>
      </c>
      <c r="H44" s="26"/>
      <c r="I44" s="41" t="s">
        <v>53</v>
      </c>
      <c r="J44" s="42" t="str">
        <f t="shared" si="7"/>
        <v>JPY3M9Y=</v>
      </c>
      <c r="K44" s="43">
        <f>'3M Pricing'!I42*100</f>
        <v>0.50095591763966307</v>
      </c>
      <c r="L44" s="43">
        <f t="shared" si="4"/>
        <v>0.50095591763966307</v>
      </c>
      <c r="M44" s="70" t="str">
        <f>IF(Contribute="abcd",IF($D$5&lt;&gt;-1,_xll.RtContribute(SourceAlias,J44,Fields,K44:L44,"SCOPE:SERVER"),_xll.RtContribute(SourceAlias,"DDS_INSERT_S",$D$5:$F$5,J44:L44,"SCOPE:SERVER FTC:ALL")),"stopped")</f>
        <v>stopped</v>
      </c>
      <c r="N44" s="26"/>
      <c r="O44" s="41" t="s">
        <v>53</v>
      </c>
      <c r="P44" s="42" t="str">
        <f t="shared" si="8"/>
        <v>JPY6M9Y=</v>
      </c>
      <c r="Q44" s="43">
        <f>'6M Pricing'!I42*100</f>
        <v>0.60999999999449561</v>
      </c>
      <c r="R44" s="43">
        <f t="shared" si="5"/>
        <v>0.60999999999449561</v>
      </c>
      <c r="S44" s="70" t="str">
        <f>IF(Contribute="abcd",IF($D$5&lt;&gt;-1,_xll.RtContribute(SourceAlias,P44,Fields,Q44:R44,"SCOPE:SERVER"),_xll.RtContribute(SourceAlias,"DDS_INSERT_S",$D$5:$F$5,P44:R44,"SCOPE:SERVER FTC:ALL")),"stopped")</f>
        <v>stopped</v>
      </c>
      <c r="T44" s="27"/>
      <c r="U44" s="2"/>
      <c r="V44" s="2"/>
      <c r="W44" s="2"/>
      <c r="X44" s="2"/>
      <c r="Y44" s="2"/>
      <c r="Z44" s="2"/>
    </row>
    <row r="45" spans="1:26" x14ac:dyDescent="0.2">
      <c r="A45" s="2"/>
      <c r="B45" s="25"/>
      <c r="C45" s="41" t="s">
        <v>112</v>
      </c>
      <c r="D45" s="42" t="str">
        <f t="shared" si="6"/>
        <v>JPYON10YD=</v>
      </c>
      <c r="E45" s="43">
        <f>'ON Pricing'!G43*100</f>
        <v>0.43749999999999944</v>
      </c>
      <c r="F45" s="43">
        <f t="shared" si="3"/>
        <v>0.43749999999999944</v>
      </c>
      <c r="G45" s="70" t="str">
        <f>IF(Contribute="abcd",IF($D$5&lt;&gt;-1,_xll.RtContribute(SourceAlias,D45,Fields,E45:F45,"SCOPE:SERVER"),_xll.RtContribute(SourceAlias,"DDS_INSERT_S",$D$5:$F$5,D45:F45,"SCOPE:SERVER FTC:ALL")),"stopped")</f>
        <v>stopped</v>
      </c>
      <c r="H45" s="26"/>
      <c r="I45" s="41" t="s">
        <v>54</v>
      </c>
      <c r="J45" s="42" t="str">
        <f t="shared" si="7"/>
        <v>JPY3M10Y=</v>
      </c>
      <c r="K45" s="43">
        <f>'3M Pricing'!I43*100</f>
        <v>0.58833703360993272</v>
      </c>
      <c r="L45" s="43">
        <f t="shared" si="4"/>
        <v>0.58833703360993272</v>
      </c>
      <c r="M45" s="70" t="str">
        <f>IF(Contribute="abcd",IF($D$5&lt;&gt;-1,_xll.RtContribute(SourceAlias,J45,Fields,K45:L45,"SCOPE:SERVER"),_xll.RtContribute(SourceAlias,"DDS_INSERT_S",$D$5:$F$5,J45:L45,"SCOPE:SERVER FTC:ALL")),"stopped")</f>
        <v>stopped</v>
      </c>
      <c r="N45" s="26"/>
      <c r="O45" s="41" t="s">
        <v>54</v>
      </c>
      <c r="P45" s="42" t="str">
        <f t="shared" si="8"/>
        <v>JPY6M10Y=</v>
      </c>
      <c r="Q45" s="43">
        <f>'6M Pricing'!I43*100</f>
        <v>0.7050000000074238</v>
      </c>
      <c r="R45" s="43">
        <f t="shared" si="5"/>
        <v>0.7050000000074238</v>
      </c>
      <c r="S45" s="70" t="str">
        <f>IF(Contribute="abcd",IF($D$5&lt;&gt;-1,_xll.RtContribute(SourceAlias,P45,Fields,Q45:R45,"SCOPE:SERVER"),_xll.RtContribute(SourceAlias,"DDS_INSERT_S",$D$5:$F$5,P45:R45,"SCOPE:SERVER FTC:ALL")),"stopped")</f>
        <v>stopped</v>
      </c>
      <c r="T45" s="27"/>
      <c r="U45" s="2"/>
      <c r="V45" s="2"/>
      <c r="W45" s="2"/>
      <c r="X45" s="2"/>
      <c r="Y45" s="2"/>
      <c r="Z45" s="2"/>
    </row>
    <row r="46" spans="1:26" x14ac:dyDescent="0.2">
      <c r="A46" s="2"/>
      <c r="B46" s="25"/>
      <c r="C46" s="41" t="s">
        <v>113</v>
      </c>
      <c r="D46" s="42"/>
      <c r="E46" s="43">
        <f>'ON Pricing'!G44*100</f>
        <v>0.52003379557369056</v>
      </c>
      <c r="F46" s="43">
        <f t="shared" si="3"/>
        <v>0.52003379557369056</v>
      </c>
      <c r="G46" s="70"/>
      <c r="H46" s="26"/>
      <c r="I46" s="41" t="s">
        <v>55</v>
      </c>
      <c r="J46" s="42"/>
      <c r="K46" s="43">
        <f>'3M Pricing'!I44*100</f>
        <v>0.67850915820502533</v>
      </c>
      <c r="L46" s="43">
        <f t="shared" si="4"/>
        <v>0.67850915820502533</v>
      </c>
      <c r="M46" s="70"/>
      <c r="N46" s="26"/>
      <c r="O46" s="41" t="s">
        <v>55</v>
      </c>
      <c r="P46" s="42"/>
      <c r="Q46" s="43">
        <f>'6M Pricing'!I44*100</f>
        <v>0.79895680845438377</v>
      </c>
      <c r="R46" s="43">
        <f t="shared" si="5"/>
        <v>0.79895680845438377</v>
      </c>
      <c r="S46" s="70"/>
      <c r="T46" s="27"/>
      <c r="U46" s="2"/>
      <c r="V46" s="2"/>
      <c r="W46" s="2"/>
      <c r="X46" s="2"/>
      <c r="Y46" s="2"/>
      <c r="Z46" s="2"/>
    </row>
    <row r="47" spans="1:26" x14ac:dyDescent="0.2">
      <c r="A47" s="2"/>
      <c r="B47" s="25"/>
      <c r="C47" s="41" t="s">
        <v>114</v>
      </c>
      <c r="D47" s="42" t="str">
        <f t="shared" si="6"/>
        <v>JPYON12YD=</v>
      </c>
      <c r="E47" s="43">
        <f>'ON Pricing'!G45*100</f>
        <v>0.60749999999999993</v>
      </c>
      <c r="F47" s="43">
        <f t="shared" si="3"/>
        <v>0.60749999999999993</v>
      </c>
      <c r="G47" s="70" t="str">
        <f>IF(Contribute="abcd",IF($D$5&lt;&gt;-1,_xll.RtContribute(SourceAlias,D47,Fields,E47:F47,"SCOPE:SERVER"),_xll.RtContribute(SourceAlias,"DDS_INSERT_S",$D$5:$F$5,D47:F47,"SCOPE:SERVER FTC:ALL")),"stopped")</f>
        <v>stopped</v>
      </c>
      <c r="H47" s="26"/>
      <c r="I47" s="41" t="s">
        <v>56</v>
      </c>
      <c r="J47" s="42" t="str">
        <f t="shared" si="7"/>
        <v>JPY3M12Y=</v>
      </c>
      <c r="K47" s="43">
        <f>'3M Pricing'!I45*100</f>
        <v>0.76925521621385118</v>
      </c>
      <c r="L47" s="43">
        <f t="shared" si="4"/>
        <v>0.76925521621385118</v>
      </c>
      <c r="M47" s="70" t="str">
        <f>IF(Contribute="abcd",IF($D$5&lt;&gt;-1,_xll.RtContribute(SourceAlias,J47,Fields,K47:L47,"SCOPE:SERVER"),_xll.RtContribute(SourceAlias,"DDS_INSERT_S",$D$5:$F$5,J47:L47,"SCOPE:SERVER FTC:ALL")),"stopped")</f>
        <v>stopped</v>
      </c>
      <c r="N47" s="26"/>
      <c r="O47" s="41" t="s">
        <v>56</v>
      </c>
      <c r="P47" s="42" t="str">
        <f t="shared" si="8"/>
        <v>JPY6M12Y=</v>
      </c>
      <c r="Q47" s="43">
        <f>'6M Pricing'!I45*100</f>
        <v>0.892500000002034</v>
      </c>
      <c r="R47" s="43">
        <f t="shared" si="5"/>
        <v>0.892500000002034</v>
      </c>
      <c r="S47" s="70" t="str">
        <f>IF(Contribute="abcd",IF($D$5&lt;&gt;-1,_xll.RtContribute(SourceAlias,P47,Fields,Q47:R47,"SCOPE:SERVER"),_xll.RtContribute(SourceAlias,"DDS_INSERT_S",$D$5:$F$5,P47:R47,"SCOPE:SERVER FTC:ALL")),"stopped")</f>
        <v>stopped</v>
      </c>
      <c r="T47" s="27"/>
      <c r="U47" s="2"/>
      <c r="V47" s="2"/>
      <c r="W47" s="2"/>
      <c r="X47" s="2"/>
      <c r="Y47" s="2"/>
      <c r="Z47" s="2"/>
    </row>
    <row r="48" spans="1:26" x14ac:dyDescent="0.2">
      <c r="A48" s="2"/>
      <c r="B48" s="25"/>
      <c r="C48" s="41" t="s">
        <v>115</v>
      </c>
      <c r="D48" s="42"/>
      <c r="E48" s="43">
        <f>'ON Pricing'!G46*100</f>
        <v>0.69512631898997179</v>
      </c>
      <c r="F48" s="43">
        <f t="shared" si="3"/>
        <v>0.69512631898997179</v>
      </c>
      <c r="G48" s="70"/>
      <c r="H48" s="26"/>
      <c r="I48" s="41" t="s">
        <v>57</v>
      </c>
      <c r="J48" s="42"/>
      <c r="K48" s="43">
        <f>'3M Pricing'!I46*100</f>
        <v>0.85732012718457618</v>
      </c>
      <c r="L48" s="43">
        <f t="shared" si="4"/>
        <v>0.85732012718457618</v>
      </c>
      <c r="M48" s="70"/>
      <c r="N48" s="26"/>
      <c r="O48" s="41" t="s">
        <v>57</v>
      </c>
      <c r="P48" s="42"/>
      <c r="Q48" s="43">
        <f>'6M Pricing'!I46*100</f>
        <v>0.98434036353901766</v>
      </c>
      <c r="R48" s="43">
        <f t="shared" si="5"/>
        <v>0.98434036353901766</v>
      </c>
      <c r="S48" s="70"/>
      <c r="T48" s="27"/>
      <c r="U48" s="2"/>
      <c r="V48" s="2"/>
      <c r="W48" s="2"/>
      <c r="X48" s="2"/>
      <c r="Y48" s="2"/>
      <c r="Z48" s="2"/>
    </row>
    <row r="49" spans="1:26" x14ac:dyDescent="0.2">
      <c r="A49" s="2"/>
      <c r="B49" s="25"/>
      <c r="C49" s="41" t="s">
        <v>116</v>
      </c>
      <c r="D49" s="42"/>
      <c r="E49" s="43">
        <f>'ON Pricing'!G47*100</f>
        <v>0.78093265242551391</v>
      </c>
      <c r="F49" s="43">
        <f t="shared" si="3"/>
        <v>0.78093265242551391</v>
      </c>
      <c r="G49" s="70"/>
      <c r="H49" s="26"/>
      <c r="I49" s="41" t="s">
        <v>58</v>
      </c>
      <c r="J49" s="42"/>
      <c r="K49" s="43">
        <f>'3M Pricing'!I47*100</f>
        <v>0.94230562702468379</v>
      </c>
      <c r="L49" s="43">
        <f t="shared" si="4"/>
        <v>0.94230562702468379</v>
      </c>
      <c r="M49" s="70"/>
      <c r="N49" s="26"/>
      <c r="O49" s="41" t="s">
        <v>58</v>
      </c>
      <c r="P49" s="42"/>
      <c r="Q49" s="43">
        <f>'6M Pricing'!I47*100</f>
        <v>1.0734065363138636</v>
      </c>
      <c r="R49" s="43">
        <f t="shared" si="5"/>
        <v>1.0734065363138636</v>
      </c>
      <c r="S49" s="70"/>
      <c r="T49" s="27"/>
      <c r="U49" s="2"/>
      <c r="V49" s="2"/>
      <c r="W49" s="2"/>
      <c r="X49" s="2"/>
      <c r="Y49" s="2"/>
      <c r="Z49" s="2"/>
    </row>
    <row r="50" spans="1:26" x14ac:dyDescent="0.2">
      <c r="A50" s="2"/>
      <c r="B50" s="25"/>
      <c r="C50" s="41" t="s">
        <v>117</v>
      </c>
      <c r="D50" s="42" t="str">
        <f t="shared" si="6"/>
        <v>JPYON15YD=</v>
      </c>
      <c r="E50" s="43">
        <f>'ON Pricing'!G48*100</f>
        <v>0.86249999999999838</v>
      </c>
      <c r="F50" s="43">
        <f t="shared" si="3"/>
        <v>0.86249999999999838</v>
      </c>
      <c r="G50" s="70" t="str">
        <f>IF(Contribute="abcd",IF($D$5&lt;&gt;-1,_xll.RtContribute(SourceAlias,D50,Fields,E50:F50,"SCOPE:SERVER"),_xll.RtContribute(SourceAlias,"DDS_INSERT_S",$D$5:$F$5,D50:F50,"SCOPE:SERVER FTC:ALL")),"stopped")</f>
        <v>stopped</v>
      </c>
      <c r="H50" s="26"/>
      <c r="I50" s="41" t="s">
        <v>59</v>
      </c>
      <c r="J50" s="42" t="str">
        <f t="shared" si="7"/>
        <v>JPY3M15Y=</v>
      </c>
      <c r="K50" s="43">
        <f>'3M Pricing'!I48*100</f>
        <v>1.0230125602760642</v>
      </c>
      <c r="L50" s="43">
        <f t="shared" si="4"/>
        <v>1.0230125602760642</v>
      </c>
      <c r="M50" s="70" t="str">
        <f>IF(Contribute="abcd",IF($D$5&lt;&gt;-1,_xll.RtContribute(SourceAlias,J50,Fields,K50:L50,"SCOPE:SERVER"),_xll.RtContribute(SourceAlias,"DDS_INSERT_S",$D$5:$F$5,J50:L50,"SCOPE:SERVER FTC:ALL")),"stopped")</f>
        <v>stopped</v>
      </c>
      <c r="N50" s="26"/>
      <c r="O50" s="41" t="s">
        <v>59</v>
      </c>
      <c r="P50" s="42" t="str">
        <f t="shared" si="8"/>
        <v>JPY6M15Y=</v>
      </c>
      <c r="Q50" s="43">
        <f>'6M Pricing'!I48*100</f>
        <v>1.1574999999967612</v>
      </c>
      <c r="R50" s="43">
        <f t="shared" si="5"/>
        <v>1.1574999999967612</v>
      </c>
      <c r="S50" s="70" t="str">
        <f>IF(Contribute="abcd",IF($D$5&lt;&gt;-1,_xll.RtContribute(SourceAlias,P50,Fields,Q50:R50,"SCOPE:SERVER"),_xll.RtContribute(SourceAlias,"DDS_INSERT_S",$D$5:$F$5,P50:R50,"SCOPE:SERVER FTC:ALL")),"stopped")</f>
        <v>stopped</v>
      </c>
      <c r="T50" s="27"/>
      <c r="U50" s="2"/>
      <c r="V50" s="2"/>
      <c r="W50" s="2"/>
      <c r="X50" s="2"/>
      <c r="Y50" s="2"/>
      <c r="Z50" s="2"/>
    </row>
    <row r="51" spans="1:26" x14ac:dyDescent="0.2">
      <c r="A51" s="2"/>
      <c r="B51" s="25"/>
      <c r="C51" s="41" t="s">
        <v>118</v>
      </c>
      <c r="D51" s="42"/>
      <c r="E51" s="43">
        <f>'ON Pricing'!G49*100</f>
        <v>0.93840594170675506</v>
      </c>
      <c r="F51" s="43">
        <f t="shared" si="3"/>
        <v>0.93840594170675506</v>
      </c>
      <c r="G51" s="70"/>
      <c r="H51" s="26"/>
      <c r="I51" s="41" t="s">
        <v>60</v>
      </c>
      <c r="J51" s="42"/>
      <c r="K51" s="43">
        <f>'3M Pricing'!I49*100</f>
        <v>1.0987326746640855</v>
      </c>
      <c r="L51" s="43">
        <f t="shared" si="4"/>
        <v>1.0987326746640855</v>
      </c>
      <c r="M51" s="70"/>
      <c r="N51" s="26"/>
      <c r="O51" s="41" t="s">
        <v>60</v>
      </c>
      <c r="P51" s="42"/>
      <c r="Q51" s="43">
        <f>'6M Pricing'!I49*100</f>
        <v>1.2353853164037139</v>
      </c>
      <c r="R51" s="43">
        <f t="shared" si="5"/>
        <v>1.2353853164037139</v>
      </c>
      <c r="S51" s="70"/>
      <c r="T51" s="27"/>
      <c r="U51" s="2"/>
      <c r="V51" s="2"/>
      <c r="W51" s="2"/>
      <c r="X51" s="2"/>
      <c r="Y51" s="2"/>
      <c r="Z51" s="2"/>
    </row>
    <row r="52" spans="1:26" x14ac:dyDescent="0.2">
      <c r="A52" s="2"/>
      <c r="B52" s="25"/>
      <c r="C52" s="41" t="s">
        <v>119</v>
      </c>
      <c r="D52" s="42"/>
      <c r="E52" s="43">
        <f>'ON Pricing'!G50*100</f>
        <v>1.008078103330962</v>
      </c>
      <c r="F52" s="43">
        <f t="shared" si="3"/>
        <v>1.008078103330962</v>
      </c>
      <c r="G52" s="70"/>
      <c r="H52" s="26"/>
      <c r="I52" s="41" t="s">
        <v>61</v>
      </c>
      <c r="J52" s="42"/>
      <c r="K52" s="43">
        <f>'3M Pricing'!I50*100</f>
        <v>1.1687682891670295</v>
      </c>
      <c r="L52" s="43">
        <f t="shared" si="4"/>
        <v>1.1687682891670295</v>
      </c>
      <c r="M52" s="70"/>
      <c r="N52" s="26"/>
      <c r="O52" s="41" t="s">
        <v>61</v>
      </c>
      <c r="P52" s="42"/>
      <c r="Q52" s="43">
        <f>'6M Pricing'!I50*100</f>
        <v>1.3066676982535221</v>
      </c>
      <c r="R52" s="43">
        <f t="shared" si="5"/>
        <v>1.3066676982535221</v>
      </c>
      <c r="S52" s="70"/>
      <c r="T52" s="27"/>
      <c r="U52" s="2"/>
      <c r="V52" s="2"/>
      <c r="W52" s="2"/>
      <c r="X52" s="2"/>
      <c r="Y52" s="2"/>
      <c r="Z52" s="2"/>
    </row>
    <row r="53" spans="1:26" x14ac:dyDescent="0.2">
      <c r="A53" s="2"/>
      <c r="B53" s="25"/>
      <c r="C53" s="41" t="s">
        <v>120</v>
      </c>
      <c r="D53" s="42"/>
      <c r="E53" s="43">
        <f>'ON Pricing'!G51*100</f>
        <v>1.0715631223290718</v>
      </c>
      <c r="F53" s="43">
        <f t="shared" si="3"/>
        <v>1.0715631223290718</v>
      </c>
      <c r="G53" s="70"/>
      <c r="H53" s="26"/>
      <c r="I53" s="41" t="s">
        <v>62</v>
      </c>
      <c r="J53" s="42"/>
      <c r="K53" s="43">
        <f>'3M Pricing'!I51*100</f>
        <v>1.2329214382042037</v>
      </c>
      <c r="L53" s="43">
        <f t="shared" si="4"/>
        <v>1.2329214382042037</v>
      </c>
      <c r="M53" s="70"/>
      <c r="N53" s="26"/>
      <c r="O53" s="41" t="s">
        <v>62</v>
      </c>
      <c r="P53" s="42"/>
      <c r="Q53" s="43">
        <f>'6M Pricing'!I51*100</f>
        <v>1.3715447114320871</v>
      </c>
      <c r="R53" s="43">
        <f t="shared" si="5"/>
        <v>1.3715447114320871</v>
      </c>
      <c r="S53" s="70"/>
      <c r="T53" s="27"/>
      <c r="U53" s="2"/>
      <c r="V53" s="2"/>
      <c r="W53" s="2"/>
      <c r="X53" s="2"/>
      <c r="Y53" s="2"/>
      <c r="Z53" s="2"/>
    </row>
    <row r="54" spans="1:26" x14ac:dyDescent="0.2">
      <c r="A54" s="2"/>
      <c r="B54" s="25"/>
      <c r="C54" s="41" t="s">
        <v>121</v>
      </c>
      <c r="D54" s="42"/>
      <c r="E54" s="43">
        <f>'ON Pricing'!G52*100</f>
        <v>1.1278415762643601</v>
      </c>
      <c r="F54" s="43">
        <f t="shared" si="3"/>
        <v>1.1278415762643601</v>
      </c>
      <c r="G54" s="70"/>
      <c r="H54" s="26"/>
      <c r="I54" s="41" t="s">
        <v>63</v>
      </c>
      <c r="J54" s="42"/>
      <c r="K54" s="43">
        <f>'3M Pricing'!I52*100</f>
        <v>1.2899774413036524</v>
      </c>
      <c r="L54" s="43">
        <f t="shared" si="4"/>
        <v>1.2899774413036524</v>
      </c>
      <c r="M54" s="70"/>
      <c r="N54" s="26"/>
      <c r="O54" s="41" t="s">
        <v>63</v>
      </c>
      <c r="P54" s="42"/>
      <c r="Q54" s="43">
        <f>'6M Pricing'!I52*100</f>
        <v>1.4290927153911894</v>
      </c>
      <c r="R54" s="43">
        <f t="shared" si="5"/>
        <v>1.4290927153911894</v>
      </c>
      <c r="S54" s="70"/>
      <c r="T54" s="27"/>
      <c r="U54" s="2"/>
      <c r="V54" s="2"/>
      <c r="W54" s="2"/>
      <c r="X54" s="2"/>
      <c r="Y54" s="2"/>
      <c r="Z54" s="2"/>
    </row>
    <row r="55" spans="1:26" x14ac:dyDescent="0.2">
      <c r="A55" s="2"/>
      <c r="B55" s="25"/>
      <c r="C55" s="41" t="s">
        <v>122</v>
      </c>
      <c r="D55" s="42" t="str">
        <f t="shared" si="6"/>
        <v>JPYON20YD=</v>
      </c>
      <c r="E55" s="43">
        <f>'ON Pricing'!G53*100</f>
        <v>1.1774999999999953</v>
      </c>
      <c r="F55" s="43">
        <f t="shared" si="3"/>
        <v>1.1774999999999953</v>
      </c>
      <c r="G55" s="70" t="str">
        <f>IF(Contribute="abcd",IF($D$5&lt;&gt;-1,_xll.RtContribute(SourceAlias,D55,Fields,E55:F55,"SCOPE:SERVER"),_xll.RtContribute(SourceAlias,"DDS_INSERT_S",$D$5:$F$5,D55:F55,"SCOPE:SERVER FTC:ALL")),"stopped")</f>
        <v>stopped</v>
      </c>
      <c r="H55" s="26"/>
      <c r="I55" s="41" t="s">
        <v>64</v>
      </c>
      <c r="J55" s="42" t="str">
        <f t="shared" si="7"/>
        <v>JPY3M20Y=</v>
      </c>
      <c r="K55" s="43">
        <f>'3M Pricing'!I53*100</f>
        <v>1.3403836401265945</v>
      </c>
      <c r="L55" s="43">
        <f t="shared" si="4"/>
        <v>1.3403836401265945</v>
      </c>
      <c r="M55" s="70" t="str">
        <f>IF(Contribute="abcd",IF($D$5&lt;&gt;-1,_xll.RtContribute(SourceAlias,J55,Fields,K55:L55,"SCOPE:SERVER"),_xll.RtContribute(SourceAlias,"DDS_INSERT_S",$D$5:$F$5,J55:L55,"SCOPE:SERVER FTC:ALL")),"stopped")</f>
        <v>stopped</v>
      </c>
      <c r="N55" s="26"/>
      <c r="O55" s="41" t="s">
        <v>64</v>
      </c>
      <c r="P55" s="42" t="str">
        <f t="shared" si="8"/>
        <v>JPY6M20Y=</v>
      </c>
      <c r="Q55" s="43">
        <f>'6M Pricing'!I53*100</f>
        <v>1.4799999999980871</v>
      </c>
      <c r="R55" s="43">
        <f t="shared" si="5"/>
        <v>1.4799999999980871</v>
      </c>
      <c r="S55" s="70" t="str">
        <f>IF(Contribute="abcd",IF($D$5&lt;&gt;-1,_xll.RtContribute(SourceAlias,P55,Fields,Q55:R55,"SCOPE:SERVER"),_xll.RtContribute(SourceAlias,"DDS_INSERT_S",$D$5:$F$5,P55:R55,"SCOPE:SERVER FTC:ALL")),"stopped")</f>
        <v>stopped</v>
      </c>
      <c r="T55" s="27"/>
      <c r="U55" s="2"/>
      <c r="V55" s="2"/>
      <c r="W55" s="2"/>
      <c r="X55" s="2"/>
      <c r="Y55" s="2"/>
      <c r="Z55" s="2"/>
    </row>
    <row r="56" spans="1:26" x14ac:dyDescent="0.2">
      <c r="A56" s="2"/>
      <c r="B56" s="25"/>
      <c r="C56" s="41" t="s">
        <v>123</v>
      </c>
      <c r="D56" s="42"/>
      <c r="E56" s="43">
        <f>'ON Pricing'!G54*100</f>
        <v>1.2205450643867359</v>
      </c>
      <c r="F56" s="43">
        <f t="shared" si="3"/>
        <v>1.2205450643867359</v>
      </c>
      <c r="G56" s="70"/>
      <c r="H56" s="26"/>
      <c r="I56" s="41" t="s">
        <v>65</v>
      </c>
      <c r="J56" s="42"/>
      <c r="K56" s="43">
        <f>'3M Pricing'!I54*100</f>
        <v>1.3840521900826745</v>
      </c>
      <c r="L56" s="43">
        <f t="shared" si="4"/>
        <v>1.3840521900826745</v>
      </c>
      <c r="M56" s="70"/>
      <c r="N56" s="26"/>
      <c r="O56" s="41" t="s">
        <v>65</v>
      </c>
      <c r="P56" s="42"/>
      <c r="Q56" s="43">
        <f>'6M Pricing'!I54*100</f>
        <v>1.5243108728752781</v>
      </c>
      <c r="R56" s="43">
        <f t="shared" si="5"/>
        <v>1.5243108728752781</v>
      </c>
      <c r="S56" s="70"/>
      <c r="T56" s="27"/>
      <c r="U56" s="2"/>
      <c r="V56" s="2"/>
      <c r="W56" s="2"/>
      <c r="X56" s="2"/>
      <c r="Y56" s="2"/>
      <c r="Z56" s="2"/>
    </row>
    <row r="57" spans="1:26" x14ac:dyDescent="0.2">
      <c r="A57" s="2"/>
      <c r="B57" s="25"/>
      <c r="C57" s="41" t="s">
        <v>124</v>
      </c>
      <c r="D57" s="42"/>
      <c r="E57" s="43">
        <f>'ON Pricing'!G55*100</f>
        <v>1.2580270140419785</v>
      </c>
      <c r="F57" s="43">
        <f t="shared" si="3"/>
        <v>1.2580270140419785</v>
      </c>
      <c r="G57" s="70"/>
      <c r="H57" s="26"/>
      <c r="I57" s="41" t="s">
        <v>66</v>
      </c>
      <c r="J57" s="42"/>
      <c r="K57" s="43">
        <f>'3M Pricing'!I55*100</f>
        <v>1.4220341861351757</v>
      </c>
      <c r="L57" s="43">
        <f t="shared" si="4"/>
        <v>1.4220341861351757</v>
      </c>
      <c r="M57" s="70"/>
      <c r="N57" s="26"/>
      <c r="O57" s="41" t="s">
        <v>66</v>
      </c>
      <c r="P57" s="42"/>
      <c r="Q57" s="43">
        <f>'6M Pricing'!I55*100</f>
        <v>1.5630046667643105</v>
      </c>
      <c r="R57" s="43">
        <f t="shared" si="5"/>
        <v>1.5630046667643105</v>
      </c>
      <c r="S57" s="70"/>
      <c r="T57" s="27"/>
      <c r="U57" s="2"/>
      <c r="V57" s="2"/>
      <c r="W57" s="2"/>
      <c r="X57" s="2"/>
      <c r="Y57" s="2"/>
      <c r="Z57" s="2"/>
    </row>
    <row r="58" spans="1:26" x14ac:dyDescent="0.2">
      <c r="A58" s="2"/>
      <c r="B58" s="25"/>
      <c r="C58" s="41" t="s">
        <v>125</v>
      </c>
      <c r="D58" s="42"/>
      <c r="E58" s="43">
        <f>'ON Pricing'!G56*100</f>
        <v>1.2908747592824925</v>
      </c>
      <c r="F58" s="43">
        <f t="shared" si="3"/>
        <v>1.2908747592824925</v>
      </c>
      <c r="G58" s="70"/>
      <c r="H58" s="26"/>
      <c r="I58" s="41" t="s">
        <v>67</v>
      </c>
      <c r="J58" s="42"/>
      <c r="K58" s="43">
        <f>'3M Pricing'!I56*100</f>
        <v>1.455275633065533</v>
      </c>
      <c r="L58" s="43">
        <f t="shared" si="4"/>
        <v>1.455275633065533</v>
      </c>
      <c r="M58" s="70"/>
      <c r="N58" s="26"/>
      <c r="O58" s="41" t="s">
        <v>67</v>
      </c>
      <c r="P58" s="42"/>
      <c r="Q58" s="43">
        <f>'6M Pricing'!I56*100</f>
        <v>1.5969249474376137</v>
      </c>
      <c r="R58" s="43">
        <f t="shared" si="5"/>
        <v>1.5969249474376137</v>
      </c>
      <c r="S58" s="70"/>
      <c r="T58" s="27"/>
      <c r="U58" s="2"/>
      <c r="V58" s="2"/>
      <c r="W58" s="2"/>
      <c r="X58" s="2"/>
      <c r="Y58" s="2"/>
      <c r="Z58" s="2"/>
    </row>
    <row r="59" spans="1:26" x14ac:dyDescent="0.2">
      <c r="A59" s="2"/>
      <c r="B59" s="25"/>
      <c r="C59" s="41" t="s">
        <v>126</v>
      </c>
      <c r="D59" s="42"/>
      <c r="E59" s="43">
        <f>'ON Pricing'!G57*100</f>
        <v>1.3195533522503531</v>
      </c>
      <c r="F59" s="43">
        <f t="shared" si="3"/>
        <v>1.3195533522503531</v>
      </c>
      <c r="G59" s="70"/>
      <c r="H59" s="26"/>
      <c r="I59" s="41" t="s">
        <v>68</v>
      </c>
      <c r="J59" s="42"/>
      <c r="K59" s="43">
        <f>'3M Pricing'!I57*100</f>
        <v>1.4842544456951434</v>
      </c>
      <c r="L59" s="43">
        <f t="shared" si="4"/>
        <v>1.4842544456951434</v>
      </c>
      <c r="M59" s="70"/>
      <c r="N59" s="26"/>
      <c r="O59" s="41" t="s">
        <v>68</v>
      </c>
      <c r="P59" s="42"/>
      <c r="Q59" s="43">
        <f>'6M Pricing'!I57*100</f>
        <v>1.626459599696261</v>
      </c>
      <c r="R59" s="43">
        <f t="shared" si="5"/>
        <v>1.626459599696261</v>
      </c>
      <c r="S59" s="70"/>
      <c r="T59" s="27"/>
      <c r="U59" s="2"/>
      <c r="V59" s="2"/>
      <c r="W59" s="2"/>
      <c r="X59" s="2"/>
      <c r="Y59" s="2"/>
      <c r="Z59" s="2"/>
    </row>
    <row r="60" spans="1:26" x14ac:dyDescent="0.2">
      <c r="A60" s="2"/>
      <c r="B60" s="25"/>
      <c r="C60" s="41" t="s">
        <v>127</v>
      </c>
      <c r="D60" s="42" t="str">
        <f t="shared" si="6"/>
        <v>JPYON25YD=</v>
      </c>
      <c r="E60" s="43">
        <f>'ON Pricing'!G58*100</f>
        <v>1.3450000000000009</v>
      </c>
      <c r="F60" s="43">
        <f t="shared" si="3"/>
        <v>1.3450000000000009</v>
      </c>
      <c r="G60" s="70" t="str">
        <f>IF(Contribute="abcd",IF($D$5&lt;&gt;-1,_xll.RtContribute(SourceAlias,D60,Fields,E60:F60,"SCOPE:SERVER"),_xll.RtContribute(SourceAlias,"DDS_INSERT_S",$D$5:$F$5,D60:F60,"SCOPE:SERVER FTC:ALL")),"stopped")</f>
        <v>stopped</v>
      </c>
      <c r="H60" s="26"/>
      <c r="I60" s="41" t="s">
        <v>69</v>
      </c>
      <c r="J60" s="42" t="str">
        <f t="shared" si="7"/>
        <v>JPY3M25Y=</v>
      </c>
      <c r="K60" s="43">
        <f>'3M Pricing'!I58*100</f>
        <v>1.5099213874321471</v>
      </c>
      <c r="L60" s="43">
        <f t="shared" si="4"/>
        <v>1.5099213874321471</v>
      </c>
      <c r="M60" s="70" t="str">
        <f>IF(Contribute="abcd",IF($D$5&lt;&gt;-1,_xll.RtContribute(SourceAlias,J60,Fields,K60:L60,"SCOPE:SERVER"),_xll.RtContribute(SourceAlias,"DDS_INSERT_S",$D$5:$F$5,J60:L60,"SCOPE:SERVER FTC:ALL")),"stopped")</f>
        <v>stopped</v>
      </c>
      <c r="N60" s="26"/>
      <c r="O60" s="41" t="s">
        <v>69</v>
      </c>
      <c r="P60" s="42" t="str">
        <f t="shared" si="8"/>
        <v>JPY6M25Y=</v>
      </c>
      <c r="Q60" s="43">
        <f>'6M Pricing'!I58*100</f>
        <v>1.6525000000001913</v>
      </c>
      <c r="R60" s="43">
        <f t="shared" si="5"/>
        <v>1.6525000000001913</v>
      </c>
      <c r="S60" s="70" t="str">
        <f>IF(Contribute="abcd",IF($D$5&lt;&gt;-1,_xll.RtContribute(SourceAlias,P60,Fields,Q60:R60,"SCOPE:SERVER"),_xll.RtContribute(SourceAlias,"DDS_INSERT_S",$D$5:$F$5,P60:R60,"SCOPE:SERVER FTC:ALL")),"stopped")</f>
        <v>stopped</v>
      </c>
      <c r="T60" s="27"/>
      <c r="U60" s="2"/>
      <c r="V60" s="2"/>
      <c r="W60" s="2"/>
      <c r="X60" s="2"/>
      <c r="Y60" s="2"/>
      <c r="Z60" s="2"/>
    </row>
    <row r="61" spans="1:26" x14ac:dyDescent="0.2">
      <c r="A61" s="2"/>
      <c r="B61" s="25"/>
      <c r="C61" s="41" t="s">
        <v>128</v>
      </c>
      <c r="D61" s="42"/>
      <c r="E61" s="43">
        <f>'ON Pricing'!G59*100</f>
        <v>1.3678724102634896</v>
      </c>
      <c r="F61" s="43">
        <f t="shared" si="3"/>
        <v>1.3678724102634896</v>
      </c>
      <c r="G61" s="70"/>
      <c r="H61" s="26"/>
      <c r="I61" s="41" t="s">
        <v>70</v>
      </c>
      <c r="J61" s="42"/>
      <c r="K61" s="43">
        <f>'3M Pricing'!I59*100</f>
        <v>1.5329451609848519</v>
      </c>
      <c r="L61" s="43">
        <f t="shared" si="4"/>
        <v>1.5329451609848519</v>
      </c>
      <c r="M61" s="70"/>
      <c r="N61" s="26"/>
      <c r="O61" s="41" t="s">
        <v>70</v>
      </c>
      <c r="P61" s="42"/>
      <c r="Q61" s="43">
        <f>'6M Pricing'!I59*100</f>
        <v>1.6756813927841254</v>
      </c>
      <c r="R61" s="43">
        <f t="shared" si="5"/>
        <v>1.6756813927841254</v>
      </c>
      <c r="S61" s="70"/>
      <c r="T61" s="27"/>
      <c r="U61" s="2"/>
      <c r="V61" s="2"/>
      <c r="W61" s="2"/>
      <c r="X61" s="2"/>
      <c r="Y61" s="2"/>
      <c r="Z61" s="2"/>
    </row>
    <row r="62" spans="1:26" x14ac:dyDescent="0.2">
      <c r="A62" s="2"/>
      <c r="B62" s="25"/>
      <c r="C62" s="41" t="s">
        <v>129</v>
      </c>
      <c r="D62" s="42"/>
      <c r="E62" s="43">
        <f>'ON Pricing'!G60*100</f>
        <v>1.3884158139839116</v>
      </c>
      <c r="F62" s="43">
        <f t="shared" si="3"/>
        <v>1.3884158139839116</v>
      </c>
      <c r="G62" s="70"/>
      <c r="H62" s="26"/>
      <c r="I62" s="41" t="s">
        <v>71</v>
      </c>
      <c r="J62" s="42"/>
      <c r="K62" s="43">
        <f>'3M Pricing'!I60*100</f>
        <v>1.5535876612314994</v>
      </c>
      <c r="L62" s="43">
        <f t="shared" si="4"/>
        <v>1.5535876612314994</v>
      </c>
      <c r="M62" s="70"/>
      <c r="N62" s="26"/>
      <c r="O62" s="41" t="s">
        <v>71</v>
      </c>
      <c r="P62" s="42"/>
      <c r="Q62" s="43">
        <f>'6M Pricing'!I60*100</f>
        <v>1.6963106453360597</v>
      </c>
      <c r="R62" s="43">
        <f t="shared" si="5"/>
        <v>1.6963106453360597</v>
      </c>
      <c r="S62" s="70"/>
      <c r="T62" s="27"/>
      <c r="U62" s="2"/>
      <c r="V62" s="2"/>
      <c r="W62" s="2"/>
      <c r="X62" s="2"/>
      <c r="Y62" s="2"/>
      <c r="Z62" s="2"/>
    </row>
    <row r="63" spans="1:26" x14ac:dyDescent="0.2">
      <c r="A63" s="2"/>
      <c r="B63" s="25"/>
      <c r="C63" s="41" t="s">
        <v>130</v>
      </c>
      <c r="D63" s="42"/>
      <c r="E63" s="43">
        <f>'ON Pricing'!G61*100</f>
        <v>1.4070729220030442</v>
      </c>
      <c r="F63" s="43">
        <f t="shared" si="3"/>
        <v>1.4070729220030442</v>
      </c>
      <c r="G63" s="70"/>
      <c r="H63" s="26"/>
      <c r="I63" s="41" t="s">
        <v>72</v>
      </c>
      <c r="J63" s="42"/>
      <c r="K63" s="43">
        <f>'3M Pricing'!I61*100</f>
        <v>1.5723073647082346</v>
      </c>
      <c r="L63" s="43">
        <f t="shared" si="4"/>
        <v>1.5723073647082346</v>
      </c>
      <c r="M63" s="70"/>
      <c r="N63" s="26"/>
      <c r="O63" s="41" t="s">
        <v>72</v>
      </c>
      <c r="P63" s="42"/>
      <c r="Q63" s="43">
        <f>'6M Pricing'!I61*100</f>
        <v>1.7149052563136653</v>
      </c>
      <c r="R63" s="43">
        <f t="shared" si="5"/>
        <v>1.7149052563136653</v>
      </c>
      <c r="S63" s="70"/>
      <c r="T63" s="27"/>
      <c r="U63" s="2"/>
      <c r="V63" s="2"/>
      <c r="W63" s="2"/>
      <c r="X63" s="2"/>
      <c r="Y63" s="2"/>
      <c r="Z63" s="2"/>
    </row>
    <row r="64" spans="1:26" x14ac:dyDescent="0.2">
      <c r="A64" s="2"/>
      <c r="B64" s="25"/>
      <c r="C64" s="41" t="s">
        <v>131</v>
      </c>
      <c r="D64" s="42"/>
      <c r="E64" s="43">
        <f>'ON Pricing'!G62*100</f>
        <v>1.4242545939107474</v>
      </c>
      <c r="F64" s="43">
        <f t="shared" si="3"/>
        <v>1.4242545939107474</v>
      </c>
      <c r="G64" s="70"/>
      <c r="H64" s="26"/>
      <c r="I64" s="41" t="s">
        <v>73</v>
      </c>
      <c r="J64" s="42"/>
      <c r="K64" s="43">
        <f>'3M Pricing'!I62*100</f>
        <v>1.5895274067503435</v>
      </c>
      <c r="L64" s="43">
        <f t="shared" si="4"/>
        <v>1.5895274067503435</v>
      </c>
      <c r="M64" s="70"/>
      <c r="N64" s="26"/>
      <c r="O64" s="41" t="s">
        <v>73</v>
      </c>
      <c r="P64" s="42"/>
      <c r="Q64" s="43">
        <f>'6M Pricing'!I62*100</f>
        <v>1.7319365123402743</v>
      </c>
      <c r="R64" s="43">
        <f t="shared" si="5"/>
        <v>1.7319365123402743</v>
      </c>
      <c r="S64" s="70"/>
      <c r="T64" s="27"/>
      <c r="U64" s="2"/>
      <c r="V64" s="2"/>
      <c r="W64" s="2"/>
      <c r="X64" s="2"/>
      <c r="Y64" s="2"/>
      <c r="Z64" s="2"/>
    </row>
    <row r="65" spans="1:26" x14ac:dyDescent="0.2">
      <c r="A65" s="2"/>
      <c r="B65" s="25"/>
      <c r="C65" s="44" t="s">
        <v>132</v>
      </c>
      <c r="D65" s="45" t="str">
        <f t="shared" si="6"/>
        <v>JPYON30YD=</v>
      </c>
      <c r="E65" s="46">
        <f>'ON Pricing'!G63*100</f>
        <v>1.4399999999999988</v>
      </c>
      <c r="F65" s="46">
        <f t="shared" si="3"/>
        <v>1.4399999999999988</v>
      </c>
      <c r="G65" s="71" t="str">
        <f>IF(Contribute="abcd",IF($D$5&lt;&gt;-1,_xll.RtContribute(SourceAlias,D65,Fields,E65:F65,"SCOPE:SERVER"),_xll.RtContribute(SourceAlias,"DDS_INSERT_S",$D$5:$F$5,D65:F65,"SCOPE:SERVER FTC:ALL")),"stopped")</f>
        <v>stopped</v>
      </c>
      <c r="H65" s="26"/>
      <c r="I65" s="44" t="s">
        <v>74</v>
      </c>
      <c r="J65" s="45" t="str">
        <f t="shared" si="7"/>
        <v>JPY3M30Y=</v>
      </c>
      <c r="K65" s="46">
        <f>'3M Pricing'!I63*100</f>
        <v>1.6052997794561461</v>
      </c>
      <c r="L65" s="46">
        <f t="shared" si="4"/>
        <v>1.6052997794561461</v>
      </c>
      <c r="M65" s="71" t="str">
        <f>IF(Contribute="abcd",IF($D$5&lt;&gt;-1,_xll.RtContribute(SourceAlias,J65,Fields,K65:L65,"SCOPE:SERVER"),_xll.RtContribute(SourceAlias,"DDS_INSERT_S",$D$5:$F$5,J65:L65,"SCOPE:SERVER FTC:ALL")),"stopped")</f>
        <v>stopped</v>
      </c>
      <c r="N65" s="26"/>
      <c r="O65" s="44" t="s">
        <v>74</v>
      </c>
      <c r="P65" s="45" t="str">
        <f t="shared" si="8"/>
        <v>JPY6M30Y=</v>
      </c>
      <c r="Q65" s="46">
        <f>'6M Pricing'!I63*100</f>
        <v>1.7475000000000001</v>
      </c>
      <c r="R65" s="46">
        <f t="shared" si="5"/>
        <v>1.7475000000000001</v>
      </c>
      <c r="S65" s="71" t="str">
        <f>IF(Contribute="abcd",IF($D$5&lt;&gt;-1,_xll.RtContribute(SourceAlias,P65,Fields,Q65:R65,"SCOPE:SERVER"),_xll.RtContribute(SourceAlias,"DDS_INSERT_S",$D$5:$F$5,P65:R65,"SCOPE:SERVER FTC:ALL")),"stopped")</f>
        <v>stopped</v>
      </c>
      <c r="T65" s="27"/>
      <c r="U65" s="2"/>
      <c r="V65" s="2"/>
      <c r="W65" s="2"/>
      <c r="X65" s="2"/>
      <c r="Y65" s="2"/>
      <c r="Z65" s="2"/>
    </row>
    <row r="66" spans="1:26" ht="12" thickBot="1" x14ac:dyDescent="0.25">
      <c r="A66" s="2"/>
      <c r="B66" s="28"/>
      <c r="C66" s="29"/>
      <c r="D66" s="29"/>
      <c r="E66" s="29"/>
      <c r="F66" s="29"/>
      <c r="G66" s="30"/>
      <c r="H66" s="29"/>
      <c r="I66" s="29"/>
      <c r="J66" s="29"/>
      <c r="K66" s="29"/>
      <c r="L66" s="29"/>
      <c r="M66" s="30"/>
      <c r="N66" s="29"/>
      <c r="O66" s="29"/>
      <c r="P66" s="29"/>
      <c r="Q66" s="29"/>
      <c r="R66" s="29"/>
      <c r="S66" s="30"/>
      <c r="T66" s="31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3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3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3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3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3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3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3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3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3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3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3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3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3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3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3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3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3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3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3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3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3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3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3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3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3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3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3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3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3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3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3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3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3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2"/>
      <c r="Y100" s="2"/>
      <c r="Z100" s="2"/>
    </row>
  </sheetData>
  <conditionalFormatting sqref="F3">
    <cfRule type="cellIs" dxfId="0" priority="2" operator="equal">
      <formula>"abcd"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C4" sqref="C4"/>
    </sheetView>
  </sheetViews>
  <sheetFormatPr defaultColWidth="2.85546875" defaultRowHeight="11.25" outlineLevelCol="1" x14ac:dyDescent="0.2"/>
  <cols>
    <col min="1" max="1" width="2.85546875" style="1"/>
    <col min="2" max="2" width="2.7109375" style="7" customWidth="1"/>
    <col min="3" max="3" width="6" style="7" customWidth="1"/>
    <col min="4" max="4" width="15.28515625" style="7" customWidth="1"/>
    <col min="5" max="6" width="17.28515625" style="7" customWidth="1"/>
    <col min="7" max="7" width="8.28515625" style="7" customWidth="1"/>
    <col min="8" max="8" width="2.85546875" style="7" hidden="1" customWidth="1" outlineLevel="1"/>
    <col min="9" max="9" width="15.140625" style="7" hidden="1" customWidth="1" outlineLevel="1"/>
    <col min="10" max="10" width="2.7109375" style="1" customWidth="1" collapsed="1"/>
    <col min="11" max="143" width="14.85546875" style="1" customWidth="1"/>
    <col min="144" max="16384" width="2.85546875" style="1"/>
  </cols>
  <sheetData>
    <row r="1" spans="1:26" ht="12" thickBot="1" x14ac:dyDescent="0.25">
      <c r="A1" s="2"/>
      <c r="B1" s="6"/>
      <c r="C1" s="6"/>
      <c r="D1" s="6"/>
      <c r="E1" s="6"/>
      <c r="F1" s="6"/>
      <c r="G1" s="6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77"/>
      <c r="C2" s="78"/>
      <c r="D2" s="78"/>
      <c r="E2" s="78"/>
      <c r="F2" s="78"/>
      <c r="G2" s="78"/>
      <c r="H2" s="78"/>
      <c r="I2" s="78"/>
      <c r="J2" s="2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79"/>
      <c r="C3" s="72" t="s">
        <v>75</v>
      </c>
      <c r="D3" s="72" t="s">
        <v>77</v>
      </c>
      <c r="E3" s="81"/>
      <c r="F3" s="81"/>
      <c r="G3" s="81"/>
      <c r="H3" s="81"/>
      <c r="I3" s="72" t="s">
        <v>197</v>
      </c>
      <c r="J3" s="2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79"/>
      <c r="C4" s="65" t="s">
        <v>24</v>
      </c>
      <c r="D4" s="65" t="str">
        <f>Currency&amp;CurveTenor</f>
        <v>JPYON</v>
      </c>
      <c r="E4" s="81"/>
      <c r="F4" s="81"/>
      <c r="G4" s="81"/>
      <c r="H4" s="81"/>
      <c r="I4" s="65" t="str">
        <f>_xll.qlOvernightIndex(,"Tonar",0,Currency,Calendar2,"Actual/365 (Fixed)",YieldCurve,,Trigger)</f>
        <v>obj_004ac#0033</v>
      </c>
      <c r="J4" s="2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79"/>
      <c r="C5" s="81"/>
      <c r="D5" s="81"/>
      <c r="E5" s="81"/>
      <c r="F5" s="81"/>
      <c r="G5" s="81"/>
      <c r="H5" s="81"/>
      <c r="I5" s="81"/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79"/>
      <c r="C6" s="87"/>
      <c r="D6" s="87" t="s">
        <v>85</v>
      </c>
      <c r="E6" s="87" t="s">
        <v>138</v>
      </c>
      <c r="F6" s="87" t="s">
        <v>83</v>
      </c>
      <c r="G6" s="88" t="s">
        <v>82</v>
      </c>
      <c r="H6" s="81"/>
      <c r="I6" s="13" t="s">
        <v>76</v>
      </c>
      <c r="J6" s="2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79"/>
      <c r="C7" s="93" t="s">
        <v>24</v>
      </c>
      <c r="D7" s="98" t="s">
        <v>143</v>
      </c>
      <c r="E7" s="95">
        <f t="shared" ref="E7:E34" si="0">EvaluationDate</f>
        <v>41822</v>
      </c>
      <c r="F7" s="95">
        <f>_xll.qlCalendarAdvance(Calendar,EvaluationDate,"1D","f",TRUE,Trigger)</f>
        <v>41823</v>
      </c>
      <c r="G7" s="11">
        <f>_xll.qlIndexFixing(I7,E7,TRUE,InterestRatesTrigger)</f>
        <v>6.4386818852568695E-4</v>
      </c>
      <c r="H7" s="81"/>
      <c r="I7" s="98" t="str">
        <f>_xll.qlLibor(,Currency,C7,YieldCurve,,Trigger)</f>
        <v>obj_0048e#0015</v>
      </c>
      <c r="J7" s="2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79"/>
      <c r="C8" s="97" t="s">
        <v>25</v>
      </c>
      <c r="D8" s="98" t="s">
        <v>143</v>
      </c>
      <c r="E8" s="99">
        <f t="shared" si="0"/>
        <v>41822</v>
      </c>
      <c r="F8" s="99">
        <f>_xll.qlCalendarAdvance(Calendar,EvaluationDate,"2D","f",TRUE,Trigger)</f>
        <v>41824</v>
      </c>
      <c r="G8" s="11">
        <f>_xll.qlIndexFixing(I8,E8,TRUE,InterestRatesTrigger)</f>
        <v>6.4385373552688918E-4</v>
      </c>
      <c r="H8" s="81"/>
      <c r="I8" s="98" t="str">
        <f>_xll.qlLibor(,Currency,C8,YieldCurve,,Trigger)</f>
        <v>obj_0048b#0014</v>
      </c>
      <c r="J8" s="2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79"/>
      <c r="C9" s="97" t="s">
        <v>26</v>
      </c>
      <c r="D9" s="98" t="s">
        <v>143</v>
      </c>
      <c r="E9" s="99">
        <f t="shared" si="0"/>
        <v>41822</v>
      </c>
      <c r="F9" s="99">
        <f>_xll.qlCalendarAdvance(Calendar,SettlementDate,"1D","f",TRUE,Trigger)</f>
        <v>41827</v>
      </c>
      <c r="G9" s="11">
        <f>_xll.qlIndexFixing(I9,E9,TRUE,InterestRatesTrigger)</f>
        <v>6.437778043189013E-4</v>
      </c>
      <c r="H9" s="81"/>
      <c r="I9" s="98" t="str">
        <f>_xll.qlLibor(,Currency,C9,YieldCurve,,Trigger)</f>
        <v>obj_0048d#0014</v>
      </c>
      <c r="J9" s="2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79"/>
      <c r="C10" s="97" t="s">
        <v>27</v>
      </c>
      <c r="D10" s="98" t="s">
        <v>143</v>
      </c>
      <c r="E10" s="99">
        <f t="shared" si="0"/>
        <v>41822</v>
      </c>
      <c r="F10" s="99">
        <f>_xll.qlCalendarAdvance(Calendar,SettlementDate,"1W","f",TRUE,Trigger)</f>
        <v>41831</v>
      </c>
      <c r="G10" s="11">
        <f>_xll.qlIndexFixing(I10,E10,TRUE,InterestRatesTrigger)</f>
        <v>6.436259401671711E-4</v>
      </c>
      <c r="H10" s="81"/>
      <c r="I10" s="98" t="str">
        <f>_xll.qlLibor(,Currency,C10,YieldCurve,,Trigger)</f>
        <v>obj_00488#0014</v>
      </c>
      <c r="J10" s="2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79"/>
      <c r="C11" s="97" t="s">
        <v>28</v>
      </c>
      <c r="D11" s="98" t="s">
        <v>143</v>
      </c>
      <c r="E11" s="99">
        <f t="shared" si="0"/>
        <v>41822</v>
      </c>
      <c r="F11" s="99">
        <f>_xll.qlCalendarAdvance(Calendar,SettlementDate,C11,"f",TRUE,Trigger)</f>
        <v>41838</v>
      </c>
      <c r="G11" s="11">
        <f>_xll.qlIndexFixing(I11,E11,TRUE,InterestRatesTrigger)</f>
        <v>6.4317468860533968E-4</v>
      </c>
      <c r="H11" s="81"/>
      <c r="I11" s="98" t="str">
        <f>_xll.qlLibor(,Currency,C11,YieldCurve,,Trigger)</f>
        <v>obj_00486#0014</v>
      </c>
      <c r="J11" s="2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79"/>
      <c r="C12" s="97" t="s">
        <v>29</v>
      </c>
      <c r="D12" s="98" t="s">
        <v>143</v>
      </c>
      <c r="E12" s="99">
        <f t="shared" si="0"/>
        <v>41822</v>
      </c>
      <c r="F12" s="99">
        <f>_xll.qlCalendarAdvance(Calendar,SettlementDate,C12,"f",TRUE,Trigger)</f>
        <v>41845</v>
      </c>
      <c r="G12" s="11">
        <f>_xll.qlIndexFixing(I12,E12,TRUE,InterestRatesTrigger)</f>
        <v>6.4248735212808176E-4</v>
      </c>
      <c r="H12" s="81"/>
      <c r="I12" s="98" t="str">
        <f>_xll.qlLibor(,Currency,C12,YieldCurve,,Trigger)</f>
        <v>obj_00485#0014</v>
      </c>
      <c r="J12" s="2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79"/>
      <c r="C13" s="93" t="s">
        <v>30</v>
      </c>
      <c r="D13" s="94" t="s">
        <v>133</v>
      </c>
      <c r="E13" s="95">
        <f t="shared" si="0"/>
        <v>41822</v>
      </c>
      <c r="F13" s="95">
        <f>_xll.qlCalendarAdvance(Calendar,SettlementDate,C13,"mf",TRUE,Trigger)</f>
        <v>41855</v>
      </c>
      <c r="G13" s="10">
        <f>_xll.qlOvernightIndexedSwapFairRate(I13,InterestRatesTrigger)</f>
        <v>6.499999999997815E-4</v>
      </c>
      <c r="H13" s="81"/>
      <c r="I13" s="94" t="str">
        <f>_xll.qlMakeOIS(,C13,OvernightIndex,,"0D","Actual/365 (Fixed)",,,Trigger)</f>
        <v>obj_004f5#0028</v>
      </c>
      <c r="J13" s="2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79"/>
      <c r="C14" s="97" t="s">
        <v>31</v>
      </c>
      <c r="D14" s="98" t="s">
        <v>133</v>
      </c>
      <c r="E14" s="99">
        <f t="shared" si="0"/>
        <v>41822</v>
      </c>
      <c r="F14" s="99">
        <f>_xll.qlCalendarAdvance(Calendar,SettlementDate,C14,"mf",TRUE,Trigger)</f>
        <v>41886</v>
      </c>
      <c r="G14" s="11">
        <f>_xll.qlOvernightIndexedSwapFairRate(I14,InterestRatesTrigger)</f>
        <v>6.5000000000108894E-4</v>
      </c>
      <c r="H14" s="81"/>
      <c r="I14" s="98" t="str">
        <f>_xll.qlMakeOIS(,C14,OvernightIndex,,"0D","Actual/365 (Fixed)",,,Trigger)</f>
        <v>obj_004ae#0021</v>
      </c>
      <c r="J14" s="2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79"/>
      <c r="C15" s="97" t="s">
        <v>32</v>
      </c>
      <c r="D15" s="98" t="s">
        <v>133</v>
      </c>
      <c r="E15" s="99">
        <f t="shared" si="0"/>
        <v>41822</v>
      </c>
      <c r="F15" s="99">
        <f>_xll.qlCalendarAdvance(Calendar,SettlementDate,C15,"mf",TRUE,Trigger)</f>
        <v>41918</v>
      </c>
      <c r="G15" s="11">
        <f>_xll.qlOvernightIndexedSwapFairRate(I15,InterestRatesTrigger)</f>
        <v>6.5000000000025443E-4</v>
      </c>
      <c r="H15" s="81"/>
      <c r="I15" s="98" t="str">
        <f>_xll.qlMakeOIS(,C15,OvernightIndex,,"0D","Actual/365 (Fixed)",,,Trigger)</f>
        <v>obj_004bc#0021</v>
      </c>
      <c r="J15" s="2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79"/>
      <c r="C16" s="97" t="s">
        <v>33</v>
      </c>
      <c r="D16" s="98" t="s">
        <v>133</v>
      </c>
      <c r="E16" s="99">
        <f t="shared" si="0"/>
        <v>41822</v>
      </c>
      <c r="F16" s="99">
        <f>_xll.qlCalendarAdvance(Calendar,SettlementDate,C16,"mf",TRUE,Trigger)</f>
        <v>41947</v>
      </c>
      <c r="G16" s="11">
        <f>_xll.qlOvernightIndexedSwapFairRate(I16,InterestRatesTrigger)</f>
        <v>6.2500000000005086E-4</v>
      </c>
      <c r="H16" s="81"/>
      <c r="I16" s="98" t="str">
        <f>_xll.qlMakeOIS(,C16,OvernightIndex,,"0D","Actual/365 (Fixed)",,,Trigger)</f>
        <v>obj_0050c#0021</v>
      </c>
      <c r="J16" s="2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79"/>
      <c r="C17" s="97" t="s">
        <v>34</v>
      </c>
      <c r="D17" s="98" t="s">
        <v>133</v>
      </c>
      <c r="E17" s="99">
        <f t="shared" si="0"/>
        <v>41822</v>
      </c>
      <c r="F17" s="99">
        <f>_xll.qlCalendarAdvance(Calendar,SettlementDate,C17,"mf",TRUE,Trigger)</f>
        <v>41977</v>
      </c>
      <c r="G17" s="11">
        <f>_xll.qlOvernightIndexedSwapFairRate(I17,InterestRatesTrigger)</f>
        <v>6.2499999999974067E-4</v>
      </c>
      <c r="H17" s="81"/>
      <c r="I17" s="98" t="str">
        <f>_xll.qlMakeOIS(,C17,OvernightIndex,,"0D","Actual/365 (Fixed)",,,Trigger)</f>
        <v>obj_004c9#0021</v>
      </c>
      <c r="J17" s="2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79"/>
      <c r="C18" s="97" t="s">
        <v>23</v>
      </c>
      <c r="D18" s="98" t="s">
        <v>133</v>
      </c>
      <c r="E18" s="99">
        <f t="shared" si="0"/>
        <v>41822</v>
      </c>
      <c r="F18" s="99">
        <f>_xll.qlCalendarAdvance(Calendar,SettlementDate,C18,"mf",TRUE,Trigger)</f>
        <v>42009</v>
      </c>
      <c r="G18" s="11">
        <f>_xll.qlOvernightIndexedSwapFairRate(I18,InterestRatesTrigger)</f>
        <v>6.2499999999992965E-4</v>
      </c>
      <c r="H18" s="81"/>
      <c r="I18" s="98" t="str">
        <f>_xll.qlMakeOIS(,C18,OvernightIndex,,"0D","Actual/365 (Fixed)",,,Trigger)</f>
        <v>obj_004d2#0021</v>
      </c>
      <c r="J18" s="2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79"/>
      <c r="C19" s="97" t="s">
        <v>35</v>
      </c>
      <c r="D19" s="98" t="s">
        <v>133</v>
      </c>
      <c r="E19" s="99">
        <f t="shared" si="0"/>
        <v>41822</v>
      </c>
      <c r="F19" s="99">
        <f>_xll.qlCalendarAdvance(Calendar,SettlementDate,C19,"mf",TRUE,Trigger)</f>
        <v>42039</v>
      </c>
      <c r="G19" s="11">
        <f>_xll.qlOvernightIndexedSwapFairRate(I19,InterestRatesTrigger)</f>
        <v>6.2706564850160149E-4</v>
      </c>
      <c r="H19" s="81"/>
      <c r="I19" s="98" t="str">
        <f>_xll.qlMakeOIS(,C19,OvernightIndex,,"0D","Actual/365 (Fixed)",,,Trigger)</f>
        <v>obj_004ba#0029</v>
      </c>
      <c r="J19" s="2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79"/>
      <c r="C20" s="97" t="s">
        <v>36</v>
      </c>
      <c r="D20" s="98" t="s">
        <v>133</v>
      </c>
      <c r="E20" s="99">
        <f t="shared" si="0"/>
        <v>41822</v>
      </c>
      <c r="F20" s="99">
        <f>_xll.qlCalendarAdvance(Calendar,SettlementDate,C20,"mf",TRUE,Trigger)</f>
        <v>42067</v>
      </c>
      <c r="G20" s="11">
        <f>_xll.qlOvernightIndexedSwapFairRate(I20,InterestRatesTrigger)</f>
        <v>6.2845410981532293E-4</v>
      </c>
      <c r="H20" s="81"/>
      <c r="I20" s="98" t="str">
        <f>_xll.qlMakeOIS(,C20,OvernightIndex,,"0D","Actual/365 (Fixed)",,,Trigger)</f>
        <v>obj_004ea#0021</v>
      </c>
      <c r="J20" s="2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79"/>
      <c r="C21" s="97" t="s">
        <v>37</v>
      </c>
      <c r="D21" s="98" t="s">
        <v>133</v>
      </c>
      <c r="E21" s="99">
        <f t="shared" si="0"/>
        <v>41822</v>
      </c>
      <c r="F21" s="99">
        <f>_xll.qlCalendarAdvance(Calendar,SettlementDate,C21,"mf",TRUE,Trigger)</f>
        <v>42101</v>
      </c>
      <c r="G21" s="11">
        <f>_xll.qlOvernightIndexedSwapFairRate(I21,InterestRatesTrigger)</f>
        <v>6.2500000000017251E-4</v>
      </c>
      <c r="H21" s="81"/>
      <c r="I21" s="98" t="str">
        <f>_xll.qlMakeOIS(,C21,OvernightIndex,,"0D","Actual/365 (Fixed)",,,Trigger)</f>
        <v>obj_004ec#0021</v>
      </c>
      <c r="J21" s="2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79"/>
      <c r="C22" s="97" t="s">
        <v>38</v>
      </c>
      <c r="D22" s="98" t="s">
        <v>133</v>
      </c>
      <c r="E22" s="99">
        <f t="shared" si="0"/>
        <v>41822</v>
      </c>
      <c r="F22" s="99">
        <f>_xll.qlCalendarAdvance(Calendar,SettlementDate,C22,"mf",TRUE,Trigger)</f>
        <v>42131</v>
      </c>
      <c r="G22" s="11">
        <f>_xll.qlOvernightIndexedSwapFairRate(I22,InterestRatesTrigger)</f>
        <v>6.156859864208514E-4</v>
      </c>
      <c r="H22" s="81"/>
      <c r="I22" s="98" t="str">
        <f>_xll.qlMakeOIS(,C22,OvernightIndex,,"0D","Actual/365 (Fixed)",,,Trigger)</f>
        <v>obj_004c3#0021</v>
      </c>
      <c r="J22" s="2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79"/>
      <c r="C23" s="97" t="s">
        <v>39</v>
      </c>
      <c r="D23" s="98" t="s">
        <v>133</v>
      </c>
      <c r="E23" s="99">
        <f t="shared" si="0"/>
        <v>41822</v>
      </c>
      <c r="F23" s="99">
        <f>_xll.qlCalendarAdvance(Calendar,SettlementDate,C23,"mf",TRUE,Trigger)</f>
        <v>42159</v>
      </c>
      <c r="G23" s="11">
        <f>_xll.qlOvernightIndexedSwapFairRate(I23,InterestRatesTrigger)</f>
        <v>6.0654501184122678E-4</v>
      </c>
      <c r="H23" s="81"/>
      <c r="I23" s="98" t="str">
        <f>_xll.qlMakeOIS(,C23,OvernightIndex,,"0D","Actual/365 (Fixed)",,,Trigger)</f>
        <v>obj_004dc#0021</v>
      </c>
      <c r="J23" s="2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79"/>
      <c r="C24" s="97" t="s">
        <v>40</v>
      </c>
      <c r="D24" s="98" t="s">
        <v>133</v>
      </c>
      <c r="E24" s="99">
        <f t="shared" si="0"/>
        <v>41822</v>
      </c>
      <c r="F24" s="99">
        <f>_xll.qlCalendarAdvance(Calendar,SettlementDate,C24,"mf",TRUE,Trigger)</f>
        <v>42191</v>
      </c>
      <c r="G24" s="11">
        <f>_xll.qlOvernightIndexedSwapFairRate(I24,InterestRatesTrigger)</f>
        <v>6.0000000000008885E-4</v>
      </c>
      <c r="H24" s="81"/>
      <c r="I24" s="98" t="str">
        <f>_xll.qlMakeOIS(,C24,OvernightIndex,,"0D","Actual/365 (Fixed)",,,Trigger)</f>
        <v>obj_004cd#0021</v>
      </c>
      <c r="J24" s="2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79"/>
      <c r="C25" s="41" t="s">
        <v>191</v>
      </c>
      <c r="D25" s="98" t="s">
        <v>133</v>
      </c>
      <c r="E25" s="99">
        <f t="shared" si="0"/>
        <v>41822</v>
      </c>
      <c r="F25" s="99">
        <f>_xll.qlCalendarAdvance(Calendar,SettlementDate,C25,"mf",TRUE,Trigger)</f>
        <v>42220</v>
      </c>
      <c r="G25" s="11">
        <f>_xll.qlOvernightIndexedSwapFairRate(I25,InterestRatesTrigger)</f>
        <v>5.9980337101785326E-4</v>
      </c>
      <c r="H25" s="81"/>
      <c r="I25" s="98" t="str">
        <f>_xll.qlMakeOIS(,C25,OvernightIndex,,"0D","Actual/365 (Fixed)",,,Trigger)</f>
        <v>obj_00508#0021</v>
      </c>
      <c r="J25" s="2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79"/>
      <c r="C26" s="41" t="s">
        <v>192</v>
      </c>
      <c r="D26" s="98" t="s">
        <v>133</v>
      </c>
      <c r="E26" s="99">
        <f t="shared" si="0"/>
        <v>41822</v>
      </c>
      <c r="F26" s="99">
        <f>_xll.qlCalendarAdvance(Calendar,SettlementDate,C26,"mf",TRUE,Trigger)</f>
        <v>42251</v>
      </c>
      <c r="G26" s="11">
        <f>_xll.qlOvernightIndexedSwapFairRate(I26,InterestRatesTrigger)</f>
        <v>6.0382416690371934E-4</v>
      </c>
      <c r="H26" s="81"/>
      <c r="I26" s="98" t="str">
        <f>_xll.qlMakeOIS(,C26,OvernightIndex,,"0D","Actual/365 (Fixed)",,,Trigger)</f>
        <v>obj_004dd#0021</v>
      </c>
      <c r="J26" s="2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79"/>
      <c r="C27" s="41" t="s">
        <v>193</v>
      </c>
      <c r="D27" s="98" t="s">
        <v>133</v>
      </c>
      <c r="E27" s="99">
        <f t="shared" si="0"/>
        <v>41822</v>
      </c>
      <c r="F27" s="99">
        <f>_xll.qlCalendarAdvance(Calendar,SettlementDate,C27,"mf",TRUE,Trigger)</f>
        <v>42282</v>
      </c>
      <c r="G27" s="11">
        <f>_xll.qlOvernightIndexedSwapFairRate(I27,InterestRatesTrigger)</f>
        <v>6.0992694167967445E-4</v>
      </c>
      <c r="H27" s="81"/>
      <c r="I27" s="98" t="str">
        <f>_xll.qlMakeOIS(,C27,OvernightIndex,,"0D","Actual/365 (Fixed)",,,Trigger)</f>
        <v>obj_004e4#0021</v>
      </c>
      <c r="J27" s="2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79"/>
      <c r="C28" s="41" t="s">
        <v>194</v>
      </c>
      <c r="D28" s="98" t="s">
        <v>133</v>
      </c>
      <c r="E28" s="99">
        <f t="shared" si="0"/>
        <v>41822</v>
      </c>
      <c r="F28" s="99">
        <f>_xll.qlCalendarAdvance(Calendar,SettlementDate,C28,"mf",TRUE,Trigger)</f>
        <v>42312</v>
      </c>
      <c r="G28" s="11">
        <f>_xll.qlOvernightIndexedSwapFairRate(I28,InterestRatesTrigger)</f>
        <v>6.1615737856176743E-4</v>
      </c>
      <c r="H28" s="81"/>
      <c r="I28" s="98" t="str">
        <f>_xll.qlMakeOIS(,C28,OvernightIndex,,"0D","Actual/365 (Fixed)",,,Trigger)</f>
        <v>obj_004e9#0021</v>
      </c>
      <c r="J28" s="2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79"/>
      <c r="C29" s="41" t="s">
        <v>195</v>
      </c>
      <c r="D29" s="98" t="s">
        <v>133</v>
      </c>
      <c r="E29" s="99">
        <f t="shared" si="0"/>
        <v>41822</v>
      </c>
      <c r="F29" s="99">
        <f>_xll.qlCalendarAdvance(Calendar,SettlementDate,C29,"mf",TRUE,Trigger)</f>
        <v>42342</v>
      </c>
      <c r="G29" s="11">
        <f>_xll.qlOvernightIndexedSwapFairRate(I29,InterestRatesTrigger)</f>
        <v>6.2147394418985455E-4</v>
      </c>
      <c r="H29" s="81"/>
      <c r="I29" s="98" t="str">
        <f>_xll.qlMakeOIS(,C29,OvernightIndex,,"0D","Actual/365 (Fixed)",,,Trigger)</f>
        <v>obj_004fa#0021</v>
      </c>
      <c r="J29" s="2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79"/>
      <c r="C30" s="41" t="s">
        <v>188</v>
      </c>
      <c r="D30" s="98" t="s">
        <v>133</v>
      </c>
      <c r="E30" s="99">
        <f t="shared" si="0"/>
        <v>41822</v>
      </c>
      <c r="F30" s="99">
        <f>_xll.qlCalendarAdvance(Calendar,SettlementDate,C30,"mf",TRUE,Trigger)</f>
        <v>42373</v>
      </c>
      <c r="G30" s="11">
        <f>_xll.qlOvernightIndexedSwapFairRate(I30,InterestRatesTrigger)</f>
        <v>6.2499999999992228E-4</v>
      </c>
      <c r="H30" s="81"/>
      <c r="I30" s="98" t="str">
        <f>_xll.qlMakeOIS(,C30,OvernightIndex,,"0D","Actual/365 (Fixed)",,,Trigger)</f>
        <v>obj_004b8#0021</v>
      </c>
      <c r="J30" s="2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79"/>
      <c r="C31" s="41" t="s">
        <v>182</v>
      </c>
      <c r="D31" s="98" t="s">
        <v>133</v>
      </c>
      <c r="E31" s="99">
        <f t="shared" si="0"/>
        <v>41822</v>
      </c>
      <c r="F31" s="99">
        <f>_xll.qlCalendarAdvance(Calendar,SettlementDate,C31,"mf",TRUE,Trigger)</f>
        <v>42464</v>
      </c>
      <c r="G31" s="11">
        <f>_xll.qlOvernightIndexedSwapFairRate(I31,InterestRatesTrigger)</f>
        <v>6.2446420260081051E-4</v>
      </c>
      <c r="H31" s="81"/>
      <c r="I31" s="98" t="str">
        <f>_xll.qlMakeOIS(,C31,OvernightIndex,,"0D","Actual/365 (Fixed)",,,Trigger)</f>
        <v>obj_004d5#0021</v>
      </c>
      <c r="J31" s="2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79"/>
      <c r="C32" s="97" t="s">
        <v>43</v>
      </c>
      <c r="D32" s="98" t="s">
        <v>133</v>
      </c>
      <c r="E32" s="99">
        <f t="shared" si="0"/>
        <v>41822</v>
      </c>
      <c r="F32" s="99">
        <f>_xll.qlCalendarAdvance(Calendar,SettlementDate,C32,"mf",TRUE,Trigger)</f>
        <v>42555</v>
      </c>
      <c r="G32" s="11">
        <f>_xll.qlOvernightIndexedSwapFairRate(I32,InterestRatesTrigger)</f>
        <v>6.2500000000004197E-4</v>
      </c>
      <c r="H32" s="81"/>
      <c r="I32" s="98" t="str">
        <f>_xll.qlMakeOIS(,C32,OvernightIndex,,"0D","Actual/365 (Fixed)",,,Trigger)</f>
        <v>obj_004b1#0021</v>
      </c>
      <c r="J32" s="2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79"/>
      <c r="C33" s="41" t="s">
        <v>184</v>
      </c>
      <c r="D33" s="98" t="s">
        <v>133</v>
      </c>
      <c r="E33" s="99">
        <f t="shared" si="0"/>
        <v>41822</v>
      </c>
      <c r="F33" s="99">
        <f>_xll.qlCalendarAdvance(Calendar,SettlementDate,C33,"mf",TRUE,Trigger)</f>
        <v>42647</v>
      </c>
      <c r="G33" s="11">
        <f>_xll.qlOvernightIndexedSwapFairRate(I33,InterestRatesTrigger)</f>
        <v>6.3858677041267009E-4</v>
      </c>
      <c r="H33" s="81"/>
      <c r="I33" s="98" t="str">
        <f>_xll.qlMakeOIS(,C33,OvernightIndex,,"0D","Actual/365 (Fixed)",,,Trigger)</f>
        <v>obj_004b9#0021</v>
      </c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79"/>
      <c r="C34" s="41" t="s">
        <v>189</v>
      </c>
      <c r="D34" s="98" t="s">
        <v>133</v>
      </c>
      <c r="E34" s="99">
        <f t="shared" si="0"/>
        <v>41822</v>
      </c>
      <c r="F34" s="99">
        <f>_xll.qlCalendarAdvance(Calendar,SettlementDate,C34,"mf",TRUE,Trigger)</f>
        <v>42739</v>
      </c>
      <c r="G34" s="11">
        <f>_xll.qlOvernightIndexedSwapFairRate(I34,InterestRatesTrigger)</f>
        <v>6.596858561120837E-4</v>
      </c>
      <c r="H34" s="81"/>
      <c r="I34" s="98" t="str">
        <f>_xll.qlMakeOIS(,C34,OvernightIndex,,"0D","Actual/365 (Fixed)",,,Trigger)</f>
        <v>obj_0050e#0021</v>
      </c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79"/>
      <c r="C35" s="41" t="s">
        <v>190</v>
      </c>
      <c r="D35" s="98" t="s">
        <v>133</v>
      </c>
      <c r="E35" s="99">
        <f t="shared" ref="E35:E63" si="1">EvaluationDate</f>
        <v>41822</v>
      </c>
      <c r="F35" s="99">
        <f>_xll.qlCalendarAdvance(Calendar,SettlementDate,C35,"mf",TRUE,Trigger)</f>
        <v>42829</v>
      </c>
      <c r="G35" s="11">
        <f>_xll.qlOvernightIndexedSwapFairRate(I35,InterestRatesTrigger)</f>
        <v>6.8132008071044626E-4</v>
      </c>
      <c r="H35" s="81"/>
      <c r="I35" s="98" t="str">
        <f>_xll.qlMakeOIS(,C35,OvernightIndex,,"0D","Actual/365 (Fixed)",,,Trigger)</f>
        <v>obj_00500#0021</v>
      </c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79"/>
      <c r="C36" s="97" t="s">
        <v>47</v>
      </c>
      <c r="D36" s="98" t="s">
        <v>133</v>
      </c>
      <c r="E36" s="99">
        <f t="shared" si="1"/>
        <v>41822</v>
      </c>
      <c r="F36" s="99">
        <f>_xll.qlCalendarAdvance(Calendar,SettlementDate,C36,"mf",TRUE,Trigger)</f>
        <v>42920</v>
      </c>
      <c r="G36" s="11">
        <f>_xll.qlOvernightIndexedSwapFairRate(I36,InterestRatesTrigger)</f>
        <v>7.0000000000011221E-4</v>
      </c>
      <c r="H36" s="81"/>
      <c r="I36" s="98" t="str">
        <f>_xll.qlMakeOIS(,C36,OvernightIndex,,"0D","Actual/365 (Fixed)",,,Trigger)</f>
        <v>obj_004be#0021</v>
      </c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79"/>
      <c r="C37" s="97" t="s">
        <v>48</v>
      </c>
      <c r="D37" s="98" t="s">
        <v>133</v>
      </c>
      <c r="E37" s="99">
        <f t="shared" si="1"/>
        <v>41822</v>
      </c>
      <c r="F37" s="99">
        <f>_xll.qlCalendarAdvance(Calendar,SettlementDate,C37,"mf",TRUE,Trigger)</f>
        <v>43285</v>
      </c>
      <c r="G37" s="11">
        <f>_xll.qlOvernightIndexedSwapFairRate(I37,InterestRatesTrigger)</f>
        <v>7.7500000000013279E-4</v>
      </c>
      <c r="H37" s="81"/>
      <c r="I37" s="98" t="str">
        <f>_xll.qlMakeOIS(,C37,OvernightIndex,,"0D","Actual/365 (Fixed)",,,Trigger)</f>
        <v>obj_004c2#0021</v>
      </c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79"/>
      <c r="C38" s="97" t="s">
        <v>49</v>
      </c>
      <c r="D38" s="98" t="s">
        <v>133</v>
      </c>
      <c r="E38" s="99">
        <f t="shared" si="1"/>
        <v>41822</v>
      </c>
      <c r="F38" s="99">
        <f>_xll.qlCalendarAdvance(Calendar,SettlementDate,C38,"mf",TRUE,Trigger)</f>
        <v>43650</v>
      </c>
      <c r="G38" s="11">
        <f>_xll.qlOvernightIndexedSwapFairRate(I38,InterestRatesTrigger)</f>
        <v>1.0249999999999814E-3</v>
      </c>
      <c r="H38" s="81"/>
      <c r="I38" s="98" t="str">
        <f>_xll.qlMakeOIS(,C38,OvernightIndex,,"0D","Actual/365 (Fixed)",,,Trigger)</f>
        <v>obj_00505#0021</v>
      </c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79"/>
      <c r="C39" s="97" t="s">
        <v>50</v>
      </c>
      <c r="D39" s="98" t="s">
        <v>133</v>
      </c>
      <c r="E39" s="99">
        <f t="shared" si="1"/>
        <v>41822</v>
      </c>
      <c r="F39" s="99">
        <f>_xll.qlCalendarAdvance(Calendar,SettlementDate,C39,"mf",TRUE,Trigger)</f>
        <v>44018</v>
      </c>
      <c r="G39" s="11">
        <f>_xll.qlOvernightIndexedSwapFairRate(I39,InterestRatesTrigger)</f>
        <v>1.5500000000001123E-3</v>
      </c>
      <c r="H39" s="81"/>
      <c r="I39" s="98" t="str">
        <f>_xll.qlMakeOIS(,C39,OvernightIndex,,"0D","Actual/365 (Fixed)",,,Trigger)</f>
        <v>obj_00504#0021</v>
      </c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79"/>
      <c r="C40" s="97" t="s">
        <v>51</v>
      </c>
      <c r="D40" s="98" t="s">
        <v>133</v>
      </c>
      <c r="E40" s="99">
        <f t="shared" si="1"/>
        <v>41822</v>
      </c>
      <c r="F40" s="99">
        <f>_xll.qlCalendarAdvance(Calendar,SettlementDate,C40,"mf",TRUE,Trigger)</f>
        <v>44382</v>
      </c>
      <c r="G40" s="11">
        <f>_xll.qlOvernightIndexedSwapFairRate(I40,InterestRatesTrigger)</f>
        <v>2.2250000000000156E-3</v>
      </c>
      <c r="H40" s="81"/>
      <c r="I40" s="98" t="str">
        <f>_xll.qlMakeOIS(,C40,OvernightIndex,,"0D","Actual/365 (Fixed)",,,Trigger)</f>
        <v>obj_004f0#0021</v>
      </c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79"/>
      <c r="C41" s="97" t="s">
        <v>52</v>
      </c>
      <c r="D41" s="98" t="s">
        <v>133</v>
      </c>
      <c r="E41" s="99">
        <f t="shared" si="1"/>
        <v>41822</v>
      </c>
      <c r="F41" s="99">
        <f>_xll.qlCalendarAdvance(Calendar,SettlementDate,C41,"mf",TRUE,Trigger)</f>
        <v>44746</v>
      </c>
      <c r="G41" s="11">
        <f>_xll.qlOvernightIndexedSwapFairRate(I41,InterestRatesTrigger)</f>
        <v>2.9250000000000096E-3</v>
      </c>
      <c r="H41" s="81"/>
      <c r="I41" s="98" t="str">
        <f>_xll.qlMakeOIS(,C41,OvernightIndex,,"0D","Actual/365 (Fixed)",,,Trigger)</f>
        <v>obj_0050d#0021</v>
      </c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79"/>
      <c r="C42" s="97" t="s">
        <v>53</v>
      </c>
      <c r="D42" s="98" t="s">
        <v>133</v>
      </c>
      <c r="E42" s="99">
        <f t="shared" si="1"/>
        <v>41822</v>
      </c>
      <c r="F42" s="99">
        <f>_xll.qlCalendarAdvance(Calendar,SettlementDate,C42,"mf",TRUE,Trigger)</f>
        <v>45111</v>
      </c>
      <c r="G42" s="11">
        <f>_xll.qlOvernightIndexedSwapFairRate(I42,InterestRatesTrigger)</f>
        <v>3.6249999999999854E-3</v>
      </c>
      <c r="H42" s="81"/>
      <c r="I42" s="98" t="str">
        <f>_xll.qlMakeOIS(,C42,OvernightIndex,,"0D","Actual/365 (Fixed)",,,Trigger)</f>
        <v>obj_00502#0021</v>
      </c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79"/>
      <c r="C43" s="97" t="s">
        <v>54</v>
      </c>
      <c r="D43" s="98" t="s">
        <v>133</v>
      </c>
      <c r="E43" s="99">
        <f t="shared" si="1"/>
        <v>41822</v>
      </c>
      <c r="F43" s="99">
        <f>_xll.qlCalendarAdvance(Calendar,SettlementDate,C43,"mf",TRUE,Trigger)</f>
        <v>45477</v>
      </c>
      <c r="G43" s="11">
        <f>_xll.qlOvernightIndexedSwapFairRate(I43,InterestRatesTrigger)</f>
        <v>4.3749999999999943E-3</v>
      </c>
      <c r="H43" s="81"/>
      <c r="I43" s="98" t="str">
        <f>_xll.qlMakeOIS(,C43,OvernightIndex,,"0D","Actual/365 (Fixed)",,,Trigger)</f>
        <v>obj_004f7#0021</v>
      </c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79"/>
      <c r="C44" s="97" t="s">
        <v>55</v>
      </c>
      <c r="D44" s="98" t="s">
        <v>133</v>
      </c>
      <c r="E44" s="99">
        <f t="shared" si="1"/>
        <v>41822</v>
      </c>
      <c r="F44" s="99">
        <f>_xll.qlCalendarAdvance(Calendar,SettlementDate,C44,"mf",TRUE,Trigger)</f>
        <v>45842</v>
      </c>
      <c r="G44" s="11">
        <f>_xll.qlOvernightIndexedSwapFairRate(I44,InterestRatesTrigger)</f>
        <v>5.2003379557369056E-3</v>
      </c>
      <c r="H44" s="81"/>
      <c r="I44" s="98" t="str">
        <f>_xll.qlMakeOIS(,C44,OvernightIndex,,"0D","Actual/365 (Fixed)",,,Trigger)</f>
        <v>obj_004c6#0021</v>
      </c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79"/>
      <c r="C45" s="97" t="s">
        <v>56</v>
      </c>
      <c r="D45" s="98" t="s">
        <v>133</v>
      </c>
      <c r="E45" s="99">
        <f t="shared" si="1"/>
        <v>41822</v>
      </c>
      <c r="F45" s="99">
        <f>_xll.qlCalendarAdvance(Calendar,SettlementDate,C45,"mf",TRUE,Trigger)</f>
        <v>46209</v>
      </c>
      <c r="G45" s="11">
        <f>_xll.qlOvernightIndexedSwapFairRate(I45,InterestRatesTrigger)</f>
        <v>6.0749999999999988E-3</v>
      </c>
      <c r="H45" s="81"/>
      <c r="I45" s="98" t="str">
        <f>_xll.qlMakeOIS(,C45,OvernightIndex,,"0D","Actual/365 (Fixed)",,,Trigger)</f>
        <v>obj_004e6#0021</v>
      </c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79"/>
      <c r="C46" s="97" t="s">
        <v>57</v>
      </c>
      <c r="D46" s="98" t="s">
        <v>133</v>
      </c>
      <c r="E46" s="99">
        <f t="shared" si="1"/>
        <v>41822</v>
      </c>
      <c r="F46" s="99">
        <f>_xll.qlCalendarAdvance(Calendar,SettlementDate,C46,"mf",TRUE,Trigger)</f>
        <v>46573</v>
      </c>
      <c r="G46" s="11">
        <f>_xll.qlOvernightIndexedSwapFairRate(I46,InterestRatesTrigger)</f>
        <v>6.9512631898997175E-3</v>
      </c>
      <c r="H46" s="81"/>
      <c r="I46" s="98" t="str">
        <f>_xll.qlMakeOIS(,C46,OvernightIndex,,"0D","Actual/365 (Fixed)",,,Trigger)</f>
        <v>obj_004b3#0021</v>
      </c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79"/>
      <c r="C47" s="97" t="s">
        <v>58</v>
      </c>
      <c r="D47" s="98" t="s">
        <v>133</v>
      </c>
      <c r="E47" s="99">
        <f t="shared" si="1"/>
        <v>41822</v>
      </c>
      <c r="F47" s="99">
        <f>_xll.qlCalendarAdvance(Calendar,SettlementDate,C47,"mf",TRUE,Trigger)</f>
        <v>46938</v>
      </c>
      <c r="G47" s="11">
        <f>_xll.qlOvernightIndexedSwapFairRate(I47,InterestRatesTrigger)</f>
        <v>7.8093265242551394E-3</v>
      </c>
      <c r="H47" s="81"/>
      <c r="I47" s="98" t="str">
        <f>_xll.qlMakeOIS(,C47,OvernightIndex,,"0D","Actual/365 (Fixed)",,,Trigger)</f>
        <v>obj_004d7#0021</v>
      </c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79"/>
      <c r="C48" s="97" t="s">
        <v>59</v>
      </c>
      <c r="D48" s="98" t="s">
        <v>133</v>
      </c>
      <c r="E48" s="99">
        <f t="shared" si="1"/>
        <v>41822</v>
      </c>
      <c r="F48" s="99">
        <f>_xll.qlCalendarAdvance(Calendar,SettlementDate,C48,"mf",TRUE,Trigger)</f>
        <v>47303</v>
      </c>
      <c r="G48" s="11">
        <f>_xll.qlOvernightIndexedSwapFairRate(I48,InterestRatesTrigger)</f>
        <v>8.6249999999999834E-3</v>
      </c>
      <c r="H48" s="81"/>
      <c r="I48" s="98" t="str">
        <f>_xll.qlMakeOIS(,C48,OvernightIndex,,"0D","Actual/365 (Fixed)",,,Trigger)</f>
        <v>obj_004b6#0021</v>
      </c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79"/>
      <c r="C49" s="97" t="s">
        <v>60</v>
      </c>
      <c r="D49" s="98" t="s">
        <v>133</v>
      </c>
      <c r="E49" s="99">
        <f t="shared" si="1"/>
        <v>41822</v>
      </c>
      <c r="F49" s="99">
        <f>_xll.qlCalendarAdvance(Calendar,SettlementDate,C49,"mf",TRUE,Trigger)</f>
        <v>47668</v>
      </c>
      <c r="G49" s="11">
        <f>_xll.qlOvernightIndexedSwapFairRate(I49,InterestRatesTrigger)</f>
        <v>9.3840594170675508E-3</v>
      </c>
      <c r="H49" s="81"/>
      <c r="I49" s="98" t="str">
        <f>_xll.qlMakeOIS(,C49,OvernightIndex,,"0D","Actual/365 (Fixed)",,,Trigger)</f>
        <v>obj_004f2#0021</v>
      </c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79"/>
      <c r="C50" s="97" t="s">
        <v>61</v>
      </c>
      <c r="D50" s="98" t="s">
        <v>133</v>
      </c>
      <c r="E50" s="99">
        <f t="shared" si="1"/>
        <v>41822</v>
      </c>
      <c r="F50" s="99">
        <f>_xll.qlCalendarAdvance(Calendar,SettlementDate,C50,"mf",TRUE,Trigger)</f>
        <v>48033</v>
      </c>
      <c r="G50" s="11">
        <f>_xll.qlOvernightIndexedSwapFairRate(I50,InterestRatesTrigger)</f>
        <v>1.0080781033309621E-2</v>
      </c>
      <c r="H50" s="81"/>
      <c r="I50" s="98" t="str">
        <f>_xll.qlMakeOIS(,C50,OvernightIndex,,"0D","Actual/365 (Fixed)",,,Trigger)</f>
        <v>obj_0050a#0021</v>
      </c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79"/>
      <c r="C51" s="97" t="s">
        <v>62</v>
      </c>
      <c r="D51" s="98" t="s">
        <v>133</v>
      </c>
      <c r="E51" s="99">
        <f t="shared" si="1"/>
        <v>41822</v>
      </c>
      <c r="F51" s="99">
        <f>_xll.qlCalendarAdvance(Calendar,SettlementDate,C51,"mf",TRUE,Trigger)</f>
        <v>48400</v>
      </c>
      <c r="G51" s="11">
        <f>_xll.qlOvernightIndexedSwapFairRate(I51,InterestRatesTrigger)</f>
        <v>1.0715631223290717E-2</v>
      </c>
      <c r="H51" s="81"/>
      <c r="I51" s="98" t="str">
        <f>_xll.qlMakeOIS(,C51,OvernightIndex,,"0D","Actual/365 (Fixed)",,,Trigger)</f>
        <v>obj_004ad#0021</v>
      </c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79"/>
      <c r="C52" s="97" t="s">
        <v>63</v>
      </c>
      <c r="D52" s="98" t="s">
        <v>133</v>
      </c>
      <c r="E52" s="99">
        <f t="shared" si="1"/>
        <v>41822</v>
      </c>
      <c r="F52" s="99">
        <f>_xll.qlCalendarAdvance(Calendar,SettlementDate,C52,"mf",TRUE,Trigger)</f>
        <v>48764</v>
      </c>
      <c r="G52" s="11">
        <f>_xll.qlOvernightIndexedSwapFairRate(I52,InterestRatesTrigger)</f>
        <v>1.1278415762643601E-2</v>
      </c>
      <c r="H52" s="81"/>
      <c r="I52" s="98" t="str">
        <f>_xll.qlMakeOIS(,C52,OvernightIndex,,"0D","Actual/365 (Fixed)",,,Trigger)</f>
        <v>obj_004b5#0021</v>
      </c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79"/>
      <c r="C53" s="97" t="s">
        <v>64</v>
      </c>
      <c r="D53" s="98" t="s">
        <v>133</v>
      </c>
      <c r="E53" s="99">
        <f t="shared" si="1"/>
        <v>41822</v>
      </c>
      <c r="F53" s="99">
        <f>_xll.qlCalendarAdvance(Calendar,SettlementDate,C53,"mf",TRUE,Trigger)</f>
        <v>49129</v>
      </c>
      <c r="G53" s="11">
        <f>_xll.qlOvernightIndexedSwapFairRate(I53,InterestRatesTrigger)</f>
        <v>1.1774999999999954E-2</v>
      </c>
      <c r="H53" s="81"/>
      <c r="I53" s="98" t="str">
        <f>_xll.qlMakeOIS(,C53,OvernightIndex,,"0D","Actual/365 (Fixed)",,,Trigger)</f>
        <v>obj_00503#0021</v>
      </c>
      <c r="J53" s="2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79"/>
      <c r="C54" s="97" t="s">
        <v>65</v>
      </c>
      <c r="D54" s="98" t="s">
        <v>133</v>
      </c>
      <c r="E54" s="99">
        <f t="shared" si="1"/>
        <v>41822</v>
      </c>
      <c r="F54" s="99">
        <f>_xll.qlCalendarAdvance(Calendar,SettlementDate,C54,"mf",TRUE,Trigger)</f>
        <v>49494</v>
      </c>
      <c r="G54" s="11">
        <f>_xll.qlOvernightIndexedSwapFairRate(I54,InterestRatesTrigger)</f>
        <v>1.2205450643867358E-2</v>
      </c>
      <c r="H54" s="81"/>
      <c r="I54" s="98" t="str">
        <f>_xll.qlMakeOIS(,C54,OvernightIndex,,"0D","Actual/365 (Fixed)",,,Trigger)</f>
        <v>obj_004d4#0021</v>
      </c>
      <c r="J54" s="2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79"/>
      <c r="C55" s="97" t="s">
        <v>66</v>
      </c>
      <c r="D55" s="98" t="s">
        <v>133</v>
      </c>
      <c r="E55" s="99">
        <f t="shared" si="1"/>
        <v>41822</v>
      </c>
      <c r="F55" s="99">
        <f>_xll.qlCalendarAdvance(Calendar,SettlementDate,C55,"mf",TRUE,Trigger)</f>
        <v>49860</v>
      </c>
      <c r="G55" s="11">
        <f>_xll.qlOvernightIndexedSwapFairRate(I55,InterestRatesTrigger)</f>
        <v>1.2580270140419784E-2</v>
      </c>
      <c r="H55" s="81"/>
      <c r="I55" s="98" t="str">
        <f>_xll.qlMakeOIS(,C55,OvernightIndex,,"0D","Actual/365 (Fixed)",,,Trigger)</f>
        <v>obj_00506#0021</v>
      </c>
      <c r="J55" s="2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79"/>
      <c r="C56" s="97" t="s">
        <v>67</v>
      </c>
      <c r="D56" s="98" t="s">
        <v>133</v>
      </c>
      <c r="E56" s="99">
        <f t="shared" si="1"/>
        <v>41822</v>
      </c>
      <c r="F56" s="99">
        <f>_xll.qlCalendarAdvance(Calendar,SettlementDate,C56,"mf",TRUE,Trigger)</f>
        <v>50227</v>
      </c>
      <c r="G56" s="11">
        <f>_xll.qlOvernightIndexedSwapFairRate(I56,InterestRatesTrigger)</f>
        <v>1.2908747592824924E-2</v>
      </c>
      <c r="H56" s="81"/>
      <c r="I56" s="98" t="str">
        <f>_xll.qlMakeOIS(,C56,OvernightIndex,,"0D","Actual/365 (Fixed)",,,Trigger)</f>
        <v>obj_004f3#0021</v>
      </c>
      <c r="J56" s="2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79"/>
      <c r="C57" s="97" t="s">
        <v>68</v>
      </c>
      <c r="D57" s="98" t="s">
        <v>133</v>
      </c>
      <c r="E57" s="99">
        <f t="shared" si="1"/>
        <v>41822</v>
      </c>
      <c r="F57" s="99">
        <f>_xll.qlCalendarAdvance(Calendar,SettlementDate,C57,"mf",TRUE,Trigger)</f>
        <v>50591</v>
      </c>
      <c r="G57" s="11">
        <f>_xll.qlOvernightIndexedSwapFairRate(I57,InterestRatesTrigger)</f>
        <v>1.3195533522503531E-2</v>
      </c>
      <c r="H57" s="81"/>
      <c r="I57" s="98" t="str">
        <f>_xll.qlMakeOIS(,C57,OvernightIndex,,"0D","Actual/365 (Fixed)",,,Trigger)</f>
        <v>obj_004c0#0021</v>
      </c>
      <c r="J57" s="2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79"/>
      <c r="C58" s="97" t="s">
        <v>69</v>
      </c>
      <c r="D58" s="98" t="s">
        <v>133</v>
      </c>
      <c r="E58" s="99">
        <f t="shared" si="1"/>
        <v>41822</v>
      </c>
      <c r="F58" s="99">
        <f>_xll.qlCalendarAdvance(Calendar,SettlementDate,C58,"mf",TRUE,Trigger)</f>
        <v>50955</v>
      </c>
      <c r="G58" s="11">
        <f>_xll.qlOvernightIndexedSwapFairRate(I58,InterestRatesTrigger)</f>
        <v>1.3450000000000009E-2</v>
      </c>
      <c r="H58" s="81"/>
      <c r="I58" s="98" t="str">
        <f>_xll.qlMakeOIS(,C58,OvernightIndex,,"0D","Actual/365 (Fixed)",,,Trigger)</f>
        <v>obj_004e0#0021</v>
      </c>
      <c r="J58" s="2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79"/>
      <c r="C59" s="97" t="s">
        <v>70</v>
      </c>
      <c r="D59" s="98" t="s">
        <v>133</v>
      </c>
      <c r="E59" s="99">
        <f t="shared" si="1"/>
        <v>41822</v>
      </c>
      <c r="F59" s="99">
        <f>_xll.qlCalendarAdvance(Calendar,SettlementDate,C59,"mf",TRUE,Trigger)</f>
        <v>51321</v>
      </c>
      <c r="G59" s="11">
        <f>_xll.qlOvernightIndexedSwapFairRate(I59,InterestRatesTrigger)</f>
        <v>1.3678724102634895E-2</v>
      </c>
      <c r="H59" s="81"/>
      <c r="I59" s="98" t="str">
        <f>_xll.qlMakeOIS(,C59,OvernightIndex,,"0D","Actual/365 (Fixed)",,,Trigger)</f>
        <v>obj_004c8#0021</v>
      </c>
      <c r="J59" s="2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79"/>
      <c r="C60" s="97" t="s">
        <v>71</v>
      </c>
      <c r="D60" s="98" t="s">
        <v>133</v>
      </c>
      <c r="E60" s="99">
        <f t="shared" si="1"/>
        <v>41822</v>
      </c>
      <c r="F60" s="99">
        <f>_xll.qlCalendarAdvance(Calendar,SettlementDate,C60,"mf",TRUE,Trigger)</f>
        <v>51686</v>
      </c>
      <c r="G60" s="11">
        <f>_xll.qlOvernightIndexedSwapFairRate(I60,InterestRatesTrigger)</f>
        <v>1.3884158139839117E-2</v>
      </c>
      <c r="H60" s="81"/>
      <c r="I60" s="98" t="str">
        <f>_xll.qlMakeOIS(,C60,OvernightIndex,,"0D","Actual/365 (Fixed)",,,Trigger)</f>
        <v>obj_00507#0021</v>
      </c>
      <c r="J60" s="2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79"/>
      <c r="C61" s="97" t="s">
        <v>72</v>
      </c>
      <c r="D61" s="98" t="s">
        <v>133</v>
      </c>
      <c r="E61" s="99">
        <f t="shared" si="1"/>
        <v>41822</v>
      </c>
      <c r="F61" s="99">
        <f>_xll.qlCalendarAdvance(Calendar,SettlementDate,C61,"mf",TRUE,Trigger)</f>
        <v>52051</v>
      </c>
      <c r="G61" s="11">
        <f>_xll.qlOvernightIndexedSwapFairRate(I61,InterestRatesTrigger)</f>
        <v>1.4070729220030442E-2</v>
      </c>
      <c r="H61" s="81"/>
      <c r="I61" s="98" t="str">
        <f>_xll.qlMakeOIS(,C61,OvernightIndex,,"0D","Actual/365 (Fixed)",,,Trigger)</f>
        <v>obj_0050b#0021</v>
      </c>
      <c r="J61" s="2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79"/>
      <c r="C62" s="97" t="s">
        <v>73</v>
      </c>
      <c r="D62" s="98" t="s">
        <v>133</v>
      </c>
      <c r="E62" s="99">
        <f t="shared" si="1"/>
        <v>41822</v>
      </c>
      <c r="F62" s="99">
        <f>_xll.qlCalendarAdvance(Calendar,SettlementDate,C62,"mf",TRUE,Trigger)</f>
        <v>52418</v>
      </c>
      <c r="G62" s="11">
        <f>_xll.qlOvernightIndexedSwapFairRate(I62,InterestRatesTrigger)</f>
        <v>1.4242545939107473E-2</v>
      </c>
      <c r="H62" s="81"/>
      <c r="I62" s="98" t="str">
        <f>_xll.qlMakeOIS(,C62,OvernightIndex,,"0D","Actual/365 (Fixed)",,,Trigger)</f>
        <v>obj_004ce#0021</v>
      </c>
      <c r="J62" s="2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79"/>
      <c r="C63" s="106" t="s">
        <v>74</v>
      </c>
      <c r="D63" s="107" t="s">
        <v>133</v>
      </c>
      <c r="E63" s="108">
        <f t="shared" si="1"/>
        <v>41822</v>
      </c>
      <c r="F63" s="108">
        <f>_xll.qlCalendarAdvance(Calendar,SettlementDate,C63,"mf",TRUE,Trigger)</f>
        <v>52782</v>
      </c>
      <c r="G63" s="12">
        <f>_xll.qlOvernightIndexedSwapFairRate(I63,InterestRatesTrigger)</f>
        <v>1.4399999999999989E-2</v>
      </c>
      <c r="H63" s="81"/>
      <c r="I63" s="107" t="str">
        <f>_xll.qlMakeOIS(,C63,OvernightIndex,,"0D","Actual/365 (Fixed)",,,Trigger)</f>
        <v>obj_00509#0021</v>
      </c>
      <c r="J63" s="2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80"/>
      <c r="C64" s="83"/>
      <c r="D64" s="83"/>
      <c r="E64" s="83"/>
      <c r="F64" s="82"/>
      <c r="G64" s="82"/>
      <c r="H64" s="82"/>
      <c r="I64" s="83"/>
      <c r="J64" s="3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6"/>
      <c r="C65" s="6"/>
      <c r="D65" s="6"/>
      <c r="E65" s="6"/>
      <c r="F65" s="6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6"/>
      <c r="C66" s="6"/>
      <c r="D66" s="6"/>
      <c r="E66" s="6"/>
      <c r="F66" s="6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6"/>
      <c r="C67" s="6"/>
      <c r="D67" s="6"/>
      <c r="E67" s="6"/>
      <c r="F67" s="6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6"/>
      <c r="C68" s="6"/>
      <c r="D68" s="6"/>
      <c r="E68" s="6"/>
      <c r="F68" s="6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6"/>
      <c r="C69" s="6"/>
      <c r="D69" s="6"/>
      <c r="E69" s="6"/>
      <c r="F69" s="6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6"/>
      <c r="C70" s="6"/>
      <c r="D70" s="6"/>
      <c r="E70" s="6"/>
      <c r="F70" s="6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6"/>
      <c r="C71" s="6"/>
      <c r="D71" s="6"/>
      <c r="E71" s="6"/>
      <c r="F71" s="6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6"/>
      <c r="C72" s="6"/>
      <c r="D72" s="6"/>
      <c r="E72" s="6"/>
      <c r="F72" s="6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6"/>
      <c r="C73" s="6"/>
      <c r="D73" s="6"/>
      <c r="E73" s="6"/>
      <c r="F73" s="6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6"/>
      <c r="C74" s="6"/>
      <c r="D74" s="6"/>
      <c r="E74" s="6"/>
      <c r="F74" s="6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6"/>
      <c r="C75" s="6"/>
      <c r="D75" s="6"/>
      <c r="E75" s="6"/>
      <c r="F75" s="6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6"/>
      <c r="C76" s="6"/>
      <c r="D76" s="6"/>
      <c r="E76" s="6"/>
      <c r="F76" s="6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6"/>
      <c r="C77" s="6"/>
      <c r="D77" s="6"/>
      <c r="E77" s="6"/>
      <c r="F77" s="6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6"/>
      <c r="C78" s="6"/>
      <c r="D78" s="6"/>
      <c r="E78" s="6"/>
      <c r="F78" s="6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6"/>
      <c r="C79" s="6"/>
      <c r="D79" s="6"/>
      <c r="E79" s="6"/>
      <c r="F79" s="6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6"/>
      <c r="C80" s="6"/>
      <c r="D80" s="6"/>
      <c r="E80" s="6"/>
      <c r="F80" s="6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6"/>
      <c r="C81" s="6"/>
      <c r="D81" s="6"/>
      <c r="E81" s="6"/>
      <c r="F81" s="6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6"/>
      <c r="C82" s="6"/>
      <c r="D82" s="6"/>
      <c r="E82" s="6"/>
      <c r="F82" s="6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6"/>
      <c r="C83" s="6"/>
      <c r="D83" s="6"/>
      <c r="E83" s="6"/>
      <c r="F83" s="6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6"/>
      <c r="C84" s="6"/>
      <c r="D84" s="6"/>
      <c r="E84" s="6"/>
      <c r="F84" s="6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6"/>
      <c r="C85" s="6"/>
      <c r="D85" s="6"/>
      <c r="E85" s="6"/>
      <c r="F85" s="6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6"/>
      <c r="C86" s="6"/>
      <c r="D86" s="6"/>
      <c r="E86" s="6"/>
      <c r="F86" s="6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6"/>
      <c r="C87" s="6"/>
      <c r="D87" s="6"/>
      <c r="E87" s="6"/>
      <c r="F87" s="6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6"/>
      <c r="C88" s="6"/>
      <c r="D88" s="6"/>
      <c r="E88" s="6"/>
      <c r="F88" s="6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6"/>
      <c r="C89" s="6"/>
      <c r="D89" s="6"/>
      <c r="E89" s="6"/>
      <c r="F89" s="6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6"/>
      <c r="C90" s="6"/>
      <c r="D90" s="6"/>
      <c r="E90" s="6"/>
      <c r="F90" s="6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6"/>
      <c r="C91" s="6"/>
      <c r="D91" s="6"/>
      <c r="E91" s="6"/>
      <c r="F91" s="6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6"/>
      <c r="C92" s="6"/>
      <c r="D92" s="6"/>
      <c r="E92" s="6"/>
      <c r="F92" s="6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6"/>
      <c r="C93" s="6"/>
      <c r="D93" s="6"/>
      <c r="E93" s="6"/>
      <c r="F93" s="6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6"/>
      <c r="C94" s="6"/>
      <c r="D94" s="6"/>
      <c r="E94" s="6"/>
      <c r="F94" s="6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6"/>
      <c r="C95" s="6"/>
      <c r="D95" s="6"/>
      <c r="E95" s="6"/>
      <c r="F95" s="6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6"/>
      <c r="C96" s="6"/>
      <c r="D96" s="6"/>
      <c r="E96" s="6"/>
      <c r="F96" s="6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6"/>
      <c r="C97" s="6"/>
      <c r="D97" s="6"/>
      <c r="E97" s="6"/>
      <c r="F97" s="6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6"/>
      <c r="C98" s="6"/>
      <c r="D98" s="6"/>
      <c r="E98" s="6"/>
      <c r="F98" s="6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6"/>
      <c r="C99" s="6"/>
      <c r="D99" s="6"/>
      <c r="E99" s="6"/>
      <c r="F99" s="6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6"/>
      <c r="C100" s="6"/>
      <c r="D100" s="6"/>
      <c r="E100" s="6"/>
      <c r="F100" s="6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  <ignoredErrors>
    <ignoredError sqref="G44 G45:G63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E4" sqref="E4"/>
    </sheetView>
  </sheetViews>
  <sheetFormatPr defaultColWidth="2.85546875" defaultRowHeight="11.25" outlineLevelCol="1" x14ac:dyDescent="0.2"/>
  <cols>
    <col min="1" max="1" width="2.85546875" style="1"/>
    <col min="2" max="2" width="2.7109375" style="7" customWidth="1"/>
    <col min="3" max="3" width="4" style="15" customWidth="1"/>
    <col min="4" max="4" width="2" style="7" customWidth="1"/>
    <col min="5" max="5" width="6" style="7" customWidth="1"/>
    <col min="6" max="6" width="15.140625" style="7" bestFit="1" customWidth="1"/>
    <col min="7" max="8" width="17.28515625" style="7" customWidth="1"/>
    <col min="9" max="9" width="8.28515625" style="7" customWidth="1"/>
    <col min="10" max="10" width="2.85546875" style="7" hidden="1" customWidth="1" outlineLevel="1"/>
    <col min="11" max="12" width="15.140625" style="7" hidden="1" customWidth="1" outlineLevel="1"/>
    <col min="13" max="14" width="19.28515625" style="7" hidden="1" customWidth="1" outlineLevel="1"/>
    <col min="15" max="15" width="2.7109375" style="1" customWidth="1" collapsed="1"/>
    <col min="16" max="147" width="14.85546875" style="1" customWidth="1"/>
    <col min="148" max="16384" width="2.85546875" style="1"/>
  </cols>
  <sheetData>
    <row r="1" spans="1:26" ht="12" thickBot="1" x14ac:dyDescent="0.25">
      <c r="A1" s="2"/>
      <c r="B1" s="6"/>
      <c r="C1" s="14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77"/>
      <c r="C2" s="89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2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79"/>
      <c r="C3" s="90"/>
      <c r="D3" s="81"/>
      <c r="E3" s="72" t="s">
        <v>75</v>
      </c>
      <c r="F3" s="72" t="s">
        <v>77</v>
      </c>
      <c r="G3" s="81"/>
      <c r="H3" s="81"/>
      <c r="I3" s="81"/>
      <c r="J3" s="81"/>
      <c r="M3" s="81"/>
      <c r="N3" s="81"/>
      <c r="O3" s="2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79"/>
      <c r="C4" s="90"/>
      <c r="D4" s="81"/>
      <c r="E4" s="65" t="s">
        <v>32</v>
      </c>
      <c r="F4" s="65" t="str">
        <f>Currency&amp;CurveTenor</f>
        <v>JPY3M</v>
      </c>
      <c r="G4" s="81"/>
      <c r="H4" s="81"/>
      <c r="I4" s="81"/>
      <c r="J4" s="81"/>
      <c r="M4" s="81"/>
      <c r="N4" s="81"/>
      <c r="O4" s="2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79"/>
      <c r="C5" s="90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2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79"/>
      <c r="C6" s="132"/>
      <c r="D6" s="133"/>
      <c r="E6" s="134"/>
      <c r="F6" s="87" t="s">
        <v>85</v>
      </c>
      <c r="G6" s="87" t="s">
        <v>138</v>
      </c>
      <c r="H6" s="87" t="s">
        <v>83</v>
      </c>
      <c r="I6" s="88" t="s">
        <v>82</v>
      </c>
      <c r="J6" s="81"/>
      <c r="K6" s="72" t="s">
        <v>139</v>
      </c>
      <c r="L6" s="81"/>
      <c r="M6" s="81"/>
      <c r="N6" s="81"/>
      <c r="O6" s="2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79"/>
      <c r="C7" s="91"/>
      <c r="D7" s="92"/>
      <c r="E7" s="93" t="s">
        <v>24</v>
      </c>
      <c r="F7" s="94" t="s">
        <v>140</v>
      </c>
      <c r="G7" s="95">
        <f t="shared" ref="G7:G15" si="0">EvaluationDate</f>
        <v>41822</v>
      </c>
      <c r="H7" s="95">
        <f>_xll.qlCalendarAdvance(Calendar,EvaluationDate,"1D","f",TRUE,Trigger)</f>
        <v>41823</v>
      </c>
      <c r="I7" s="8">
        <f>_xll.qlInterpolationInterpolate(K7,-2,TRUE)</f>
        <v>1.3298910427437562E-3</v>
      </c>
      <c r="J7" s="81"/>
      <c r="K7" s="65" t="str">
        <f>_xll.qlInterpolation(,InterpolationType,C9:C15,I9:I15,,Trigger)</f>
        <v>obj_0050f#0041</v>
      </c>
      <c r="L7" s="81"/>
      <c r="M7" s="81"/>
      <c r="N7" s="81"/>
      <c r="O7" s="2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79"/>
      <c r="C8" s="96"/>
      <c r="D8" s="81"/>
      <c r="E8" s="97" t="s">
        <v>25</v>
      </c>
      <c r="F8" s="98" t="s">
        <v>140</v>
      </c>
      <c r="G8" s="99">
        <f t="shared" si="0"/>
        <v>41822</v>
      </c>
      <c r="H8" s="99">
        <f>_xll.qlCalendarAdvance(Calendar,EvaluationDate,"2D","f",TRUE,Trigger)</f>
        <v>41824</v>
      </c>
      <c r="I8" s="9">
        <f>_xll.qlInterpolationInterpolate(K7,-1,TRUE)</f>
        <v>1.3298497847153662E-3</v>
      </c>
      <c r="J8" s="81"/>
      <c r="K8" s="13" t="s">
        <v>78</v>
      </c>
      <c r="L8" s="81"/>
      <c r="M8" s="81"/>
      <c r="N8" s="81"/>
      <c r="O8" s="2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79"/>
      <c r="C9" s="135">
        <f t="shared" ref="C9:C15" si="1">H9-SettlementDate</f>
        <v>3</v>
      </c>
      <c r="D9" s="100"/>
      <c r="E9" s="93" t="s">
        <v>26</v>
      </c>
      <c r="F9" s="94" t="s">
        <v>143</v>
      </c>
      <c r="G9" s="95">
        <f t="shared" si="0"/>
        <v>41822</v>
      </c>
      <c r="H9" s="95">
        <f>_xll.qlCalendarAdvance(Calendar,SettlementDate,"1D","f",TRUE,Trigger)</f>
        <v>41827</v>
      </c>
      <c r="I9" s="10">
        <f>_xll.qlIndexFixing(K9,G9,TRUE,InterestRatesTrigger)</f>
        <v>1.3297415385604694E-3</v>
      </c>
      <c r="J9" s="81"/>
      <c r="K9" s="94" t="str">
        <f>_xll.qlLibor(,Currency,E9,YieldCurve,,Trigger)</f>
        <v>obj_00492#0018</v>
      </c>
      <c r="L9" s="81"/>
      <c r="M9" s="81"/>
      <c r="N9" s="81"/>
      <c r="O9" s="2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79"/>
      <c r="C10" s="136">
        <f t="shared" si="1"/>
        <v>7</v>
      </c>
      <c r="D10" s="101"/>
      <c r="E10" s="97" t="s">
        <v>27</v>
      </c>
      <c r="F10" s="98" t="s">
        <v>143</v>
      </c>
      <c r="G10" s="99">
        <f t="shared" si="0"/>
        <v>41822</v>
      </c>
      <c r="H10" s="99">
        <f>_xll.qlCalendarAdvance(Calendar,SettlementDate,"1W","f",TRUE,Trigger)</f>
        <v>41831</v>
      </c>
      <c r="I10" s="11">
        <f>_xll.qlIndexFixing(K10,G10,TRUE,InterestRatesTrigger)</f>
        <v>1.3296332924055726E-3</v>
      </c>
      <c r="J10" s="81"/>
      <c r="K10" s="98" t="str">
        <f>_xll.qlLibor(,Currency,E10,YieldCurve,,Trigger)</f>
        <v>obj_00490#0016</v>
      </c>
      <c r="L10" s="81"/>
      <c r="M10" s="81"/>
      <c r="N10" s="81"/>
      <c r="O10" s="2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79"/>
      <c r="C11" s="136">
        <f t="shared" si="1"/>
        <v>14</v>
      </c>
      <c r="D11" s="101"/>
      <c r="E11" s="97" t="s">
        <v>28</v>
      </c>
      <c r="F11" s="98" t="s">
        <v>143</v>
      </c>
      <c r="G11" s="99">
        <f t="shared" si="0"/>
        <v>41822</v>
      </c>
      <c r="H11" s="99">
        <f>_xll.qlCalendarAdvance(Calendar,SettlementDate,E11,"f",TRUE,Trigger)</f>
        <v>41838</v>
      </c>
      <c r="I11" s="11">
        <f>_xll.qlIndexFixing(K11,G11,TRUE,InterestRatesTrigger)</f>
        <v>1.3292165636854694E-3</v>
      </c>
      <c r="J11" s="81"/>
      <c r="K11" s="98" t="str">
        <f>_xll.qlLibor(,Currency,E11,YieldCurve,,Trigger)</f>
        <v>obj_0048f#0016</v>
      </c>
      <c r="L11" s="81"/>
      <c r="M11" s="81"/>
      <c r="N11" s="81"/>
      <c r="O11" s="2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79"/>
      <c r="C12" s="136">
        <f t="shared" si="1"/>
        <v>21</v>
      </c>
      <c r="D12" s="101"/>
      <c r="E12" s="97" t="s">
        <v>29</v>
      </c>
      <c r="F12" s="98" t="s">
        <v>143</v>
      </c>
      <c r="G12" s="99">
        <f t="shared" si="0"/>
        <v>41822</v>
      </c>
      <c r="H12" s="99">
        <f>_xll.qlCalendarAdvance(Calendar,SettlementDate,E12,"f",TRUE,Trigger)</f>
        <v>41845</v>
      </c>
      <c r="I12" s="11">
        <f>_xll.qlIndexFixing(K12,G12,TRUE,InterestRatesTrigger)</f>
        <v>1.3285105274616982E-3</v>
      </c>
      <c r="J12" s="81"/>
      <c r="K12" s="98" t="str">
        <f>_xll.qlLibor(,Currency,E12,YieldCurve,,Trigger)</f>
        <v>obj_00496#0016</v>
      </c>
      <c r="L12" s="81"/>
      <c r="M12" s="81"/>
      <c r="N12" s="81"/>
      <c r="O12" s="2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79"/>
      <c r="C13" s="136">
        <f t="shared" si="1"/>
        <v>31</v>
      </c>
      <c r="D13" s="101"/>
      <c r="E13" s="97" t="s">
        <v>30</v>
      </c>
      <c r="F13" s="98" t="s">
        <v>143</v>
      </c>
      <c r="G13" s="99">
        <f t="shared" si="0"/>
        <v>41822</v>
      </c>
      <c r="H13" s="99">
        <f>_xll.qlCalendarAdvance(Calendar,SettlementDate,E13,"mf",TRUE,Trigger)</f>
        <v>41855</v>
      </c>
      <c r="I13" s="11">
        <f>_xll.qlIndexFixing(K13,G13,TRUE,InterestRatesTrigger)</f>
        <v>1.3269999999978505E-3</v>
      </c>
      <c r="J13" s="81"/>
      <c r="K13" s="98" t="str">
        <f>_xll.qlLibor(,Currency,E13,YieldCurve,,Trigger)</f>
        <v>obj_00491#0016</v>
      </c>
      <c r="L13" s="81"/>
      <c r="M13" s="81"/>
      <c r="N13" s="81"/>
      <c r="O13" s="2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79"/>
      <c r="C14" s="136">
        <f t="shared" si="1"/>
        <v>62</v>
      </c>
      <c r="D14" s="101"/>
      <c r="E14" s="97" t="s">
        <v>31</v>
      </c>
      <c r="F14" s="98" t="s">
        <v>143</v>
      </c>
      <c r="G14" s="99">
        <f t="shared" si="0"/>
        <v>41822</v>
      </c>
      <c r="H14" s="99">
        <f>_xll.qlCalendarAdvance(Calendar,SettlementDate,E14,"mf",TRUE,Trigger)</f>
        <v>41886</v>
      </c>
      <c r="I14" s="11">
        <f>_xll.qlIndexFixing(K14,G14,TRUE,InterestRatesTrigger)</f>
        <v>1.3270000000004292E-3</v>
      </c>
      <c r="J14" s="81"/>
      <c r="K14" s="98" t="str">
        <f>_xll.qlLibor(,Currency,E14,YieldCurve,,Trigger)</f>
        <v>obj_00495#0016</v>
      </c>
      <c r="L14" s="81"/>
      <c r="M14" s="81"/>
      <c r="N14" s="81"/>
      <c r="O14" s="2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79"/>
      <c r="C15" s="136">
        <f t="shared" si="1"/>
        <v>94</v>
      </c>
      <c r="D15" s="101"/>
      <c r="E15" s="97" t="s">
        <v>32</v>
      </c>
      <c r="F15" s="98" t="s">
        <v>143</v>
      </c>
      <c r="G15" s="99">
        <f t="shared" si="0"/>
        <v>41822</v>
      </c>
      <c r="H15" s="99">
        <f>_xll.qlCalendarAdvance(Calendar,SettlementDate,E15,"mf",TRUE,Trigger)</f>
        <v>41918</v>
      </c>
      <c r="I15" s="11">
        <f>_xll.qlIndexFixing(K15,G15,TRUE,InterestRatesTrigger)</f>
        <v>1.329000000006504E-3</v>
      </c>
      <c r="J15" s="81"/>
      <c r="K15" s="139" t="str">
        <f>_xll.qlLibor(,Currency,E15,YieldCurve,,Trigger)</f>
        <v>obj_00494#0024</v>
      </c>
      <c r="L15" s="81"/>
      <c r="M15" s="81"/>
      <c r="N15" s="81"/>
      <c r="O15" s="2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79"/>
      <c r="C16" s="91">
        <v>1</v>
      </c>
      <c r="D16" s="92" t="s">
        <v>144</v>
      </c>
      <c r="E16" s="93" t="str">
        <f>C16+3&amp;"M"</f>
        <v>4M</v>
      </c>
      <c r="F16" s="94" t="s">
        <v>137</v>
      </c>
      <c r="G16" s="95">
        <f>_xll.qlInterestRateIndexFixingDate(IborIndex,_xll.qlCalendarAdvance(Calendar,SettlementDate,C16&amp;"M","mf",TRUE))</f>
        <v>41851</v>
      </c>
      <c r="H16" s="95">
        <f>_xll.qlCalendarAdvance(Calendar,SettlementDate,E16,"mf",TRUE,Trigger)</f>
        <v>41947</v>
      </c>
      <c r="I16" s="10">
        <f>_xll.qlIndexFixing(IborIndex,G16,TRUE,InterestRatesTrigger)</f>
        <v>1.299999999999828E-3</v>
      </c>
      <c r="J16" s="81"/>
      <c r="K16" s="92"/>
      <c r="L16" s="81"/>
      <c r="M16" s="81"/>
      <c r="N16" s="81"/>
      <c r="O16" s="2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79"/>
      <c r="C17" s="96">
        <v>2</v>
      </c>
      <c r="D17" s="81" t="s">
        <v>144</v>
      </c>
      <c r="E17" s="97" t="str">
        <f t="shared" ref="E17:E29" si="2">C17+3&amp;"M"</f>
        <v>5M</v>
      </c>
      <c r="F17" s="98" t="s">
        <v>137</v>
      </c>
      <c r="G17" s="99">
        <f>_xll.qlInterestRateIndexFixingDate(IborIndex,_xll.qlCalendarAdvance(Calendar,SettlementDate,C17&amp;"M","mf",TRUE))</f>
        <v>41884</v>
      </c>
      <c r="H17" s="99">
        <f>_xll.qlCalendarAdvance(Calendar,SettlementDate,E17,"mf",TRUE,Trigger)</f>
        <v>41977</v>
      </c>
      <c r="I17" s="11">
        <f>_xll.qlIndexFixing(IborIndex,G17,TRUE,InterestRatesTrigger)</f>
        <v>1.3000000000748372E-3</v>
      </c>
      <c r="J17" s="81"/>
      <c r="K17" s="81"/>
      <c r="L17" s="81"/>
      <c r="M17" s="81"/>
      <c r="N17" s="81"/>
      <c r="O17" s="2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79"/>
      <c r="C18" s="96">
        <v>3</v>
      </c>
      <c r="D18" s="81" t="s">
        <v>144</v>
      </c>
      <c r="E18" s="97" t="str">
        <f t="shared" si="2"/>
        <v>6M</v>
      </c>
      <c r="F18" s="98" t="s">
        <v>137</v>
      </c>
      <c r="G18" s="99">
        <f>_xll.qlInterestRateIndexFixingDate(IborIndex,_xll.qlCalendarAdvance(Calendar,SettlementDate,C18&amp;"M","mf",TRUE))</f>
        <v>41914</v>
      </c>
      <c r="H18" s="99">
        <f>_xll.qlCalendarAdvance(Calendar,SettlementDate,E18,"mf",TRUE,Trigger)</f>
        <v>42009</v>
      </c>
      <c r="I18" s="11">
        <f>_xll.qlIndexFixing(IborIndex,G18,TRUE,InterestRatesTrigger)</f>
        <v>1.3000000001049613E-3</v>
      </c>
      <c r="J18" s="81"/>
      <c r="K18" s="81"/>
      <c r="L18" s="81"/>
      <c r="M18" s="81"/>
      <c r="N18" s="81"/>
      <c r="O18" s="2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79"/>
      <c r="C19" s="96">
        <v>4</v>
      </c>
      <c r="D19" s="81" t="s">
        <v>144</v>
      </c>
      <c r="E19" s="97" t="str">
        <f t="shared" si="2"/>
        <v>7M</v>
      </c>
      <c r="F19" s="98" t="s">
        <v>137</v>
      </c>
      <c r="G19" s="99">
        <f>_xll.qlInterestRateIndexFixingDate(IborIndex,_xll.qlCalendarAdvance(Calendar,SettlementDate,C19&amp;"M","mf",TRUE))</f>
        <v>41943</v>
      </c>
      <c r="H19" s="99">
        <f>_xll.qlCalendarAdvance(Calendar,SettlementDate,E19,"mf",TRUE,Trigger)</f>
        <v>42039</v>
      </c>
      <c r="I19" s="11">
        <f>_xll.qlIndexFixing(IborIndex,G19,TRUE,InterestRatesTrigger)</f>
        <v>1.299999999999828E-3</v>
      </c>
      <c r="J19" s="81"/>
      <c r="K19" s="81"/>
      <c r="L19" s="81"/>
      <c r="M19" s="81"/>
      <c r="N19" s="81"/>
      <c r="O19" s="2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79"/>
      <c r="C20" s="96">
        <v>5</v>
      </c>
      <c r="D20" s="81" t="s">
        <v>144</v>
      </c>
      <c r="E20" s="97" t="str">
        <f t="shared" si="2"/>
        <v>8M</v>
      </c>
      <c r="F20" s="98" t="s">
        <v>137</v>
      </c>
      <c r="G20" s="99">
        <f>_xll.qlInterestRateIndexFixingDate(IborIndex,_xll.qlCalendarAdvance(Calendar,SettlementDate,C20&amp;"M","mf",TRUE))</f>
        <v>41975</v>
      </c>
      <c r="H20" s="99">
        <f>_xll.qlCalendarAdvance(Calendar,SettlementDate,E20,"mf",TRUE,Trigger)</f>
        <v>42067</v>
      </c>
      <c r="I20" s="11">
        <f>_xll.qlIndexFixing(IborIndex,G20,TRUE,InterestRatesTrigger)</f>
        <v>1.2500000003417E-3</v>
      </c>
      <c r="J20" s="81"/>
      <c r="K20" s="81"/>
      <c r="L20" s="81"/>
      <c r="M20" s="81"/>
      <c r="N20" s="81"/>
      <c r="O20" s="2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79"/>
      <c r="C21" s="96">
        <v>6</v>
      </c>
      <c r="D21" s="81" t="s">
        <v>144</v>
      </c>
      <c r="E21" s="97" t="str">
        <f t="shared" si="2"/>
        <v>9M</v>
      </c>
      <c r="F21" s="98" t="s">
        <v>137</v>
      </c>
      <c r="G21" s="99">
        <f>_xll.qlInterestRateIndexFixingDate(IborIndex,_xll.qlCalendarAdvance(Calendar,SettlementDate,C21&amp;"M","mf",TRUE))</f>
        <v>42004</v>
      </c>
      <c r="H21" s="99">
        <f>_xll.qlCalendarAdvance(Calendar,SettlementDate,E21,"mf",TRUE,Trigger)</f>
        <v>42101</v>
      </c>
      <c r="I21" s="11">
        <f>_xll.qlIndexFixing(IborIndex,G21,TRUE,InterestRatesTrigger)</f>
        <v>1.2500000033602904E-3</v>
      </c>
      <c r="J21" s="81"/>
      <c r="K21" s="81"/>
      <c r="L21" s="81"/>
      <c r="M21" s="81"/>
      <c r="N21" s="81"/>
      <c r="O21" s="2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79"/>
      <c r="C22" s="96">
        <v>7</v>
      </c>
      <c r="D22" s="81" t="s">
        <v>144</v>
      </c>
      <c r="E22" s="97" t="str">
        <f t="shared" si="2"/>
        <v>10M</v>
      </c>
      <c r="F22" s="98" t="s">
        <v>137</v>
      </c>
      <c r="G22" s="99">
        <f>_xll.qlInterestRateIndexFixingDate(IborIndex,_xll.qlCalendarAdvance(Calendar,SettlementDate,C22&amp;"M","mf",TRUE))</f>
        <v>42037</v>
      </c>
      <c r="H22" s="99">
        <f>_xll.qlCalendarAdvance(Calendar,SettlementDate,E22,"mf",TRUE,Trigger)</f>
        <v>42131</v>
      </c>
      <c r="I22" s="11">
        <f>_xll.qlIndexFixing(IborIndex,G22,TRUE,InterestRatesTrigger)</f>
        <v>1.2713824666993577E-3</v>
      </c>
      <c r="J22" s="81"/>
      <c r="K22" s="131"/>
      <c r="L22" s="81"/>
      <c r="M22" s="81"/>
      <c r="N22" s="81"/>
      <c r="O22" s="2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79"/>
      <c r="C23" s="96">
        <v>8</v>
      </c>
      <c r="D23" s="81" t="s">
        <v>144</v>
      </c>
      <c r="E23" s="97" t="str">
        <f t="shared" si="2"/>
        <v>11M</v>
      </c>
      <c r="F23" s="98" t="s">
        <v>137</v>
      </c>
      <c r="G23" s="99">
        <f>_xll.qlInterestRateIndexFixingDate(IborIndex,_xll.qlCalendarAdvance(Calendar,SettlementDate,C23&amp;"M","mf",TRUE))</f>
        <v>42065</v>
      </c>
      <c r="H23" s="99">
        <f>_xll.qlCalendarAdvance(Calendar,SettlementDate,E23,"mf",TRUE,Trigger)</f>
        <v>42159</v>
      </c>
      <c r="I23" s="11">
        <f>_xll.qlIndexFixing(IborIndex,G23,TRUE,InterestRatesTrigger)</f>
        <v>1.2930245542648903E-3</v>
      </c>
      <c r="J23" s="81"/>
      <c r="K23" s="81"/>
      <c r="L23" s="81"/>
      <c r="M23" s="81"/>
      <c r="N23" s="81"/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79"/>
      <c r="C24" s="96">
        <v>9</v>
      </c>
      <c r="D24" s="81" t="s">
        <v>144</v>
      </c>
      <c r="E24" s="97" t="str">
        <f t="shared" si="2"/>
        <v>12M</v>
      </c>
      <c r="F24" s="98" t="s">
        <v>137</v>
      </c>
      <c r="G24" s="99">
        <f>_xll.qlInterestRateIndexFixingDate(IborIndex,_xll.qlCalendarAdvance(Calendar,SettlementDate,C24&amp;"M","mf",TRUE))</f>
        <v>42095</v>
      </c>
      <c r="H24" s="99">
        <f>_xll.qlCalendarAdvance(Calendar,SettlementDate,E24,"mf",TRUE,Trigger)</f>
        <v>42191</v>
      </c>
      <c r="I24" s="11">
        <f>_xll.qlIndexFixing(IborIndex,G24,TRUE,InterestRatesTrigger)</f>
        <v>1.2499999999996245E-3</v>
      </c>
      <c r="J24" s="81"/>
      <c r="K24" s="81"/>
      <c r="L24" s="81"/>
      <c r="M24" s="81"/>
      <c r="N24" s="81"/>
      <c r="O24" s="2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79"/>
      <c r="C25" s="96">
        <v>10</v>
      </c>
      <c r="D25" s="81" t="s">
        <v>144</v>
      </c>
      <c r="E25" s="97" t="str">
        <f t="shared" si="2"/>
        <v>13M</v>
      </c>
      <c r="F25" s="98" t="s">
        <v>137</v>
      </c>
      <c r="G25" s="99">
        <f>_xll.qlInterestRateIndexFixingDate(IborIndex,_xll.qlCalendarAdvance(Calendar,SettlementDate,C25&amp;"M","mf",TRUE))</f>
        <v>42129</v>
      </c>
      <c r="H25" s="99">
        <f>_xll.qlCalendarAdvance(Calendar,SettlementDate,E25,"mf",TRUE,Trigger)</f>
        <v>42220</v>
      </c>
      <c r="I25" s="11">
        <f>_xll.qlIndexFixing(IborIndex,G25,TRUE,InterestRatesTrigger)</f>
        <v>1.2189428569769659E-3</v>
      </c>
      <c r="J25" s="81"/>
      <c r="K25" s="81"/>
      <c r="L25" s="81"/>
      <c r="M25" s="81"/>
      <c r="N25" s="81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79"/>
      <c r="C26" s="96">
        <v>11</v>
      </c>
      <c r="D26" s="81" t="s">
        <v>144</v>
      </c>
      <c r="E26" s="97" t="str">
        <f t="shared" si="2"/>
        <v>14M</v>
      </c>
      <c r="F26" s="98" t="s">
        <v>137</v>
      </c>
      <c r="G26" s="99">
        <f>_xll.qlInterestRateIndexFixingDate(IborIndex,_xll.qlCalendarAdvance(Calendar,SettlementDate,C26&amp;"M","mf",TRUE))</f>
        <v>42157</v>
      </c>
      <c r="H26" s="99">
        <f>_xll.qlCalendarAdvance(Calendar,SettlementDate,E26,"mf",TRUE,Trigger)</f>
        <v>42251</v>
      </c>
      <c r="I26" s="11">
        <f>_xll.qlIndexFixing(IborIndex,G26,TRUE,InterestRatesTrigger)</f>
        <v>1.2079196169648748E-3</v>
      </c>
      <c r="J26" s="81"/>
      <c r="K26" s="81"/>
      <c r="L26" s="81"/>
      <c r="M26" s="81"/>
      <c r="N26" s="81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79"/>
      <c r="C27" s="96">
        <v>12</v>
      </c>
      <c r="D27" s="81" t="s">
        <v>144</v>
      </c>
      <c r="E27" s="97" t="str">
        <f t="shared" si="2"/>
        <v>15M</v>
      </c>
      <c r="F27" s="98" t="s">
        <v>137</v>
      </c>
      <c r="G27" s="99">
        <f>_xll.qlInterestRateIndexFixingDate(IborIndex,_xll.qlCalendarAdvance(Calendar,SettlementDate,C27&amp;"M","mf",TRUE))</f>
        <v>42187</v>
      </c>
      <c r="H27" s="99">
        <f>_xll.qlCalendarAdvance(Calendar,SettlementDate,E27,"mf",TRUE,Trigger)</f>
        <v>42282</v>
      </c>
      <c r="I27" s="11">
        <f>_xll.qlIndexFixing(IborIndex,G27,TRUE,InterestRatesTrigger)</f>
        <v>1.1999999991450735E-3</v>
      </c>
      <c r="J27" s="81"/>
      <c r="K27" s="81"/>
      <c r="L27" s="81"/>
      <c r="M27" s="81"/>
      <c r="N27" s="81"/>
      <c r="O27" s="2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79"/>
      <c r="C28" s="96">
        <v>13</v>
      </c>
      <c r="D28" s="81" t="s">
        <v>144</v>
      </c>
      <c r="E28" s="97" t="str">
        <f t="shared" si="2"/>
        <v>16M</v>
      </c>
      <c r="F28" s="98" t="s">
        <v>137</v>
      </c>
      <c r="G28" s="99">
        <f>_xll.qlInterestRateIndexFixingDate(IborIndex,_xll.qlCalendarAdvance(Calendar,SettlementDate,C28&amp;"M","mf",TRUE))</f>
        <v>42216</v>
      </c>
      <c r="H28" s="99">
        <f>_xll.qlCalendarAdvance(Calendar,SettlementDate,E28,"mf",TRUE,Trigger)</f>
        <v>42312</v>
      </c>
      <c r="I28" s="11">
        <f>_xll.qlIndexFixing(IborIndex,G28,TRUE,InterestRatesTrigger)</f>
        <v>1.1856663716818649E-3</v>
      </c>
      <c r="J28" s="81"/>
      <c r="K28" s="81"/>
      <c r="L28" s="81"/>
      <c r="M28" s="81"/>
      <c r="N28" s="81"/>
      <c r="O28" s="2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79"/>
      <c r="C29" s="96">
        <v>14</v>
      </c>
      <c r="D29" s="81" t="s">
        <v>144</v>
      </c>
      <c r="E29" s="97" t="str">
        <f t="shared" si="2"/>
        <v>17M</v>
      </c>
      <c r="F29" s="98" t="s">
        <v>137</v>
      </c>
      <c r="G29" s="99">
        <f>_xll.qlInterestRateIndexFixingDate(IborIndex,_xll.qlCalendarAdvance(Calendar,SettlementDate,C29&amp;"M","mf",TRUE))</f>
        <v>42249</v>
      </c>
      <c r="H29" s="99">
        <f>_xll.qlCalendarAdvance(Calendar,SettlementDate,E29,"mf",TRUE,Trigger)</f>
        <v>42342</v>
      </c>
      <c r="I29" s="11">
        <f>_xll.qlIndexFixing(IborIndex,G29,TRUE,InterestRatesTrigger)</f>
        <v>1.1663152807846937E-3</v>
      </c>
      <c r="J29" s="81"/>
      <c r="K29" s="13" t="s">
        <v>84</v>
      </c>
      <c r="L29" s="13" t="s">
        <v>79</v>
      </c>
      <c r="M29" s="13" t="s">
        <v>141</v>
      </c>
      <c r="N29" s="13" t="s">
        <v>80</v>
      </c>
      <c r="O29" s="2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79"/>
      <c r="C30" s="91"/>
      <c r="D30" s="102"/>
      <c r="E30" s="93" t="s">
        <v>41</v>
      </c>
      <c r="F30" s="94" t="s">
        <v>142</v>
      </c>
      <c r="G30" s="95">
        <f t="shared" ref="G30:G31" si="3">EvaluationDate</f>
        <v>41822</v>
      </c>
      <c r="H30" s="95">
        <f>_xll.qlCalendarAdvance(Calendar,SettlementDate,E30,"mf",TRUE,Trigger)</f>
        <v>42373</v>
      </c>
      <c r="I30" s="10">
        <f>_xll.qlIndexFixing(K30,G30,TRUE,InterestRatesTrigger)</f>
        <v>1.2644626105067292E-3</v>
      </c>
      <c r="J30" s="81"/>
      <c r="K30" s="98" t="str">
        <f>_xll.qlSwapIndex(,"Libor",E30,SettlementDays,Currency,Calendar,"6M",M30,N30,IborIndex,"JPYON",,Trigger)</f>
        <v>obj_004aa#0020</v>
      </c>
      <c r="L30" s="98" t="s">
        <v>23</v>
      </c>
      <c r="M30" s="98" t="s">
        <v>134</v>
      </c>
      <c r="N30" s="98" t="s">
        <v>81</v>
      </c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79"/>
      <c r="C31" s="96"/>
      <c r="D31" s="81"/>
      <c r="E31" s="97" t="s">
        <v>42</v>
      </c>
      <c r="F31" s="98" t="s">
        <v>142</v>
      </c>
      <c r="G31" s="99">
        <f t="shared" si="3"/>
        <v>41822</v>
      </c>
      <c r="H31" s="99">
        <f>_xll.qlCalendarAdvance(Calendar,SettlementDate,E31,"mf",TRUE,Trigger)</f>
        <v>42464</v>
      </c>
      <c r="I31" s="11">
        <f>_xll.qlIndexFixing(K31,G31,TRUE,InterestRatesTrigger)</f>
        <v>1.2507455212207085E-3</v>
      </c>
      <c r="J31" s="81"/>
      <c r="K31" s="98" t="str">
        <f>_xll.qlSwapIndex(,"Libor",E31,SettlementDays,Currency,Calendar,"6M",M31,N31,IborIndex,"JPYON",,Trigger)</f>
        <v>obj_004c5#0020</v>
      </c>
      <c r="L31" s="98" t="s">
        <v>23</v>
      </c>
      <c r="M31" s="98" t="s">
        <v>134</v>
      </c>
      <c r="N31" s="98" t="s">
        <v>81</v>
      </c>
      <c r="O31" s="2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79"/>
      <c r="C32" s="96"/>
      <c r="D32" s="103"/>
      <c r="E32" s="97" t="s">
        <v>43</v>
      </c>
      <c r="F32" s="98" t="s">
        <v>142</v>
      </c>
      <c r="G32" s="99">
        <f t="shared" ref="G32:G63" si="4">EvaluationDate</f>
        <v>41822</v>
      </c>
      <c r="H32" s="99">
        <f>_xll.qlCalendarAdvance(Calendar,SettlementDate,E32,"mf",TRUE,Trigger)</f>
        <v>42555</v>
      </c>
      <c r="I32" s="11">
        <f>_xll.qlIndexFixing(K32,G32,TRUE,InterestRatesTrigger)</f>
        <v>1.243715002948595E-3</v>
      </c>
      <c r="J32" s="81"/>
      <c r="K32" s="98" t="str">
        <f>_xll.qlSwapIndex(,"Libor",E32,SettlementDays,Currency,Calendar,"6M",M32,N32,IborIndex,"JPYON",,Trigger)</f>
        <v>obj_004a9#0020</v>
      </c>
      <c r="L32" s="98" t="s">
        <v>23</v>
      </c>
      <c r="M32" s="98" t="s">
        <v>134</v>
      </c>
      <c r="N32" s="98" t="s">
        <v>81</v>
      </c>
      <c r="O32" s="2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79"/>
      <c r="C33" s="96"/>
      <c r="D33" s="81"/>
      <c r="E33" s="97" t="s">
        <v>44</v>
      </c>
      <c r="F33" s="98" t="s">
        <v>142</v>
      </c>
      <c r="G33" s="99">
        <f t="shared" si="4"/>
        <v>41822</v>
      </c>
      <c r="H33" s="99">
        <f>_xll.qlCalendarAdvance(Calendar,SettlementDate,E33,"mf",TRUE,Trigger)</f>
        <v>42647</v>
      </c>
      <c r="I33" s="11">
        <f>_xll.qlIndexFixing(K33,G33,TRUE,InterestRatesTrigger)</f>
        <v>1.2426144715638127E-3</v>
      </c>
      <c r="J33" s="81"/>
      <c r="K33" s="98" t="str">
        <f>_xll.qlSwapIndex(,"Libor",E33,SettlementDays,Currency,Calendar,"6M",M33,N33,IborIndex,"JPYON",,Trigger)</f>
        <v>obj_004de#0020</v>
      </c>
      <c r="L33" s="98" t="s">
        <v>23</v>
      </c>
      <c r="M33" s="98" t="s">
        <v>134</v>
      </c>
      <c r="N33" s="98" t="s">
        <v>81</v>
      </c>
      <c r="O33" s="2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79"/>
      <c r="C34" s="96"/>
      <c r="D34" s="81"/>
      <c r="E34" s="97" t="s">
        <v>45</v>
      </c>
      <c r="F34" s="98" t="s">
        <v>142</v>
      </c>
      <c r="G34" s="99">
        <f t="shared" si="4"/>
        <v>41822</v>
      </c>
      <c r="H34" s="99">
        <f>_xll.qlCalendarAdvance(Calendar,SettlementDate,E34,"mf",TRUE,Trigger)</f>
        <v>42739</v>
      </c>
      <c r="I34" s="11">
        <f>_xll.qlIndexFixing(K34,G34,TRUE,InterestRatesTrigger)</f>
        <v>1.2495175512784997E-3</v>
      </c>
      <c r="J34" s="81"/>
      <c r="K34" s="98" t="str">
        <f>_xll.qlSwapIndex(,"Libor",E34,SettlementDays,Currency,Calendar,"6M",M34,N34,IborIndex,"JPYON",,Trigger)</f>
        <v>obj_00498#0020</v>
      </c>
      <c r="L34" s="98" t="s">
        <v>23</v>
      </c>
      <c r="M34" s="98" t="s">
        <v>134</v>
      </c>
      <c r="N34" s="98" t="s">
        <v>81</v>
      </c>
      <c r="O34" s="2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79"/>
      <c r="C35" s="96"/>
      <c r="D35" s="81"/>
      <c r="E35" s="97" t="s">
        <v>46</v>
      </c>
      <c r="F35" s="98" t="s">
        <v>142</v>
      </c>
      <c r="G35" s="99">
        <f t="shared" si="4"/>
        <v>41822</v>
      </c>
      <c r="H35" s="99">
        <f>_xll.qlCalendarAdvance(Calendar,SettlementDate,E35,"mf",TRUE,Trigger)</f>
        <v>42829</v>
      </c>
      <c r="I35" s="11">
        <f>_xll.qlIndexFixing(K35,G35,TRUE,InterestRatesTrigger)</f>
        <v>1.2656842832483135E-3</v>
      </c>
      <c r="J35" s="81"/>
      <c r="K35" s="98" t="str">
        <f>_xll.qlSwapIndex(,"Libor",E35,SettlementDays,Currency,Calendar,"6M",M35,N35,IborIndex,"JPYON",,Trigger)</f>
        <v>obj_004cc#0020</v>
      </c>
      <c r="L35" s="98" t="s">
        <v>23</v>
      </c>
      <c r="M35" s="98" t="s">
        <v>134</v>
      </c>
      <c r="N35" s="98" t="s">
        <v>81</v>
      </c>
      <c r="O35" s="2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79"/>
      <c r="C36" s="96"/>
      <c r="D36" s="81"/>
      <c r="E36" s="97" t="s">
        <v>47</v>
      </c>
      <c r="F36" s="98" t="s">
        <v>142</v>
      </c>
      <c r="G36" s="99">
        <f t="shared" si="4"/>
        <v>41822</v>
      </c>
      <c r="H36" s="99">
        <f>_xll.qlCalendarAdvance(Calendar,SettlementDate,E36,"mf",TRUE,Trigger)</f>
        <v>42920</v>
      </c>
      <c r="I36" s="11">
        <f>_xll.qlIndexFixing(K36,G36,TRUE,InterestRatesTrigger)</f>
        <v>1.2926616770773673E-3</v>
      </c>
      <c r="J36" s="81"/>
      <c r="K36" s="98" t="str">
        <f>_xll.qlSwapIndex(,"Libor",E36,SettlementDays,Currency,Calendar,"6M",M36,N36,IborIndex,"JPYON",,Trigger)</f>
        <v>obj_004df#0020</v>
      </c>
      <c r="L36" s="98" t="s">
        <v>23</v>
      </c>
      <c r="M36" s="98" t="s">
        <v>134</v>
      </c>
      <c r="N36" s="98" t="s">
        <v>81</v>
      </c>
      <c r="O36" s="2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79"/>
      <c r="C37" s="96"/>
      <c r="D37" s="81"/>
      <c r="E37" s="97" t="s">
        <v>48</v>
      </c>
      <c r="F37" s="98" t="s">
        <v>142</v>
      </c>
      <c r="G37" s="99">
        <f t="shared" si="4"/>
        <v>41822</v>
      </c>
      <c r="H37" s="99">
        <f>_xll.qlCalendarAdvance(Calendar,SettlementDate,E37,"mf",TRUE,Trigger)</f>
        <v>43285</v>
      </c>
      <c r="I37" s="11">
        <f>_xll.qlIndexFixing(K37,G37,TRUE,InterestRatesTrigger)</f>
        <v>1.5162570151297564E-3</v>
      </c>
      <c r="J37" s="81"/>
      <c r="K37" s="98" t="str">
        <f>_xll.qlSwapIndex(,"Libor",E37,SettlementDays,Currency,Calendar,"6M",M37,N37,IborIndex,"JPYON",,Trigger)</f>
        <v>obj_0049f#0020</v>
      </c>
      <c r="L37" s="98" t="s">
        <v>23</v>
      </c>
      <c r="M37" s="98" t="s">
        <v>134</v>
      </c>
      <c r="N37" s="98" t="s">
        <v>81</v>
      </c>
      <c r="O37" s="2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79"/>
      <c r="C38" s="96"/>
      <c r="D38" s="81"/>
      <c r="E38" s="97" t="s">
        <v>49</v>
      </c>
      <c r="F38" s="98" t="s">
        <v>142</v>
      </c>
      <c r="G38" s="99">
        <f t="shared" si="4"/>
        <v>41822</v>
      </c>
      <c r="H38" s="99">
        <f>_xll.qlCalendarAdvance(Calendar,SettlementDate,E38,"mf",TRUE,Trigger)</f>
        <v>43650</v>
      </c>
      <c r="I38" s="11">
        <f>_xll.qlIndexFixing(K38,G38,TRUE,InterestRatesTrigger)</f>
        <v>1.9398316613840406E-3</v>
      </c>
      <c r="J38" s="81"/>
      <c r="K38" s="98" t="str">
        <f>_xll.qlSwapIndex(,"Libor",E38,SettlementDays,Currency,Calendar,"6M",M38,N38,IborIndex,"JPYON",,Trigger)</f>
        <v>obj_004db#0020</v>
      </c>
      <c r="L38" s="98" t="s">
        <v>23</v>
      </c>
      <c r="M38" s="98" t="s">
        <v>134</v>
      </c>
      <c r="N38" s="98" t="s">
        <v>81</v>
      </c>
      <c r="O38" s="2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79"/>
      <c r="C39" s="96"/>
      <c r="D39" s="81"/>
      <c r="E39" s="97" t="s">
        <v>50</v>
      </c>
      <c r="F39" s="98" t="s">
        <v>142</v>
      </c>
      <c r="G39" s="99">
        <f t="shared" si="4"/>
        <v>41822</v>
      </c>
      <c r="H39" s="99">
        <f>_xll.qlCalendarAdvance(Calendar,SettlementDate,E39,"mf",TRUE,Trigger)</f>
        <v>44018</v>
      </c>
      <c r="I39" s="11">
        <f>_xll.qlIndexFixing(K39,G39,TRUE,InterestRatesTrigger)</f>
        <v>2.5883696035554553E-3</v>
      </c>
      <c r="J39" s="81"/>
      <c r="K39" s="98" t="str">
        <f>_xll.qlSwapIndex(,"Libor",E39,SettlementDays,Currency,Calendar,"6M",M39,N39,IborIndex,"JPYON",,Trigger)</f>
        <v>obj_0049a#0020</v>
      </c>
      <c r="L39" s="98" t="s">
        <v>23</v>
      </c>
      <c r="M39" s="98" t="s">
        <v>134</v>
      </c>
      <c r="N39" s="98" t="s">
        <v>81</v>
      </c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79"/>
      <c r="C40" s="96"/>
      <c r="D40" s="81"/>
      <c r="E40" s="97" t="s">
        <v>51</v>
      </c>
      <c r="F40" s="98" t="s">
        <v>142</v>
      </c>
      <c r="G40" s="99">
        <f t="shared" si="4"/>
        <v>41822</v>
      </c>
      <c r="H40" s="99">
        <f>_xll.qlCalendarAdvance(Calendar,SettlementDate,E40,"mf",TRUE,Trigger)</f>
        <v>44382</v>
      </c>
      <c r="I40" s="11">
        <f>_xll.qlIndexFixing(K40,G40,TRUE,InterestRatesTrigger)</f>
        <v>3.3622335218081467E-3</v>
      </c>
      <c r="J40" s="81"/>
      <c r="K40" s="98" t="str">
        <f>_xll.qlSwapIndex(,"Libor",E40,SettlementDays,Currency,Calendar,"6M",M40,N40,IborIndex,"JPYON",,Trigger)</f>
        <v>obj_0049d#0020</v>
      </c>
      <c r="L40" s="98" t="s">
        <v>23</v>
      </c>
      <c r="M40" s="98" t="s">
        <v>134</v>
      </c>
      <c r="N40" s="98" t="s">
        <v>81</v>
      </c>
      <c r="O40" s="2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79"/>
      <c r="C41" s="96"/>
      <c r="D41" s="81"/>
      <c r="E41" s="97" t="s">
        <v>52</v>
      </c>
      <c r="F41" s="98" t="s">
        <v>142</v>
      </c>
      <c r="G41" s="99">
        <f t="shared" si="4"/>
        <v>41822</v>
      </c>
      <c r="H41" s="99">
        <f>_xll.qlCalendarAdvance(Calendar,SettlementDate,E41,"mf",TRUE,Trigger)</f>
        <v>44746</v>
      </c>
      <c r="I41" s="11">
        <f>_xll.qlIndexFixing(K41,G41,TRUE,InterestRatesTrigger)</f>
        <v>4.1860828430307613E-3</v>
      </c>
      <c r="J41" s="81"/>
      <c r="K41" s="98" t="str">
        <f>_xll.qlSwapIndex(,"Libor",E41,SettlementDays,Currency,Calendar,"6M",M41,N41,IborIndex,"JPYON",,Trigger)</f>
        <v>obj_004eb#0020</v>
      </c>
      <c r="L41" s="98" t="s">
        <v>23</v>
      </c>
      <c r="M41" s="98" t="s">
        <v>134</v>
      </c>
      <c r="N41" s="98" t="s">
        <v>81</v>
      </c>
      <c r="O41" s="2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79"/>
      <c r="C42" s="96"/>
      <c r="D42" s="81"/>
      <c r="E42" s="97" t="s">
        <v>53</v>
      </c>
      <c r="F42" s="98" t="s">
        <v>142</v>
      </c>
      <c r="G42" s="99">
        <f t="shared" si="4"/>
        <v>41822</v>
      </c>
      <c r="H42" s="99">
        <f>_xll.qlCalendarAdvance(Calendar,SettlementDate,E42,"mf",TRUE,Trigger)</f>
        <v>45111</v>
      </c>
      <c r="I42" s="11">
        <f>_xll.qlIndexFixing(K42,G42,TRUE,InterestRatesTrigger)</f>
        <v>5.009559176396631E-3</v>
      </c>
      <c r="J42" s="81"/>
      <c r="K42" s="98" t="str">
        <f>_xll.qlSwapIndex(,"Libor",E42,SettlementDays,Currency,Calendar,"6M",M42,N42,IborIndex,"JPYON",,Trigger)</f>
        <v>obj_004a0#0020</v>
      </c>
      <c r="L42" s="98" t="s">
        <v>23</v>
      </c>
      <c r="M42" s="98" t="s">
        <v>134</v>
      </c>
      <c r="N42" s="98" t="s">
        <v>81</v>
      </c>
      <c r="O42" s="2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79"/>
      <c r="C43" s="96"/>
      <c r="D43" s="81"/>
      <c r="E43" s="97" t="s">
        <v>54</v>
      </c>
      <c r="F43" s="98" t="s">
        <v>142</v>
      </c>
      <c r="G43" s="99">
        <f t="shared" si="4"/>
        <v>41822</v>
      </c>
      <c r="H43" s="99">
        <f>_xll.qlCalendarAdvance(Calendar,SettlementDate,E43,"mf",TRUE,Trigger)</f>
        <v>45477</v>
      </c>
      <c r="I43" s="11">
        <f>_xll.qlIndexFixing(K43,G43,TRUE,InterestRatesTrigger)</f>
        <v>5.8833703360993269E-3</v>
      </c>
      <c r="J43" s="81"/>
      <c r="K43" s="98" t="str">
        <f>_xll.qlSwapIndex(,"Libor",E43,SettlementDays,Currency,Calendar,"6M",M43,N43,IborIndex,"JPYON",,Trigger)</f>
        <v>obj_0049c#0020</v>
      </c>
      <c r="L43" s="98" t="s">
        <v>23</v>
      </c>
      <c r="M43" s="98" t="s">
        <v>134</v>
      </c>
      <c r="N43" s="98" t="s">
        <v>81</v>
      </c>
      <c r="O43" s="2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79"/>
      <c r="C44" s="96"/>
      <c r="D44" s="81"/>
      <c r="E44" s="97" t="s">
        <v>55</v>
      </c>
      <c r="F44" s="98" t="s">
        <v>142</v>
      </c>
      <c r="G44" s="99">
        <f t="shared" si="4"/>
        <v>41822</v>
      </c>
      <c r="H44" s="99">
        <f>_xll.qlCalendarAdvance(Calendar,SettlementDate,E44,"mf",TRUE,Trigger)</f>
        <v>45842</v>
      </c>
      <c r="I44" s="11">
        <f>_xll.qlIndexFixing(K44,G44,TRUE,InterestRatesTrigger)</f>
        <v>6.7850915820502535E-3</v>
      </c>
      <c r="J44" s="81"/>
      <c r="K44" s="98" t="str">
        <f>_xll.qlSwapIndex(,"Libor",E44,SettlementDays,Currency,Calendar,"6M",M44,N44,IborIndex,"JPYON",,Trigger)</f>
        <v>obj_004cf#0020</v>
      </c>
      <c r="L44" s="98" t="s">
        <v>23</v>
      </c>
      <c r="M44" s="98" t="s">
        <v>134</v>
      </c>
      <c r="N44" s="98" t="s">
        <v>81</v>
      </c>
      <c r="O44" s="2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79"/>
      <c r="C45" s="96"/>
      <c r="D45" s="81"/>
      <c r="E45" s="97" t="s">
        <v>56</v>
      </c>
      <c r="F45" s="98" t="s">
        <v>142</v>
      </c>
      <c r="G45" s="99">
        <f t="shared" si="4"/>
        <v>41822</v>
      </c>
      <c r="H45" s="99">
        <f>_xll.qlCalendarAdvance(Calendar,SettlementDate,E45,"mf",TRUE,Trigger)</f>
        <v>46209</v>
      </c>
      <c r="I45" s="11">
        <f>_xll.qlIndexFixing(K45,G45,TRUE,InterestRatesTrigger)</f>
        <v>7.6925521621385119E-3</v>
      </c>
      <c r="J45" s="81"/>
      <c r="K45" s="98" t="str">
        <f>_xll.qlSwapIndex(,"Libor",E45,SettlementDays,Currency,Calendar,"6M",M45,N45,IborIndex,"JPYON",,Trigger)</f>
        <v>obj_004d6#0020</v>
      </c>
      <c r="L45" s="98" t="s">
        <v>23</v>
      </c>
      <c r="M45" s="98" t="s">
        <v>134</v>
      </c>
      <c r="N45" s="98" t="s">
        <v>81</v>
      </c>
      <c r="O45" s="2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79"/>
      <c r="C46" s="96"/>
      <c r="D46" s="81"/>
      <c r="E46" s="97" t="s">
        <v>57</v>
      </c>
      <c r="F46" s="98" t="s">
        <v>142</v>
      </c>
      <c r="G46" s="99">
        <f t="shared" si="4"/>
        <v>41822</v>
      </c>
      <c r="H46" s="99">
        <f>_xll.qlCalendarAdvance(Calendar,SettlementDate,E46,"mf",TRUE,Trigger)</f>
        <v>46573</v>
      </c>
      <c r="I46" s="11">
        <f>_xll.qlIndexFixing(K46,G46,TRUE,InterestRatesTrigger)</f>
        <v>8.573201271845762E-3</v>
      </c>
      <c r="J46" s="81"/>
      <c r="K46" s="98" t="str">
        <f>_xll.qlSwapIndex(,"Libor",E46,SettlementDays,Currency,Calendar,"6M",M46,N46,IborIndex,"JPYON",,Trigger)</f>
        <v>obj_004ef#0020</v>
      </c>
      <c r="L46" s="98" t="s">
        <v>23</v>
      </c>
      <c r="M46" s="98" t="s">
        <v>134</v>
      </c>
      <c r="N46" s="98" t="s">
        <v>81</v>
      </c>
      <c r="O46" s="2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79"/>
      <c r="C47" s="96"/>
      <c r="D47" s="81"/>
      <c r="E47" s="97" t="s">
        <v>58</v>
      </c>
      <c r="F47" s="98" t="s">
        <v>142</v>
      </c>
      <c r="G47" s="99">
        <f t="shared" si="4"/>
        <v>41822</v>
      </c>
      <c r="H47" s="99">
        <f>_xll.qlCalendarAdvance(Calendar,SettlementDate,E47,"mf",TRUE,Trigger)</f>
        <v>46938</v>
      </c>
      <c r="I47" s="11">
        <f>_xll.qlIndexFixing(K47,G47,TRUE,InterestRatesTrigger)</f>
        <v>9.4230562702468379E-3</v>
      </c>
      <c r="J47" s="81"/>
      <c r="K47" s="98" t="str">
        <f>_xll.qlSwapIndex(,"Libor",E47,SettlementDays,Currency,Calendar,"6M",M47,N47,IborIndex,"JPYON",,Trigger)</f>
        <v>obj_004fd#0020</v>
      </c>
      <c r="L47" s="98" t="s">
        <v>23</v>
      </c>
      <c r="M47" s="98" t="s">
        <v>134</v>
      </c>
      <c r="N47" s="98" t="s">
        <v>81</v>
      </c>
      <c r="O47" s="2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79"/>
      <c r="C48" s="96"/>
      <c r="D48" s="81"/>
      <c r="E48" s="97" t="s">
        <v>59</v>
      </c>
      <c r="F48" s="98" t="s">
        <v>142</v>
      </c>
      <c r="G48" s="99">
        <f t="shared" si="4"/>
        <v>41822</v>
      </c>
      <c r="H48" s="99">
        <f>_xll.qlCalendarAdvance(Calendar,SettlementDate,E48,"mf",TRUE,Trigger)</f>
        <v>47303</v>
      </c>
      <c r="I48" s="11">
        <f>_xll.qlIndexFixing(K48,G48,TRUE,InterestRatesTrigger)</f>
        <v>1.0230125602760643E-2</v>
      </c>
      <c r="J48" s="81"/>
      <c r="K48" s="98" t="str">
        <f>_xll.qlSwapIndex(,"Libor",E48,SettlementDays,Currency,Calendar,"6M",M48,N48,IborIndex,"JPYON",,Trigger)</f>
        <v>obj_004b0#0020</v>
      </c>
      <c r="L48" s="98" t="s">
        <v>23</v>
      </c>
      <c r="M48" s="98" t="s">
        <v>134</v>
      </c>
      <c r="N48" s="98" t="s">
        <v>81</v>
      </c>
      <c r="O48" s="2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79"/>
      <c r="C49" s="96"/>
      <c r="D49" s="81"/>
      <c r="E49" s="97" t="s">
        <v>60</v>
      </c>
      <c r="F49" s="98" t="s">
        <v>142</v>
      </c>
      <c r="G49" s="99">
        <f t="shared" si="4"/>
        <v>41822</v>
      </c>
      <c r="H49" s="99">
        <f>_xll.qlCalendarAdvance(Calendar,SettlementDate,E49,"mf",TRUE,Trigger)</f>
        <v>47668</v>
      </c>
      <c r="I49" s="11">
        <f>_xll.qlIndexFixing(K49,G49,TRUE,InterestRatesTrigger)</f>
        <v>1.0987326746640855E-2</v>
      </c>
      <c r="J49" s="81"/>
      <c r="K49" s="98" t="str">
        <f>_xll.qlSwapIndex(,"Libor",E49,SettlementDays,Currency,Calendar,"6M",M49,N49,IborIndex,"JPYON",,Trigger)</f>
        <v>obj_004a5#0020</v>
      </c>
      <c r="L49" s="98" t="s">
        <v>23</v>
      </c>
      <c r="M49" s="98" t="s">
        <v>134</v>
      </c>
      <c r="N49" s="98" t="s">
        <v>81</v>
      </c>
      <c r="O49" s="2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79"/>
      <c r="C50" s="96"/>
      <c r="D50" s="81"/>
      <c r="E50" s="97" t="s">
        <v>61</v>
      </c>
      <c r="F50" s="98" t="s">
        <v>142</v>
      </c>
      <c r="G50" s="99">
        <f t="shared" si="4"/>
        <v>41822</v>
      </c>
      <c r="H50" s="99">
        <f>_xll.qlCalendarAdvance(Calendar,SettlementDate,E50,"mf",TRUE,Trigger)</f>
        <v>48033</v>
      </c>
      <c r="I50" s="11">
        <f>_xll.qlIndexFixing(K50,G50,TRUE,InterestRatesTrigger)</f>
        <v>1.1687682891670294E-2</v>
      </c>
      <c r="J50" s="81"/>
      <c r="K50" s="98" t="str">
        <f>_xll.qlSwapIndex(,"Libor",E50,SettlementDays,Currency,Calendar,"6M",M50,N50,IborIndex,"JPYON",,Trigger)</f>
        <v>obj_004b7#0020</v>
      </c>
      <c r="L50" s="98" t="s">
        <v>23</v>
      </c>
      <c r="M50" s="98" t="s">
        <v>134</v>
      </c>
      <c r="N50" s="98" t="s">
        <v>81</v>
      </c>
      <c r="O50" s="2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79"/>
      <c r="C51" s="96"/>
      <c r="D51" s="81"/>
      <c r="E51" s="97" t="s">
        <v>62</v>
      </c>
      <c r="F51" s="98" t="s">
        <v>142</v>
      </c>
      <c r="G51" s="99">
        <f t="shared" si="4"/>
        <v>41822</v>
      </c>
      <c r="H51" s="99">
        <f>_xll.qlCalendarAdvance(Calendar,SettlementDate,E51,"mf",TRUE,Trigger)</f>
        <v>48400</v>
      </c>
      <c r="I51" s="11">
        <f>_xll.qlIndexFixing(K51,G51,TRUE,InterestRatesTrigger)</f>
        <v>1.2329214382042037E-2</v>
      </c>
      <c r="J51" s="81"/>
      <c r="K51" s="98" t="str">
        <f>_xll.qlSwapIndex(,"Libor",E51,SettlementDays,Currency,Calendar,"6M",M51,N51,IborIndex,"JPYON",,Trigger)</f>
        <v>obj_004e3#0020</v>
      </c>
      <c r="L51" s="98" t="s">
        <v>23</v>
      </c>
      <c r="M51" s="98" t="s">
        <v>134</v>
      </c>
      <c r="N51" s="98" t="s">
        <v>81</v>
      </c>
      <c r="O51" s="2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79"/>
      <c r="C52" s="96"/>
      <c r="D52" s="81"/>
      <c r="E52" s="97" t="s">
        <v>63</v>
      </c>
      <c r="F52" s="98" t="s">
        <v>142</v>
      </c>
      <c r="G52" s="99">
        <f t="shared" si="4"/>
        <v>41822</v>
      </c>
      <c r="H52" s="99">
        <f>_xll.qlCalendarAdvance(Calendar,SettlementDate,E52,"mf",TRUE,Trigger)</f>
        <v>48764</v>
      </c>
      <c r="I52" s="11">
        <f>_xll.qlIndexFixing(K52,G52,TRUE,InterestRatesTrigger)</f>
        <v>1.2899774413036524E-2</v>
      </c>
      <c r="J52" s="81"/>
      <c r="K52" s="98" t="str">
        <f>_xll.qlSwapIndex(,"Libor",E52,SettlementDays,Currency,Calendar,"6M",M52,N52,IborIndex,"JPYON",,Trigger)</f>
        <v>obj_004b2#0020</v>
      </c>
      <c r="L52" s="98" t="s">
        <v>23</v>
      </c>
      <c r="M52" s="98" t="s">
        <v>134</v>
      </c>
      <c r="N52" s="98" t="s">
        <v>81</v>
      </c>
      <c r="O52" s="2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79"/>
      <c r="C53" s="96"/>
      <c r="D53" s="81"/>
      <c r="E53" s="97" t="s">
        <v>64</v>
      </c>
      <c r="F53" s="98" t="s">
        <v>142</v>
      </c>
      <c r="G53" s="99">
        <f t="shared" si="4"/>
        <v>41822</v>
      </c>
      <c r="H53" s="99">
        <f>_xll.qlCalendarAdvance(Calendar,SettlementDate,E53,"mf",TRUE,Trigger)</f>
        <v>49129</v>
      </c>
      <c r="I53" s="11">
        <f>_xll.qlIndexFixing(K53,G53,TRUE,InterestRatesTrigger)</f>
        <v>1.3403836401265945E-2</v>
      </c>
      <c r="J53" s="81"/>
      <c r="K53" s="98" t="str">
        <f>_xll.qlSwapIndex(,"Libor",E53,SettlementDays,Currency,Calendar,"6M",M53,N53,IborIndex,"JPYON",,Trigger)</f>
        <v>obj_004e1#0020</v>
      </c>
      <c r="L53" s="98" t="s">
        <v>23</v>
      </c>
      <c r="M53" s="98" t="s">
        <v>134</v>
      </c>
      <c r="N53" s="98" t="s">
        <v>81</v>
      </c>
      <c r="O53" s="2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79"/>
      <c r="C54" s="96"/>
      <c r="D54" s="81"/>
      <c r="E54" s="97" t="s">
        <v>65</v>
      </c>
      <c r="F54" s="98" t="s">
        <v>142</v>
      </c>
      <c r="G54" s="99">
        <f t="shared" si="4"/>
        <v>41822</v>
      </c>
      <c r="H54" s="99">
        <f>_xll.qlCalendarAdvance(Calendar,SettlementDate,E54,"mf",TRUE,Trigger)</f>
        <v>49494</v>
      </c>
      <c r="I54" s="11">
        <f>_xll.qlIndexFixing(K54,G54,TRUE,InterestRatesTrigger)</f>
        <v>1.3840521900826745E-2</v>
      </c>
      <c r="J54" s="81"/>
      <c r="K54" s="98" t="str">
        <f>_xll.qlSwapIndex(,"Libor",E54,SettlementDays,Currency,Calendar,"6M",M54,N54,IborIndex,"JPYON",,Trigger)</f>
        <v>obj_004e5#0020</v>
      </c>
      <c r="L54" s="98" t="s">
        <v>23</v>
      </c>
      <c r="M54" s="98" t="s">
        <v>134</v>
      </c>
      <c r="N54" s="98" t="s">
        <v>81</v>
      </c>
      <c r="O54" s="2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79"/>
      <c r="C55" s="96"/>
      <c r="D55" s="81"/>
      <c r="E55" s="97" t="s">
        <v>66</v>
      </c>
      <c r="F55" s="98" t="s">
        <v>142</v>
      </c>
      <c r="G55" s="99">
        <f t="shared" si="4"/>
        <v>41822</v>
      </c>
      <c r="H55" s="99">
        <f>_xll.qlCalendarAdvance(Calendar,SettlementDate,E55,"mf",TRUE,Trigger)</f>
        <v>49860</v>
      </c>
      <c r="I55" s="11">
        <f>_xll.qlIndexFixing(K55,G55,TRUE,InterestRatesTrigger)</f>
        <v>1.4220341861351758E-2</v>
      </c>
      <c r="J55" s="81"/>
      <c r="K55" s="98" t="str">
        <f>_xll.qlSwapIndex(,"Libor",E55,SettlementDays,Currency,Calendar,"6M",M55,N55,IborIndex,"JPYON",,Trigger)</f>
        <v>obj_004fc#0020</v>
      </c>
      <c r="L55" s="98" t="s">
        <v>23</v>
      </c>
      <c r="M55" s="98" t="s">
        <v>134</v>
      </c>
      <c r="N55" s="98" t="s">
        <v>81</v>
      </c>
      <c r="O55" s="2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79"/>
      <c r="C56" s="96"/>
      <c r="D56" s="81"/>
      <c r="E56" s="97" t="s">
        <v>67</v>
      </c>
      <c r="F56" s="98" t="s">
        <v>142</v>
      </c>
      <c r="G56" s="99">
        <f t="shared" si="4"/>
        <v>41822</v>
      </c>
      <c r="H56" s="99">
        <f>_xll.qlCalendarAdvance(Calendar,SettlementDate,E56,"mf",TRUE,Trigger)</f>
        <v>50227</v>
      </c>
      <c r="I56" s="11">
        <f>_xll.qlIndexFixing(K56,G56,TRUE,InterestRatesTrigger)</f>
        <v>1.455275633065533E-2</v>
      </c>
      <c r="J56" s="81"/>
      <c r="K56" s="98" t="str">
        <f>_xll.qlSwapIndex(,"Libor",E56,SettlementDays,Currency,Calendar,"6M",M56,N56,IborIndex,"JPYON",,Trigger)</f>
        <v>obj_00499#0020</v>
      </c>
      <c r="L56" s="98" t="s">
        <v>23</v>
      </c>
      <c r="M56" s="98" t="s">
        <v>134</v>
      </c>
      <c r="N56" s="98" t="s">
        <v>81</v>
      </c>
      <c r="O56" s="2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79"/>
      <c r="C57" s="96"/>
      <c r="D57" s="81"/>
      <c r="E57" s="97" t="s">
        <v>68</v>
      </c>
      <c r="F57" s="98" t="s">
        <v>142</v>
      </c>
      <c r="G57" s="99">
        <f t="shared" si="4"/>
        <v>41822</v>
      </c>
      <c r="H57" s="99">
        <f>_xll.qlCalendarAdvance(Calendar,SettlementDate,E57,"mf",TRUE,Trigger)</f>
        <v>50591</v>
      </c>
      <c r="I57" s="11">
        <f>_xll.qlIndexFixing(K57,G57,TRUE,InterestRatesTrigger)</f>
        <v>1.4842544456951434E-2</v>
      </c>
      <c r="J57" s="81"/>
      <c r="K57" s="98" t="str">
        <f>_xll.qlSwapIndex(,"Libor",E57,SettlementDays,Currency,Calendar,"6M",M57,N57,IborIndex,"JPYON",,Trigger)</f>
        <v>obj_004f4#0020</v>
      </c>
      <c r="L57" s="98" t="s">
        <v>23</v>
      </c>
      <c r="M57" s="98" t="s">
        <v>134</v>
      </c>
      <c r="N57" s="98" t="s">
        <v>81</v>
      </c>
      <c r="O57" s="2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79"/>
      <c r="C58" s="96"/>
      <c r="D58" s="81"/>
      <c r="E58" s="97" t="s">
        <v>69</v>
      </c>
      <c r="F58" s="98" t="s">
        <v>142</v>
      </c>
      <c r="G58" s="99">
        <f t="shared" si="4"/>
        <v>41822</v>
      </c>
      <c r="H58" s="99">
        <f>_xll.qlCalendarAdvance(Calendar,SettlementDate,E58,"mf",TRUE,Trigger)</f>
        <v>50955</v>
      </c>
      <c r="I58" s="11">
        <f>_xll.qlIndexFixing(K58,G58,TRUE,InterestRatesTrigger)</f>
        <v>1.5099213874321471E-2</v>
      </c>
      <c r="J58" s="81"/>
      <c r="K58" s="98" t="str">
        <f>_xll.qlSwapIndex(,"Libor",E58,SettlementDays,Currency,Calendar,"6M",M58,N58,IborIndex,"JPYON",,Trigger)</f>
        <v>obj_00497#0020</v>
      </c>
      <c r="L58" s="98" t="s">
        <v>23</v>
      </c>
      <c r="M58" s="98" t="s">
        <v>134</v>
      </c>
      <c r="N58" s="98" t="s">
        <v>81</v>
      </c>
      <c r="O58" s="2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79"/>
      <c r="C59" s="96"/>
      <c r="D59" s="81"/>
      <c r="E59" s="97" t="s">
        <v>70</v>
      </c>
      <c r="F59" s="98" t="s">
        <v>142</v>
      </c>
      <c r="G59" s="99">
        <f t="shared" si="4"/>
        <v>41822</v>
      </c>
      <c r="H59" s="99">
        <f>_xll.qlCalendarAdvance(Calendar,SettlementDate,E59,"mf",TRUE,Trigger)</f>
        <v>51321</v>
      </c>
      <c r="I59" s="11">
        <f>_xll.qlIndexFixing(K59,G59,TRUE,InterestRatesTrigger)</f>
        <v>1.5329451609848518E-2</v>
      </c>
      <c r="J59" s="81"/>
      <c r="K59" s="98" t="str">
        <f>_xll.qlSwapIndex(,"Libor",E59,SettlementDays,Currency,Calendar,"6M",M59,N59,IborIndex,"JPYON",,Trigger)</f>
        <v>obj_004e7#0020</v>
      </c>
      <c r="L59" s="98" t="s">
        <v>23</v>
      </c>
      <c r="M59" s="98" t="s">
        <v>134</v>
      </c>
      <c r="N59" s="98" t="s">
        <v>81</v>
      </c>
      <c r="O59" s="2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79"/>
      <c r="C60" s="96"/>
      <c r="D60" s="81"/>
      <c r="E60" s="97" t="s">
        <v>71</v>
      </c>
      <c r="F60" s="98" t="s">
        <v>142</v>
      </c>
      <c r="G60" s="99">
        <f t="shared" si="4"/>
        <v>41822</v>
      </c>
      <c r="H60" s="99">
        <f>_xll.qlCalendarAdvance(Calendar,SettlementDate,E60,"mf",TRUE,Trigger)</f>
        <v>51686</v>
      </c>
      <c r="I60" s="11">
        <f>_xll.qlIndexFixing(K60,G60,TRUE,InterestRatesTrigger)</f>
        <v>1.5535876612314994E-2</v>
      </c>
      <c r="J60" s="81"/>
      <c r="K60" s="98" t="str">
        <f>_xll.qlSwapIndex(,"Libor",E60,SettlementDays,Currency,Calendar,"6M",M60,N60,IborIndex,"JPYON",,Trigger)</f>
        <v>obj_004a2#0020</v>
      </c>
      <c r="L60" s="98" t="s">
        <v>23</v>
      </c>
      <c r="M60" s="98" t="s">
        <v>134</v>
      </c>
      <c r="N60" s="98" t="s">
        <v>81</v>
      </c>
      <c r="O60" s="2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79"/>
      <c r="C61" s="96"/>
      <c r="D61" s="81"/>
      <c r="E61" s="97" t="s">
        <v>72</v>
      </c>
      <c r="F61" s="98" t="s">
        <v>142</v>
      </c>
      <c r="G61" s="99">
        <f t="shared" si="4"/>
        <v>41822</v>
      </c>
      <c r="H61" s="99">
        <f>_xll.qlCalendarAdvance(Calendar,SettlementDate,E61,"mf",TRUE,Trigger)</f>
        <v>52051</v>
      </c>
      <c r="I61" s="11">
        <f>_xll.qlIndexFixing(K61,G61,TRUE,InterestRatesTrigger)</f>
        <v>1.5723073647082347E-2</v>
      </c>
      <c r="J61" s="81"/>
      <c r="K61" s="98" t="str">
        <f>_xll.qlSwapIndex(,"Libor",E61,SettlementDays,Currency,Calendar,"6M",M61,N61,IborIndex,"JPYON",,Trigger)</f>
        <v>obj_004f1#0020</v>
      </c>
      <c r="L61" s="98" t="s">
        <v>23</v>
      </c>
      <c r="M61" s="98" t="s">
        <v>134</v>
      </c>
      <c r="N61" s="98" t="s">
        <v>81</v>
      </c>
      <c r="O61" s="2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79"/>
      <c r="C62" s="96"/>
      <c r="D62" s="81"/>
      <c r="E62" s="97" t="s">
        <v>73</v>
      </c>
      <c r="F62" s="98" t="s">
        <v>142</v>
      </c>
      <c r="G62" s="99">
        <f t="shared" si="4"/>
        <v>41822</v>
      </c>
      <c r="H62" s="99">
        <f>_xll.qlCalendarAdvance(Calendar,SettlementDate,E62,"mf",TRUE,Trigger)</f>
        <v>52418</v>
      </c>
      <c r="I62" s="11">
        <f>_xll.qlIndexFixing(K62,G62,TRUE,InterestRatesTrigger)</f>
        <v>1.5895274067503434E-2</v>
      </c>
      <c r="J62" s="81"/>
      <c r="K62" s="98" t="str">
        <f>_xll.qlSwapIndex(,"Libor",E62,SettlementDays,Currency,Calendar,"6M",M62,N62,IborIndex,"JPYON",,Trigger)</f>
        <v>obj_004ff#0020</v>
      </c>
      <c r="L62" s="98" t="s">
        <v>23</v>
      </c>
      <c r="M62" s="98" t="s">
        <v>134</v>
      </c>
      <c r="N62" s="98" t="s">
        <v>81</v>
      </c>
      <c r="O62" s="2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79"/>
      <c r="C63" s="104"/>
      <c r="D63" s="105"/>
      <c r="E63" s="106" t="s">
        <v>74</v>
      </c>
      <c r="F63" s="107" t="s">
        <v>142</v>
      </c>
      <c r="G63" s="108">
        <f t="shared" si="4"/>
        <v>41822</v>
      </c>
      <c r="H63" s="108">
        <f>_xll.qlCalendarAdvance(Calendar,SettlementDate,E63,"mf",TRUE,Trigger)</f>
        <v>52782</v>
      </c>
      <c r="I63" s="12">
        <f>_xll.qlIndexFixing(K63,G63,TRUE,InterestRatesTrigger)</f>
        <v>1.6052997794561461E-2</v>
      </c>
      <c r="J63" s="81"/>
      <c r="K63" s="107" t="str">
        <f>_xll.qlSwapIndex(,"Libor",E63,SettlementDays,Currency,Calendar,"6M",M63,N63,IborIndex,"JPYON",,Trigger)</f>
        <v>obj_004a8#0020</v>
      </c>
      <c r="L63" s="107" t="s">
        <v>23</v>
      </c>
      <c r="M63" s="107" t="s">
        <v>134</v>
      </c>
      <c r="N63" s="107" t="s">
        <v>81</v>
      </c>
      <c r="O63" s="2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80"/>
      <c r="C64" s="109"/>
      <c r="D64" s="83"/>
      <c r="E64" s="83"/>
      <c r="F64" s="83"/>
      <c r="G64" s="83"/>
      <c r="H64" s="82"/>
      <c r="I64" s="82"/>
      <c r="J64" s="82"/>
      <c r="K64" s="83"/>
      <c r="L64" s="83"/>
      <c r="M64" s="83"/>
      <c r="N64" s="83"/>
      <c r="O64" s="3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6"/>
      <c r="C65" s="1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6"/>
      <c r="C66" s="1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6"/>
      <c r="C67" s="1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6"/>
      <c r="C68" s="1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6"/>
      <c r="C69" s="1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6"/>
      <c r="C70" s="1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6"/>
      <c r="C71" s="1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6"/>
      <c r="C72" s="1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6"/>
      <c r="C73" s="1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6"/>
      <c r="C74" s="1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6"/>
      <c r="C75" s="1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6"/>
      <c r="C76" s="1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6"/>
      <c r="C77" s="1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6"/>
      <c r="C78" s="1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6"/>
      <c r="C79" s="1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6"/>
      <c r="C80" s="1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6"/>
      <c r="C81" s="1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6"/>
      <c r="C82" s="1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6"/>
      <c r="C83" s="1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6"/>
      <c r="C84" s="1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6"/>
      <c r="C85" s="1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6"/>
      <c r="C86" s="1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6"/>
      <c r="C87" s="1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6"/>
      <c r="C88" s="1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6"/>
      <c r="C89" s="1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6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6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6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6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6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6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6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6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6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6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6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N30:N63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M30:M63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showGridLines="0" workbookViewId="0">
      <selection activeCell="E4" sqref="E4"/>
    </sheetView>
  </sheetViews>
  <sheetFormatPr defaultRowHeight="11.25" outlineLevelCol="1" x14ac:dyDescent="0.2"/>
  <cols>
    <col min="1" max="2" width="2.7109375" style="1" customWidth="1"/>
    <col min="3" max="3" width="4" style="17" customWidth="1"/>
    <col min="4" max="4" width="2" style="5" customWidth="1"/>
    <col min="5" max="5" width="6" style="5" customWidth="1"/>
    <col min="6" max="6" width="15.28515625" style="7" customWidth="1"/>
    <col min="7" max="8" width="17.28515625" style="7" customWidth="1"/>
    <col min="9" max="9" width="8.28515625" style="7" customWidth="1"/>
    <col min="10" max="10" width="2.7109375" style="1" hidden="1" customWidth="1" outlineLevel="1"/>
    <col min="11" max="12" width="15.140625" style="7" hidden="1" customWidth="1" outlineLevel="1"/>
    <col min="13" max="14" width="19.28515625" style="7" hidden="1" customWidth="1" outlineLevel="1"/>
    <col min="15" max="15" width="2.7109375" style="1" customWidth="1" collapsed="1"/>
    <col min="16" max="26" width="9.140625" style="1"/>
    <col min="27" max="27" width="9.140625" style="18"/>
    <col min="28" max="16384" width="9.140625" style="1"/>
  </cols>
  <sheetData>
    <row r="1" spans="1:26" ht="12" thickBot="1" x14ac:dyDescent="0.25">
      <c r="A1" s="2"/>
      <c r="B1" s="2"/>
      <c r="C1" s="16"/>
      <c r="D1" s="3"/>
      <c r="E1" s="3"/>
      <c r="F1" s="6"/>
      <c r="G1" s="6"/>
      <c r="H1" s="6"/>
      <c r="I1" s="6"/>
      <c r="J1" s="2"/>
      <c r="K1" s="6"/>
      <c r="L1" s="6"/>
      <c r="M1" s="6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110"/>
      <c r="C2" s="111"/>
      <c r="D2" s="23"/>
      <c r="E2" s="23"/>
      <c r="F2" s="78"/>
      <c r="G2" s="78"/>
      <c r="H2" s="78"/>
      <c r="I2" s="78"/>
      <c r="J2" s="22"/>
      <c r="K2" s="78"/>
      <c r="L2" s="78"/>
      <c r="M2" s="78"/>
      <c r="N2" s="78"/>
      <c r="O2" s="2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112"/>
      <c r="C3" s="113"/>
      <c r="D3" s="37"/>
      <c r="E3" s="72" t="s">
        <v>75</v>
      </c>
      <c r="F3" s="72" t="s">
        <v>77</v>
      </c>
      <c r="G3" s="81"/>
      <c r="H3" s="81"/>
      <c r="I3" s="81"/>
      <c r="J3" s="26"/>
      <c r="M3" s="81"/>
      <c r="N3" s="81"/>
      <c r="O3" s="2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112"/>
      <c r="C4" s="113"/>
      <c r="D4" s="37"/>
      <c r="E4" s="114" t="s">
        <v>23</v>
      </c>
      <c r="F4" s="65" t="str">
        <f>Currency&amp;CurveTenor</f>
        <v>JPY6M</v>
      </c>
      <c r="G4" s="81"/>
      <c r="H4" s="81"/>
      <c r="I4" s="81"/>
      <c r="J4" s="26"/>
      <c r="M4" s="81"/>
      <c r="N4" s="81"/>
      <c r="O4" s="2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112"/>
      <c r="C5" s="113"/>
      <c r="D5" s="37"/>
      <c r="E5" s="37"/>
      <c r="F5" s="81"/>
      <c r="G5" s="81"/>
      <c r="H5" s="81"/>
      <c r="I5" s="81"/>
      <c r="J5" s="26"/>
      <c r="K5" s="81"/>
      <c r="L5" s="81"/>
      <c r="M5" s="81"/>
      <c r="N5" s="81"/>
      <c r="O5" s="2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112"/>
      <c r="C6" s="132"/>
      <c r="D6" s="133"/>
      <c r="E6" s="134"/>
      <c r="F6" s="87" t="s">
        <v>85</v>
      </c>
      <c r="G6" s="87" t="s">
        <v>138</v>
      </c>
      <c r="H6" s="87" t="s">
        <v>83</v>
      </c>
      <c r="I6" s="88" t="s">
        <v>82</v>
      </c>
      <c r="J6" s="26"/>
      <c r="K6" s="72" t="s">
        <v>139</v>
      </c>
      <c r="L6" s="81"/>
      <c r="M6" s="81"/>
      <c r="N6" s="81"/>
      <c r="O6" s="2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112"/>
      <c r="C7" s="115"/>
      <c r="D7" s="116"/>
      <c r="E7" s="69" t="s">
        <v>24</v>
      </c>
      <c r="F7" s="94" t="s">
        <v>140</v>
      </c>
      <c r="G7" s="95">
        <f t="shared" ref="G7:G18" si="0">EvaluationDate</f>
        <v>41822</v>
      </c>
      <c r="H7" s="95">
        <f>_xll.qlCalendarAdvance(Calendar,EvaluationDate,"1D","f",TRUE,Trigger)</f>
        <v>41823</v>
      </c>
      <c r="I7" s="8">
        <f>_xll.qlInterpolationInterpolate(K7,-2,TRUE)</f>
        <v>2.0179264583100485E-3</v>
      </c>
      <c r="J7" s="26"/>
      <c r="K7" s="65" t="str">
        <f>_xll.qlInterpolation(,InterpolationType,C9:C18,I9:I18,,Trigger)</f>
        <v>obj_00510#0035</v>
      </c>
      <c r="L7" s="81"/>
      <c r="M7" s="81"/>
      <c r="N7" s="81"/>
      <c r="O7" s="2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112"/>
      <c r="C8" s="117"/>
      <c r="D8" s="118"/>
      <c r="E8" s="70" t="s">
        <v>25</v>
      </c>
      <c r="F8" s="98" t="s">
        <v>140</v>
      </c>
      <c r="G8" s="99">
        <f t="shared" si="0"/>
        <v>41822</v>
      </c>
      <c r="H8" s="99">
        <f>_xll.qlCalendarAdvance(Calendar,EvaluationDate,"2D","f",TRUE,Trigger)</f>
        <v>41824</v>
      </c>
      <c r="I8" s="9">
        <f>_xll.qlInterpolationInterpolate(K7,-1,TRUE)</f>
        <v>2.0174825690360315E-3</v>
      </c>
      <c r="J8" s="26"/>
      <c r="K8" s="13" t="s">
        <v>78</v>
      </c>
      <c r="L8" s="81"/>
      <c r="M8" s="81"/>
      <c r="N8" s="81"/>
      <c r="O8" s="2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112"/>
      <c r="C9" s="137">
        <f t="shared" ref="C9:C18" si="1">H9-SettlementDate</f>
        <v>3</v>
      </c>
      <c r="D9" s="119"/>
      <c r="E9" s="69" t="s">
        <v>26</v>
      </c>
      <c r="F9" s="94" t="s">
        <v>143</v>
      </c>
      <c r="G9" s="95">
        <f t="shared" si="0"/>
        <v>41822</v>
      </c>
      <c r="H9" s="95">
        <f>_xll.qlCalendarAdvance(Calendar,SettlementDate,"1D","f",TRUE,Trigger)</f>
        <v>41827</v>
      </c>
      <c r="I9" s="10">
        <f>_xll.qlIndexFixing(K9,G9,TRUE,InterestRatesTrigger)</f>
        <v>2.0162688905944748E-3</v>
      </c>
      <c r="J9" s="26"/>
      <c r="K9" s="94" t="str">
        <f>_xll.qlLibor(,Currency,E9,YieldCurve,,Trigger)</f>
        <v>obj_00487#0016</v>
      </c>
      <c r="L9" s="81"/>
      <c r="M9" s="81"/>
      <c r="N9" s="81"/>
      <c r="O9" s="2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112"/>
      <c r="C10" s="138">
        <f t="shared" si="1"/>
        <v>7</v>
      </c>
      <c r="D10" s="120"/>
      <c r="E10" s="70" t="s">
        <v>27</v>
      </c>
      <c r="F10" s="98" t="s">
        <v>143</v>
      </c>
      <c r="G10" s="99">
        <f t="shared" si="0"/>
        <v>41822</v>
      </c>
      <c r="H10" s="99">
        <f>_xll.qlCalendarAdvance(Calendar,SettlementDate,"1W","f",TRUE,Trigger)</f>
        <v>41831</v>
      </c>
      <c r="I10" s="11">
        <f>_xll.qlIndexFixing(K10,G10,TRUE,InterestRatesTrigger)</f>
        <v>2.015055212152918E-3</v>
      </c>
      <c r="J10" s="26"/>
      <c r="K10" s="98" t="str">
        <f>_xll.qlLibor(,Currency,E10,YieldCurve,,Trigger)</f>
        <v>obj_00489#0016</v>
      </c>
      <c r="L10" s="81"/>
      <c r="M10" s="81"/>
      <c r="N10" s="81"/>
      <c r="O10" s="2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112"/>
      <c r="C11" s="138">
        <f t="shared" si="1"/>
        <v>14</v>
      </c>
      <c r="D11" s="120"/>
      <c r="E11" s="70" t="s">
        <v>28</v>
      </c>
      <c r="F11" s="98" t="s">
        <v>143</v>
      </c>
      <c r="G11" s="99">
        <f t="shared" si="0"/>
        <v>41822</v>
      </c>
      <c r="H11" s="99">
        <f>_xll.qlCalendarAdvance(Calendar,SettlementDate,E11,"f",TRUE,Trigger)</f>
        <v>41838</v>
      </c>
      <c r="I11" s="11">
        <f>_xll.qlIndexFixing(K11,G11,TRUE,InterestRatesTrigger)</f>
        <v>2.0105512420360533E-3</v>
      </c>
      <c r="J11" s="26"/>
      <c r="K11" s="98" t="str">
        <f>_xll.qlLibor(,Currency,E11,YieldCurve,,Trigger)</f>
        <v>obj_00483#0016</v>
      </c>
      <c r="L11" s="81"/>
      <c r="M11" s="81"/>
      <c r="N11" s="81"/>
      <c r="O11" s="2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112"/>
      <c r="C12" s="138">
        <f t="shared" si="1"/>
        <v>21</v>
      </c>
      <c r="D12" s="120"/>
      <c r="E12" s="70" t="s">
        <v>29</v>
      </c>
      <c r="F12" s="98" t="s">
        <v>143</v>
      </c>
      <c r="G12" s="99">
        <f t="shared" si="0"/>
        <v>41822</v>
      </c>
      <c r="H12" s="99">
        <f>_xll.qlCalendarAdvance(Calendar,SettlementDate,E12,"f",TRUE,Trigger)</f>
        <v>41845</v>
      </c>
      <c r="I12" s="11">
        <f>_xll.qlIndexFixing(K12,G12,TRUE,InterestRatesTrigger)</f>
        <v>2.0030178369991247E-3</v>
      </c>
      <c r="J12" s="26"/>
      <c r="K12" s="98" t="str">
        <f>_xll.qlLibor(,Currency,E12,YieldCurve,,Trigger)</f>
        <v>obj_00480#0018</v>
      </c>
      <c r="L12" s="81"/>
      <c r="M12" s="81"/>
      <c r="N12" s="81"/>
      <c r="O12" s="2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112"/>
      <c r="C13" s="138">
        <f t="shared" si="1"/>
        <v>31</v>
      </c>
      <c r="D13" s="120"/>
      <c r="E13" s="70" t="s">
        <v>30</v>
      </c>
      <c r="F13" s="98" t="s">
        <v>143</v>
      </c>
      <c r="G13" s="99">
        <f t="shared" si="0"/>
        <v>41822</v>
      </c>
      <c r="H13" s="99">
        <f>_xll.qlCalendarAdvance(Calendar,SettlementDate,E13,"mf",TRUE,Trigger)</f>
        <v>41855</v>
      </c>
      <c r="I13" s="11">
        <f>_xll.qlIndexFixing(K13,G13,TRUE,InterestRatesTrigger)</f>
        <v>1.9870000000024321E-3</v>
      </c>
      <c r="J13" s="26"/>
      <c r="K13" s="98" t="str">
        <f>_xll.qlLibor(,Currency,E13,YieldCurve,,Trigger)</f>
        <v>obj_00481#0016</v>
      </c>
      <c r="L13" s="81"/>
      <c r="M13" s="81"/>
      <c r="N13" s="81"/>
      <c r="O13" s="2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112"/>
      <c r="C14" s="138">
        <f t="shared" si="1"/>
        <v>62</v>
      </c>
      <c r="D14" s="120"/>
      <c r="E14" s="70" t="s">
        <v>31</v>
      </c>
      <c r="F14" s="98" t="s">
        <v>143</v>
      </c>
      <c r="G14" s="99">
        <f t="shared" si="0"/>
        <v>41822</v>
      </c>
      <c r="H14" s="99">
        <f>_xll.qlCalendarAdvance(Calendar,SettlementDate,E14,"mf",TRUE,Trigger)</f>
        <v>41886</v>
      </c>
      <c r="I14" s="11">
        <f>_xll.qlIndexFixing(K14,G14,TRUE,InterestRatesTrigger)</f>
        <v>1.9270000000004919E-3</v>
      </c>
      <c r="J14" s="26"/>
      <c r="K14" s="98" t="str">
        <f>_xll.qlLibor(,Currency,E14,YieldCurve,,Trigger)</f>
        <v>obj_0048c#0016</v>
      </c>
      <c r="L14" s="81"/>
      <c r="M14" s="81"/>
      <c r="N14" s="81"/>
      <c r="O14" s="2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112"/>
      <c r="C15" s="138">
        <f t="shared" si="1"/>
        <v>94</v>
      </c>
      <c r="D15" s="120"/>
      <c r="E15" s="70" t="s">
        <v>32</v>
      </c>
      <c r="F15" s="98" t="s">
        <v>143</v>
      </c>
      <c r="G15" s="99">
        <f t="shared" si="0"/>
        <v>41822</v>
      </c>
      <c r="H15" s="99">
        <f>_xll.qlCalendarAdvance(Calendar,SettlementDate,E15,"mf",TRUE,Trigger)</f>
        <v>41918</v>
      </c>
      <c r="I15" s="11">
        <f>_xll.qlIndexFixing(K15,G15,TRUE,InterestRatesTrigger)</f>
        <v>1.8780000000000745E-3</v>
      </c>
      <c r="J15" s="26"/>
      <c r="K15" s="98" t="str">
        <f>_xll.qlLibor(,Currency,E15,YieldCurve,,Trigger)</f>
        <v>obj_00482#0016</v>
      </c>
      <c r="L15" s="81"/>
      <c r="M15" s="81"/>
      <c r="N15" s="81"/>
      <c r="O15" s="2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112"/>
      <c r="C16" s="138">
        <f t="shared" si="1"/>
        <v>123</v>
      </c>
      <c r="D16" s="120"/>
      <c r="E16" s="70" t="s">
        <v>33</v>
      </c>
      <c r="F16" s="98" t="s">
        <v>143</v>
      </c>
      <c r="G16" s="99">
        <f t="shared" si="0"/>
        <v>41822</v>
      </c>
      <c r="H16" s="99">
        <f>_xll.qlCalendarAdvance(Calendar,SettlementDate,E16,"mf",TRUE,Trigger)</f>
        <v>41947</v>
      </c>
      <c r="I16" s="11">
        <f>_xll.qlIndexFixing(K16,G16,TRUE,InterestRatesTrigger)</f>
        <v>1.8190000000000855E-3</v>
      </c>
      <c r="J16" s="26"/>
      <c r="K16" s="98" t="str">
        <f>_xll.qlLibor(,Currency,E16,YieldCurve,,Trigger)</f>
        <v>obj_0048a#0016</v>
      </c>
      <c r="L16" s="81"/>
      <c r="M16" s="81"/>
      <c r="N16" s="81"/>
      <c r="O16" s="2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112"/>
      <c r="C17" s="138">
        <f t="shared" si="1"/>
        <v>153</v>
      </c>
      <c r="D17" s="120"/>
      <c r="E17" s="70" t="s">
        <v>34</v>
      </c>
      <c r="F17" s="98" t="s">
        <v>143</v>
      </c>
      <c r="G17" s="99">
        <f t="shared" si="0"/>
        <v>41822</v>
      </c>
      <c r="H17" s="99">
        <f>_xll.qlCalendarAdvance(Calendar,SettlementDate,E17,"mf",TRUE,Trigger)</f>
        <v>41977</v>
      </c>
      <c r="I17" s="11">
        <f>_xll.qlIndexFixing(K17,G17,TRUE,InterestRatesTrigger)</f>
        <v>1.7960000000000525E-3</v>
      </c>
      <c r="J17" s="26"/>
      <c r="K17" s="98" t="str">
        <f>_xll.qlLibor(,Currency,E17,YieldCurve,,Trigger)</f>
        <v>obj_0047f#0016</v>
      </c>
      <c r="L17" s="81"/>
      <c r="M17" s="81"/>
      <c r="N17" s="81"/>
      <c r="O17" s="2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112"/>
      <c r="C18" s="138">
        <f t="shared" si="1"/>
        <v>185</v>
      </c>
      <c r="D18" s="120"/>
      <c r="E18" s="70" t="s">
        <v>23</v>
      </c>
      <c r="F18" s="98" t="s">
        <v>143</v>
      </c>
      <c r="G18" s="99">
        <f t="shared" si="0"/>
        <v>41822</v>
      </c>
      <c r="H18" s="99">
        <f>_xll.qlCalendarAdvance(Calendar,SettlementDate,E18,"mf",TRUE,Trigger)</f>
        <v>42009</v>
      </c>
      <c r="I18" s="11">
        <f>_xll.qlIndexFixing(K18,G18,TRUE,InterestRatesTrigger)</f>
        <v>1.7829999999999823E-3</v>
      </c>
      <c r="J18" s="26"/>
      <c r="K18" s="139" t="str">
        <f>_xll.qlLibor(,Currency,E18,YieldCurve,,Trigger)</f>
        <v>obj_00484#0016</v>
      </c>
      <c r="L18" s="81"/>
      <c r="M18" s="81"/>
      <c r="N18" s="81"/>
      <c r="O18" s="2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112"/>
      <c r="C19" s="115">
        <v>1</v>
      </c>
      <c r="D19" s="121" t="s">
        <v>144</v>
      </c>
      <c r="E19" s="69" t="str">
        <f>C19+6&amp;"M"</f>
        <v>7M</v>
      </c>
      <c r="F19" s="94" t="s">
        <v>137</v>
      </c>
      <c r="G19" s="95">
        <f>_xll.qlInterestRateIndexFixingDate(IborIndex,_xll.qlCalendarAdvance(Calendar,SettlementDate,C19&amp;"M","mf",TRUE))</f>
        <v>41851</v>
      </c>
      <c r="H19" s="95">
        <f>_xll.qlCalendarAdvance(Calendar,SettlementDate,E19,"mf",TRUE,Trigger)</f>
        <v>42039</v>
      </c>
      <c r="I19" s="10">
        <f>_xll.qlIndexFixing(IborIndex,G19,TRUE,InterestRatesTrigger)</f>
        <v>1.7500000000071204E-3</v>
      </c>
      <c r="J19" s="26"/>
      <c r="K19" s="92"/>
      <c r="L19" s="81"/>
      <c r="M19" s="81"/>
      <c r="N19" s="81"/>
      <c r="O19" s="2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112"/>
      <c r="C20" s="117">
        <v>2</v>
      </c>
      <c r="D20" s="113" t="s">
        <v>144</v>
      </c>
      <c r="E20" s="70" t="str">
        <f t="shared" ref="E20:E29" si="2">C20+6&amp;"M"</f>
        <v>8M</v>
      </c>
      <c r="F20" s="98" t="s">
        <v>137</v>
      </c>
      <c r="G20" s="99">
        <f>_xll.qlInterestRateIndexFixingDate(IborIndex,_xll.qlCalendarAdvance(Calendar,SettlementDate,C20&amp;"M","mf",TRUE))</f>
        <v>41884</v>
      </c>
      <c r="H20" s="99">
        <f>_xll.qlCalendarAdvance(Calendar,SettlementDate,E20,"mf",TRUE,Trigger)</f>
        <v>42067</v>
      </c>
      <c r="I20" s="11">
        <f>_xll.qlIndexFixing(IborIndex,G20,TRUE,InterestRatesTrigger)</f>
        <v>1.7499999996017372E-3</v>
      </c>
      <c r="J20" s="26"/>
      <c r="K20" s="81"/>
      <c r="L20" s="81"/>
      <c r="M20" s="81"/>
      <c r="N20" s="81"/>
      <c r="O20" s="2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112"/>
      <c r="C21" s="117">
        <v>3</v>
      </c>
      <c r="D21" s="113" t="s">
        <v>144</v>
      </c>
      <c r="E21" s="70" t="str">
        <f t="shared" si="2"/>
        <v>9M</v>
      </c>
      <c r="F21" s="98" t="s">
        <v>137</v>
      </c>
      <c r="G21" s="99">
        <f>_xll.qlInterestRateIndexFixingDate(IborIndex,_xll.qlCalendarAdvance(Calendar,SettlementDate,C21&amp;"M","mf",TRUE))</f>
        <v>41914</v>
      </c>
      <c r="H21" s="99">
        <f>_xll.qlCalendarAdvance(Calendar,SettlementDate,E21,"mf",TRUE,Trigger)</f>
        <v>42101</v>
      </c>
      <c r="I21" s="11">
        <f>_xll.qlIndexFixing(IborIndex,G21,TRUE,InterestRatesTrigger)</f>
        <v>1.7499999996549193E-3</v>
      </c>
      <c r="J21" s="26"/>
      <c r="K21" s="81"/>
      <c r="L21" s="81"/>
      <c r="M21" s="81"/>
      <c r="N21" s="81"/>
      <c r="O21" s="2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112"/>
      <c r="C22" s="117">
        <v>4</v>
      </c>
      <c r="D22" s="113" t="s">
        <v>144</v>
      </c>
      <c r="E22" s="70" t="str">
        <f t="shared" si="2"/>
        <v>10M</v>
      </c>
      <c r="F22" s="98" t="s">
        <v>137</v>
      </c>
      <c r="G22" s="99">
        <f>_xll.qlInterestRateIndexFixingDate(IborIndex,_xll.qlCalendarAdvance(Calendar,SettlementDate,C22&amp;"M","mf",TRUE))</f>
        <v>41943</v>
      </c>
      <c r="H22" s="99">
        <f>_xll.qlCalendarAdvance(Calendar,SettlementDate,E22,"mf",TRUE,Trigger)</f>
        <v>42131</v>
      </c>
      <c r="I22" s="11">
        <f>_xll.qlIndexFixing(IborIndex,G22,TRUE,InterestRatesTrigger)</f>
        <v>1.6999999999998418E-3</v>
      </c>
      <c r="J22" s="26"/>
      <c r="K22" s="81"/>
      <c r="L22" s="81"/>
      <c r="M22" s="81"/>
      <c r="N22" s="81"/>
      <c r="O22" s="2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112"/>
      <c r="C23" s="117">
        <v>5</v>
      </c>
      <c r="D23" s="113" t="s">
        <v>144</v>
      </c>
      <c r="E23" s="70" t="str">
        <f t="shared" si="2"/>
        <v>11M</v>
      </c>
      <c r="F23" s="98" t="s">
        <v>137</v>
      </c>
      <c r="G23" s="99">
        <f>_xll.qlInterestRateIndexFixingDate(IborIndex,_xll.qlCalendarAdvance(Calendar,SettlementDate,C23&amp;"M","mf",TRUE))</f>
        <v>41975</v>
      </c>
      <c r="H23" s="99">
        <f>_xll.qlCalendarAdvance(Calendar,SettlementDate,E23,"mf",TRUE,Trigger)</f>
        <v>42159</v>
      </c>
      <c r="I23" s="11">
        <f>_xll.qlIndexFixing(IborIndex,G23,TRUE,InterestRatesTrigger)</f>
        <v>1.7000000000001569E-3</v>
      </c>
      <c r="J23" s="26"/>
      <c r="K23" s="81"/>
      <c r="L23" s="81"/>
      <c r="M23" s="81"/>
      <c r="N23" s="81"/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112"/>
      <c r="C24" s="117">
        <v>6</v>
      </c>
      <c r="D24" s="113" t="s">
        <v>144</v>
      </c>
      <c r="E24" s="70" t="str">
        <f t="shared" si="2"/>
        <v>12M</v>
      </c>
      <c r="F24" s="98" t="s">
        <v>137</v>
      </c>
      <c r="G24" s="99">
        <f>_xll.qlInterestRateIndexFixingDate(IborIndex,_xll.qlCalendarAdvance(Calendar,SettlementDate,C24&amp;"M","mf",TRUE))</f>
        <v>42004</v>
      </c>
      <c r="H24" s="99">
        <f>_xll.qlCalendarAdvance(Calendar,SettlementDate,E24,"mf",TRUE,Trigger)</f>
        <v>42191</v>
      </c>
      <c r="I24" s="11">
        <f>_xll.qlIndexFixing(IborIndex,G24,TRUE,InterestRatesTrigger)</f>
        <v>1.7000000001837464E-3</v>
      </c>
      <c r="J24" s="26"/>
      <c r="K24" s="81"/>
      <c r="L24" s="81"/>
      <c r="M24" s="81"/>
      <c r="N24" s="81"/>
      <c r="O24" s="2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112"/>
      <c r="C25" s="117">
        <v>7</v>
      </c>
      <c r="D25" s="113" t="s">
        <v>144</v>
      </c>
      <c r="E25" s="70" t="str">
        <f t="shared" si="2"/>
        <v>13M</v>
      </c>
      <c r="F25" s="98" t="s">
        <v>137</v>
      </c>
      <c r="G25" s="99">
        <f>_xll.qlInterestRateIndexFixingDate(IborIndex,_xll.qlCalendarAdvance(Calendar,SettlementDate,C25&amp;"M","mf",TRUE))</f>
        <v>42037</v>
      </c>
      <c r="H25" s="99">
        <f>_xll.qlCalendarAdvance(Calendar,SettlementDate,E25,"mf",TRUE,Trigger)</f>
        <v>42220</v>
      </c>
      <c r="I25" s="11">
        <f>_xll.qlIndexFixing(IborIndex,G25,TRUE,InterestRatesTrigger)</f>
        <v>1.6729750150556201E-3</v>
      </c>
      <c r="J25" s="26"/>
      <c r="K25" s="81"/>
      <c r="L25" s="81"/>
      <c r="M25" s="81"/>
      <c r="N25" s="81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112"/>
      <c r="C26" s="117">
        <v>8</v>
      </c>
      <c r="D26" s="113" t="s">
        <v>144</v>
      </c>
      <c r="E26" s="70" t="str">
        <f t="shared" si="2"/>
        <v>14M</v>
      </c>
      <c r="F26" s="98" t="s">
        <v>137</v>
      </c>
      <c r="G26" s="99">
        <f>_xll.qlInterestRateIndexFixingDate(IborIndex,_xll.qlCalendarAdvance(Calendar,SettlementDate,C26&amp;"M","mf",TRUE))</f>
        <v>42065</v>
      </c>
      <c r="H26" s="99">
        <f>_xll.qlCalendarAdvance(Calendar,SettlementDate,E26,"mf",TRUE,Trigger)</f>
        <v>42251</v>
      </c>
      <c r="I26" s="11">
        <f>_xll.qlIndexFixing(IborIndex,G26,TRUE,InterestRatesTrigger)</f>
        <v>1.6231155606838894E-3</v>
      </c>
      <c r="J26" s="26"/>
      <c r="K26" s="81"/>
      <c r="L26" s="81"/>
      <c r="M26" s="81"/>
      <c r="N26" s="81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112"/>
      <c r="C27" s="117">
        <v>9</v>
      </c>
      <c r="D27" s="113" t="s">
        <v>144</v>
      </c>
      <c r="E27" s="70" t="str">
        <f t="shared" si="2"/>
        <v>15M</v>
      </c>
      <c r="F27" s="98" t="s">
        <v>137</v>
      </c>
      <c r="G27" s="99">
        <f>_xll.qlInterestRateIndexFixingDate(IborIndex,_xll.qlCalendarAdvance(Calendar,SettlementDate,C27&amp;"M","mf",TRUE))</f>
        <v>42095</v>
      </c>
      <c r="H27" s="99">
        <f>_xll.qlCalendarAdvance(Calendar,SettlementDate,E27,"mf",TRUE,Trigger)</f>
        <v>42282</v>
      </c>
      <c r="I27" s="11">
        <f>_xll.qlIndexFixing(IborIndex,G27,TRUE,InterestRatesTrigger)</f>
        <v>1.5753818154638345E-3</v>
      </c>
      <c r="J27" s="26"/>
      <c r="K27" s="81"/>
      <c r="L27" s="81"/>
      <c r="M27" s="81"/>
      <c r="N27" s="81"/>
      <c r="O27" s="2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112"/>
      <c r="C28" s="117">
        <v>10</v>
      </c>
      <c r="D28" s="113" t="s">
        <v>144</v>
      </c>
      <c r="E28" s="70" t="str">
        <f t="shared" si="2"/>
        <v>16M</v>
      </c>
      <c r="F28" s="98" t="s">
        <v>137</v>
      </c>
      <c r="G28" s="99">
        <f>_xll.qlInterestRateIndexFixingDate(IborIndex,_xll.qlCalendarAdvance(Calendar,SettlementDate,C28&amp;"M","mf",TRUE))</f>
        <v>42129</v>
      </c>
      <c r="H28" s="99">
        <f>_xll.qlCalendarAdvance(Calendar,SettlementDate,E28,"mf",TRUE,Trigger)</f>
        <v>42312</v>
      </c>
      <c r="I28" s="11">
        <f>_xll.qlIndexFixing(IborIndex,G28,TRUE,InterestRatesTrigger)</f>
        <v>1.6029695335877964E-3</v>
      </c>
      <c r="J28" s="26"/>
      <c r="K28" s="81"/>
      <c r="L28" s="81"/>
      <c r="M28" s="81"/>
      <c r="N28" s="81"/>
      <c r="O28" s="2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112"/>
      <c r="C29" s="117">
        <v>11</v>
      </c>
      <c r="D29" s="113" t="s">
        <v>144</v>
      </c>
      <c r="E29" s="70" t="str">
        <f t="shared" si="2"/>
        <v>17M</v>
      </c>
      <c r="F29" s="98" t="s">
        <v>137</v>
      </c>
      <c r="G29" s="99">
        <f>_xll.qlInterestRateIndexFixingDate(IborIndex,_xll.qlCalendarAdvance(Calendar,SettlementDate,C29&amp;"M","mf",TRUE))</f>
        <v>42157</v>
      </c>
      <c r="H29" s="99">
        <f>_xll.qlCalendarAdvance(Calendar,SettlementDate,E29,"mf",TRUE,Trigger)</f>
        <v>42342</v>
      </c>
      <c r="I29" s="11">
        <f>_xll.qlIndexFixing(IborIndex,G29,TRUE,InterestRatesTrigger)</f>
        <v>1.5750187756640823E-3</v>
      </c>
      <c r="J29" s="26"/>
      <c r="K29" s="13" t="s">
        <v>84</v>
      </c>
      <c r="L29" s="13" t="s">
        <v>79</v>
      </c>
      <c r="M29" s="13" t="s">
        <v>141</v>
      </c>
      <c r="N29" s="13" t="s">
        <v>80</v>
      </c>
      <c r="O29" s="2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112"/>
      <c r="C30" s="115"/>
      <c r="D30" s="122"/>
      <c r="E30" s="69" t="s">
        <v>41</v>
      </c>
      <c r="F30" s="94" t="s">
        <v>142</v>
      </c>
      <c r="G30" s="95">
        <f t="shared" ref="G30:G31" si="3">EvaluationDate</f>
        <v>41822</v>
      </c>
      <c r="H30" s="95">
        <f>_xll.qlCalendarAdvance(Calendar,SettlementDate,E30,"mf",TRUE,Trigger)</f>
        <v>42373</v>
      </c>
      <c r="I30" s="10">
        <f>_xll.qlIndexFixing(K30,G30,TRUE,InterestRatesTrigger)</f>
        <v>1.7000000000000461E-3</v>
      </c>
      <c r="J30" s="26"/>
      <c r="K30" s="94" t="str">
        <f>_xll.qlSwapIndex(,"Libor",E30,SettlementDays,Currency,Calendar,"6M",M30,N30,IborIndex,"JPYON",,Trigger)</f>
        <v>obj_004ed#0020</v>
      </c>
      <c r="L30" s="94" t="s">
        <v>23</v>
      </c>
      <c r="M30" s="94" t="s">
        <v>134</v>
      </c>
      <c r="N30" s="94" t="s">
        <v>81</v>
      </c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112"/>
      <c r="C31" s="117"/>
      <c r="D31" s="123"/>
      <c r="E31" s="70" t="s">
        <v>42</v>
      </c>
      <c r="F31" s="98" t="s">
        <v>142</v>
      </c>
      <c r="G31" s="99">
        <f t="shared" si="3"/>
        <v>41822</v>
      </c>
      <c r="H31" s="99">
        <f>_xll.qlCalendarAdvance(Calendar,SettlementDate,E31,"mf",TRUE,Trigger)</f>
        <v>42464</v>
      </c>
      <c r="I31" s="11">
        <f>_xll.qlIndexFixing(K31,G31,TRUE,InterestRatesTrigger)</f>
        <v>1.6776203418376358E-3</v>
      </c>
      <c r="J31" s="26"/>
      <c r="K31" s="98" t="str">
        <f>_xll.qlSwapIndex(,"Libor",E31,SettlementDays,Currency,Calendar,"6M",M31,N31,IborIndex,"JPYON",,Trigger)</f>
        <v>obj_0049b#0020</v>
      </c>
      <c r="L31" s="98" t="s">
        <v>23</v>
      </c>
      <c r="M31" s="98" t="s">
        <v>134</v>
      </c>
      <c r="N31" s="98" t="s">
        <v>81</v>
      </c>
      <c r="O31" s="2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112"/>
      <c r="C32" s="117"/>
      <c r="D32" s="123"/>
      <c r="E32" s="70" t="s">
        <v>43</v>
      </c>
      <c r="F32" s="98" t="s">
        <v>142</v>
      </c>
      <c r="G32" s="99">
        <f t="shared" ref="G32:G63" si="4">EvaluationDate</f>
        <v>41822</v>
      </c>
      <c r="H32" s="99">
        <f>_xll.qlCalendarAdvance(Calendar,SettlementDate,E32,"mf",TRUE,Trigger)</f>
        <v>42555</v>
      </c>
      <c r="I32" s="11">
        <f>_xll.qlIndexFixing(K32,G32,TRUE,InterestRatesTrigger)</f>
        <v>1.7000000000174053E-3</v>
      </c>
      <c r="J32" s="26"/>
      <c r="K32" s="98" t="str">
        <f>_xll.qlSwapIndex(,"Libor",E32,SettlementDays,Currency,Calendar,"6M",M32,N32,IborIndex,"JPYON",,Trigger)</f>
        <v>obj_004cb#0023</v>
      </c>
      <c r="L32" s="98" t="s">
        <v>23</v>
      </c>
      <c r="M32" s="98" t="s">
        <v>134</v>
      </c>
      <c r="N32" s="98" t="s">
        <v>81</v>
      </c>
      <c r="O32" s="2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112"/>
      <c r="C33" s="117"/>
      <c r="D33" s="123"/>
      <c r="E33" s="70" t="s">
        <v>44</v>
      </c>
      <c r="F33" s="98" t="s">
        <v>142</v>
      </c>
      <c r="G33" s="99">
        <f t="shared" si="4"/>
        <v>41822</v>
      </c>
      <c r="H33" s="99">
        <f>_xll.qlCalendarAdvance(Calendar,SettlementDate,E33,"mf",TRUE,Trigger)</f>
        <v>42647</v>
      </c>
      <c r="I33" s="11">
        <f>_xll.qlIndexFixing(K33,G33,TRUE,InterestRatesTrigger)</f>
        <v>1.7042880947258287E-3</v>
      </c>
      <c r="J33" s="26"/>
      <c r="K33" s="98" t="str">
        <f>_xll.qlSwapIndex(,"Libor",E33,SettlementDays,Currency,Calendar,"6M",M33,N33,IborIndex,"JPYON",,Trigger)</f>
        <v>obj_004a3#0040</v>
      </c>
      <c r="L33" s="98" t="s">
        <v>23</v>
      </c>
      <c r="M33" s="98" t="s">
        <v>134</v>
      </c>
      <c r="N33" s="98" t="s">
        <v>81</v>
      </c>
      <c r="O33" s="2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112"/>
      <c r="C34" s="117"/>
      <c r="D34" s="118"/>
      <c r="E34" s="70" t="s">
        <v>45</v>
      </c>
      <c r="F34" s="98" t="s">
        <v>142</v>
      </c>
      <c r="G34" s="99">
        <f t="shared" si="4"/>
        <v>41822</v>
      </c>
      <c r="H34" s="99">
        <f>_xll.qlCalendarAdvance(Calendar,SettlementDate,E34,"mf",TRUE,Trigger)</f>
        <v>42739</v>
      </c>
      <c r="I34" s="11">
        <f>_xll.qlIndexFixing(K34,G34,TRUE,InterestRatesTrigger)</f>
        <v>1.7405658597255996E-3</v>
      </c>
      <c r="J34" s="26"/>
      <c r="K34" s="98" t="str">
        <f>_xll.qlSwapIndex(,"Libor",E34,SettlementDays,Currency,Calendar,"6M",M34,N34,IborIndex,"JPYON",,Trigger)</f>
        <v>obj_004fe#0020</v>
      </c>
      <c r="L34" s="98" t="s">
        <v>23</v>
      </c>
      <c r="M34" s="98" t="s">
        <v>134</v>
      </c>
      <c r="N34" s="98" t="s">
        <v>81</v>
      </c>
      <c r="O34" s="2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112"/>
      <c r="C35" s="117"/>
      <c r="D35" s="118"/>
      <c r="E35" s="70" t="s">
        <v>46</v>
      </c>
      <c r="F35" s="98" t="s">
        <v>142</v>
      </c>
      <c r="G35" s="99">
        <f t="shared" si="4"/>
        <v>41822</v>
      </c>
      <c r="H35" s="99">
        <f>_xll.qlCalendarAdvance(Calendar,SettlementDate,E35,"mf",TRUE,Trigger)</f>
        <v>42829</v>
      </c>
      <c r="I35" s="11">
        <f>_xll.qlIndexFixing(K35,G35,TRUE,InterestRatesTrigger)</f>
        <v>1.766877498007919E-3</v>
      </c>
      <c r="J35" s="26"/>
      <c r="K35" s="98" t="str">
        <f>_xll.qlSwapIndex(,"Libor",E35,SettlementDays,Currency,Calendar,"6M",M35,N35,IborIndex,"JPYON",,Trigger)</f>
        <v>obj_004f8#0020</v>
      </c>
      <c r="L35" s="98" t="s">
        <v>23</v>
      </c>
      <c r="M35" s="98" t="s">
        <v>134</v>
      </c>
      <c r="N35" s="98" t="s">
        <v>81</v>
      </c>
      <c r="O35" s="2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112"/>
      <c r="C36" s="117"/>
      <c r="D36" s="118"/>
      <c r="E36" s="70" t="s">
        <v>47</v>
      </c>
      <c r="F36" s="98" t="s">
        <v>142</v>
      </c>
      <c r="G36" s="99">
        <f t="shared" si="4"/>
        <v>41822</v>
      </c>
      <c r="H36" s="99">
        <f>_xll.qlCalendarAdvance(Calendar,SettlementDate,E36,"mf",TRUE,Trigger)</f>
        <v>42920</v>
      </c>
      <c r="I36" s="11">
        <f>_xll.qlIndexFixing(K36,G36,TRUE,InterestRatesTrigger)</f>
        <v>1.8250000000009003E-3</v>
      </c>
      <c r="J36" s="26"/>
      <c r="K36" s="98" t="str">
        <f>_xll.qlSwapIndex(,"Libor",E36,SettlementDays,Currency,Calendar,"6M",M36,N36,IborIndex,"JPYON",,Trigger)</f>
        <v>obj_004bf#0020</v>
      </c>
      <c r="L36" s="98" t="s">
        <v>23</v>
      </c>
      <c r="M36" s="98" t="s">
        <v>134</v>
      </c>
      <c r="N36" s="98" t="s">
        <v>81</v>
      </c>
      <c r="O36" s="2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112"/>
      <c r="C37" s="117"/>
      <c r="D37" s="118"/>
      <c r="E37" s="70" t="s">
        <v>48</v>
      </c>
      <c r="F37" s="98" t="s">
        <v>142</v>
      </c>
      <c r="G37" s="99">
        <f t="shared" si="4"/>
        <v>41822</v>
      </c>
      <c r="H37" s="99">
        <f>_xll.qlCalendarAdvance(Calendar,SettlementDate,E37,"mf",TRUE,Trigger)</f>
        <v>43285</v>
      </c>
      <c r="I37" s="11">
        <f>_xll.qlIndexFixing(K37,G37,TRUE,InterestRatesTrigger)</f>
        <v>2.1499999996566874E-3</v>
      </c>
      <c r="J37" s="26"/>
      <c r="K37" s="98" t="str">
        <f>_xll.qlSwapIndex(,"Libor",E37,SettlementDays,Currency,Calendar,"6M",M37,N37,IborIndex,"JPYON",,Trigger)</f>
        <v>obj_0049e#0020</v>
      </c>
      <c r="L37" s="98" t="s">
        <v>23</v>
      </c>
      <c r="M37" s="98" t="s">
        <v>134</v>
      </c>
      <c r="N37" s="98" t="s">
        <v>81</v>
      </c>
      <c r="O37" s="2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112"/>
      <c r="C38" s="117"/>
      <c r="D38" s="118"/>
      <c r="E38" s="70" t="s">
        <v>49</v>
      </c>
      <c r="F38" s="98" t="s">
        <v>142</v>
      </c>
      <c r="G38" s="99">
        <f t="shared" si="4"/>
        <v>41822</v>
      </c>
      <c r="H38" s="99">
        <f>_xll.qlCalendarAdvance(Calendar,SettlementDate,E38,"mf",TRUE,Trigger)</f>
        <v>43650</v>
      </c>
      <c r="I38" s="11">
        <f>_xll.qlIndexFixing(K38,G38,TRUE,InterestRatesTrigger)</f>
        <v>2.674999999999394E-3</v>
      </c>
      <c r="J38" s="26"/>
      <c r="K38" s="98" t="str">
        <f>_xll.qlSwapIndex(,"Libor",E38,SettlementDays,Currency,Calendar,"6M",M38,N38,IborIndex,"JPYON",,Trigger)</f>
        <v>obj_004a1#0020</v>
      </c>
      <c r="L38" s="98" t="s">
        <v>23</v>
      </c>
      <c r="M38" s="98" t="s">
        <v>134</v>
      </c>
      <c r="N38" s="98" t="s">
        <v>81</v>
      </c>
      <c r="O38" s="2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112"/>
      <c r="C39" s="117"/>
      <c r="D39" s="118"/>
      <c r="E39" s="70" t="s">
        <v>50</v>
      </c>
      <c r="F39" s="98" t="s">
        <v>142</v>
      </c>
      <c r="G39" s="99">
        <f t="shared" si="4"/>
        <v>41822</v>
      </c>
      <c r="H39" s="99">
        <f>_xll.qlCalendarAdvance(Calendar,SettlementDate,E39,"mf",TRUE,Trigger)</f>
        <v>44018</v>
      </c>
      <c r="I39" s="11">
        <f>_xll.qlIndexFixing(K39,G39,TRUE,InterestRatesTrigger)</f>
        <v>3.4249999999987446E-3</v>
      </c>
      <c r="J39" s="26"/>
      <c r="K39" s="98" t="str">
        <f>_xll.qlSwapIndex(,"Libor",E39,SettlementDays,Currency,Calendar,"6M",M39,N39,IborIndex,"JPYON",,Trigger)</f>
        <v>obj_004ab#0020</v>
      </c>
      <c r="L39" s="98" t="s">
        <v>23</v>
      </c>
      <c r="M39" s="98" t="s">
        <v>134</v>
      </c>
      <c r="N39" s="98" t="s">
        <v>81</v>
      </c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112"/>
      <c r="C40" s="117"/>
      <c r="D40" s="118"/>
      <c r="E40" s="70" t="s">
        <v>51</v>
      </c>
      <c r="F40" s="98" t="s">
        <v>142</v>
      </c>
      <c r="G40" s="99">
        <f t="shared" si="4"/>
        <v>41822</v>
      </c>
      <c r="H40" s="99">
        <f>_xll.qlCalendarAdvance(Calendar,SettlementDate,E40,"mf",TRUE,Trigger)</f>
        <v>44382</v>
      </c>
      <c r="I40" s="11">
        <f>_xll.qlIndexFixing(K40,G40,TRUE,InterestRatesTrigger)</f>
        <v>4.2749999999967961E-3</v>
      </c>
      <c r="J40" s="26"/>
      <c r="K40" s="98" t="str">
        <f>_xll.qlSwapIndex(,"Libor",E40,SettlementDays,Currency,Calendar,"6M",M40,N40,IborIndex,"JPYON",,Trigger)</f>
        <v>obj_004d1#0020</v>
      </c>
      <c r="L40" s="98" t="s">
        <v>23</v>
      </c>
      <c r="M40" s="98" t="s">
        <v>134</v>
      </c>
      <c r="N40" s="98" t="s">
        <v>81</v>
      </c>
      <c r="O40" s="2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112"/>
      <c r="C41" s="117"/>
      <c r="D41" s="118"/>
      <c r="E41" s="70" t="s">
        <v>52</v>
      </c>
      <c r="F41" s="98" t="s">
        <v>142</v>
      </c>
      <c r="G41" s="99">
        <f t="shared" si="4"/>
        <v>41822</v>
      </c>
      <c r="H41" s="99">
        <f>_xll.qlCalendarAdvance(Calendar,SettlementDate,E41,"mf",TRUE,Trigger)</f>
        <v>44746</v>
      </c>
      <c r="I41" s="11">
        <f>_xll.qlIndexFixing(K41,G41,TRUE,InterestRatesTrigger)</f>
        <v>5.1749999999881049E-3</v>
      </c>
      <c r="J41" s="26"/>
      <c r="K41" s="98" t="str">
        <f>_xll.qlSwapIndex(,"Libor",E41,SettlementDays,Currency,Calendar,"6M",M41,N41,IborIndex,"JPYON",,Trigger)</f>
        <v>obj_004c4#0020</v>
      </c>
      <c r="L41" s="98" t="s">
        <v>23</v>
      </c>
      <c r="M41" s="98" t="s">
        <v>134</v>
      </c>
      <c r="N41" s="98" t="s">
        <v>81</v>
      </c>
      <c r="O41" s="2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112"/>
      <c r="C42" s="117"/>
      <c r="D42" s="118"/>
      <c r="E42" s="70" t="s">
        <v>53</v>
      </c>
      <c r="F42" s="98" t="s">
        <v>142</v>
      </c>
      <c r="G42" s="99">
        <f t="shared" si="4"/>
        <v>41822</v>
      </c>
      <c r="H42" s="99">
        <f>_xll.qlCalendarAdvance(Calendar,SettlementDate,E42,"mf",TRUE,Trigger)</f>
        <v>45111</v>
      </c>
      <c r="I42" s="11">
        <f>_xll.qlIndexFixing(K42,G42,TRUE,InterestRatesTrigger)</f>
        <v>6.0999999999449559E-3</v>
      </c>
      <c r="J42" s="26"/>
      <c r="K42" s="98" t="str">
        <f>_xll.qlSwapIndex(,"Libor",E42,SettlementDays,Currency,Calendar,"6M",M42,N42,IborIndex,"JPYON",,Trigger)</f>
        <v>obj_004fb#0020</v>
      </c>
      <c r="L42" s="98" t="s">
        <v>23</v>
      </c>
      <c r="M42" s="98" t="s">
        <v>134</v>
      </c>
      <c r="N42" s="98" t="s">
        <v>81</v>
      </c>
      <c r="O42" s="2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112"/>
      <c r="C43" s="117"/>
      <c r="D43" s="118"/>
      <c r="E43" s="70" t="s">
        <v>54</v>
      </c>
      <c r="F43" s="98" t="s">
        <v>142</v>
      </c>
      <c r="G43" s="99">
        <f t="shared" si="4"/>
        <v>41822</v>
      </c>
      <c r="H43" s="99">
        <f>_xll.qlCalendarAdvance(Calendar,SettlementDate,E43,"mf",TRUE,Trigger)</f>
        <v>45477</v>
      </c>
      <c r="I43" s="11">
        <f>_xll.qlIndexFixing(K43,G43,TRUE,InterestRatesTrigger)</f>
        <v>7.0500000000742382E-3</v>
      </c>
      <c r="J43" s="26"/>
      <c r="K43" s="98" t="str">
        <f>_xll.qlSwapIndex(,"Libor",E43,SettlementDays,Currency,Calendar,"6M",M43,N43,IborIndex,"JPYON",,Trigger)</f>
        <v>obj_004a6#0020</v>
      </c>
      <c r="L43" s="98" t="s">
        <v>23</v>
      </c>
      <c r="M43" s="98" t="s">
        <v>134</v>
      </c>
      <c r="N43" s="98" t="s">
        <v>81</v>
      </c>
      <c r="O43" s="2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112"/>
      <c r="C44" s="117"/>
      <c r="D44" s="118"/>
      <c r="E44" s="70" t="s">
        <v>55</v>
      </c>
      <c r="F44" s="98" t="s">
        <v>142</v>
      </c>
      <c r="G44" s="99">
        <f t="shared" si="4"/>
        <v>41822</v>
      </c>
      <c r="H44" s="99">
        <f>_xll.qlCalendarAdvance(Calendar,SettlementDate,E44,"mf",TRUE,Trigger)</f>
        <v>45842</v>
      </c>
      <c r="I44" s="11">
        <f>_xll.qlIndexFixing(K44,G44,TRUE,InterestRatesTrigger)</f>
        <v>7.9895680845438379E-3</v>
      </c>
      <c r="J44" s="26"/>
      <c r="K44" s="98" t="str">
        <f>_xll.qlSwapIndex(,"Libor",E44,SettlementDays,Currency,Calendar,"6M",M44,N44,IborIndex,"JPYON",,Trigger)</f>
        <v>obj_004ee#0020</v>
      </c>
      <c r="L44" s="98" t="s">
        <v>23</v>
      </c>
      <c r="M44" s="98" t="s">
        <v>134</v>
      </c>
      <c r="N44" s="98" t="s">
        <v>81</v>
      </c>
      <c r="O44" s="2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112"/>
      <c r="C45" s="117"/>
      <c r="D45" s="118"/>
      <c r="E45" s="70" t="s">
        <v>56</v>
      </c>
      <c r="F45" s="98" t="s">
        <v>142</v>
      </c>
      <c r="G45" s="99">
        <f t="shared" si="4"/>
        <v>41822</v>
      </c>
      <c r="H45" s="99">
        <f>_xll.qlCalendarAdvance(Calendar,SettlementDate,E45,"mf",TRUE,Trigger)</f>
        <v>46209</v>
      </c>
      <c r="I45" s="11">
        <f>_xll.qlIndexFixing(K45,G45,TRUE,InterestRatesTrigger)</f>
        <v>8.9250000000203403E-3</v>
      </c>
      <c r="J45" s="26"/>
      <c r="K45" s="98" t="str">
        <f>_xll.qlSwapIndex(,"Libor",E45,SettlementDays,Currency,Calendar,"6M",M45,N45,IborIndex,"JPYON",,Trigger)</f>
        <v>obj_004af#0020</v>
      </c>
      <c r="L45" s="98" t="s">
        <v>23</v>
      </c>
      <c r="M45" s="98" t="s">
        <v>134</v>
      </c>
      <c r="N45" s="98" t="s">
        <v>81</v>
      </c>
      <c r="O45" s="2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112"/>
      <c r="C46" s="117"/>
      <c r="D46" s="118"/>
      <c r="E46" s="70" t="s">
        <v>57</v>
      </c>
      <c r="F46" s="98" t="s">
        <v>142</v>
      </c>
      <c r="G46" s="99">
        <f t="shared" si="4"/>
        <v>41822</v>
      </c>
      <c r="H46" s="99">
        <f>_xll.qlCalendarAdvance(Calendar,SettlementDate,E46,"mf",TRUE,Trigger)</f>
        <v>46573</v>
      </c>
      <c r="I46" s="11">
        <f>_xll.qlIndexFixing(K46,G46,TRUE,InterestRatesTrigger)</f>
        <v>9.8434036353901768E-3</v>
      </c>
      <c r="J46" s="26"/>
      <c r="K46" s="98" t="str">
        <f>_xll.qlSwapIndex(,"Libor",E46,SettlementDays,Currency,Calendar,"6M",M46,N46,IborIndex,"JPYON",,Trigger)</f>
        <v>obj_004bb#0020</v>
      </c>
      <c r="L46" s="98" t="s">
        <v>23</v>
      </c>
      <c r="M46" s="98" t="s">
        <v>134</v>
      </c>
      <c r="N46" s="98" t="s">
        <v>81</v>
      </c>
      <c r="O46" s="2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112"/>
      <c r="C47" s="117"/>
      <c r="D47" s="118"/>
      <c r="E47" s="70" t="s">
        <v>58</v>
      </c>
      <c r="F47" s="98" t="s">
        <v>142</v>
      </c>
      <c r="G47" s="99">
        <f t="shared" si="4"/>
        <v>41822</v>
      </c>
      <c r="H47" s="99">
        <f>_xll.qlCalendarAdvance(Calendar,SettlementDate,E47,"mf",TRUE,Trigger)</f>
        <v>46938</v>
      </c>
      <c r="I47" s="11">
        <f>_xll.qlIndexFixing(K47,G47,TRUE,InterestRatesTrigger)</f>
        <v>1.0734065363138636E-2</v>
      </c>
      <c r="J47" s="26"/>
      <c r="K47" s="98" t="str">
        <f>_xll.qlSwapIndex(,"Libor",E47,SettlementDays,Currency,Calendar,"6M",M47,N47,IborIndex,"JPYON",,Trigger)</f>
        <v>obj_004e2#0020</v>
      </c>
      <c r="L47" s="98" t="s">
        <v>23</v>
      </c>
      <c r="M47" s="98" t="s">
        <v>134</v>
      </c>
      <c r="N47" s="98" t="s">
        <v>81</v>
      </c>
      <c r="O47" s="2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112"/>
      <c r="C48" s="117"/>
      <c r="D48" s="118"/>
      <c r="E48" s="70" t="s">
        <v>59</v>
      </c>
      <c r="F48" s="98" t="s">
        <v>142</v>
      </c>
      <c r="G48" s="99">
        <f t="shared" si="4"/>
        <v>41822</v>
      </c>
      <c r="H48" s="99">
        <f>_xll.qlCalendarAdvance(Calendar,SettlementDate,E48,"mf",TRUE,Trigger)</f>
        <v>47303</v>
      </c>
      <c r="I48" s="11">
        <f>_xll.qlIndexFixing(K48,G48,TRUE,InterestRatesTrigger)</f>
        <v>1.1574999999967613E-2</v>
      </c>
      <c r="J48" s="26"/>
      <c r="K48" s="98" t="str">
        <f>_xll.qlSwapIndex(,"Libor",E48,SettlementDays,Currency,Calendar,"6M",M48,N48,IborIndex,"JPYON",,Trigger)</f>
        <v>obj_004d8#0020</v>
      </c>
      <c r="L48" s="98" t="s">
        <v>23</v>
      </c>
      <c r="M48" s="98" t="s">
        <v>134</v>
      </c>
      <c r="N48" s="98" t="s">
        <v>81</v>
      </c>
      <c r="O48" s="2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112"/>
      <c r="C49" s="117"/>
      <c r="D49" s="118"/>
      <c r="E49" s="70" t="s">
        <v>60</v>
      </c>
      <c r="F49" s="98" t="s">
        <v>142</v>
      </c>
      <c r="G49" s="99">
        <f t="shared" si="4"/>
        <v>41822</v>
      </c>
      <c r="H49" s="99">
        <f>_xll.qlCalendarAdvance(Calendar,SettlementDate,E49,"mf",TRUE,Trigger)</f>
        <v>47668</v>
      </c>
      <c r="I49" s="11">
        <f>_xll.qlIndexFixing(K49,G49,TRUE,InterestRatesTrigger)</f>
        <v>1.2353853164037138E-2</v>
      </c>
      <c r="J49" s="26"/>
      <c r="K49" s="98" t="str">
        <f>_xll.qlSwapIndex(,"Libor",E49,SettlementDays,Currency,Calendar,"6M",M49,N49,IborIndex,"JPYON",,Trigger)</f>
        <v>obj_004e8#0020</v>
      </c>
      <c r="L49" s="98" t="s">
        <v>23</v>
      </c>
      <c r="M49" s="98" t="s">
        <v>134</v>
      </c>
      <c r="N49" s="98" t="s">
        <v>81</v>
      </c>
      <c r="O49" s="2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112"/>
      <c r="C50" s="117"/>
      <c r="D50" s="118"/>
      <c r="E50" s="70" t="s">
        <v>61</v>
      </c>
      <c r="F50" s="98" t="s">
        <v>142</v>
      </c>
      <c r="G50" s="99">
        <f t="shared" si="4"/>
        <v>41822</v>
      </c>
      <c r="H50" s="99">
        <f>_xll.qlCalendarAdvance(Calendar,SettlementDate,E50,"mf",TRUE,Trigger)</f>
        <v>48033</v>
      </c>
      <c r="I50" s="11">
        <f>_xll.qlIndexFixing(K50,G50,TRUE,InterestRatesTrigger)</f>
        <v>1.3066676982535221E-2</v>
      </c>
      <c r="J50" s="26"/>
      <c r="K50" s="98" t="str">
        <f>_xll.qlSwapIndex(,"Libor",E50,SettlementDays,Currency,Calendar,"6M",M50,N50,IborIndex,"JPYON",,Trigger)</f>
        <v>obj_004f9#0020</v>
      </c>
      <c r="L50" s="98" t="s">
        <v>23</v>
      </c>
      <c r="M50" s="98" t="s">
        <v>134</v>
      </c>
      <c r="N50" s="98" t="s">
        <v>81</v>
      </c>
      <c r="O50" s="2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112"/>
      <c r="C51" s="117"/>
      <c r="D51" s="118"/>
      <c r="E51" s="70" t="s">
        <v>62</v>
      </c>
      <c r="F51" s="98" t="s">
        <v>142</v>
      </c>
      <c r="G51" s="99">
        <f t="shared" si="4"/>
        <v>41822</v>
      </c>
      <c r="H51" s="99">
        <f>_xll.qlCalendarAdvance(Calendar,SettlementDate,E51,"mf",TRUE,Trigger)</f>
        <v>48400</v>
      </c>
      <c r="I51" s="11">
        <f>_xll.qlIndexFixing(K51,G51,TRUE,InterestRatesTrigger)</f>
        <v>1.3715447114320871E-2</v>
      </c>
      <c r="J51" s="26"/>
      <c r="K51" s="98" t="str">
        <f>_xll.qlSwapIndex(,"Libor",E51,SettlementDays,Currency,Calendar,"6M",M51,N51,IborIndex,"JPYON",,Trigger)</f>
        <v>obj_004b4#0020</v>
      </c>
      <c r="L51" s="98" t="s">
        <v>23</v>
      </c>
      <c r="M51" s="98" t="s">
        <v>134</v>
      </c>
      <c r="N51" s="98" t="s">
        <v>81</v>
      </c>
      <c r="O51" s="2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112"/>
      <c r="C52" s="117"/>
      <c r="D52" s="118"/>
      <c r="E52" s="70" t="s">
        <v>63</v>
      </c>
      <c r="F52" s="98" t="s">
        <v>142</v>
      </c>
      <c r="G52" s="99">
        <f t="shared" si="4"/>
        <v>41822</v>
      </c>
      <c r="H52" s="99">
        <f>_xll.qlCalendarAdvance(Calendar,SettlementDate,E52,"mf",TRUE,Trigger)</f>
        <v>48764</v>
      </c>
      <c r="I52" s="11">
        <f>_xll.qlIndexFixing(K52,G52,TRUE,InterestRatesTrigger)</f>
        <v>1.4290927153911894E-2</v>
      </c>
      <c r="J52" s="26"/>
      <c r="K52" s="98" t="str">
        <f>_xll.qlSwapIndex(,"Libor",E52,SettlementDays,Currency,Calendar,"6M",M52,N52,IborIndex,"JPYON",,Trigger)</f>
        <v>obj_004f6#0020</v>
      </c>
      <c r="L52" s="98" t="s">
        <v>23</v>
      </c>
      <c r="M52" s="98" t="s">
        <v>134</v>
      </c>
      <c r="N52" s="98" t="s">
        <v>81</v>
      </c>
      <c r="O52" s="2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112"/>
      <c r="C53" s="117"/>
      <c r="D53" s="118"/>
      <c r="E53" s="70" t="s">
        <v>64</v>
      </c>
      <c r="F53" s="98" t="s">
        <v>142</v>
      </c>
      <c r="G53" s="99">
        <f t="shared" si="4"/>
        <v>41822</v>
      </c>
      <c r="H53" s="99">
        <f>_xll.qlCalendarAdvance(Calendar,SettlementDate,E53,"mf",TRUE,Trigger)</f>
        <v>49129</v>
      </c>
      <c r="I53" s="11">
        <f>_xll.qlIndexFixing(K53,G53,TRUE,InterestRatesTrigger)</f>
        <v>1.479999999998087E-2</v>
      </c>
      <c r="J53" s="26"/>
      <c r="K53" s="98" t="str">
        <f>_xll.qlSwapIndex(,"Libor",E53,SettlementDays,Currency,Calendar,"6M",M53,N53,IborIndex,"JPYON",,Trigger)</f>
        <v>obj_00501#0020</v>
      </c>
      <c r="L53" s="98" t="s">
        <v>23</v>
      </c>
      <c r="M53" s="98" t="s">
        <v>134</v>
      </c>
      <c r="N53" s="98" t="s">
        <v>81</v>
      </c>
      <c r="O53" s="2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112"/>
      <c r="C54" s="117"/>
      <c r="D54" s="118"/>
      <c r="E54" s="70" t="s">
        <v>65</v>
      </c>
      <c r="F54" s="98" t="s">
        <v>142</v>
      </c>
      <c r="G54" s="99">
        <f t="shared" si="4"/>
        <v>41822</v>
      </c>
      <c r="H54" s="99">
        <f>_xll.qlCalendarAdvance(Calendar,SettlementDate,E54,"mf",TRUE,Trigger)</f>
        <v>49494</v>
      </c>
      <c r="I54" s="11">
        <f>_xll.qlIndexFixing(K54,G54,TRUE,InterestRatesTrigger)</f>
        <v>1.5243108728752782E-2</v>
      </c>
      <c r="J54" s="26"/>
      <c r="K54" s="98" t="str">
        <f>_xll.qlSwapIndex(,"Libor",E54,SettlementDays,Currency,Calendar,"6M",M54,N54,IborIndex,"JPYON",,Trigger)</f>
        <v>obj_004bd#0020</v>
      </c>
      <c r="L54" s="98" t="s">
        <v>23</v>
      </c>
      <c r="M54" s="98" t="s">
        <v>134</v>
      </c>
      <c r="N54" s="98" t="s">
        <v>81</v>
      </c>
      <c r="O54" s="2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112"/>
      <c r="C55" s="117"/>
      <c r="D55" s="118"/>
      <c r="E55" s="70" t="s">
        <v>66</v>
      </c>
      <c r="F55" s="98" t="s">
        <v>142</v>
      </c>
      <c r="G55" s="99">
        <f t="shared" si="4"/>
        <v>41822</v>
      </c>
      <c r="H55" s="99">
        <f>_xll.qlCalendarAdvance(Calendar,SettlementDate,E55,"mf",TRUE,Trigger)</f>
        <v>49860</v>
      </c>
      <c r="I55" s="11">
        <f>_xll.qlIndexFixing(K55,G55,TRUE,InterestRatesTrigger)</f>
        <v>1.5630046667643106E-2</v>
      </c>
      <c r="J55" s="26"/>
      <c r="K55" s="98" t="str">
        <f>_xll.qlSwapIndex(,"Libor",E55,SettlementDays,Currency,Calendar,"6M",M55,N55,IborIndex,"JPYON",,Trigger)</f>
        <v>obj_004d3#0020</v>
      </c>
      <c r="L55" s="98" t="s">
        <v>23</v>
      </c>
      <c r="M55" s="98" t="s">
        <v>134</v>
      </c>
      <c r="N55" s="98" t="s">
        <v>81</v>
      </c>
      <c r="O55" s="2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112"/>
      <c r="C56" s="117"/>
      <c r="D56" s="118"/>
      <c r="E56" s="70" t="s">
        <v>67</v>
      </c>
      <c r="F56" s="98" t="s">
        <v>142</v>
      </c>
      <c r="G56" s="99">
        <f t="shared" si="4"/>
        <v>41822</v>
      </c>
      <c r="H56" s="99">
        <f>_xll.qlCalendarAdvance(Calendar,SettlementDate,E56,"mf",TRUE,Trigger)</f>
        <v>50227</v>
      </c>
      <c r="I56" s="11">
        <f>_xll.qlIndexFixing(K56,G56,TRUE,InterestRatesTrigger)</f>
        <v>1.5969249474376137E-2</v>
      </c>
      <c r="J56" s="26"/>
      <c r="K56" s="98" t="str">
        <f>_xll.qlSwapIndex(,"Libor",E56,SettlementDays,Currency,Calendar,"6M",M56,N56,IborIndex,"JPYON",,Trigger)</f>
        <v>obj_004c7#0020</v>
      </c>
      <c r="L56" s="98" t="s">
        <v>23</v>
      </c>
      <c r="M56" s="98" t="s">
        <v>134</v>
      </c>
      <c r="N56" s="98" t="s">
        <v>81</v>
      </c>
      <c r="O56" s="2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112"/>
      <c r="C57" s="117"/>
      <c r="D57" s="118"/>
      <c r="E57" s="70" t="s">
        <v>68</v>
      </c>
      <c r="F57" s="98" t="s">
        <v>142</v>
      </c>
      <c r="G57" s="99">
        <f t="shared" si="4"/>
        <v>41822</v>
      </c>
      <c r="H57" s="99">
        <f>_xll.qlCalendarAdvance(Calendar,SettlementDate,E57,"mf",TRUE,Trigger)</f>
        <v>50591</v>
      </c>
      <c r="I57" s="11">
        <f>_xll.qlIndexFixing(K57,G57,TRUE,InterestRatesTrigger)</f>
        <v>1.6264595996962609E-2</v>
      </c>
      <c r="J57" s="26"/>
      <c r="K57" s="98" t="str">
        <f>_xll.qlSwapIndex(,"Libor",E57,SettlementDays,Currency,Calendar,"6M",M57,N57,IborIndex,"JPYON",,Trigger)</f>
        <v>obj_004a4#0020</v>
      </c>
      <c r="L57" s="98" t="s">
        <v>23</v>
      </c>
      <c r="M57" s="98" t="s">
        <v>134</v>
      </c>
      <c r="N57" s="98" t="s">
        <v>81</v>
      </c>
      <c r="O57" s="2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112"/>
      <c r="C58" s="117"/>
      <c r="D58" s="118"/>
      <c r="E58" s="70" t="s">
        <v>69</v>
      </c>
      <c r="F58" s="98" t="s">
        <v>142</v>
      </c>
      <c r="G58" s="99">
        <f t="shared" si="4"/>
        <v>41822</v>
      </c>
      <c r="H58" s="99">
        <f>_xll.qlCalendarAdvance(Calendar,SettlementDate,E58,"mf",TRUE,Trigger)</f>
        <v>50955</v>
      </c>
      <c r="I58" s="11">
        <f>_xll.qlIndexFixing(K58,G58,TRUE,InterestRatesTrigger)</f>
        <v>1.6525000000001913E-2</v>
      </c>
      <c r="J58" s="26"/>
      <c r="K58" s="98" t="str">
        <f>_xll.qlSwapIndex(,"Libor",E58,SettlementDays,Currency,Calendar,"6M",M58,N58,IborIndex,"JPYON",,Trigger)</f>
        <v>obj_004d9#0020</v>
      </c>
      <c r="L58" s="98" t="s">
        <v>23</v>
      </c>
      <c r="M58" s="98" t="s">
        <v>134</v>
      </c>
      <c r="N58" s="98" t="s">
        <v>81</v>
      </c>
      <c r="O58" s="2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112"/>
      <c r="C59" s="117"/>
      <c r="D59" s="118"/>
      <c r="E59" s="70" t="s">
        <v>70</v>
      </c>
      <c r="F59" s="98" t="s">
        <v>142</v>
      </c>
      <c r="G59" s="99">
        <f t="shared" si="4"/>
        <v>41822</v>
      </c>
      <c r="H59" s="99">
        <f>_xll.qlCalendarAdvance(Calendar,SettlementDate,E59,"mf",TRUE,Trigger)</f>
        <v>51321</v>
      </c>
      <c r="I59" s="11">
        <f>_xll.qlIndexFixing(K59,G59,TRUE,InterestRatesTrigger)</f>
        <v>1.6756813927841254E-2</v>
      </c>
      <c r="J59" s="26"/>
      <c r="K59" s="98" t="str">
        <f>_xll.qlSwapIndex(,"Libor",E59,SettlementDays,Currency,Calendar,"6M",M59,N59,IborIndex,"JPYON",,Trigger)</f>
        <v>obj_004c1#0020</v>
      </c>
      <c r="L59" s="98" t="s">
        <v>23</v>
      </c>
      <c r="M59" s="98" t="s">
        <v>134</v>
      </c>
      <c r="N59" s="98" t="s">
        <v>81</v>
      </c>
      <c r="O59" s="2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112"/>
      <c r="C60" s="117"/>
      <c r="D60" s="118"/>
      <c r="E60" s="70" t="s">
        <v>71</v>
      </c>
      <c r="F60" s="98" t="s">
        <v>142</v>
      </c>
      <c r="G60" s="99">
        <f t="shared" si="4"/>
        <v>41822</v>
      </c>
      <c r="H60" s="99">
        <f>_xll.qlCalendarAdvance(Calendar,SettlementDate,E60,"mf",TRUE,Trigger)</f>
        <v>51686</v>
      </c>
      <c r="I60" s="11">
        <f>_xll.qlIndexFixing(K60,G60,TRUE,InterestRatesTrigger)</f>
        <v>1.6963106453360598E-2</v>
      </c>
      <c r="J60" s="26"/>
      <c r="K60" s="98" t="str">
        <f>_xll.qlSwapIndex(,"Libor",E60,SettlementDays,Currency,Calendar,"6M",M60,N60,IborIndex,"JPYON",,Trigger)</f>
        <v>obj_004da#0020</v>
      </c>
      <c r="L60" s="98" t="s">
        <v>23</v>
      </c>
      <c r="M60" s="98" t="s">
        <v>134</v>
      </c>
      <c r="N60" s="98" t="s">
        <v>81</v>
      </c>
      <c r="O60" s="2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112"/>
      <c r="C61" s="117"/>
      <c r="D61" s="118"/>
      <c r="E61" s="70" t="s">
        <v>72</v>
      </c>
      <c r="F61" s="98" t="s">
        <v>142</v>
      </c>
      <c r="G61" s="99">
        <f t="shared" si="4"/>
        <v>41822</v>
      </c>
      <c r="H61" s="99">
        <f>_xll.qlCalendarAdvance(Calendar,SettlementDate,E61,"mf",TRUE,Trigger)</f>
        <v>52051</v>
      </c>
      <c r="I61" s="11">
        <f>_xll.qlIndexFixing(K61,G61,TRUE,InterestRatesTrigger)</f>
        <v>1.7149052563136653E-2</v>
      </c>
      <c r="J61" s="26"/>
      <c r="K61" s="98" t="str">
        <f>_xll.qlSwapIndex(,"Libor",E61,SettlementDays,Currency,Calendar,"6M",M61,N61,IborIndex,"JPYON",,Trigger)</f>
        <v>obj_004ca#0020</v>
      </c>
      <c r="L61" s="98" t="s">
        <v>23</v>
      </c>
      <c r="M61" s="98" t="s">
        <v>134</v>
      </c>
      <c r="N61" s="98" t="s">
        <v>81</v>
      </c>
      <c r="O61" s="2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112"/>
      <c r="C62" s="117"/>
      <c r="D62" s="118"/>
      <c r="E62" s="70" t="s">
        <v>73</v>
      </c>
      <c r="F62" s="98" t="s">
        <v>142</v>
      </c>
      <c r="G62" s="99">
        <f t="shared" si="4"/>
        <v>41822</v>
      </c>
      <c r="H62" s="99">
        <f>_xll.qlCalendarAdvance(Calendar,SettlementDate,E62,"mf",TRUE,Trigger)</f>
        <v>52418</v>
      </c>
      <c r="I62" s="11">
        <f>_xll.qlIndexFixing(K62,G62,TRUE,InterestRatesTrigger)</f>
        <v>1.7319365123402743E-2</v>
      </c>
      <c r="J62" s="26"/>
      <c r="K62" s="98" t="str">
        <f>_xll.qlSwapIndex(,"Libor",E62,SettlementDays,Currency,Calendar,"6M",M62,N62,IborIndex,"JPYON",,Trigger)</f>
        <v>obj_004d0#0020</v>
      </c>
      <c r="L62" s="98" t="s">
        <v>23</v>
      </c>
      <c r="M62" s="98" t="s">
        <v>134</v>
      </c>
      <c r="N62" s="98" t="s">
        <v>81</v>
      </c>
      <c r="O62" s="2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112"/>
      <c r="C63" s="124"/>
      <c r="D63" s="125"/>
      <c r="E63" s="71" t="s">
        <v>74</v>
      </c>
      <c r="F63" s="107" t="s">
        <v>142</v>
      </c>
      <c r="G63" s="108">
        <f t="shared" si="4"/>
        <v>41822</v>
      </c>
      <c r="H63" s="108">
        <f>_xll.qlCalendarAdvance(Calendar,SettlementDate,E63,"mf",TRUE,Trigger)</f>
        <v>52782</v>
      </c>
      <c r="I63" s="12">
        <f>_xll.qlIndexFixing(K63,G63,TRUE,InterestRatesTrigger)</f>
        <v>1.7475000000000001E-2</v>
      </c>
      <c r="J63" s="26"/>
      <c r="K63" s="107" t="str">
        <f>_xll.qlSwapIndex(,"Libor",E63,SettlementDays,Currency,Calendar,"6M",M63,N63,IborIndex,"JPYON",,Trigger)</f>
        <v>obj_004a7#0020</v>
      </c>
      <c r="L63" s="107" t="s">
        <v>23</v>
      </c>
      <c r="M63" s="107" t="s">
        <v>134</v>
      </c>
      <c r="N63" s="107" t="s">
        <v>81</v>
      </c>
      <c r="O63" s="2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126"/>
      <c r="C64" s="127"/>
      <c r="D64" s="128"/>
      <c r="E64" s="128"/>
      <c r="F64" s="83"/>
      <c r="G64" s="83"/>
      <c r="H64" s="82"/>
      <c r="I64" s="82"/>
      <c r="J64" s="29"/>
      <c r="K64" s="83"/>
      <c r="L64" s="83"/>
      <c r="M64" s="83"/>
      <c r="N64" s="83"/>
      <c r="O64" s="3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3"/>
      <c r="C65" s="16"/>
      <c r="D65" s="3"/>
      <c r="E65" s="3"/>
      <c r="F65" s="6"/>
      <c r="G65" s="6"/>
      <c r="H65" s="6"/>
      <c r="I65" s="6"/>
      <c r="J65" s="2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3"/>
      <c r="C66" s="16"/>
      <c r="D66" s="3"/>
      <c r="E66" s="3"/>
      <c r="F66" s="6"/>
      <c r="G66" s="6"/>
      <c r="H66" s="6"/>
      <c r="I66" s="6"/>
      <c r="J66" s="2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3"/>
      <c r="C67" s="16"/>
      <c r="D67" s="3"/>
      <c r="E67" s="3"/>
      <c r="F67" s="6"/>
      <c r="G67" s="6"/>
      <c r="H67" s="6"/>
      <c r="I67" s="6"/>
      <c r="J67" s="2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3"/>
      <c r="C68" s="16"/>
      <c r="D68" s="3"/>
      <c r="E68" s="3"/>
      <c r="F68" s="6"/>
      <c r="G68" s="6"/>
      <c r="H68" s="6"/>
      <c r="I68" s="6"/>
      <c r="J68" s="2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3"/>
      <c r="C69" s="16"/>
      <c r="D69" s="3"/>
      <c r="E69" s="3"/>
      <c r="F69" s="6"/>
      <c r="G69" s="6"/>
      <c r="H69" s="6"/>
      <c r="I69" s="6"/>
      <c r="J69" s="2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3"/>
      <c r="C70" s="16"/>
      <c r="D70" s="3"/>
      <c r="E70" s="3"/>
      <c r="F70" s="6"/>
      <c r="G70" s="6"/>
      <c r="H70" s="6"/>
      <c r="I70" s="6"/>
      <c r="J70" s="2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3"/>
      <c r="C71" s="16"/>
      <c r="D71" s="3"/>
      <c r="E71" s="3"/>
      <c r="F71" s="6"/>
      <c r="G71" s="6"/>
      <c r="H71" s="6"/>
      <c r="I71" s="6"/>
      <c r="J71" s="2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3"/>
      <c r="C72" s="16"/>
      <c r="D72" s="3"/>
      <c r="E72" s="3"/>
      <c r="F72" s="6"/>
      <c r="G72" s="6"/>
      <c r="H72" s="6"/>
      <c r="I72" s="6"/>
      <c r="J72" s="2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3"/>
      <c r="C73" s="16"/>
      <c r="D73" s="3"/>
      <c r="E73" s="3"/>
      <c r="F73" s="6"/>
      <c r="G73" s="6"/>
      <c r="H73" s="6"/>
      <c r="I73" s="6"/>
      <c r="J73" s="2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3"/>
      <c r="C74" s="16"/>
      <c r="D74" s="3"/>
      <c r="E74" s="3"/>
      <c r="F74" s="6"/>
      <c r="G74" s="6"/>
      <c r="H74" s="6"/>
      <c r="I74" s="6"/>
      <c r="J74" s="2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3"/>
      <c r="C75" s="16"/>
      <c r="D75" s="3"/>
      <c r="E75" s="3"/>
      <c r="F75" s="6"/>
      <c r="G75" s="6"/>
      <c r="H75" s="6"/>
      <c r="I75" s="6"/>
      <c r="J75" s="2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3"/>
      <c r="C76" s="16"/>
      <c r="D76" s="3"/>
      <c r="E76" s="3"/>
      <c r="F76" s="6"/>
      <c r="G76" s="6"/>
      <c r="H76" s="6"/>
      <c r="I76" s="6"/>
      <c r="J76" s="2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3"/>
      <c r="C77" s="16"/>
      <c r="D77" s="3"/>
      <c r="E77" s="3"/>
      <c r="F77" s="6"/>
      <c r="G77" s="6"/>
      <c r="H77" s="6"/>
      <c r="I77" s="6"/>
      <c r="J77" s="2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3"/>
      <c r="C78" s="16"/>
      <c r="D78" s="3"/>
      <c r="E78" s="3"/>
      <c r="F78" s="6"/>
      <c r="G78" s="6"/>
      <c r="H78" s="6"/>
      <c r="I78" s="6"/>
      <c r="J78" s="2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3"/>
      <c r="C79" s="16"/>
      <c r="D79" s="3"/>
      <c r="E79" s="3"/>
      <c r="F79" s="6"/>
      <c r="G79" s="6"/>
      <c r="H79" s="6"/>
      <c r="I79" s="6"/>
      <c r="J79" s="2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3"/>
      <c r="C80" s="16"/>
      <c r="D80" s="3"/>
      <c r="E80" s="3"/>
      <c r="F80" s="6"/>
      <c r="G80" s="6"/>
      <c r="H80" s="6"/>
      <c r="I80" s="6"/>
      <c r="J80" s="2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3"/>
      <c r="C81" s="16"/>
      <c r="D81" s="3"/>
      <c r="E81" s="3"/>
      <c r="F81" s="6"/>
      <c r="G81" s="6"/>
      <c r="H81" s="6"/>
      <c r="I81" s="6"/>
      <c r="J81" s="2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3"/>
      <c r="C82" s="16"/>
      <c r="D82" s="3"/>
      <c r="E82" s="3"/>
      <c r="F82" s="6"/>
      <c r="G82" s="6"/>
      <c r="H82" s="6"/>
      <c r="I82" s="6"/>
      <c r="J82" s="2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3"/>
      <c r="C83" s="16"/>
      <c r="D83" s="3"/>
      <c r="E83" s="3"/>
      <c r="F83" s="6"/>
      <c r="G83" s="6"/>
      <c r="H83" s="6"/>
      <c r="I83" s="6"/>
      <c r="J83" s="2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3"/>
      <c r="C84" s="16"/>
      <c r="D84" s="3"/>
      <c r="E84" s="3"/>
      <c r="F84" s="6"/>
      <c r="G84" s="6"/>
      <c r="H84" s="6"/>
      <c r="I84" s="6"/>
      <c r="J84" s="2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3"/>
      <c r="C85" s="16"/>
      <c r="D85" s="3"/>
      <c r="E85" s="3"/>
      <c r="F85" s="6"/>
      <c r="G85" s="6"/>
      <c r="H85" s="6"/>
      <c r="I85" s="6"/>
      <c r="J85" s="2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3"/>
      <c r="C86" s="16"/>
      <c r="D86" s="3"/>
      <c r="E86" s="3"/>
      <c r="F86" s="6"/>
      <c r="G86" s="6"/>
      <c r="H86" s="6"/>
      <c r="I86" s="6"/>
      <c r="J86" s="2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3"/>
      <c r="C87" s="16"/>
      <c r="D87" s="3"/>
      <c r="E87" s="3"/>
      <c r="F87" s="6"/>
      <c r="G87" s="6"/>
      <c r="H87" s="6"/>
      <c r="I87" s="6"/>
      <c r="J87" s="2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3"/>
      <c r="C88" s="16"/>
      <c r="D88" s="3"/>
      <c r="E88" s="3"/>
      <c r="F88" s="6"/>
      <c r="G88" s="6"/>
      <c r="H88" s="6"/>
      <c r="I88" s="6"/>
      <c r="J88" s="2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3"/>
      <c r="C89" s="16"/>
      <c r="D89" s="3"/>
      <c r="E89" s="3"/>
      <c r="F89" s="6"/>
      <c r="G89" s="6"/>
      <c r="H89" s="6"/>
      <c r="I89" s="6"/>
      <c r="J89" s="2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3"/>
      <c r="C90" s="16"/>
      <c r="D90" s="3"/>
      <c r="E90" s="3"/>
      <c r="F90" s="6"/>
      <c r="G90" s="6"/>
      <c r="H90" s="6"/>
      <c r="I90" s="6"/>
      <c r="J90" s="2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3"/>
      <c r="C91" s="16"/>
      <c r="D91" s="3"/>
      <c r="E91" s="3"/>
      <c r="F91" s="6"/>
      <c r="G91" s="6"/>
      <c r="H91" s="6"/>
      <c r="I91" s="6"/>
      <c r="J91" s="2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3"/>
      <c r="C92" s="16"/>
      <c r="D92" s="3"/>
      <c r="E92" s="3"/>
      <c r="F92" s="6"/>
      <c r="G92" s="6"/>
      <c r="H92" s="6"/>
      <c r="I92" s="6"/>
      <c r="J92" s="2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3"/>
      <c r="C93" s="16"/>
      <c r="D93" s="3"/>
      <c r="E93" s="3"/>
      <c r="F93" s="6"/>
      <c r="G93" s="6"/>
      <c r="H93" s="6"/>
      <c r="I93" s="6"/>
      <c r="J93" s="2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3"/>
      <c r="C94" s="16"/>
      <c r="D94" s="3"/>
      <c r="E94" s="3"/>
      <c r="F94" s="6"/>
      <c r="G94" s="6"/>
      <c r="H94" s="6"/>
      <c r="I94" s="6"/>
      <c r="J94" s="2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16"/>
      <c r="D95" s="3"/>
      <c r="E95" s="3"/>
      <c r="F95" s="6"/>
      <c r="G95" s="6"/>
      <c r="H95" s="6"/>
      <c r="I95" s="6"/>
      <c r="J95" s="2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16"/>
      <c r="D96" s="3"/>
      <c r="E96" s="3"/>
      <c r="F96" s="6"/>
      <c r="G96" s="6"/>
      <c r="H96" s="6"/>
      <c r="I96" s="6"/>
      <c r="J96" s="2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16"/>
      <c r="D97" s="3"/>
      <c r="E97" s="3"/>
      <c r="F97" s="6"/>
      <c r="G97" s="6"/>
      <c r="H97" s="6"/>
      <c r="I97" s="6"/>
      <c r="J97" s="2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16"/>
      <c r="D98" s="3"/>
      <c r="E98" s="3"/>
      <c r="F98" s="6"/>
      <c r="G98" s="6"/>
      <c r="H98" s="6"/>
      <c r="I98" s="6"/>
      <c r="J98" s="2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16"/>
      <c r="D99" s="3"/>
      <c r="E99" s="3"/>
      <c r="F99" s="6"/>
      <c r="G99" s="6"/>
      <c r="H99" s="6"/>
      <c r="I99" s="6"/>
      <c r="J99" s="2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16"/>
      <c r="D100" s="3"/>
      <c r="E100" s="3"/>
      <c r="F100" s="6"/>
      <c r="G100" s="6"/>
      <c r="H100" s="6"/>
      <c r="I100" s="6"/>
      <c r="J100" s="2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M30:M63">
      <formula1>"Following,Modified Following,Preceding,Modified Preceding,Unadjusted,Half-Month Modified Following"</formula1>
    </dataValidation>
    <dataValidation type="list" allowBlank="1" showInputMessage="1" showErrorMessage="1" sqref="N30:N63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General Settings</vt:lpstr>
      <vt:lpstr>Contribution</vt:lpstr>
      <vt:lpstr>ON Pricing</vt:lpstr>
      <vt:lpstr>3M Pricing</vt:lpstr>
      <vt:lpstr>6M Pricing</vt:lpstr>
      <vt:lpstr>Calendar</vt:lpstr>
      <vt:lpstr>Calendar1</vt:lpstr>
      <vt:lpstr>Calendar2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'3M Pricing'!IborIndex</vt:lpstr>
      <vt:lpstr>'6M Pricing'!IborIndex</vt:lpstr>
      <vt:lpstr>IborIndexFamily</vt:lpstr>
      <vt:lpstr>InterestRatesTrigger</vt:lpstr>
      <vt:lpstr>InterpolationType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2014-07-02T15:25:03Z</dcterms:modified>
</cp:coreProperties>
</file>