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95" yWindow="-15" windowWidth="19155" windowHeight="12075"/>
  </bookViews>
  <sheets>
    <sheet name="Triggers" sheetId="2" r:id="rId1"/>
    <sheet name="Indexes" sheetId="4" r:id="rId2"/>
    <sheet name="Pricing" sheetId="1" r:id="rId3"/>
    <sheet name="Contribution" sheetId="5" r:id="rId4"/>
  </sheets>
  <externalReferences>
    <externalReference r:id="rId5"/>
  </externalReferences>
  <definedNames>
    <definedName name="AllTriggers">Triggers!$D$16:$D$16</definedName>
    <definedName name="Calendar">Triggers!$D$6</definedName>
    <definedName name="Contribute">Contribution!$C$1</definedName>
    <definedName name="Currency">Triggers!$D$4</definedName>
    <definedName name="EffectiveDate">Pricing!$V$80</definedName>
    <definedName name="EvaluationDate">Triggers!$D$12</definedName>
    <definedName name="Fields">Contribution!$B$2:$C$2</definedName>
    <definedName name="FixingDate">Pricing!$V$81</definedName>
    <definedName name="IborIndexFamily">Triggers!$D$5</definedName>
    <definedName name="Index1M">Indexes!$B$11</definedName>
    <definedName name="Index1Y">Indexes!$E$22</definedName>
    <definedName name="Index3M">Indexes!$C$13</definedName>
    <definedName name="Index6M">Indexes!$D$16</definedName>
    <definedName name="InterestRatesTrigger">Triggers!$D$16</definedName>
    <definedName name="LiveData">Pricing!$B$5:$E$136</definedName>
    <definedName name="SettlementDate">Triggers!$D$15</definedName>
    <definedName name="SettlementDays">Triggers!$D$14</definedName>
    <definedName name="SourceAlias">Contribution!$D$2</definedName>
    <definedName name="Start">Pricing!$V$79</definedName>
    <definedName name="StaticData">Pricing!$L$5:$O$136</definedName>
    <definedName name="Tomorrow">Triggers!$D$13</definedName>
    <definedName name="Trigger">Triggers!$D$11</definedName>
  </definedNames>
  <calcPr calcId="145621"/>
</workbook>
</file>

<file path=xl/calcChain.xml><?xml version="1.0" encoding="utf-8"?>
<calcChain xmlns="http://schemas.openxmlformats.org/spreadsheetml/2006/main">
  <c r="E4" i="1" l="1"/>
  <c r="D4" i="1"/>
  <c r="C4" i="1"/>
  <c r="B4" i="1"/>
  <c r="E2" i="4"/>
  <c r="D2" i="4"/>
  <c r="C2" i="4"/>
  <c r="B2" i="4"/>
  <c r="D12" i="2"/>
  <c r="D5" i="2" l="1"/>
  <c r="A136" i="1"/>
  <c r="A136" i="5"/>
  <c r="M136" i="5" s="1"/>
  <c r="A135" i="1"/>
  <c r="A135" i="5"/>
  <c r="M135" i="5" s="1"/>
  <c r="J135" i="5"/>
  <c r="A134" i="1"/>
  <c r="A134" i="5"/>
  <c r="P134" i="5"/>
  <c r="M134" i="5"/>
  <c r="J134" i="5"/>
  <c r="A133" i="1"/>
  <c r="A133" i="5" s="1"/>
  <c r="J133" i="5" s="1"/>
  <c r="P133" i="5"/>
  <c r="M133" i="5"/>
  <c r="A132" i="1"/>
  <c r="A132" i="5"/>
  <c r="A131" i="1"/>
  <c r="A131" i="5"/>
  <c r="M131" i="5" s="1"/>
  <c r="P131" i="5"/>
  <c r="J131" i="5"/>
  <c r="A130" i="1"/>
  <c r="A130" i="5"/>
  <c r="A129" i="1"/>
  <c r="A129" i="5"/>
  <c r="A128" i="1"/>
  <c r="A128" i="5" s="1"/>
  <c r="M128" i="5" s="1"/>
  <c r="P128" i="5"/>
  <c r="J128" i="5"/>
  <c r="A127" i="1"/>
  <c r="A127" i="5"/>
  <c r="M127" i="5" s="1"/>
  <c r="P127" i="5"/>
  <c r="J127" i="5"/>
  <c r="A126" i="1"/>
  <c r="A126" i="5"/>
  <c r="P126" i="5"/>
  <c r="M126" i="5"/>
  <c r="J126" i="5"/>
  <c r="A125" i="1"/>
  <c r="A125" i="5" s="1"/>
  <c r="J125" i="5" s="1"/>
  <c r="P125" i="5"/>
  <c r="M125" i="5"/>
  <c r="A124" i="1"/>
  <c r="A124" i="5" s="1"/>
  <c r="P124" i="5" s="1"/>
  <c r="A123" i="1"/>
  <c r="A123" i="5"/>
  <c r="P123" i="5"/>
  <c r="A122" i="1"/>
  <c r="A122" i="5"/>
  <c r="P122" i="5" s="1"/>
  <c r="M122" i="5"/>
  <c r="J122" i="5"/>
  <c r="A121" i="1"/>
  <c r="A121" i="5" s="1"/>
  <c r="A120" i="1"/>
  <c r="A120" i="5" s="1"/>
  <c r="J120" i="5"/>
  <c r="A119" i="1"/>
  <c r="A119" i="5"/>
  <c r="P119" i="5"/>
  <c r="A118" i="1"/>
  <c r="A118" i="5"/>
  <c r="P118" i="5"/>
  <c r="M118" i="5"/>
  <c r="J118" i="5"/>
  <c r="A117" i="1"/>
  <c r="A117" i="5" s="1"/>
  <c r="P117" i="5"/>
  <c r="A116" i="1"/>
  <c r="A116" i="5"/>
  <c r="M116" i="5"/>
  <c r="A115" i="1"/>
  <c r="A115" i="5"/>
  <c r="P115" i="5"/>
  <c r="M115" i="5"/>
  <c r="J115" i="5"/>
  <c r="A114" i="1"/>
  <c r="A114" i="5"/>
  <c r="P114" i="5" s="1"/>
  <c r="M114" i="5"/>
  <c r="J114" i="5"/>
  <c r="A113" i="1"/>
  <c r="A113" i="5" s="1"/>
  <c r="A112" i="1"/>
  <c r="A112" i="5"/>
  <c r="A111" i="1"/>
  <c r="A111" i="5"/>
  <c r="A110" i="1"/>
  <c r="A110" i="5"/>
  <c r="P110" i="5"/>
  <c r="M110" i="5"/>
  <c r="J110" i="5"/>
  <c r="A109" i="1"/>
  <c r="A109" i="5"/>
  <c r="J109" i="5" s="1"/>
  <c r="P109" i="5"/>
  <c r="M109" i="5"/>
  <c r="A108" i="1"/>
  <c r="A108" i="5" s="1"/>
  <c r="A107" i="1"/>
  <c r="A107" i="5"/>
  <c r="P107" i="5"/>
  <c r="M107" i="5"/>
  <c r="J107" i="5"/>
  <c r="A106" i="1"/>
  <c r="A106" i="5" s="1"/>
  <c r="A105" i="1"/>
  <c r="A105" i="5"/>
  <c r="A104" i="1"/>
  <c r="A104" i="5"/>
  <c r="A103" i="1"/>
  <c r="A103" i="5"/>
  <c r="A102" i="1"/>
  <c r="A102" i="5"/>
  <c r="P102" i="5"/>
  <c r="M102" i="5"/>
  <c r="J102" i="5"/>
  <c r="A101" i="1"/>
  <c r="A101" i="5" s="1"/>
  <c r="A100" i="1"/>
  <c r="A100" i="5"/>
  <c r="A99" i="1"/>
  <c r="A99" i="5"/>
  <c r="P99" i="5"/>
  <c r="M99" i="5"/>
  <c r="J99" i="5"/>
  <c r="A98" i="1"/>
  <c r="A98" i="5" s="1"/>
  <c r="A97" i="1"/>
  <c r="A97" i="5"/>
  <c r="A96" i="1"/>
  <c r="A96" i="5"/>
  <c r="P96" i="5"/>
  <c r="M96" i="5"/>
  <c r="J96" i="5"/>
  <c r="A95" i="1"/>
  <c r="A95" i="5"/>
  <c r="P95" i="5"/>
  <c r="A94" i="1"/>
  <c r="A94" i="5"/>
  <c r="P94" i="5"/>
  <c r="M94" i="5"/>
  <c r="J94" i="5"/>
  <c r="A93" i="1"/>
  <c r="A93" i="5"/>
  <c r="J93" i="5" s="1"/>
  <c r="P93" i="5"/>
  <c r="M93" i="5"/>
  <c r="A92" i="1"/>
  <c r="A92" i="5"/>
  <c r="P92" i="5" s="1"/>
  <c r="A91" i="1"/>
  <c r="A91" i="5"/>
  <c r="M91" i="5" s="1"/>
  <c r="P91" i="5"/>
  <c r="J91" i="5"/>
  <c r="A90" i="1"/>
  <c r="A90" i="5"/>
  <c r="P90" i="5" s="1"/>
  <c r="M90" i="5"/>
  <c r="J90" i="5"/>
  <c r="A89" i="1"/>
  <c r="A89" i="5" s="1"/>
  <c r="A88" i="1"/>
  <c r="A88" i="5" s="1"/>
  <c r="P88" i="5"/>
  <c r="A87" i="1"/>
  <c r="A87" i="5"/>
  <c r="P87" i="5"/>
  <c r="M87" i="5"/>
  <c r="J87" i="5"/>
  <c r="A86" i="1"/>
  <c r="A86" i="5"/>
  <c r="P86" i="5"/>
  <c r="M86" i="5"/>
  <c r="J86" i="5"/>
  <c r="A85" i="1"/>
  <c r="A85" i="5"/>
  <c r="A84" i="1"/>
  <c r="A84" i="5"/>
  <c r="J84" i="5" s="1"/>
  <c r="P84" i="5"/>
  <c r="M84" i="5"/>
  <c r="A83" i="1"/>
  <c r="A83" i="5"/>
  <c r="P83" i="5" s="1"/>
  <c r="A82" i="1"/>
  <c r="A82" i="5"/>
  <c r="P82" i="5" s="1"/>
  <c r="M82" i="5"/>
  <c r="J82" i="5"/>
  <c r="A81" i="1"/>
  <c r="A81" i="5" s="1"/>
  <c r="A80" i="1"/>
  <c r="A80" i="5"/>
  <c r="P80" i="5"/>
  <c r="M80" i="5"/>
  <c r="J80" i="5"/>
  <c r="A79" i="1"/>
  <c r="A79" i="5"/>
  <c r="P79" i="5" s="1"/>
  <c r="M79" i="5"/>
  <c r="J79" i="5"/>
  <c r="A78" i="1"/>
  <c r="A78" i="5" s="1"/>
  <c r="J78" i="5" s="1"/>
  <c r="A77" i="1"/>
  <c r="A77" i="5"/>
  <c r="M77" i="5"/>
  <c r="J77" i="5"/>
  <c r="A76" i="1"/>
  <c r="A76" i="5" s="1"/>
  <c r="J76" i="5" s="1"/>
  <c r="A75" i="1"/>
  <c r="A75" i="5" s="1"/>
  <c r="A74" i="1"/>
  <c r="A74" i="5"/>
  <c r="J74" i="5" s="1"/>
  <c r="A73" i="1"/>
  <c r="A73" i="5" s="1"/>
  <c r="A72" i="1"/>
  <c r="A72" i="5" s="1"/>
  <c r="J72" i="5" s="1"/>
  <c r="A71" i="1"/>
  <c r="A71" i="5" s="1"/>
  <c r="J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22" i="1"/>
  <c r="A22" i="5"/>
  <c r="G22" i="5"/>
  <c r="A21" i="1"/>
  <c r="A21" i="5" s="1"/>
  <c r="G21" i="5" s="1"/>
  <c r="A20" i="1"/>
  <c r="A20" i="5" s="1"/>
  <c r="G20" i="5" s="1"/>
  <c r="A19" i="1"/>
  <c r="A19" i="5"/>
  <c r="G19" i="5" s="1"/>
  <c r="A18" i="1"/>
  <c r="A18" i="5"/>
  <c r="G18" i="5"/>
  <c r="A17" i="1"/>
  <c r="A17" i="5" s="1"/>
  <c r="G17" i="5" s="1"/>
  <c r="A16" i="1"/>
  <c r="A16" i="5" s="1"/>
  <c r="G16" i="5"/>
  <c r="A15" i="1"/>
  <c r="A15" i="5"/>
  <c r="G15" i="5" s="1"/>
  <c r="A14" i="1"/>
  <c r="A14" i="5"/>
  <c r="G14" i="5" s="1"/>
  <c r="A13" i="1"/>
  <c r="A13" i="5"/>
  <c r="G13" i="5"/>
  <c r="A12" i="1"/>
  <c r="A12" i="5"/>
  <c r="G12" i="5"/>
  <c r="A11" i="1"/>
  <c r="A11" i="5" s="1"/>
  <c r="A10" i="1"/>
  <c r="A10" i="5" s="1"/>
  <c r="A9" i="1"/>
  <c r="A9" i="5"/>
  <c r="A8" i="1"/>
  <c r="A8" i="5" s="1"/>
  <c r="A7" i="1"/>
  <c r="A7" i="5" s="1"/>
  <c r="A6" i="1"/>
  <c r="A6" i="5" s="1"/>
  <c r="A5" i="1"/>
  <c r="A5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A52" i="1"/>
  <c r="A5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J78" i="1"/>
  <c r="I78" i="1"/>
  <c r="J77" i="1"/>
  <c r="J76" i="1"/>
  <c r="I76" i="1"/>
  <c r="J74" i="1"/>
  <c r="I74" i="1"/>
  <c r="J73" i="1"/>
  <c r="J72" i="1"/>
  <c r="I72" i="1"/>
  <c r="B5" i="5"/>
  <c r="B6" i="5"/>
  <c r="B7" i="5"/>
  <c r="B8" i="5"/>
  <c r="B9" i="5"/>
  <c r="B10" i="5"/>
  <c r="B11" i="5"/>
  <c r="B72" i="5"/>
  <c r="B73" i="5"/>
  <c r="B74" i="5"/>
  <c r="B75" i="5"/>
  <c r="B76" i="5"/>
  <c r="B77" i="5"/>
  <c r="B78" i="5"/>
  <c r="B79" i="5"/>
  <c r="C79" i="5"/>
  <c r="D79" i="5"/>
  <c r="E79" i="5"/>
  <c r="B80" i="5"/>
  <c r="C80" i="5"/>
  <c r="D80" i="5"/>
  <c r="E80" i="5"/>
  <c r="B81" i="5"/>
  <c r="C81" i="5"/>
  <c r="D81" i="5"/>
  <c r="E81" i="5"/>
  <c r="B82" i="5"/>
  <c r="C82" i="5"/>
  <c r="D82" i="5"/>
  <c r="E82" i="5"/>
  <c r="B83" i="5"/>
  <c r="C83" i="5"/>
  <c r="D83" i="5"/>
  <c r="E83" i="5"/>
  <c r="B84" i="5"/>
  <c r="C84" i="5"/>
  <c r="D84" i="5"/>
  <c r="E84" i="5"/>
  <c r="B85" i="5"/>
  <c r="C85" i="5"/>
  <c r="D85" i="5"/>
  <c r="E85" i="5"/>
  <c r="B86" i="5"/>
  <c r="C86" i="5"/>
  <c r="D86" i="5"/>
  <c r="E86" i="5"/>
  <c r="B87" i="5"/>
  <c r="C87" i="5"/>
  <c r="D87" i="5"/>
  <c r="E87" i="5"/>
  <c r="B88" i="5"/>
  <c r="C88" i="5"/>
  <c r="D88" i="5"/>
  <c r="E88" i="5"/>
  <c r="B89" i="5"/>
  <c r="C89" i="5"/>
  <c r="D89" i="5"/>
  <c r="E89" i="5"/>
  <c r="B90" i="5"/>
  <c r="C90" i="5"/>
  <c r="D90" i="5"/>
  <c r="E90" i="5"/>
  <c r="B91" i="5"/>
  <c r="C91" i="5"/>
  <c r="D91" i="5"/>
  <c r="E91" i="5"/>
  <c r="B92" i="5"/>
  <c r="C92" i="5"/>
  <c r="D92" i="5"/>
  <c r="E92" i="5"/>
  <c r="B93" i="5"/>
  <c r="C93" i="5"/>
  <c r="D93" i="5"/>
  <c r="E93" i="5"/>
  <c r="B94" i="5"/>
  <c r="C94" i="5"/>
  <c r="D94" i="5"/>
  <c r="E94" i="5"/>
  <c r="B95" i="5"/>
  <c r="C95" i="5"/>
  <c r="D95" i="5"/>
  <c r="E95" i="5"/>
  <c r="B96" i="5"/>
  <c r="C96" i="5"/>
  <c r="D96" i="5"/>
  <c r="E96" i="5"/>
  <c r="B97" i="5"/>
  <c r="C97" i="5"/>
  <c r="D97" i="5"/>
  <c r="E97" i="5"/>
  <c r="B98" i="5"/>
  <c r="C98" i="5"/>
  <c r="D98" i="5"/>
  <c r="E98" i="5"/>
  <c r="B99" i="5"/>
  <c r="C99" i="5"/>
  <c r="D99" i="5"/>
  <c r="E99" i="5"/>
  <c r="B100" i="5"/>
  <c r="C100" i="5"/>
  <c r="D100" i="5"/>
  <c r="E100" i="5"/>
  <c r="B101" i="5"/>
  <c r="C101" i="5"/>
  <c r="D101" i="5"/>
  <c r="E101" i="5"/>
  <c r="B102" i="5"/>
  <c r="C102" i="5"/>
  <c r="D102" i="5"/>
  <c r="E102" i="5"/>
  <c r="B103" i="5"/>
  <c r="C103" i="5"/>
  <c r="D103" i="5"/>
  <c r="E103" i="5"/>
  <c r="B104" i="5"/>
  <c r="C104" i="5"/>
  <c r="D104" i="5"/>
  <c r="E104" i="5"/>
  <c r="B105" i="5"/>
  <c r="C105" i="5"/>
  <c r="D105" i="5"/>
  <c r="E105" i="5"/>
  <c r="B106" i="5"/>
  <c r="C106" i="5"/>
  <c r="D106" i="5"/>
  <c r="E106" i="5"/>
  <c r="B107" i="5"/>
  <c r="C107" i="5"/>
  <c r="D107" i="5"/>
  <c r="E107" i="5"/>
  <c r="B108" i="5"/>
  <c r="C108" i="5"/>
  <c r="D108" i="5"/>
  <c r="E108" i="5"/>
  <c r="B109" i="5"/>
  <c r="C109" i="5"/>
  <c r="D109" i="5"/>
  <c r="E109" i="5"/>
  <c r="B110" i="5"/>
  <c r="C110" i="5"/>
  <c r="D110" i="5"/>
  <c r="E110" i="5"/>
  <c r="B111" i="5"/>
  <c r="C111" i="5"/>
  <c r="D111" i="5"/>
  <c r="E111" i="5"/>
  <c r="B112" i="5"/>
  <c r="C112" i="5"/>
  <c r="D112" i="5"/>
  <c r="E112" i="5"/>
  <c r="B113" i="5"/>
  <c r="C113" i="5"/>
  <c r="D113" i="5"/>
  <c r="E113" i="5"/>
  <c r="B114" i="5"/>
  <c r="C114" i="5"/>
  <c r="D114" i="5"/>
  <c r="E114" i="5"/>
  <c r="B115" i="5"/>
  <c r="C115" i="5"/>
  <c r="D115" i="5"/>
  <c r="E115" i="5"/>
  <c r="B116" i="5"/>
  <c r="C116" i="5"/>
  <c r="D116" i="5"/>
  <c r="E116" i="5"/>
  <c r="B126" i="5"/>
  <c r="C126" i="5"/>
  <c r="D126" i="5"/>
  <c r="E126" i="5"/>
  <c r="B136" i="5"/>
  <c r="C136" i="5"/>
  <c r="D136" i="5"/>
  <c r="E136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D75" i="5"/>
  <c r="D71" i="5"/>
  <c r="C75" i="5"/>
  <c r="C71" i="5"/>
  <c r="E75" i="5"/>
  <c r="E71" i="5"/>
  <c r="J4" i="5"/>
  <c r="M4" i="5"/>
  <c r="P4" i="5"/>
  <c r="G4" i="5"/>
  <c r="E18" i="4"/>
  <c r="E20" i="4"/>
  <c r="E12" i="4"/>
  <c r="E22" i="4"/>
  <c r="E19" i="4"/>
  <c r="E17" i="4"/>
  <c r="E14" i="4"/>
  <c r="E13" i="4"/>
  <c r="E7" i="4"/>
  <c r="E9" i="4"/>
  <c r="E16" i="4"/>
  <c r="A31" i="4" a="1"/>
  <c r="E15" i="4"/>
  <c r="E8" i="4"/>
  <c r="E21" i="4"/>
  <c r="B1" i="2"/>
  <c r="E10" i="4"/>
  <c r="E11" i="4"/>
  <c r="M68" i="5" l="1"/>
  <c r="M14" i="5"/>
  <c r="M11" i="5"/>
  <c r="M62" i="5"/>
  <c r="M70" i="5"/>
  <c r="M57" i="5"/>
  <c r="M52" i="5"/>
  <c r="M69" i="5"/>
  <c r="M63" i="5"/>
  <c r="M10" i="5"/>
  <c r="M7" i="5"/>
  <c r="M59" i="5"/>
  <c r="M55" i="5"/>
  <c r="M15" i="5"/>
  <c r="D4" i="5"/>
  <c r="M61" i="5"/>
  <c r="M6" i="5"/>
  <c r="M8" i="5"/>
  <c r="M65" i="5"/>
  <c r="M60" i="5"/>
  <c r="M67" i="5"/>
  <c r="M58" i="5"/>
  <c r="M9" i="5"/>
  <c r="M66" i="5"/>
  <c r="M56" i="5"/>
  <c r="M13" i="5"/>
  <c r="M53" i="5"/>
  <c r="M12" i="5"/>
  <c r="M5" i="5"/>
  <c r="M64" i="5"/>
  <c r="M51" i="5"/>
  <c r="M54" i="5"/>
  <c r="M16" i="5"/>
  <c r="P11" i="5"/>
  <c r="P62" i="5"/>
  <c r="P21" i="5"/>
  <c r="P17" i="5"/>
  <c r="P67" i="5"/>
  <c r="P57" i="5"/>
  <c r="P53" i="5"/>
  <c r="P8" i="5"/>
  <c r="P59" i="5"/>
  <c r="P55" i="5"/>
  <c r="P15" i="5"/>
  <c r="P12" i="5"/>
  <c r="P69" i="5"/>
  <c r="P63" i="5"/>
  <c r="P14" i="5"/>
  <c r="P10" i="5"/>
  <c r="P7" i="5"/>
  <c r="P18" i="5"/>
  <c r="P65" i="5"/>
  <c r="P54" i="5"/>
  <c r="P5" i="5"/>
  <c r="P61" i="5"/>
  <c r="P20" i="5"/>
  <c r="P6" i="5"/>
  <c r="P68" i="5"/>
  <c r="P22" i="5"/>
  <c r="P56" i="5"/>
  <c r="P58" i="5"/>
  <c r="E4" i="5"/>
  <c r="P9" i="5"/>
  <c r="P64" i="5"/>
  <c r="P66" i="5"/>
  <c r="P13" i="5"/>
  <c r="P19" i="5"/>
  <c r="P70" i="5"/>
  <c r="P16" i="5"/>
  <c r="P60" i="5"/>
  <c r="J58" i="5"/>
  <c r="J54" i="5"/>
  <c r="J6" i="5"/>
  <c r="J11" i="5"/>
  <c r="J51" i="5"/>
  <c r="J7" i="5"/>
  <c r="J57" i="5"/>
  <c r="J52" i="5"/>
  <c r="J12" i="5"/>
  <c r="C4" i="5"/>
  <c r="J55" i="5"/>
  <c r="J10" i="5"/>
  <c r="J53" i="5"/>
  <c r="J9" i="5"/>
  <c r="J56" i="5"/>
  <c r="J8" i="5"/>
  <c r="J13" i="5"/>
  <c r="J5" i="5"/>
  <c r="G132" i="5"/>
  <c r="G124" i="5"/>
  <c r="G116" i="5"/>
  <c r="G108" i="5"/>
  <c r="G100" i="5"/>
  <c r="G92" i="5"/>
  <c r="G84" i="5"/>
  <c r="G6" i="5"/>
  <c r="G75" i="5"/>
  <c r="G134" i="5"/>
  <c r="G126" i="5"/>
  <c r="G118" i="5"/>
  <c r="G131" i="5"/>
  <c r="G123" i="5"/>
  <c r="G91" i="5"/>
  <c r="G94" i="5"/>
  <c r="G81" i="5"/>
  <c r="G130" i="5"/>
  <c r="G119" i="5"/>
  <c r="G103" i="5"/>
  <c r="G73" i="5"/>
  <c r="G114" i="5"/>
  <c r="G86" i="5"/>
  <c r="G71" i="5"/>
  <c r="G9" i="5"/>
  <c r="G90" i="5"/>
  <c r="G11" i="5"/>
  <c r="B4" i="5"/>
  <c r="G104" i="5"/>
  <c r="G83" i="5"/>
  <c r="G129" i="5"/>
  <c r="G113" i="5"/>
  <c r="G106" i="5"/>
  <c r="G77" i="5"/>
  <c r="G97" i="5"/>
  <c r="G10" i="5"/>
  <c r="G5" i="5"/>
  <c r="G133" i="5"/>
  <c r="G115" i="5"/>
  <c r="G78" i="5"/>
  <c r="G101" i="5"/>
  <c r="G89" i="5"/>
  <c r="G72" i="5"/>
  <c r="G136" i="5"/>
  <c r="G127" i="5"/>
  <c r="G112" i="5"/>
  <c r="G99" i="5"/>
  <c r="G80" i="5"/>
  <c r="G7" i="5"/>
  <c r="G102" i="5"/>
  <c r="G120" i="5"/>
  <c r="G107" i="5"/>
  <c r="G93" i="5"/>
  <c r="G76" i="5"/>
  <c r="G125" i="5"/>
  <c r="G88" i="5"/>
  <c r="G85" i="5"/>
  <c r="G8" i="5"/>
  <c r="G96" i="5"/>
  <c r="G128" i="5"/>
  <c r="G110" i="5"/>
  <c r="G105" i="5"/>
  <c r="G74" i="5"/>
  <c r="G95" i="5"/>
  <c r="G109" i="5"/>
  <c r="G98" i="5"/>
  <c r="G122" i="5"/>
  <c r="G117" i="5"/>
  <c r="G135" i="5"/>
  <c r="G111" i="5"/>
  <c r="G121" i="5"/>
  <c r="G79" i="5"/>
  <c r="G87" i="5"/>
  <c r="G82" i="5"/>
  <c r="E4" i="4"/>
  <c r="A40" i="4"/>
  <c r="A41" i="4"/>
  <c r="A42" i="4"/>
  <c r="A34" i="4"/>
  <c r="A50" i="4"/>
  <c r="A36" i="4"/>
  <c r="A37" i="4"/>
  <c r="A38" i="4"/>
  <c r="A49" i="4"/>
  <c r="A31" i="4"/>
  <c r="A46" i="4"/>
  <c r="A48" i="4"/>
  <c r="A35" i="4"/>
  <c r="A45" i="4"/>
  <c r="A32" i="4"/>
  <c r="A33" i="4"/>
  <c r="A39" i="4"/>
  <c r="A43" i="4"/>
  <c r="A44" i="4"/>
  <c r="A47" i="4"/>
  <c r="P113" i="5"/>
  <c r="M113" i="5"/>
  <c r="J113" i="5"/>
  <c r="M88" i="5"/>
  <c r="J88" i="5"/>
  <c r="J132" i="5"/>
  <c r="P132" i="5"/>
  <c r="M132" i="5"/>
  <c r="J116" i="5"/>
  <c r="P116" i="5"/>
  <c r="P130" i="5"/>
  <c r="M130" i="5"/>
  <c r="J130" i="5"/>
  <c r="P97" i="5"/>
  <c r="M97" i="5"/>
  <c r="J97" i="5"/>
  <c r="J85" i="5"/>
  <c r="P85" i="5"/>
  <c r="M85" i="5"/>
  <c r="P111" i="5"/>
  <c r="M111" i="5"/>
  <c r="J111" i="5"/>
  <c r="M83" i="5"/>
  <c r="J83" i="5"/>
  <c r="M103" i="5"/>
  <c r="J103" i="5"/>
  <c r="P103" i="5"/>
  <c r="P71" i="5"/>
  <c r="M71" i="5"/>
  <c r="P98" i="5"/>
  <c r="M98" i="5"/>
  <c r="J98" i="5"/>
  <c r="P121" i="5"/>
  <c r="M121" i="5"/>
  <c r="J121" i="5"/>
  <c r="P81" i="5"/>
  <c r="M81" i="5"/>
  <c r="J81" i="5"/>
  <c r="P112" i="5"/>
  <c r="M112" i="5"/>
  <c r="J112" i="5"/>
  <c r="J108" i="5"/>
  <c r="P108" i="5"/>
  <c r="M108" i="5"/>
  <c r="J117" i="5"/>
  <c r="M117" i="5"/>
  <c r="J73" i="5"/>
  <c r="M73" i="5"/>
  <c r="J95" i="5"/>
  <c r="M95" i="5"/>
  <c r="J92" i="5"/>
  <c r="M92" i="5"/>
  <c r="J124" i="5"/>
  <c r="M124" i="5"/>
  <c r="M75" i="5"/>
  <c r="J75" i="5"/>
  <c r="P75" i="5"/>
  <c r="J101" i="5"/>
  <c r="P101" i="5"/>
  <c r="M101" i="5"/>
  <c r="P129" i="5"/>
  <c r="M129" i="5"/>
  <c r="J129" i="5"/>
  <c r="M104" i="5"/>
  <c r="P104" i="5"/>
  <c r="J104" i="5"/>
  <c r="M120" i="5"/>
  <c r="P120" i="5"/>
  <c r="P105" i="5"/>
  <c r="M105" i="5"/>
  <c r="J105" i="5"/>
  <c r="P89" i="5"/>
  <c r="M89" i="5"/>
  <c r="J89" i="5"/>
  <c r="P136" i="5"/>
  <c r="J136" i="5"/>
  <c r="P106" i="5"/>
  <c r="M106" i="5"/>
  <c r="J106" i="5"/>
  <c r="M123" i="5"/>
  <c r="J123" i="5"/>
  <c r="P135" i="5"/>
  <c r="J100" i="5"/>
  <c r="P100" i="5"/>
  <c r="M100" i="5"/>
  <c r="M119" i="5"/>
  <c r="J119" i="5"/>
  <c r="D6" i="2"/>
  <c r="E111" i="4"/>
  <c r="B22" i="4"/>
  <c r="E121" i="4"/>
  <c r="N34" i="4"/>
  <c r="B9" i="4"/>
  <c r="E101" i="4"/>
  <c r="E105" i="4"/>
  <c r="E133" i="4"/>
  <c r="E116" i="4"/>
  <c r="D12" i="4"/>
  <c r="B12" i="4"/>
  <c r="N37" i="4"/>
  <c r="E104" i="4"/>
  <c r="E115" i="4"/>
  <c r="B8" i="4"/>
  <c r="E99" i="4"/>
  <c r="B16" i="4"/>
  <c r="N44" i="4"/>
  <c r="E83" i="4"/>
  <c r="E123" i="4"/>
  <c r="B15" i="4"/>
  <c r="E82" i="4"/>
  <c r="E112" i="4"/>
  <c r="E114" i="4"/>
  <c r="E103" i="4"/>
  <c r="E81" i="4"/>
  <c r="E102" i="4"/>
  <c r="E95" i="4"/>
  <c r="N31" i="4"/>
  <c r="B10" i="4"/>
  <c r="E120" i="4"/>
  <c r="D9" i="4"/>
  <c r="D15" i="2"/>
  <c r="V80" i="1" s="1"/>
  <c r="D14" i="4"/>
  <c r="E127" i="4"/>
  <c r="B21" i="4"/>
  <c r="E125" i="4"/>
  <c r="N32" i="4"/>
  <c r="N35" i="4"/>
  <c r="E85" i="4"/>
  <c r="B13" i="4"/>
  <c r="E87" i="4"/>
  <c r="E94" i="4"/>
  <c r="E92" i="4"/>
  <c r="N45" i="4"/>
  <c r="E97" i="4"/>
  <c r="N49" i="4"/>
  <c r="E135" i="4"/>
  <c r="E96" i="4"/>
  <c r="B11" i="4"/>
  <c r="D8" i="4"/>
  <c r="E106" i="4"/>
  <c r="E93" i="4"/>
  <c r="E134" i="4"/>
  <c r="E131" i="4"/>
  <c r="E75" i="4"/>
  <c r="E71" i="4"/>
  <c r="N33" i="4"/>
  <c r="N48" i="4"/>
  <c r="E130" i="4"/>
  <c r="E124" i="4"/>
  <c r="E113" i="4"/>
  <c r="C11" i="4"/>
  <c r="N42" i="4"/>
  <c r="E132" i="4"/>
  <c r="E88" i="4"/>
  <c r="N43" i="4"/>
  <c r="N46" i="4"/>
  <c r="E89" i="4"/>
  <c r="C7" i="4"/>
  <c r="D16" i="4"/>
  <c r="E110" i="4"/>
  <c r="N47" i="4"/>
  <c r="D10" i="4"/>
  <c r="E108" i="4"/>
  <c r="C9" i="4"/>
  <c r="D15" i="4"/>
  <c r="E100" i="4"/>
  <c r="B7" i="4"/>
  <c r="E119" i="4"/>
  <c r="E107" i="4"/>
  <c r="E136" i="4"/>
  <c r="E98" i="4"/>
  <c r="N38" i="4"/>
  <c r="E79" i="4"/>
  <c r="N41" i="4"/>
  <c r="E109" i="4"/>
  <c r="C8" i="4"/>
  <c r="E80" i="4"/>
  <c r="B19" i="4"/>
  <c r="D13" i="4"/>
  <c r="E117" i="4"/>
  <c r="E122" i="4"/>
  <c r="E84" i="4"/>
  <c r="E128" i="4"/>
  <c r="E90" i="4"/>
  <c r="E126" i="4"/>
  <c r="B18" i="4"/>
  <c r="C10" i="4"/>
  <c r="N50" i="4"/>
  <c r="B17" i="4"/>
  <c r="C12" i="4"/>
  <c r="N36" i="4"/>
  <c r="D13" i="2"/>
  <c r="E91" i="4"/>
  <c r="D7" i="4"/>
  <c r="N39" i="4"/>
  <c r="E118" i="4"/>
  <c r="E86" i="4"/>
  <c r="N40" i="4"/>
  <c r="D11" i="4"/>
  <c r="C13" i="4"/>
  <c r="J45" i="4"/>
  <c r="B20" i="4"/>
  <c r="J34" i="4"/>
  <c r="K57" i="4"/>
  <c r="B14" i="4"/>
  <c r="E129" i="4"/>
  <c r="K66" i="4"/>
  <c r="AD5" i="5"/>
  <c r="K63" i="4"/>
  <c r="J48" i="4"/>
  <c r="J38" i="4"/>
  <c r="J36" i="4"/>
  <c r="K58" i="4"/>
  <c r="K55" i="4"/>
  <c r="K67" i="4"/>
  <c r="J47" i="4"/>
  <c r="K54" i="4"/>
  <c r="J46" i="4"/>
  <c r="K62" i="4"/>
  <c r="J42" i="4"/>
  <c r="K60" i="4"/>
  <c r="K61" i="4"/>
  <c r="K59" i="4"/>
  <c r="J43" i="4"/>
  <c r="K53" i="4"/>
  <c r="K68" i="4"/>
  <c r="J37" i="4"/>
  <c r="K65" i="4"/>
  <c r="K64" i="4"/>
  <c r="K52" i="4"/>
  <c r="K51" i="4"/>
  <c r="J44" i="4"/>
  <c r="J33" i="4"/>
  <c r="J40" i="4"/>
  <c r="J31" i="4"/>
  <c r="K70" i="4"/>
  <c r="K56" i="4"/>
  <c r="J39" i="4"/>
  <c r="J49" i="4"/>
  <c r="K69" i="4"/>
  <c r="J50" i="4"/>
  <c r="J35" i="4"/>
  <c r="J41" i="4"/>
  <c r="B4" i="4" l="1"/>
  <c r="D4" i="4"/>
  <c r="C4" i="4"/>
  <c r="O51" i="4"/>
  <c r="A31" i="1"/>
  <c r="A31" i="5" s="1"/>
  <c r="A49" i="1"/>
  <c r="A49" i="5" s="1"/>
  <c r="J49" i="5" s="1"/>
  <c r="A38" i="1"/>
  <c r="A38" i="5" s="1"/>
  <c r="A37" i="1"/>
  <c r="A37" i="5" s="1"/>
  <c r="A47" i="1"/>
  <c r="A47" i="5" s="1"/>
  <c r="J47" i="5" s="1"/>
  <c r="A44" i="1"/>
  <c r="A44" i="5" s="1"/>
  <c r="J44" i="5" s="1"/>
  <c r="A48" i="1"/>
  <c r="A48" i="5" s="1"/>
  <c r="J48" i="5" s="1"/>
  <c r="A42" i="1"/>
  <c r="A42" i="5" s="1"/>
  <c r="A50" i="1"/>
  <c r="A50" i="5" s="1"/>
  <c r="J50" i="5" s="1"/>
  <c r="A34" i="1"/>
  <c r="A34" i="5" s="1"/>
  <c r="A32" i="1"/>
  <c r="A32" i="5" s="1"/>
  <c r="A46" i="1"/>
  <c r="A46" i="5" s="1"/>
  <c r="J46" i="5" s="1"/>
  <c r="A43" i="1"/>
  <c r="A43" i="5" s="1"/>
  <c r="J43" i="5" s="1"/>
  <c r="A41" i="1"/>
  <c r="A41" i="5" s="1"/>
  <c r="A40" i="1"/>
  <c r="A40" i="5" s="1"/>
  <c r="A45" i="1"/>
  <c r="A45" i="5" s="1"/>
  <c r="J45" i="5" s="1"/>
  <c r="A36" i="1"/>
  <c r="A36" i="5" s="1"/>
  <c r="A39" i="1"/>
  <c r="A39" i="5" s="1"/>
  <c r="A33" i="1"/>
  <c r="A33" i="5" s="1"/>
  <c r="A35" i="1"/>
  <c r="A35" i="5" s="1"/>
  <c r="J32" i="4"/>
  <c r="D89" i="4"/>
  <c r="C117" i="4"/>
  <c r="N62" i="4"/>
  <c r="B98" i="4"/>
  <c r="C76" i="4"/>
  <c r="B113" i="4"/>
  <c r="C79" i="4"/>
  <c r="C93" i="4"/>
  <c r="B72" i="4"/>
  <c r="D115" i="4"/>
  <c r="B134" i="4"/>
  <c r="B82" i="4"/>
  <c r="N53" i="4"/>
  <c r="D105" i="4"/>
  <c r="B97" i="4"/>
  <c r="D130" i="4"/>
  <c r="B135" i="4"/>
  <c r="B109" i="4"/>
  <c r="D117" i="4"/>
  <c r="B85" i="4"/>
  <c r="C71" i="4"/>
  <c r="N65" i="4"/>
  <c r="C86" i="4"/>
  <c r="C100" i="4"/>
  <c r="D98" i="4"/>
  <c r="C127" i="4"/>
  <c r="D91" i="4"/>
  <c r="D104" i="4"/>
  <c r="D128" i="4"/>
  <c r="C107" i="4"/>
  <c r="D71" i="4"/>
  <c r="B96" i="4"/>
  <c r="C134" i="4"/>
  <c r="B132" i="4"/>
  <c r="B76" i="4"/>
  <c r="C120" i="4"/>
  <c r="B71" i="4"/>
  <c r="C132" i="4"/>
  <c r="C104" i="4"/>
  <c r="N60" i="4"/>
  <c r="B114" i="4"/>
  <c r="D133" i="4"/>
  <c r="B88" i="4"/>
  <c r="C84" i="4"/>
  <c r="D94" i="4"/>
  <c r="B91" i="4"/>
  <c r="C97" i="4"/>
  <c r="N59" i="4"/>
  <c r="N57" i="4"/>
  <c r="D136" i="4"/>
  <c r="C114" i="4"/>
  <c r="C80" i="4"/>
  <c r="B129" i="4"/>
  <c r="D129" i="4"/>
  <c r="N61" i="4"/>
  <c r="C128" i="4"/>
  <c r="C109" i="4"/>
  <c r="D99" i="4"/>
  <c r="B95" i="4"/>
  <c r="B79" i="4"/>
  <c r="N54" i="4"/>
  <c r="C78" i="4"/>
  <c r="N56" i="4"/>
  <c r="B128" i="4"/>
  <c r="C89" i="4"/>
  <c r="D95" i="4"/>
  <c r="C133" i="4"/>
  <c r="B73" i="4"/>
  <c r="C88" i="4"/>
  <c r="B133" i="4"/>
  <c r="C131" i="4"/>
  <c r="B89" i="4"/>
  <c r="B105" i="4"/>
  <c r="C99" i="4"/>
  <c r="N55" i="4"/>
  <c r="N70" i="4"/>
  <c r="B122" i="4"/>
  <c r="D84" i="4"/>
  <c r="B136" i="4"/>
  <c r="B77" i="4"/>
  <c r="D80" i="4"/>
  <c r="B127" i="4"/>
  <c r="D127" i="4"/>
  <c r="B124" i="4"/>
  <c r="D124" i="4"/>
  <c r="C81" i="4"/>
  <c r="B104" i="4"/>
  <c r="C91" i="4"/>
  <c r="B120" i="4"/>
  <c r="C105" i="4"/>
  <c r="B106" i="4"/>
  <c r="D134" i="4"/>
  <c r="B117" i="4"/>
  <c r="D110" i="4"/>
  <c r="B130" i="4"/>
  <c r="B110" i="4"/>
  <c r="B87" i="4"/>
  <c r="B102" i="4"/>
  <c r="D123" i="4"/>
  <c r="C126" i="4"/>
  <c r="B125" i="4"/>
  <c r="D92" i="4"/>
  <c r="C95" i="4"/>
  <c r="C96" i="4"/>
  <c r="D85" i="4"/>
  <c r="B107" i="4"/>
  <c r="B103" i="4"/>
  <c r="B126" i="4"/>
  <c r="C94" i="4"/>
  <c r="B92" i="4"/>
  <c r="B101" i="4"/>
  <c r="D88" i="4"/>
  <c r="B83" i="4"/>
  <c r="C119" i="4"/>
  <c r="B93" i="4"/>
  <c r="C123" i="4"/>
  <c r="B81" i="4"/>
  <c r="N52" i="4"/>
  <c r="N51" i="4"/>
  <c r="D96" i="4"/>
  <c r="C115" i="4"/>
  <c r="B115" i="4"/>
  <c r="C113" i="4"/>
  <c r="N67" i="4"/>
  <c r="C129" i="4"/>
  <c r="D118" i="4"/>
  <c r="C98" i="4"/>
  <c r="B84" i="4"/>
  <c r="C122" i="4"/>
  <c r="D82" i="4"/>
  <c r="D114" i="4"/>
  <c r="D103" i="4"/>
  <c r="B99" i="4"/>
  <c r="B100" i="4"/>
  <c r="C112" i="4"/>
  <c r="B108" i="4"/>
  <c r="D83" i="4"/>
  <c r="C125" i="4"/>
  <c r="D100" i="4"/>
  <c r="D135" i="4"/>
  <c r="A24" i="4"/>
  <c r="C77" i="4"/>
  <c r="D79" i="4"/>
  <c r="B131" i="4"/>
  <c r="B80" i="4"/>
  <c r="D101" i="4"/>
  <c r="D87" i="4"/>
  <c r="B112" i="4"/>
  <c r="B111" i="4"/>
  <c r="C103" i="4"/>
  <c r="B94" i="4"/>
  <c r="D73" i="4"/>
  <c r="D107" i="4"/>
  <c r="B75" i="4"/>
  <c r="C82" i="4"/>
  <c r="D125" i="4"/>
  <c r="D126" i="4"/>
  <c r="C87" i="4"/>
  <c r="B118" i="4"/>
  <c r="D97" i="4"/>
  <c r="D102" i="4"/>
  <c r="N58" i="4"/>
  <c r="D119" i="4"/>
  <c r="N69" i="4"/>
  <c r="N64" i="4"/>
  <c r="C102" i="4"/>
  <c r="C101" i="4"/>
  <c r="D109" i="4"/>
  <c r="B78" i="4"/>
  <c r="B119" i="4"/>
  <c r="C90" i="4"/>
  <c r="C92" i="4"/>
  <c r="B116" i="4"/>
  <c r="D112" i="4"/>
  <c r="C85" i="4"/>
  <c r="B121" i="4"/>
  <c r="C108" i="4"/>
  <c r="C106" i="4"/>
  <c r="C74" i="4"/>
  <c r="D113" i="4"/>
  <c r="D116" i="4"/>
  <c r="C111" i="4"/>
  <c r="C118" i="4"/>
  <c r="C124" i="4"/>
  <c r="C116" i="4"/>
  <c r="N68" i="4"/>
  <c r="D111" i="4"/>
  <c r="D93" i="4"/>
  <c r="C121" i="4"/>
  <c r="N66" i="4"/>
  <c r="C110" i="4"/>
  <c r="C130" i="4"/>
  <c r="D90" i="4"/>
  <c r="D108" i="4"/>
  <c r="C136" i="4"/>
  <c r="D81" i="4"/>
  <c r="D132" i="4"/>
  <c r="C75" i="4"/>
  <c r="D122" i="4"/>
  <c r="C72" i="4"/>
  <c r="B123" i="4"/>
  <c r="C83" i="4"/>
  <c r="D106" i="4"/>
  <c r="C73" i="4"/>
  <c r="D77" i="4"/>
  <c r="C135" i="4"/>
  <c r="B90" i="4"/>
  <c r="D75" i="4"/>
  <c r="N63" i="4"/>
  <c r="D120" i="4"/>
  <c r="B86" i="4"/>
  <c r="D86" i="4"/>
  <c r="D121" i="4"/>
  <c r="D131" i="4"/>
  <c r="B74" i="4"/>
  <c r="I24" i="4"/>
  <c r="A23" i="4"/>
  <c r="A25" i="4"/>
  <c r="A26" i="4"/>
  <c r="I25" i="4"/>
  <c r="A26" i="1" l="1"/>
  <c r="A26" i="5" s="1"/>
  <c r="A25" i="1"/>
  <c r="A25" i="5" s="1"/>
  <c r="A23" i="1"/>
  <c r="A23" i="5" s="1"/>
  <c r="A24" i="1"/>
  <c r="A24" i="5" s="1"/>
  <c r="G42" i="5"/>
  <c r="J42" i="5"/>
  <c r="G35" i="5"/>
  <c r="J35" i="5"/>
  <c r="M33" i="5"/>
  <c r="J33" i="5"/>
  <c r="G33" i="5"/>
  <c r="J34" i="5"/>
  <c r="M34" i="5"/>
  <c r="G34" i="5"/>
  <c r="J37" i="5"/>
  <c r="G37" i="5"/>
  <c r="G39" i="5"/>
  <c r="J39" i="5"/>
  <c r="G36" i="5"/>
  <c r="J36" i="5"/>
  <c r="J40" i="5"/>
  <c r="G40" i="5"/>
  <c r="J31" i="5"/>
  <c r="M31" i="5"/>
  <c r="G31" i="5"/>
  <c r="G32" i="5"/>
  <c r="J32" i="5"/>
  <c r="M32" i="5"/>
  <c r="J38" i="5"/>
  <c r="G38" i="5"/>
  <c r="J41" i="5"/>
  <c r="G41" i="5"/>
  <c r="V81" i="1"/>
  <c r="J67" i="4"/>
  <c r="I26" i="4"/>
  <c r="J58" i="4"/>
  <c r="J56" i="4"/>
  <c r="J60" i="4"/>
  <c r="J66" i="4"/>
  <c r="J51" i="4"/>
  <c r="J59" i="4"/>
  <c r="J68" i="4"/>
  <c r="J57" i="4"/>
  <c r="J64" i="4"/>
  <c r="J52" i="4"/>
  <c r="J70" i="4"/>
  <c r="J61" i="4"/>
  <c r="I23" i="4"/>
  <c r="A28" i="4"/>
  <c r="J53" i="4"/>
  <c r="J62" i="4"/>
  <c r="J65" i="4"/>
  <c r="J54" i="4"/>
  <c r="J63" i="4"/>
  <c r="A29" i="4"/>
  <c r="J55" i="4"/>
  <c r="J69" i="4"/>
  <c r="A27" i="4"/>
  <c r="I27" i="4" s="1"/>
  <c r="I28" i="4"/>
  <c r="I29" i="4"/>
  <c r="A30" i="4"/>
  <c r="A30" i="1" l="1"/>
  <c r="A30" i="5" s="1"/>
  <c r="A29" i="1"/>
  <c r="A29" i="5" s="1"/>
  <c r="A27" i="1"/>
  <c r="A27" i="5" s="1"/>
  <c r="A28" i="1"/>
  <c r="A28" i="5" s="1"/>
  <c r="J23" i="5"/>
  <c r="M23" i="5"/>
  <c r="G23" i="5"/>
  <c r="M25" i="5"/>
  <c r="G25" i="5"/>
  <c r="J25" i="5"/>
  <c r="M26" i="5"/>
  <c r="J26" i="5"/>
  <c r="G26" i="5"/>
  <c r="G24" i="5"/>
  <c r="J24" i="5"/>
  <c r="M24" i="5"/>
  <c r="I30" i="4"/>
  <c r="J27" i="5" l="1"/>
  <c r="M27" i="5"/>
  <c r="G27" i="5"/>
  <c r="M30" i="5"/>
  <c r="J30" i="5"/>
  <c r="G30" i="5"/>
  <c r="M29" i="5"/>
  <c r="J29" i="5"/>
  <c r="G29" i="5"/>
  <c r="J28" i="5"/>
  <c r="G28" i="5"/>
  <c r="M28" i="5"/>
  <c r="AA5" i="5"/>
  <c r="X5" i="5"/>
  <c r="U5" i="5"/>
  <c r="D16" i="2" l="1"/>
  <c r="B121" i="1"/>
  <c r="D128" i="1"/>
  <c r="B71" i="1"/>
  <c r="C125" i="1"/>
  <c r="B78" i="1"/>
  <c r="E126" i="1"/>
  <c r="B112" i="1"/>
  <c r="C99" i="1"/>
  <c r="C102" i="1"/>
  <c r="B72" i="1"/>
  <c r="E81" i="1"/>
  <c r="D85" i="1"/>
  <c r="D90" i="1"/>
  <c r="B131" i="1"/>
  <c r="D81" i="1"/>
  <c r="E117" i="1"/>
  <c r="D32" i="1"/>
  <c r="C78" i="1"/>
  <c r="C88" i="1"/>
  <c r="B32" i="1"/>
  <c r="C73" i="1"/>
  <c r="B34" i="1"/>
  <c r="E115" i="1"/>
  <c r="C118" i="1"/>
  <c r="B30" i="1"/>
  <c r="D136" i="1"/>
  <c r="B110" i="1"/>
  <c r="B104" i="1"/>
  <c r="D55" i="1"/>
  <c r="B86" i="1"/>
  <c r="D80" i="1"/>
  <c r="C110" i="1"/>
  <c r="E96" i="1"/>
  <c r="B23" i="1"/>
  <c r="E123" i="1"/>
  <c r="D125" i="1"/>
  <c r="C41" i="1"/>
  <c r="C74" i="1"/>
  <c r="B102" i="1"/>
  <c r="C123" i="1"/>
  <c r="B120" i="1"/>
  <c r="C97" i="1"/>
  <c r="E109" i="1"/>
  <c r="D96" i="1"/>
  <c r="D53" i="1"/>
  <c r="C122" i="1"/>
  <c r="C111" i="1"/>
  <c r="E20" i="1"/>
  <c r="E129" i="1"/>
  <c r="B116" i="1"/>
  <c r="C119" i="1"/>
  <c r="E111" i="1"/>
  <c r="E89" i="1"/>
  <c r="C10" i="1"/>
  <c r="E97" i="1"/>
  <c r="E124" i="1"/>
  <c r="E94" i="1"/>
  <c r="E85" i="1"/>
  <c r="C130" i="1"/>
  <c r="E105" i="1"/>
  <c r="D119" i="1"/>
  <c r="B15" i="1"/>
  <c r="B98" i="1"/>
  <c r="D97" i="1"/>
  <c r="D114" i="1"/>
  <c r="D93" i="1"/>
  <c r="B135" i="1"/>
  <c r="E79" i="1"/>
  <c r="B109" i="1"/>
  <c r="D62" i="1"/>
  <c r="E107" i="1"/>
  <c r="D124" i="1"/>
  <c r="B124" i="1"/>
  <c r="E9" i="1"/>
  <c r="D9" i="1"/>
  <c r="B126" i="1"/>
  <c r="E106" i="1"/>
  <c r="D14" i="1"/>
  <c r="E131" i="1"/>
  <c r="B12" i="1"/>
  <c r="D51" i="1"/>
  <c r="E7" i="1"/>
  <c r="E57" i="1"/>
  <c r="E88" i="1"/>
  <c r="E116" i="1"/>
  <c r="D69" i="1"/>
  <c r="D131" i="1"/>
  <c r="D89" i="1"/>
  <c r="C108" i="1"/>
  <c r="C124" i="1"/>
  <c r="D121" i="1"/>
  <c r="B130" i="1"/>
  <c r="D123" i="1"/>
  <c r="E101" i="1"/>
  <c r="B103" i="1"/>
  <c r="C53" i="1"/>
  <c r="E63" i="1"/>
  <c r="B107" i="1"/>
  <c r="B81" i="1"/>
  <c r="E70" i="1"/>
  <c r="C49" i="1"/>
  <c r="C94" i="1"/>
  <c r="E54" i="1"/>
  <c r="B42" i="1"/>
  <c r="E93" i="1"/>
  <c r="C109" i="1"/>
  <c r="B10" i="1"/>
  <c r="C29" i="1"/>
  <c r="C47" i="1"/>
  <c r="E83" i="1"/>
  <c r="E120" i="1"/>
  <c r="B41" i="1"/>
  <c r="E104" i="1"/>
  <c r="B113" i="1"/>
  <c r="E71" i="1"/>
  <c r="E17" i="1"/>
  <c r="D120" i="1"/>
  <c r="D92" i="1"/>
  <c r="B77" i="1"/>
  <c r="E87" i="1"/>
  <c r="C89" i="1"/>
  <c r="B20" i="1"/>
  <c r="C45" i="1"/>
  <c r="E130" i="1"/>
  <c r="D57" i="1"/>
  <c r="E21" i="1"/>
  <c r="E61" i="1"/>
  <c r="C93" i="1"/>
  <c r="E15" i="1"/>
  <c r="B80" i="1"/>
  <c r="D86" i="1"/>
  <c r="B74" i="1"/>
  <c r="B100" i="1"/>
  <c r="D29" i="1"/>
  <c r="B33" i="1"/>
  <c r="B117" i="1"/>
  <c r="E8" i="1"/>
  <c r="C38" i="1"/>
  <c r="D101" i="1"/>
  <c r="D71" i="1"/>
  <c r="C104" i="1"/>
  <c r="C31" i="1"/>
  <c r="B73" i="1"/>
  <c r="B39" i="1"/>
  <c r="B85" i="1"/>
  <c r="C133" i="1"/>
  <c r="D130" i="1"/>
  <c r="D10" i="1"/>
  <c r="B35" i="1"/>
  <c r="D27" i="1"/>
  <c r="D113" i="1"/>
  <c r="E134" i="1"/>
  <c r="E112" i="1"/>
  <c r="D59" i="1"/>
  <c r="D54" i="1"/>
  <c r="E125" i="1"/>
  <c r="C117" i="1"/>
  <c r="E98" i="1"/>
  <c r="C26" i="1"/>
  <c r="E121" i="1"/>
  <c r="C34" i="1"/>
  <c r="B14" i="1"/>
  <c r="B105" i="1"/>
  <c r="D129" i="1"/>
  <c r="B37" i="1"/>
  <c r="C36" i="1"/>
  <c r="C90" i="1"/>
  <c r="B82" i="1"/>
  <c r="C103" i="1"/>
  <c r="E11" i="1"/>
  <c r="C28" i="1"/>
  <c r="E102" i="1"/>
  <c r="D127" i="1"/>
  <c r="D95" i="1"/>
  <c r="E13" i="1"/>
  <c r="D116" i="1"/>
  <c r="C98" i="1"/>
  <c r="D88" i="1"/>
  <c r="E119" i="1"/>
  <c r="C85" i="1"/>
  <c r="E58" i="1"/>
  <c r="C54" i="1"/>
  <c r="C46" i="1"/>
  <c r="D105" i="1"/>
  <c r="D73" i="1"/>
  <c r="D68" i="1"/>
  <c r="D15" i="1"/>
  <c r="C82" i="1"/>
  <c r="B118" i="1"/>
  <c r="B79" i="1"/>
  <c r="B87" i="1"/>
  <c r="D70" i="1"/>
  <c r="C50" i="1"/>
  <c r="D58" i="1"/>
  <c r="C25" i="1"/>
  <c r="D75" i="1"/>
  <c r="E86" i="1"/>
  <c r="B75" i="1"/>
  <c r="C44" i="1"/>
  <c r="D79" i="1"/>
  <c r="D66" i="1"/>
  <c r="B106" i="1"/>
  <c r="C136" i="1"/>
  <c r="B132" i="1"/>
  <c r="D11" i="1"/>
  <c r="B115" i="1"/>
  <c r="E22" i="1"/>
  <c r="B17" i="1"/>
  <c r="D134" i="1"/>
  <c r="C58" i="1"/>
  <c r="C40" i="1"/>
  <c r="D65" i="1"/>
  <c r="B38" i="1"/>
  <c r="C128" i="1"/>
  <c r="B128" i="1"/>
  <c r="D67" i="1"/>
  <c r="B84" i="1"/>
  <c r="C43" i="1"/>
  <c r="D23" i="1"/>
  <c r="E53" i="1"/>
  <c r="C76" i="1"/>
  <c r="D107" i="1"/>
  <c r="C84" i="1"/>
  <c r="C23" i="1"/>
  <c r="B88" i="1"/>
  <c r="B127" i="1"/>
  <c r="C39" i="1"/>
  <c r="C71" i="1"/>
  <c r="D25" i="1"/>
  <c r="B92" i="1"/>
  <c r="D56" i="1"/>
  <c r="D111" i="1"/>
  <c r="E14" i="1"/>
  <c r="E84" i="1"/>
  <c r="D28" i="1"/>
  <c r="C106" i="1"/>
  <c r="C32" i="1"/>
  <c r="E100" i="1"/>
  <c r="C56" i="1"/>
  <c r="D24" i="1"/>
  <c r="D33" i="1"/>
  <c r="B91" i="1"/>
  <c r="D126" i="1"/>
  <c r="D31" i="1"/>
  <c r="E55" i="1"/>
  <c r="E92" i="1"/>
  <c r="E127" i="1"/>
  <c r="E103" i="1"/>
  <c r="C116" i="1"/>
  <c r="E59" i="1"/>
  <c r="B90" i="1"/>
  <c r="E67" i="1"/>
  <c r="C57" i="1"/>
  <c r="D109" i="1"/>
  <c r="D87" i="1"/>
  <c r="D64" i="1"/>
  <c r="C131" i="1"/>
  <c r="D122" i="1"/>
  <c r="E68" i="1"/>
  <c r="E12" i="1"/>
  <c r="D98" i="1"/>
  <c r="E69" i="1"/>
  <c r="B76" i="1"/>
  <c r="D7" i="1"/>
  <c r="B125" i="1"/>
  <c r="C112" i="1"/>
  <c r="E64" i="1"/>
  <c r="D99" i="1"/>
  <c r="C86" i="1"/>
  <c r="D61" i="1"/>
  <c r="E135" i="1"/>
  <c r="C7" i="1"/>
  <c r="D8" i="1"/>
  <c r="C24" i="1"/>
  <c r="E90" i="1"/>
  <c r="E95" i="1"/>
  <c r="B7" i="1"/>
  <c r="D135" i="1"/>
  <c r="C30" i="1"/>
  <c r="D16" i="1"/>
  <c r="D100" i="1"/>
  <c r="E113" i="1"/>
  <c r="E80" i="1"/>
  <c r="B13" i="1"/>
  <c r="B22" i="1"/>
  <c r="E18" i="1"/>
  <c r="D12" i="1"/>
  <c r="E110" i="1"/>
  <c r="C92" i="1"/>
  <c r="C9" i="1"/>
  <c r="B95" i="1"/>
  <c r="B101" i="1"/>
  <c r="E19" i="1"/>
  <c r="C132" i="1"/>
  <c r="B18" i="1"/>
  <c r="C79" i="1"/>
  <c r="C48" i="1"/>
  <c r="C51" i="1"/>
  <c r="C72" i="1"/>
  <c r="C35" i="1"/>
  <c r="C81" i="1"/>
  <c r="B25" i="1"/>
  <c r="D26" i="1"/>
  <c r="E82" i="1"/>
  <c r="D106" i="1"/>
  <c r="D102" i="1"/>
  <c r="C12" i="1"/>
  <c r="C11" i="1"/>
  <c r="D77" i="1"/>
  <c r="C83" i="1"/>
  <c r="D118" i="1"/>
  <c r="C8" i="1"/>
  <c r="D60" i="1"/>
  <c r="D30" i="1"/>
  <c r="C33" i="1"/>
  <c r="D82" i="1"/>
  <c r="E114" i="1"/>
  <c r="B93" i="1"/>
  <c r="C75" i="1"/>
  <c r="C100" i="1"/>
  <c r="C105" i="1"/>
  <c r="B16" i="1"/>
  <c r="E108" i="1"/>
  <c r="C127" i="1"/>
  <c r="B123" i="1"/>
  <c r="B8" i="1"/>
  <c r="C37" i="1"/>
  <c r="E60" i="1"/>
  <c r="C129" i="1"/>
  <c r="B136" i="1"/>
  <c r="D117" i="1"/>
  <c r="B29" i="1"/>
  <c r="C113" i="1"/>
  <c r="B40" i="1"/>
  <c r="B26" i="1"/>
  <c r="C115" i="1"/>
  <c r="D132" i="1"/>
  <c r="E133" i="1"/>
  <c r="C27" i="1"/>
  <c r="B27" i="1"/>
  <c r="D34" i="1"/>
  <c r="B99" i="1"/>
  <c r="C95" i="1"/>
  <c r="B129" i="1"/>
  <c r="E75" i="1"/>
  <c r="C121" i="1"/>
  <c r="B97" i="1"/>
  <c r="E62" i="1"/>
  <c r="C87" i="1"/>
  <c r="C114" i="1"/>
  <c r="D91" i="1"/>
  <c r="B114" i="1"/>
  <c r="D108" i="1"/>
  <c r="E10" i="1"/>
  <c r="D13" i="1"/>
  <c r="C52" i="1"/>
  <c r="D103" i="1"/>
  <c r="B24" i="1"/>
  <c r="B83" i="1"/>
  <c r="E91" i="1"/>
  <c r="D52" i="1"/>
  <c r="B122" i="1"/>
  <c r="B96" i="1"/>
  <c r="C91" i="1"/>
  <c r="C42" i="1"/>
  <c r="C77" i="1"/>
  <c r="C101" i="1"/>
  <c r="B21" i="1"/>
  <c r="C126" i="1"/>
  <c r="D94" i="1"/>
  <c r="C96" i="1"/>
  <c r="C120" i="1"/>
  <c r="B19" i="1"/>
  <c r="D63" i="1"/>
  <c r="E136" i="1"/>
  <c r="E99" i="1"/>
  <c r="C80" i="1"/>
  <c r="B108" i="1"/>
  <c r="E56" i="1"/>
  <c r="E65" i="1"/>
  <c r="B133" i="1"/>
  <c r="E16" i="1"/>
  <c r="C13" i="1"/>
  <c r="D110" i="1"/>
  <c r="B89" i="1"/>
  <c r="E128" i="1"/>
  <c r="B36" i="1"/>
  <c r="E66" i="1"/>
  <c r="E122" i="1"/>
  <c r="C134" i="1"/>
  <c r="B11" i="1"/>
  <c r="B28" i="1"/>
  <c r="C135" i="1"/>
  <c r="B94" i="1"/>
  <c r="D104" i="1"/>
  <c r="B9" i="1"/>
  <c r="C55" i="1"/>
  <c r="B111" i="1"/>
  <c r="B119" i="1"/>
  <c r="C107" i="1"/>
  <c r="D84" i="1"/>
  <c r="D112" i="1"/>
  <c r="D83" i="1"/>
  <c r="E132" i="1"/>
  <c r="B134" i="1"/>
  <c r="B31" i="1"/>
  <c r="E118" i="1"/>
  <c r="D133" i="1"/>
  <c r="D115" i="1"/>
  <c r="O115" i="5" l="1"/>
  <c r="I115" i="1"/>
  <c r="N115" i="5"/>
  <c r="R115" i="1"/>
  <c r="Q115" i="1"/>
  <c r="Q133" i="1"/>
  <c r="I133" i="1"/>
  <c r="O133" i="5"/>
  <c r="R133" i="1"/>
  <c r="N133" i="5"/>
  <c r="R118" i="5"/>
  <c r="Q118" i="5"/>
  <c r="S118" i="1"/>
  <c r="J118" i="1"/>
  <c r="I31" i="5"/>
  <c r="G31" i="1"/>
  <c r="H31" i="5"/>
  <c r="G134" i="1"/>
  <c r="I134" i="5"/>
  <c r="H134" i="5"/>
  <c r="R132" i="5"/>
  <c r="S132" i="1"/>
  <c r="J132" i="1"/>
  <c r="Q132" i="5"/>
  <c r="Q83" i="1"/>
  <c r="N83" i="5"/>
  <c r="I83" i="1"/>
  <c r="O83" i="5"/>
  <c r="R83" i="1"/>
  <c r="N112" i="5"/>
  <c r="Q112" i="1"/>
  <c r="R112" i="1"/>
  <c r="O112" i="5"/>
  <c r="I112" i="1"/>
  <c r="I84" i="1"/>
  <c r="Q84" i="1"/>
  <c r="R84" i="1"/>
  <c r="O84" i="5"/>
  <c r="N84" i="5"/>
  <c r="L107" i="5"/>
  <c r="H107" i="1"/>
  <c r="K107" i="5"/>
  <c r="I119" i="5"/>
  <c r="G119" i="1"/>
  <c r="H119" i="5"/>
  <c r="I111" i="5"/>
  <c r="G111" i="1"/>
  <c r="H111" i="5"/>
  <c r="L55" i="5"/>
  <c r="K55" i="5"/>
  <c r="H55" i="1"/>
  <c r="I9" i="5"/>
  <c r="G9" i="1"/>
  <c r="H9" i="5"/>
  <c r="I104" i="1"/>
  <c r="Q104" i="1"/>
  <c r="R104" i="1"/>
  <c r="N104" i="5"/>
  <c r="O104" i="5"/>
  <c r="G94" i="1"/>
  <c r="H94" i="5"/>
  <c r="I94" i="5"/>
  <c r="K135" i="5"/>
  <c r="H135" i="1"/>
  <c r="L135" i="5"/>
  <c r="H28" i="5"/>
  <c r="G28" i="1"/>
  <c r="I28" i="5"/>
  <c r="H11" i="5"/>
  <c r="I11" i="5"/>
  <c r="G11" i="1"/>
  <c r="K134" i="5"/>
  <c r="L134" i="5"/>
  <c r="H134" i="1"/>
  <c r="J122" i="1"/>
  <c r="Q122" i="5"/>
  <c r="R122" i="5"/>
  <c r="S122" i="1"/>
  <c r="J66" i="1"/>
  <c r="Q66" i="5"/>
  <c r="R66" i="5"/>
  <c r="I36" i="5"/>
  <c r="H36" i="5"/>
  <c r="G36" i="1"/>
  <c r="Q128" i="5"/>
  <c r="R128" i="5"/>
  <c r="J128" i="1"/>
  <c r="S128" i="1"/>
  <c r="G89" i="1"/>
  <c r="I89" i="5"/>
  <c r="H89" i="5"/>
  <c r="I110" i="1"/>
  <c r="R110" i="1"/>
  <c r="O110" i="5"/>
  <c r="Q110" i="1"/>
  <c r="N110" i="5"/>
  <c r="K13" i="5"/>
  <c r="H13" i="1"/>
  <c r="L13" i="5"/>
  <c r="Q16" i="5"/>
  <c r="J16" i="1"/>
  <c r="R16" i="5"/>
  <c r="H133" i="5"/>
  <c r="G133" i="1"/>
  <c r="I133" i="5"/>
  <c r="J65" i="1"/>
  <c r="Q65" i="5"/>
  <c r="R65" i="5"/>
  <c r="J56" i="1"/>
  <c r="Q56" i="5"/>
  <c r="R56" i="5"/>
  <c r="G108" i="1"/>
  <c r="H108" i="5"/>
  <c r="I108" i="5"/>
  <c r="L80" i="5"/>
  <c r="K80" i="5"/>
  <c r="H80" i="1"/>
  <c r="R99" i="5"/>
  <c r="J99" i="1"/>
  <c r="S99" i="1"/>
  <c r="Q99" i="5"/>
  <c r="Q136" i="5"/>
  <c r="J136" i="1"/>
  <c r="S136" i="1"/>
  <c r="R136" i="5"/>
  <c r="O63" i="5"/>
  <c r="N63" i="5"/>
  <c r="I63" i="1"/>
  <c r="H19" i="5"/>
  <c r="I19" i="5"/>
  <c r="H120" i="1"/>
  <c r="K120" i="5"/>
  <c r="L120" i="5"/>
  <c r="H96" i="1"/>
  <c r="K96" i="5"/>
  <c r="L96" i="5"/>
  <c r="O94" i="5"/>
  <c r="Q94" i="1"/>
  <c r="R94" i="1"/>
  <c r="N94" i="5"/>
  <c r="I94" i="1"/>
  <c r="L126" i="5"/>
  <c r="H126" i="1"/>
  <c r="K126" i="5"/>
  <c r="H21" i="5"/>
  <c r="I21" i="5"/>
  <c r="L101" i="5"/>
  <c r="H101" i="1"/>
  <c r="K101" i="5"/>
  <c r="H77" i="1"/>
  <c r="L77" i="5"/>
  <c r="K77" i="5"/>
  <c r="H42" i="1"/>
  <c r="L42" i="5"/>
  <c r="K42" i="5"/>
  <c r="K91" i="5"/>
  <c r="L91" i="5"/>
  <c r="H91" i="1"/>
  <c r="H96" i="5"/>
  <c r="G96" i="1"/>
  <c r="I96" i="5"/>
  <c r="H122" i="5"/>
  <c r="I122" i="5"/>
  <c r="G122" i="1"/>
  <c r="I52" i="1"/>
  <c r="O52" i="5"/>
  <c r="N52" i="5"/>
  <c r="R91" i="5"/>
  <c r="J91" i="1"/>
  <c r="S91" i="1"/>
  <c r="Q91" i="5"/>
  <c r="G83" i="1"/>
  <c r="I83" i="5"/>
  <c r="H83" i="5"/>
  <c r="I24" i="5"/>
  <c r="H24" i="5"/>
  <c r="G24" i="1"/>
  <c r="I103" i="1"/>
  <c r="N103" i="5"/>
  <c r="Q103" i="1"/>
  <c r="O103" i="5"/>
  <c r="R103" i="1"/>
  <c r="K52" i="5"/>
  <c r="L52" i="5"/>
  <c r="H52" i="1"/>
  <c r="O13" i="5"/>
  <c r="I13" i="1"/>
  <c r="N13" i="5"/>
  <c r="R10" i="5"/>
  <c r="J10" i="1"/>
  <c r="Q10" i="5"/>
  <c r="N108" i="5"/>
  <c r="R108" i="1"/>
  <c r="Q108" i="1"/>
  <c r="O108" i="5"/>
  <c r="I108" i="1"/>
  <c r="H114" i="5"/>
  <c r="G114" i="1"/>
  <c r="I114" i="5"/>
  <c r="I91" i="1"/>
  <c r="Q91" i="1"/>
  <c r="O91" i="5"/>
  <c r="R91" i="1"/>
  <c r="N91" i="5"/>
  <c r="K114" i="5"/>
  <c r="H114" i="1"/>
  <c r="L114" i="5"/>
  <c r="H87" i="1"/>
  <c r="K87" i="5"/>
  <c r="L87" i="5"/>
  <c r="J62" i="1"/>
  <c r="R62" i="5"/>
  <c r="Q62" i="5"/>
  <c r="H97" i="5"/>
  <c r="G97" i="1"/>
  <c r="I97" i="5"/>
  <c r="H121" i="1"/>
  <c r="L121" i="5"/>
  <c r="K121" i="5"/>
  <c r="Q75" i="5"/>
  <c r="S75" i="1"/>
  <c r="J75" i="1"/>
  <c r="R75" i="5"/>
  <c r="H129" i="5"/>
  <c r="G129" i="1"/>
  <c r="I129" i="5"/>
  <c r="H95" i="1"/>
  <c r="L95" i="5"/>
  <c r="K95" i="5"/>
  <c r="H99" i="5"/>
  <c r="G99" i="1"/>
  <c r="I99" i="5"/>
  <c r="N34" i="5"/>
  <c r="I34" i="1"/>
  <c r="O34" i="5"/>
  <c r="I27" i="5"/>
  <c r="H27" i="5"/>
  <c r="G27" i="1"/>
  <c r="L27" i="5"/>
  <c r="H27" i="1"/>
  <c r="K27" i="5"/>
  <c r="Q133" i="5"/>
  <c r="J133" i="1"/>
  <c r="R133" i="5"/>
  <c r="S133" i="1"/>
  <c r="O132" i="5"/>
  <c r="N132" i="5"/>
  <c r="R132" i="1"/>
  <c r="I132" i="1"/>
  <c r="Q132" i="1"/>
  <c r="L115" i="5"/>
  <c r="H115" i="1"/>
  <c r="K115" i="5"/>
  <c r="I26" i="5"/>
  <c r="G26" i="1"/>
  <c r="H26" i="5"/>
  <c r="I40" i="5"/>
  <c r="G40" i="1"/>
  <c r="H40" i="5"/>
  <c r="H113" i="1"/>
  <c r="K113" i="5"/>
  <c r="L113" i="5"/>
  <c r="G29" i="1"/>
  <c r="H29" i="5"/>
  <c r="I29" i="5"/>
  <c r="Q117" i="1"/>
  <c r="N117" i="5"/>
  <c r="R117" i="1"/>
  <c r="O117" i="5"/>
  <c r="I117" i="1"/>
  <c r="I136" i="5"/>
  <c r="H136" i="5"/>
  <c r="G136" i="1"/>
  <c r="H129" i="1"/>
  <c r="L129" i="5"/>
  <c r="K129" i="5"/>
  <c r="Q60" i="5"/>
  <c r="R60" i="5"/>
  <c r="J60" i="1"/>
  <c r="H37" i="1"/>
  <c r="K37" i="5"/>
  <c r="L37" i="5"/>
  <c r="H8" i="5"/>
  <c r="G8" i="1"/>
  <c r="I8" i="5"/>
  <c r="G123" i="1"/>
  <c r="I123" i="5"/>
  <c r="H123" i="5"/>
  <c r="H127" i="1"/>
  <c r="K127" i="5"/>
  <c r="L127" i="5"/>
  <c r="S108" i="1"/>
  <c r="R108" i="5"/>
  <c r="Q108" i="5"/>
  <c r="J108" i="1"/>
  <c r="I16" i="5"/>
  <c r="H16" i="5"/>
  <c r="H105" i="1"/>
  <c r="L105" i="5"/>
  <c r="K105" i="5"/>
  <c r="H100" i="1"/>
  <c r="L100" i="5"/>
  <c r="K100" i="5"/>
  <c r="H75" i="1"/>
  <c r="L75" i="5"/>
  <c r="K75" i="5"/>
  <c r="I93" i="5"/>
  <c r="G93" i="1"/>
  <c r="H93" i="5"/>
  <c r="S114" i="1"/>
  <c r="J114" i="1"/>
  <c r="R114" i="5"/>
  <c r="Q114" i="5"/>
  <c r="R82" i="1"/>
  <c r="I82" i="1"/>
  <c r="N82" i="5"/>
  <c r="Q82" i="1"/>
  <c r="O82" i="5"/>
  <c r="H33" i="1"/>
  <c r="L33" i="5"/>
  <c r="K33" i="5"/>
  <c r="N30" i="5"/>
  <c r="O30" i="5"/>
  <c r="I30" i="1"/>
  <c r="O60" i="5"/>
  <c r="I60" i="1"/>
  <c r="N60" i="5"/>
  <c r="L8" i="5"/>
  <c r="H8" i="1"/>
  <c r="K8" i="5"/>
  <c r="R118" i="1"/>
  <c r="Q118" i="1"/>
  <c r="I118" i="1"/>
  <c r="O118" i="5"/>
  <c r="N118" i="5"/>
  <c r="H83" i="1"/>
  <c r="L83" i="5"/>
  <c r="K83" i="5"/>
  <c r="O77" i="5"/>
  <c r="I77" i="1"/>
  <c r="N77" i="5"/>
  <c r="Q77" i="1"/>
  <c r="R77" i="1"/>
  <c r="H11" i="1"/>
  <c r="K11" i="5"/>
  <c r="L11" i="5"/>
  <c r="K12" i="5"/>
  <c r="H12" i="1"/>
  <c r="L12" i="5"/>
  <c r="R102" i="1"/>
  <c r="O102" i="5"/>
  <c r="I102" i="1"/>
  <c r="N102" i="5"/>
  <c r="Q102" i="1"/>
  <c r="O106" i="5"/>
  <c r="N106" i="5"/>
  <c r="Q106" i="1"/>
  <c r="I106" i="1"/>
  <c r="R106" i="1"/>
  <c r="J82" i="1"/>
  <c r="R82" i="5"/>
  <c r="Q82" i="5"/>
  <c r="S82" i="1"/>
  <c r="O26" i="5"/>
  <c r="N26" i="5"/>
  <c r="I26" i="1"/>
  <c r="I25" i="5"/>
  <c r="H25" i="5"/>
  <c r="G25" i="1"/>
  <c r="L81" i="5"/>
  <c r="K81" i="5"/>
  <c r="H81" i="1"/>
  <c r="L35" i="5"/>
  <c r="K35" i="5"/>
  <c r="H35" i="1"/>
  <c r="L72" i="5"/>
  <c r="K72" i="5"/>
  <c r="H72" i="1"/>
  <c r="K51" i="5"/>
  <c r="L51" i="5"/>
  <c r="H51" i="1"/>
  <c r="L48" i="5"/>
  <c r="H48" i="1"/>
  <c r="K48" i="5"/>
  <c r="L79" i="5"/>
  <c r="H79" i="1"/>
  <c r="K79" i="5"/>
  <c r="AK79" i="5" s="1"/>
  <c r="H18" i="5"/>
  <c r="I18" i="5"/>
  <c r="H132" i="1"/>
  <c r="L132" i="5"/>
  <c r="K132" i="5"/>
  <c r="Q19" i="5"/>
  <c r="J19" i="1"/>
  <c r="R19" i="5"/>
  <c r="H101" i="5"/>
  <c r="I101" i="5"/>
  <c r="G101" i="1"/>
  <c r="G95" i="1"/>
  <c r="H95" i="5"/>
  <c r="I95" i="5"/>
  <c r="K9" i="5"/>
  <c r="L9" i="5"/>
  <c r="H9" i="1"/>
  <c r="H92" i="1"/>
  <c r="L92" i="5"/>
  <c r="K92" i="5"/>
  <c r="Q110" i="5"/>
  <c r="R110" i="5"/>
  <c r="J110" i="1"/>
  <c r="S110" i="1"/>
  <c r="N12" i="5"/>
  <c r="O12" i="5"/>
  <c r="I12" i="1"/>
  <c r="J18" i="1"/>
  <c r="Q18" i="5"/>
  <c r="R18" i="5"/>
  <c r="H22" i="5"/>
  <c r="I22" i="5"/>
  <c r="H13" i="5"/>
  <c r="I13" i="5"/>
  <c r="S80" i="1"/>
  <c r="R80" i="5"/>
  <c r="J80" i="1"/>
  <c r="Q80" i="5"/>
  <c r="S113" i="1"/>
  <c r="R113" i="5"/>
  <c r="J113" i="1"/>
  <c r="Q113" i="5"/>
  <c r="O100" i="5"/>
  <c r="N100" i="5"/>
  <c r="R100" i="1"/>
  <c r="I100" i="1"/>
  <c r="Q100" i="1"/>
  <c r="O16" i="5"/>
  <c r="N16" i="5"/>
  <c r="I16" i="1"/>
  <c r="H30" i="1"/>
  <c r="L30" i="5"/>
  <c r="K30" i="5"/>
  <c r="Q135" i="1"/>
  <c r="R135" i="1"/>
  <c r="I135" i="1"/>
  <c r="O135" i="5"/>
  <c r="N135" i="5"/>
  <c r="G7" i="1"/>
  <c r="H7" i="5"/>
  <c r="I7" i="5"/>
  <c r="R95" i="5"/>
  <c r="Q95" i="5"/>
  <c r="AQ95" i="5" s="1"/>
  <c r="J95" i="1"/>
  <c r="S95" i="1"/>
  <c r="R90" i="5"/>
  <c r="J90" i="1"/>
  <c r="Q90" i="5"/>
  <c r="S90" i="1"/>
  <c r="H24" i="1"/>
  <c r="K24" i="5"/>
  <c r="L24" i="5"/>
  <c r="O8" i="5"/>
  <c r="I8" i="1"/>
  <c r="N8" i="5"/>
  <c r="K7" i="5"/>
  <c r="H7" i="1"/>
  <c r="L7" i="5"/>
  <c r="J135" i="1"/>
  <c r="R135" i="5"/>
  <c r="Q135" i="5"/>
  <c r="S135" i="1"/>
  <c r="O61" i="5"/>
  <c r="N61" i="5"/>
  <c r="I61" i="1"/>
  <c r="H86" i="1"/>
  <c r="L86" i="5"/>
  <c r="K86" i="5"/>
  <c r="R99" i="1"/>
  <c r="O99" i="5"/>
  <c r="N99" i="5"/>
  <c r="I99" i="1"/>
  <c r="Q99" i="1"/>
  <c r="R64" i="5"/>
  <c r="J64" i="1"/>
  <c r="Q64" i="5"/>
  <c r="H112" i="1"/>
  <c r="L112" i="5"/>
  <c r="K112" i="5"/>
  <c r="H125" i="5"/>
  <c r="G125" i="1"/>
  <c r="I125" i="5"/>
  <c r="I7" i="1"/>
  <c r="N7" i="5"/>
  <c r="O7" i="5"/>
  <c r="I76" i="5"/>
  <c r="G76" i="1"/>
  <c r="H76" i="5"/>
  <c r="R69" i="5"/>
  <c r="Q69" i="5"/>
  <c r="J69" i="1"/>
  <c r="O98" i="5"/>
  <c r="Q98" i="1"/>
  <c r="R98" i="1"/>
  <c r="I98" i="1"/>
  <c r="N98" i="5"/>
  <c r="Q12" i="5"/>
  <c r="J12" i="1"/>
  <c r="R12" i="5"/>
  <c r="J68" i="1"/>
  <c r="R68" i="5"/>
  <c r="Q68" i="5"/>
  <c r="R122" i="1"/>
  <c r="I122" i="1"/>
  <c r="N122" i="5"/>
  <c r="Q122" i="1"/>
  <c r="O122" i="5"/>
  <c r="L131" i="5"/>
  <c r="H131" i="1"/>
  <c r="K131" i="5"/>
  <c r="O64" i="5"/>
  <c r="I64" i="1"/>
  <c r="N64" i="5"/>
  <c r="R87" i="1"/>
  <c r="Q87" i="1"/>
  <c r="O87" i="5"/>
  <c r="N87" i="5"/>
  <c r="I87" i="1"/>
  <c r="N109" i="5"/>
  <c r="O109" i="5"/>
  <c r="I109" i="1"/>
  <c r="R109" i="1"/>
  <c r="Q109" i="1"/>
  <c r="K57" i="5"/>
  <c r="H57" i="1"/>
  <c r="L57" i="5"/>
  <c r="R67" i="5"/>
  <c r="Q67" i="5"/>
  <c r="J67" i="1"/>
  <c r="I90" i="5"/>
  <c r="H90" i="5"/>
  <c r="G90" i="1"/>
  <c r="R59" i="5"/>
  <c r="Q59" i="5"/>
  <c r="J59" i="1"/>
  <c r="L116" i="5"/>
  <c r="H116" i="1"/>
  <c r="K116" i="5"/>
  <c r="S103" i="1"/>
  <c r="Q103" i="5"/>
  <c r="J103" i="1"/>
  <c r="R103" i="5"/>
  <c r="J127" i="1"/>
  <c r="S127" i="1"/>
  <c r="Q127" i="5"/>
  <c r="R127" i="5"/>
  <c r="J92" i="1"/>
  <c r="R92" i="5"/>
  <c r="Q92" i="5"/>
  <c r="S92" i="1"/>
  <c r="Q55" i="5"/>
  <c r="J55" i="1"/>
  <c r="R55" i="5"/>
  <c r="I31" i="1"/>
  <c r="O31" i="5"/>
  <c r="N31" i="5"/>
  <c r="Q126" i="1"/>
  <c r="R126" i="1"/>
  <c r="I126" i="1"/>
  <c r="O126" i="5"/>
  <c r="N126" i="5"/>
  <c r="I91" i="5"/>
  <c r="G91" i="1"/>
  <c r="H91" i="5"/>
  <c r="N33" i="5"/>
  <c r="I33" i="1"/>
  <c r="O33" i="5"/>
  <c r="N24" i="5"/>
  <c r="I24" i="1"/>
  <c r="O24" i="5"/>
  <c r="K56" i="5"/>
  <c r="H56" i="1"/>
  <c r="L56" i="5"/>
  <c r="Q100" i="5"/>
  <c r="R100" i="5"/>
  <c r="J100" i="1"/>
  <c r="S100" i="1"/>
  <c r="L32" i="5"/>
  <c r="K32" i="5"/>
  <c r="H32" i="1"/>
  <c r="L106" i="5"/>
  <c r="K106" i="5"/>
  <c r="H106" i="1"/>
  <c r="N28" i="5"/>
  <c r="O28" i="5"/>
  <c r="I28" i="1"/>
  <c r="S84" i="1"/>
  <c r="J84" i="1"/>
  <c r="R84" i="5"/>
  <c r="Q84" i="5"/>
  <c r="Q14" i="5"/>
  <c r="J14" i="1"/>
  <c r="R14" i="5"/>
  <c r="O111" i="5"/>
  <c r="R111" i="1"/>
  <c r="N111" i="5"/>
  <c r="I111" i="1"/>
  <c r="Q111" i="1"/>
  <c r="I56" i="1"/>
  <c r="O56" i="5"/>
  <c r="N56" i="5"/>
  <c r="I92" i="5"/>
  <c r="H92" i="5"/>
  <c r="G92" i="1"/>
  <c r="I25" i="1"/>
  <c r="N25" i="5"/>
  <c r="O25" i="5"/>
  <c r="L71" i="5"/>
  <c r="H71" i="1"/>
  <c r="K71" i="5"/>
  <c r="L39" i="5"/>
  <c r="H39" i="1"/>
  <c r="K39" i="5"/>
  <c r="G127" i="1"/>
  <c r="I127" i="5"/>
  <c r="H127" i="5"/>
  <c r="I88" i="5"/>
  <c r="H88" i="5"/>
  <c r="G88" i="1"/>
  <c r="L23" i="5"/>
  <c r="K23" i="5"/>
  <c r="H23" i="1"/>
  <c r="K84" i="5"/>
  <c r="L84" i="5"/>
  <c r="H84" i="1"/>
  <c r="R107" i="1"/>
  <c r="N107" i="5"/>
  <c r="Q107" i="1"/>
  <c r="I107" i="1"/>
  <c r="O107" i="5"/>
  <c r="H76" i="1"/>
  <c r="K76" i="5"/>
  <c r="L76" i="5"/>
  <c r="R53" i="5"/>
  <c r="J53" i="1"/>
  <c r="Q53" i="5"/>
  <c r="N23" i="5"/>
  <c r="O23" i="5"/>
  <c r="I23" i="1"/>
  <c r="K43" i="5"/>
  <c r="L43" i="5"/>
  <c r="H43" i="1"/>
  <c r="G84" i="1"/>
  <c r="H84" i="5"/>
  <c r="I84" i="5"/>
  <c r="I67" i="1"/>
  <c r="N67" i="5"/>
  <c r="O67" i="5"/>
  <c r="I128" i="5"/>
  <c r="H128" i="5"/>
  <c r="G128" i="1"/>
  <c r="L128" i="5"/>
  <c r="H128" i="1"/>
  <c r="K128" i="5"/>
  <c r="H38" i="5"/>
  <c r="I38" i="5"/>
  <c r="G38" i="1"/>
  <c r="N65" i="5"/>
  <c r="O65" i="5"/>
  <c r="I65" i="1"/>
  <c r="K40" i="5"/>
  <c r="H40" i="1"/>
  <c r="L40" i="5"/>
  <c r="H58" i="1"/>
  <c r="L58" i="5"/>
  <c r="K58" i="5"/>
  <c r="N134" i="5"/>
  <c r="R134" i="1"/>
  <c r="I134" i="1"/>
  <c r="Q134" i="1"/>
  <c r="O134" i="5"/>
  <c r="H17" i="5"/>
  <c r="I17" i="5"/>
  <c r="R22" i="5"/>
  <c r="J22" i="1"/>
  <c r="Q22" i="5"/>
  <c r="G115" i="1"/>
  <c r="I115" i="5"/>
  <c r="H115" i="5"/>
  <c r="N11" i="5"/>
  <c r="I11" i="1"/>
  <c r="O11" i="5"/>
  <c r="H132" i="5"/>
  <c r="I132" i="5"/>
  <c r="G132" i="1"/>
  <c r="K136" i="5"/>
  <c r="H136" i="1"/>
  <c r="L136" i="5"/>
  <c r="G106" i="1"/>
  <c r="H106" i="5"/>
  <c r="I106" i="5"/>
  <c r="I66" i="1"/>
  <c r="O66" i="5"/>
  <c r="N66" i="5"/>
  <c r="Q79" i="1"/>
  <c r="N79" i="5"/>
  <c r="R79" i="1"/>
  <c r="I79" i="1"/>
  <c r="O79" i="5"/>
  <c r="L44" i="5"/>
  <c r="K44" i="5"/>
  <c r="H44" i="1"/>
  <c r="H75" i="5"/>
  <c r="I75" i="5"/>
  <c r="G75" i="1"/>
  <c r="Q86" i="5"/>
  <c r="R86" i="5"/>
  <c r="S86" i="1"/>
  <c r="J86" i="1"/>
  <c r="O75" i="5"/>
  <c r="Q75" i="1"/>
  <c r="R75" i="1"/>
  <c r="I75" i="1"/>
  <c r="N75" i="5"/>
  <c r="L25" i="5"/>
  <c r="K25" i="5"/>
  <c r="H25" i="1"/>
  <c r="N58" i="5"/>
  <c r="I58" i="1"/>
  <c r="O58" i="5"/>
  <c r="L50" i="5"/>
  <c r="H50" i="1"/>
  <c r="K50" i="5"/>
  <c r="O70" i="5"/>
  <c r="N70" i="5"/>
  <c r="I70" i="1"/>
  <c r="G87" i="1"/>
  <c r="H87" i="5"/>
  <c r="I87" i="5"/>
  <c r="I79" i="5"/>
  <c r="G79" i="1"/>
  <c r="H79" i="5"/>
  <c r="AH79" i="5" s="1"/>
  <c r="H118" i="5"/>
  <c r="G118" i="1"/>
  <c r="I118" i="5"/>
  <c r="L82" i="5"/>
  <c r="H82" i="1"/>
  <c r="K82" i="5"/>
  <c r="O15" i="5"/>
  <c r="N15" i="5"/>
  <c r="I15" i="1"/>
  <c r="N68" i="5"/>
  <c r="I68" i="1"/>
  <c r="O68" i="5"/>
  <c r="O73" i="5"/>
  <c r="R73" i="1"/>
  <c r="Q73" i="1"/>
  <c r="I73" i="1"/>
  <c r="N73" i="5"/>
  <c r="N105" i="5"/>
  <c r="I105" i="1"/>
  <c r="R105" i="1"/>
  <c r="Q105" i="1"/>
  <c r="O105" i="5"/>
  <c r="L46" i="5"/>
  <c r="K46" i="5"/>
  <c r="H46" i="1"/>
  <c r="H54" i="1"/>
  <c r="K54" i="5"/>
  <c r="L54" i="5"/>
  <c r="J58" i="1"/>
  <c r="Q58" i="5"/>
  <c r="R58" i="5"/>
  <c r="K85" i="5"/>
  <c r="H85" i="1"/>
  <c r="L85" i="5"/>
  <c r="J119" i="1"/>
  <c r="R119" i="5"/>
  <c r="Q119" i="5"/>
  <c r="S119" i="1"/>
  <c r="O88" i="5"/>
  <c r="R88" i="1"/>
  <c r="Q88" i="1"/>
  <c r="I88" i="1"/>
  <c r="N88" i="5"/>
  <c r="L98" i="5"/>
  <c r="K98" i="5"/>
  <c r="H98" i="1"/>
  <c r="N116" i="5"/>
  <c r="O116" i="5"/>
  <c r="I116" i="1"/>
  <c r="R116" i="1"/>
  <c r="Q116" i="1"/>
  <c r="J13" i="1"/>
  <c r="Q13" i="5"/>
  <c r="R13" i="5"/>
  <c r="O95" i="5"/>
  <c r="I95" i="1"/>
  <c r="N95" i="5"/>
  <c r="Q95" i="1"/>
  <c r="R95" i="1"/>
  <c r="R127" i="1"/>
  <c r="O127" i="5"/>
  <c r="I127" i="1"/>
  <c r="N127" i="5"/>
  <c r="Q127" i="1"/>
  <c r="R102" i="5"/>
  <c r="Q102" i="5"/>
  <c r="S102" i="1"/>
  <c r="J102" i="1"/>
  <c r="L28" i="5"/>
  <c r="K28" i="5"/>
  <c r="H28" i="1"/>
  <c r="J11" i="1"/>
  <c r="Q11" i="5"/>
  <c r="R11" i="5"/>
  <c r="H103" i="1"/>
  <c r="L103" i="5"/>
  <c r="K103" i="5"/>
  <c r="I82" i="5"/>
  <c r="H82" i="5"/>
  <c r="G82" i="1"/>
  <c r="H90" i="1"/>
  <c r="K90" i="5"/>
  <c r="L90" i="5"/>
  <c r="L36" i="5"/>
  <c r="K36" i="5"/>
  <c r="H36" i="1"/>
  <c r="H37" i="5"/>
  <c r="I37" i="5"/>
  <c r="G37" i="1"/>
  <c r="I129" i="1"/>
  <c r="O129" i="5"/>
  <c r="N129" i="5"/>
  <c r="Q129" i="1"/>
  <c r="R129" i="1"/>
  <c r="H105" i="5"/>
  <c r="I105" i="5"/>
  <c r="G105" i="1"/>
  <c r="H14" i="5"/>
  <c r="I14" i="5"/>
  <c r="K34" i="5"/>
  <c r="L34" i="5"/>
  <c r="H34" i="1"/>
  <c r="R121" i="5"/>
  <c r="Q121" i="5"/>
  <c r="J121" i="1"/>
  <c r="S121" i="1"/>
  <c r="L26" i="5"/>
  <c r="H26" i="1"/>
  <c r="K26" i="5"/>
  <c r="R98" i="5"/>
  <c r="Q98" i="5"/>
  <c r="S98" i="1"/>
  <c r="J98" i="1"/>
  <c r="K117" i="5"/>
  <c r="H117" i="1"/>
  <c r="L117" i="5"/>
  <c r="Q125" i="5"/>
  <c r="R125" i="5"/>
  <c r="J125" i="1"/>
  <c r="S125" i="1"/>
  <c r="I54" i="1"/>
  <c r="O54" i="5"/>
  <c r="N54" i="5"/>
  <c r="O59" i="5"/>
  <c r="I59" i="1"/>
  <c r="N59" i="5"/>
  <c r="R112" i="5"/>
  <c r="S112" i="1"/>
  <c r="Q112" i="5"/>
  <c r="J112" i="1"/>
  <c r="Q134" i="5"/>
  <c r="R134" i="5"/>
  <c r="J134" i="1"/>
  <c r="S134" i="1"/>
  <c r="Q113" i="1"/>
  <c r="I113" i="1"/>
  <c r="O113" i="5"/>
  <c r="R113" i="1"/>
  <c r="N113" i="5"/>
  <c r="I27" i="1"/>
  <c r="N27" i="5"/>
  <c r="O27" i="5"/>
  <c r="G35" i="1"/>
  <c r="H35" i="5"/>
  <c r="I35" i="5"/>
  <c r="I10" i="1"/>
  <c r="O10" i="5"/>
  <c r="N10" i="5"/>
  <c r="Q130" i="1"/>
  <c r="N130" i="5"/>
  <c r="R130" i="1"/>
  <c r="O130" i="5"/>
  <c r="I130" i="1"/>
  <c r="K133" i="5"/>
  <c r="H133" i="1"/>
  <c r="L133" i="5"/>
  <c r="G85" i="1"/>
  <c r="I85" i="5"/>
  <c r="H85" i="5"/>
  <c r="I39" i="5"/>
  <c r="G39" i="1"/>
  <c r="H39" i="5"/>
  <c r="G73" i="1"/>
  <c r="I73" i="5"/>
  <c r="H73" i="5"/>
  <c r="K31" i="5"/>
  <c r="H31" i="1"/>
  <c r="L31" i="5"/>
  <c r="K104" i="5"/>
  <c r="L104" i="5"/>
  <c r="H104" i="1"/>
  <c r="R71" i="1"/>
  <c r="I71" i="1"/>
  <c r="N71" i="5"/>
  <c r="O71" i="5"/>
  <c r="Q71" i="1"/>
  <c r="Q101" i="1"/>
  <c r="R101" i="1"/>
  <c r="I101" i="1"/>
  <c r="N101" i="5"/>
  <c r="O101" i="5"/>
  <c r="L38" i="5"/>
  <c r="H38" i="1"/>
  <c r="K38" i="5"/>
  <c r="Q8" i="5"/>
  <c r="R8" i="5"/>
  <c r="J8" i="1"/>
  <c r="G117" i="1"/>
  <c r="I117" i="5"/>
  <c r="H117" i="5"/>
  <c r="H33" i="5"/>
  <c r="G33" i="1"/>
  <c r="I33" i="5"/>
  <c r="I29" i="1"/>
  <c r="N29" i="5"/>
  <c r="O29" i="5"/>
  <c r="G100" i="1"/>
  <c r="H100" i="5"/>
  <c r="I100" i="5"/>
  <c r="I74" i="5"/>
  <c r="H74" i="5"/>
  <c r="G74" i="1"/>
  <c r="N86" i="5"/>
  <c r="O86" i="5"/>
  <c r="I86" i="1"/>
  <c r="Q86" i="1"/>
  <c r="R86" i="1"/>
  <c r="H80" i="5"/>
  <c r="G80" i="1"/>
  <c r="I80" i="5"/>
  <c r="Q15" i="5"/>
  <c r="J15" i="1"/>
  <c r="R15" i="5"/>
  <c r="L93" i="5"/>
  <c r="K93" i="5"/>
  <c r="H93" i="1"/>
  <c r="Q61" i="5"/>
  <c r="J61" i="1"/>
  <c r="R61" i="5"/>
  <c r="Q21" i="5"/>
  <c r="J21" i="1"/>
  <c r="R21" i="5"/>
  <c r="N57" i="5"/>
  <c r="I57" i="1"/>
  <c r="O57" i="5"/>
  <c r="S130" i="1"/>
  <c r="Q130" i="5"/>
  <c r="J130" i="1"/>
  <c r="R130" i="5"/>
  <c r="K45" i="5"/>
  <c r="L45" i="5"/>
  <c r="H45" i="1"/>
  <c r="I20" i="5"/>
  <c r="H20" i="5"/>
  <c r="H89" i="1"/>
  <c r="L89" i="5"/>
  <c r="K89" i="5"/>
  <c r="Q87" i="5"/>
  <c r="J87" i="1"/>
  <c r="R87" i="5"/>
  <c r="S87" i="1"/>
  <c r="H77" i="5"/>
  <c r="I77" i="5"/>
  <c r="G77" i="1"/>
  <c r="Q92" i="1"/>
  <c r="O92" i="5"/>
  <c r="N92" i="5"/>
  <c r="R92" i="1"/>
  <c r="I92" i="1"/>
  <c r="N120" i="5"/>
  <c r="R120" i="1"/>
  <c r="O120" i="5"/>
  <c r="I120" i="1"/>
  <c r="Q120" i="1"/>
  <c r="R17" i="5"/>
  <c r="Q17" i="5"/>
  <c r="J17" i="1"/>
  <c r="S71" i="1"/>
  <c r="R71" i="5"/>
  <c r="Q71" i="5"/>
  <c r="J71" i="1"/>
  <c r="H113" i="5"/>
  <c r="G113" i="1"/>
  <c r="I113" i="5"/>
  <c r="Q104" i="5"/>
  <c r="R104" i="5"/>
  <c r="S104" i="1"/>
  <c r="J104" i="1"/>
  <c r="G41" i="1"/>
  <c r="H41" i="5"/>
  <c r="I41" i="5"/>
  <c r="Q120" i="5"/>
  <c r="R120" i="5"/>
  <c r="S120" i="1"/>
  <c r="J120" i="1"/>
  <c r="R83" i="5"/>
  <c r="J83" i="1"/>
  <c r="S83" i="1"/>
  <c r="Q83" i="5"/>
  <c r="L47" i="5"/>
  <c r="K47" i="5"/>
  <c r="H47" i="1"/>
  <c r="H29" i="1"/>
  <c r="L29" i="5"/>
  <c r="K29" i="5"/>
  <c r="G10" i="1"/>
  <c r="H10" i="5"/>
  <c r="I10" i="5"/>
  <c r="K109" i="5"/>
  <c r="L109" i="5"/>
  <c r="H109" i="1"/>
  <c r="R93" i="5"/>
  <c r="J93" i="1"/>
  <c r="S93" i="1"/>
  <c r="Q93" i="5"/>
  <c r="G42" i="1"/>
  <c r="H42" i="5"/>
  <c r="I42" i="5"/>
  <c r="R54" i="5"/>
  <c r="Q54" i="5"/>
  <c r="J54" i="1"/>
  <c r="L94" i="5"/>
  <c r="H94" i="1"/>
  <c r="K94" i="5"/>
  <c r="AK94" i="5" s="1"/>
  <c r="K49" i="5"/>
  <c r="L49" i="5"/>
  <c r="H49" i="1"/>
  <c r="J70" i="1"/>
  <c r="Q70" i="5"/>
  <c r="R70" i="5"/>
  <c r="H81" i="5"/>
  <c r="I81" i="5"/>
  <c r="G81" i="1"/>
  <c r="H107" i="5"/>
  <c r="I107" i="5"/>
  <c r="G107" i="1"/>
  <c r="Q63" i="5"/>
  <c r="R63" i="5"/>
  <c r="J63" i="1"/>
  <c r="K53" i="5"/>
  <c r="L53" i="5"/>
  <c r="H53" i="1"/>
  <c r="H103" i="5"/>
  <c r="G103" i="1"/>
  <c r="I103" i="5"/>
  <c r="R101" i="5"/>
  <c r="Q101" i="5"/>
  <c r="J101" i="1"/>
  <c r="S101" i="1"/>
  <c r="R123" i="1"/>
  <c r="I123" i="1"/>
  <c r="O123" i="5"/>
  <c r="Q123" i="1"/>
  <c r="N123" i="5"/>
  <c r="G130" i="1"/>
  <c r="H130" i="5"/>
  <c r="I130" i="5"/>
  <c r="N121" i="5"/>
  <c r="Q121" i="1"/>
  <c r="R121" i="1"/>
  <c r="O121" i="5"/>
  <c r="I121" i="1"/>
  <c r="K124" i="5"/>
  <c r="L124" i="5"/>
  <c r="H124" i="1"/>
  <c r="H108" i="1"/>
  <c r="L108" i="5"/>
  <c r="K108" i="5"/>
  <c r="N89" i="5"/>
  <c r="Q89" i="1"/>
  <c r="O89" i="5"/>
  <c r="I89" i="1"/>
  <c r="R89" i="1"/>
  <c r="R131" i="1"/>
  <c r="O131" i="5"/>
  <c r="I131" i="1"/>
  <c r="N131" i="5"/>
  <c r="Q131" i="1"/>
  <c r="N69" i="5"/>
  <c r="O69" i="5"/>
  <c r="I69" i="1"/>
  <c r="S116" i="1"/>
  <c r="Q116" i="5"/>
  <c r="R116" i="5"/>
  <c r="J116" i="1"/>
  <c r="J88" i="1"/>
  <c r="R88" i="5"/>
  <c r="Q88" i="5"/>
  <c r="AQ88" i="5" s="1"/>
  <c r="S88" i="1"/>
  <c r="J57" i="1"/>
  <c r="R57" i="5"/>
  <c r="Q57" i="5"/>
  <c r="Q7" i="5"/>
  <c r="J7" i="1"/>
  <c r="R7" i="5"/>
  <c r="N51" i="5"/>
  <c r="I51" i="1"/>
  <c r="O51" i="5"/>
  <c r="H12" i="5"/>
  <c r="I12" i="5"/>
  <c r="S131" i="1"/>
  <c r="J131" i="1"/>
  <c r="R131" i="5"/>
  <c r="Q131" i="5"/>
  <c r="O14" i="5"/>
  <c r="I14" i="1"/>
  <c r="N14" i="5"/>
  <c r="J106" i="1"/>
  <c r="Q106" i="5"/>
  <c r="S106" i="1"/>
  <c r="R106" i="5"/>
  <c r="I126" i="5"/>
  <c r="G126" i="1"/>
  <c r="H126" i="5"/>
  <c r="N9" i="5"/>
  <c r="I9" i="1"/>
  <c r="O9" i="5"/>
  <c r="Q9" i="5"/>
  <c r="J9" i="1"/>
  <c r="R9" i="5"/>
  <c r="G124" i="1"/>
  <c r="I124" i="5"/>
  <c r="H124" i="5"/>
  <c r="O124" i="5"/>
  <c r="I124" i="1"/>
  <c r="Q124" i="1"/>
  <c r="N124" i="5"/>
  <c r="R124" i="1"/>
  <c r="J107" i="1"/>
  <c r="Q107" i="5"/>
  <c r="S107" i="1"/>
  <c r="R107" i="5"/>
  <c r="I62" i="1"/>
  <c r="N62" i="5"/>
  <c r="O62" i="5"/>
  <c r="I109" i="5"/>
  <c r="G109" i="1"/>
  <c r="H109" i="5"/>
  <c r="J79" i="1"/>
  <c r="Q79" i="5"/>
  <c r="R79" i="5"/>
  <c r="S79" i="1"/>
  <c r="G135" i="1"/>
  <c r="I135" i="5"/>
  <c r="H135" i="5"/>
  <c r="Q93" i="1"/>
  <c r="I93" i="1"/>
  <c r="O93" i="5"/>
  <c r="N93" i="5"/>
  <c r="R93" i="1"/>
  <c r="I114" i="1"/>
  <c r="Q114" i="1"/>
  <c r="N114" i="5"/>
  <c r="O114" i="5"/>
  <c r="R114" i="1"/>
  <c r="I97" i="1"/>
  <c r="R97" i="1"/>
  <c r="N97" i="5"/>
  <c r="Q97" i="1"/>
  <c r="O97" i="5"/>
  <c r="I98" i="5"/>
  <c r="G98" i="1"/>
  <c r="H98" i="5"/>
  <c r="H15" i="5"/>
  <c r="I15" i="5"/>
  <c r="I119" i="1"/>
  <c r="R119" i="1"/>
  <c r="Q119" i="1"/>
  <c r="O119" i="5"/>
  <c r="N119" i="5"/>
  <c r="J105" i="1"/>
  <c r="S105" i="1"/>
  <c r="R105" i="5"/>
  <c r="Q105" i="5"/>
  <c r="L130" i="5"/>
  <c r="K130" i="5"/>
  <c r="H130" i="1"/>
  <c r="R85" i="5"/>
  <c r="J85" i="1"/>
  <c r="S85" i="1"/>
  <c r="Q85" i="5"/>
  <c r="J94" i="1"/>
  <c r="S94" i="1"/>
  <c r="R94" i="5"/>
  <c r="Q94" i="5"/>
  <c r="J124" i="1"/>
  <c r="R124" i="5"/>
  <c r="Q124" i="5"/>
  <c r="S124" i="1"/>
  <c r="S97" i="1"/>
  <c r="J97" i="1"/>
  <c r="Q97" i="5"/>
  <c r="R97" i="5"/>
  <c r="H10" i="1"/>
  <c r="L10" i="5"/>
  <c r="K10" i="5"/>
  <c r="Q89" i="5"/>
  <c r="J89" i="1"/>
  <c r="R89" i="5"/>
  <c r="S89" i="1"/>
  <c r="Q111" i="5"/>
  <c r="R111" i="5"/>
  <c r="S111" i="1"/>
  <c r="J111" i="1"/>
  <c r="H119" i="1"/>
  <c r="K119" i="5"/>
  <c r="L119" i="5"/>
  <c r="G116" i="1"/>
  <c r="H116" i="5"/>
  <c r="I116" i="5"/>
  <c r="R129" i="5"/>
  <c r="Q129" i="5"/>
  <c r="J129" i="1"/>
  <c r="S129" i="1"/>
  <c r="J20" i="1"/>
  <c r="R20" i="5"/>
  <c r="Q20" i="5"/>
  <c r="L111" i="5"/>
  <c r="H111" i="1"/>
  <c r="K111" i="5"/>
  <c r="H122" i="1"/>
  <c r="L122" i="5"/>
  <c r="K122" i="5"/>
  <c r="N53" i="5"/>
  <c r="O53" i="5"/>
  <c r="I53" i="1"/>
  <c r="I96" i="1"/>
  <c r="R96" i="1"/>
  <c r="N96" i="5"/>
  <c r="O96" i="5"/>
  <c r="Q96" i="1"/>
  <c r="Q109" i="5"/>
  <c r="S109" i="1"/>
  <c r="R109" i="5"/>
  <c r="J109" i="1"/>
  <c r="L97" i="5"/>
  <c r="K97" i="5"/>
  <c r="H97" i="1"/>
  <c r="H120" i="5"/>
  <c r="I120" i="5"/>
  <c r="G120" i="1"/>
  <c r="K123" i="5"/>
  <c r="H123" i="1"/>
  <c r="L123" i="5"/>
  <c r="G102" i="1"/>
  <c r="I102" i="5"/>
  <c r="H102" i="5"/>
  <c r="AH102" i="5" s="1"/>
  <c r="K74" i="5"/>
  <c r="H74" i="1"/>
  <c r="L74" i="5"/>
  <c r="H41" i="1"/>
  <c r="L41" i="5"/>
  <c r="K41" i="5"/>
  <c r="O125" i="5"/>
  <c r="I125" i="1"/>
  <c r="N125" i="5"/>
  <c r="R125" i="1"/>
  <c r="Q125" i="1"/>
  <c r="R123" i="5"/>
  <c r="S123" i="1"/>
  <c r="J123" i="1"/>
  <c r="Q123" i="5"/>
  <c r="H23" i="5"/>
  <c r="G23" i="1"/>
  <c r="I23" i="5"/>
  <c r="Q96" i="5"/>
  <c r="R96" i="5"/>
  <c r="S96" i="1"/>
  <c r="J96" i="1"/>
  <c r="L110" i="5"/>
  <c r="H110" i="1"/>
  <c r="K110" i="5"/>
  <c r="N80" i="5"/>
  <c r="R80" i="1"/>
  <c r="O80" i="5"/>
  <c r="Q80" i="1"/>
  <c r="I80" i="1"/>
  <c r="G86" i="1"/>
  <c r="H86" i="5"/>
  <c r="I86" i="5"/>
  <c r="I55" i="1"/>
  <c r="N55" i="5"/>
  <c r="O55" i="5"/>
  <c r="G104" i="1"/>
  <c r="H104" i="5"/>
  <c r="I104" i="5"/>
  <c r="I110" i="5"/>
  <c r="H110" i="5"/>
  <c r="G110" i="1"/>
  <c r="Q136" i="1"/>
  <c r="I136" i="1"/>
  <c r="R136" i="1"/>
  <c r="O136" i="5"/>
  <c r="N136" i="5"/>
  <c r="I30" i="5"/>
  <c r="G30" i="1"/>
  <c r="H30" i="5"/>
  <c r="K118" i="5"/>
  <c r="H118" i="1"/>
  <c r="L118" i="5"/>
  <c r="Q115" i="5"/>
  <c r="R115" i="5"/>
  <c r="J115" i="1"/>
  <c r="S115" i="1"/>
  <c r="G34" i="1"/>
  <c r="I34" i="5"/>
  <c r="H34" i="5"/>
  <c r="L73" i="5"/>
  <c r="H73" i="1"/>
  <c r="K73" i="5"/>
  <c r="H32" i="5"/>
  <c r="I32" i="5"/>
  <c r="G32" i="1"/>
  <c r="H88" i="1"/>
  <c r="K88" i="5"/>
  <c r="L88" i="5"/>
  <c r="L78" i="5"/>
  <c r="K78" i="5"/>
  <c r="H78" i="1"/>
  <c r="O32" i="5"/>
  <c r="I32" i="1"/>
  <c r="N32" i="5"/>
  <c r="R117" i="5"/>
  <c r="S117" i="1"/>
  <c r="J117" i="1"/>
  <c r="Q117" i="5"/>
  <c r="N81" i="5"/>
  <c r="O81" i="5"/>
  <c r="I81" i="1"/>
  <c r="R81" i="1"/>
  <c r="Q81" i="1"/>
  <c r="I131" i="5"/>
  <c r="G131" i="1"/>
  <c r="H131" i="5"/>
  <c r="Q90" i="1"/>
  <c r="N90" i="5"/>
  <c r="I90" i="1"/>
  <c r="R90" i="1"/>
  <c r="O90" i="5"/>
  <c r="O85" i="5"/>
  <c r="N85" i="5"/>
  <c r="Q85" i="1"/>
  <c r="R85" i="1"/>
  <c r="I85" i="1"/>
  <c r="S81" i="1"/>
  <c r="J81" i="1"/>
  <c r="R81" i="5"/>
  <c r="Q81" i="5"/>
  <c r="I72" i="5"/>
  <c r="H72" i="5"/>
  <c r="G72" i="1"/>
  <c r="H102" i="1"/>
  <c r="K102" i="5"/>
  <c r="L102" i="5"/>
  <c r="L99" i="5"/>
  <c r="K99" i="5"/>
  <c r="H99" i="1"/>
  <c r="I112" i="5"/>
  <c r="H112" i="5"/>
  <c r="G112" i="1"/>
  <c r="Q126" i="5"/>
  <c r="S126" i="1"/>
  <c r="R126" i="5"/>
  <c r="J126" i="1"/>
  <c r="G78" i="1"/>
  <c r="H78" i="5"/>
  <c r="I78" i="5"/>
  <c r="H125" i="1"/>
  <c r="K125" i="5"/>
  <c r="L125" i="5"/>
  <c r="G71" i="1"/>
  <c r="H71" i="5"/>
  <c r="I71" i="5"/>
  <c r="O128" i="5"/>
  <c r="R128" i="1"/>
  <c r="I128" i="1"/>
  <c r="Q128" i="1"/>
  <c r="N128" i="5"/>
  <c r="G121" i="1"/>
  <c r="H121" i="5"/>
  <c r="I121" i="5"/>
  <c r="AN85" i="5" l="1"/>
  <c r="AN93" i="5"/>
  <c r="AK89" i="5"/>
  <c r="AK103" i="5"/>
  <c r="AQ98" i="5"/>
  <c r="AH82" i="5"/>
  <c r="AH85" i="5"/>
  <c r="AK81" i="5"/>
  <c r="AQ114" i="5"/>
  <c r="AH72" i="5"/>
  <c r="AH16" i="5"/>
  <c r="AQ105" i="5"/>
  <c r="AK86" i="5"/>
  <c r="AH89" i="5"/>
  <c r="AH110" i="5"/>
  <c r="AH126" i="5"/>
  <c r="AH20" i="5"/>
  <c r="AK106" i="5"/>
  <c r="AQ113" i="5"/>
  <c r="AK115" i="5"/>
  <c r="AH74" i="5"/>
  <c r="AN95" i="5"/>
  <c r="AQ92" i="5"/>
  <c r="AN87" i="5"/>
  <c r="AK105" i="5"/>
  <c r="AN91" i="5"/>
  <c r="AH92" i="5"/>
  <c r="AH112" i="5"/>
  <c r="AK98" i="5"/>
  <c r="AQ99" i="5"/>
  <c r="AQ81" i="5"/>
  <c r="AQ71" i="5"/>
  <c r="AK92" i="5"/>
  <c r="AN84" i="5"/>
  <c r="AH136" i="5"/>
  <c r="AN94" i="5"/>
  <c r="AK110" i="5"/>
  <c r="AN111" i="5"/>
  <c r="AH91" i="5"/>
  <c r="AQ91" i="5"/>
  <c r="AQ101" i="5"/>
  <c r="AQ93" i="5"/>
  <c r="AQ83" i="5"/>
  <c r="AN92" i="5"/>
  <c r="AK93" i="5"/>
  <c r="AH90" i="5"/>
  <c r="AQ82" i="5"/>
  <c r="AK107" i="5"/>
  <c r="AH95" i="5"/>
  <c r="AQ94" i="5"/>
  <c r="AQ112" i="5"/>
  <c r="AN106" i="5"/>
  <c r="AK80" i="5"/>
  <c r="AN96" i="5"/>
  <c r="AH98" i="5"/>
  <c r="AN113" i="5"/>
  <c r="AN88" i="5"/>
  <c r="AH115" i="5"/>
  <c r="AN99" i="5"/>
  <c r="AH83" i="5"/>
  <c r="AN112" i="5"/>
  <c r="AQ96" i="5"/>
  <c r="AH109" i="5"/>
  <c r="AH77" i="5"/>
  <c r="AH14" i="5"/>
  <c r="AK90" i="5"/>
  <c r="AQ84" i="5"/>
  <c r="AQ100" i="5"/>
  <c r="AH93" i="5"/>
  <c r="AK113" i="5"/>
  <c r="AK95" i="5"/>
  <c r="AK101" i="5"/>
  <c r="AH11" i="5"/>
  <c r="AK87" i="5"/>
  <c r="AH21" i="5"/>
  <c r="AH19" i="5"/>
  <c r="AQ89" i="5"/>
  <c r="AQ85" i="5"/>
  <c r="AN89" i="5"/>
  <c r="AN108" i="5"/>
  <c r="AK126" i="5"/>
  <c r="AN110" i="5"/>
  <c r="AH111" i="5"/>
  <c r="AK99" i="5"/>
  <c r="AK108" i="5"/>
  <c r="AN79" i="5"/>
  <c r="AH76" i="5"/>
  <c r="AN100" i="5"/>
  <c r="AK100" i="5"/>
  <c r="AH96" i="5"/>
  <c r="AQ102" i="5"/>
  <c r="AN115" i="5"/>
  <c r="AK111" i="5"/>
  <c r="AQ79" i="5"/>
  <c r="AN101" i="5"/>
  <c r="AH17" i="5"/>
  <c r="AN98" i="5"/>
  <c r="AQ90" i="5"/>
  <c r="AK96" i="5"/>
  <c r="AH103" i="5"/>
  <c r="AK112" i="5"/>
  <c r="AQ108" i="5"/>
  <c r="AH99" i="5"/>
  <c r="AH97" i="5"/>
  <c r="AH9" i="5"/>
  <c r="AH13" i="5"/>
  <c r="AH18" i="5"/>
  <c r="AQ103" i="5"/>
  <c r="AN103" i="5"/>
  <c r="AH108" i="5"/>
  <c r="AH87" i="5"/>
  <c r="AH12" i="5"/>
  <c r="AK114" i="5"/>
  <c r="AK102" i="5"/>
  <c r="AN80" i="5"/>
  <c r="AH116" i="5"/>
  <c r="AN82" i="5"/>
  <c r="AK91" i="5"/>
  <c r="AH81" i="5"/>
  <c r="AN107" i="5"/>
  <c r="AQ136" i="5"/>
  <c r="AN104" i="5"/>
  <c r="AN83" i="5"/>
  <c r="AH78" i="5"/>
  <c r="AN97" i="5"/>
  <c r="AH113" i="5"/>
  <c r="AH100" i="5"/>
  <c r="AK82" i="5"/>
  <c r="AQ86" i="5"/>
  <c r="AH106" i="5"/>
  <c r="AK71" i="5"/>
  <c r="AQ80" i="5"/>
  <c r="AQ115" i="5"/>
  <c r="AH104" i="5"/>
  <c r="AK97" i="5"/>
  <c r="AQ106" i="5"/>
  <c r="AH73" i="5"/>
  <c r="AN126" i="5"/>
  <c r="AQ110" i="5"/>
  <c r="AK88" i="5"/>
  <c r="AH75" i="5"/>
  <c r="AK84" i="5"/>
  <c r="AN105" i="5"/>
  <c r="AK136" i="5"/>
  <c r="AH114" i="5"/>
  <c r="AQ111" i="5"/>
  <c r="AN114" i="5"/>
  <c r="AK109" i="5"/>
  <c r="AH15" i="5"/>
  <c r="AN86" i="5"/>
  <c r="AQ107" i="5"/>
  <c r="AH107" i="5"/>
  <c r="AH94" i="5"/>
  <c r="AN90" i="5"/>
  <c r="AQ126" i="5"/>
  <c r="AQ109" i="5"/>
  <c r="AK85" i="5"/>
  <c r="AN81" i="5"/>
  <c r="AH86" i="5"/>
  <c r="AH10" i="5"/>
  <c r="AH105" i="5"/>
  <c r="AN116" i="5"/>
  <c r="AH22" i="5"/>
  <c r="AK83" i="5"/>
  <c r="AK75" i="5"/>
  <c r="AH7" i="5"/>
  <c r="AQ116" i="5"/>
  <c r="AN109" i="5"/>
  <c r="AQ104" i="5"/>
  <c r="AK104" i="5"/>
  <c r="AH101" i="5"/>
  <c r="AQ75" i="5"/>
  <c r="AQ97" i="5"/>
  <c r="AH84" i="5"/>
  <c r="AH8" i="5"/>
  <c r="AH80" i="5"/>
  <c r="AN136" i="5"/>
  <c r="AQ87" i="5"/>
  <c r="AN71" i="5"/>
  <c r="AN75" i="5"/>
  <c r="AH88" i="5"/>
  <c r="AK116" i="5"/>
  <c r="AN102" i="5"/>
  <c r="D6" i="4" l="1"/>
  <c r="D5" i="1"/>
  <c r="N5" i="5" l="1"/>
  <c r="O5" i="5"/>
  <c r="I5" i="1"/>
  <c r="D6" i="1"/>
  <c r="N6" i="5"/>
  <c r="I6" i="1"/>
  <c r="O6" i="5"/>
  <c r="C6" i="4"/>
  <c r="B6" i="4"/>
  <c r="B6" i="1"/>
  <c r="G6" i="1"/>
  <c r="I6" i="5"/>
  <c r="H6" i="5"/>
  <c r="B5" i="1"/>
  <c r="AH6" i="5" l="1"/>
  <c r="H5" i="5"/>
  <c r="I5" i="5"/>
  <c r="G5" i="1"/>
  <c r="C5" i="1"/>
  <c r="AH5" i="5" l="1"/>
  <c r="L5" i="5"/>
  <c r="H5" i="1"/>
  <c r="K5" i="5"/>
  <c r="C6" i="1"/>
  <c r="H6" i="1"/>
  <c r="K6" i="5"/>
  <c r="L6" i="5"/>
  <c r="E6" i="4"/>
  <c r="E6" i="1"/>
  <c r="R6" i="5"/>
  <c r="J6" i="1"/>
  <c r="Q6" i="5"/>
  <c r="E5" i="1"/>
  <c r="J5" i="1"/>
  <c r="R5" i="5"/>
  <c r="Q5" i="5"/>
</calcChain>
</file>

<file path=xl/comments1.xml><?xml version="1.0" encoding="utf-8"?>
<comments xmlns="http://schemas.openxmlformats.org/spreadsheetml/2006/main">
  <authors>
    <author>ametrf1a</author>
  </authors>
  <commentList>
    <comment ref="C1" authorId="0">
      <text>
        <r>
          <rPr>
            <b/>
            <sz val="8"/>
            <color indexed="81"/>
            <rFont val="Tahoma"/>
          </rPr>
          <t>insert password here to activate contribution</t>
        </r>
      </text>
    </comment>
  </commentList>
</comments>
</file>

<file path=xl/sharedStrings.xml><?xml version="1.0" encoding="utf-8"?>
<sst xmlns="http://schemas.openxmlformats.org/spreadsheetml/2006/main" count="821" uniqueCount="129">
  <si>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</si>
  <si>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</si>
  <si>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</si>
  <si>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</si>
  <si>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</si>
  <si>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</si>
  <si>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</si>
  <si>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</si>
  <si>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</si>
  <si>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</si>
  <si>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</si>
  <si>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</si>
  <si>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</si>
  <si>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</si>
  <si>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</si>
  <si>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</si>
  <si>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</si>
  <si>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</si>
  <si>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</si>
  <si>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</si>
  <si>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</si>
  <si>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</si>
  <si>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</si>
  <si>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</si>
  <si>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</si>
  <si>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</si>
  <si>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</si>
  <si>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</si>
  <si>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</si>
  <si>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</si>
  <si>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31Y</t>
  </si>
  <si>
    <t>32Y</t>
  </si>
  <si>
    <t>33Y</t>
  </si>
  <si>
    <t>34Y</t>
  </si>
  <si>
    <t>35Y</t>
  </si>
  <si>
    <t>36Y</t>
  </si>
  <si>
    <t>37Y</t>
  </si>
  <si>
    <t>38Y</t>
  </si>
  <si>
    <t>39Y</t>
  </si>
  <si>
    <t>40Y</t>
  </si>
  <si>
    <t>41Y</t>
  </si>
  <si>
    <t>42Y</t>
  </si>
  <si>
    <t>43Y</t>
  </si>
  <si>
    <t>44Y</t>
  </si>
  <si>
    <t>45Y</t>
  </si>
  <si>
    <t>46Y</t>
  </si>
  <si>
    <t>47Y</t>
  </si>
  <si>
    <t>48Y</t>
  </si>
  <si>
    <t>49Y</t>
  </si>
  <si>
    <t>50Y</t>
  </si>
  <si>
    <t>51Y</t>
  </si>
  <si>
    <t>52Y</t>
  </si>
  <si>
    <t>53Y</t>
  </si>
  <si>
    <t>54Y</t>
  </si>
  <si>
    <t>55Y</t>
  </si>
  <si>
    <t>56Y</t>
  </si>
  <si>
    <t>57Y</t>
  </si>
  <si>
    <t>58Y</t>
  </si>
  <si>
    <t>59Y</t>
  </si>
  <si>
    <t>60Y</t>
  </si>
  <si>
    <t xml:space="preserve"> </t>
  </si>
  <si>
    <t>Ibor Index Family</t>
  </si>
  <si>
    <t>Calendar</t>
  </si>
  <si>
    <t>1M</t>
  </si>
  <si>
    <t>3M</t>
  </si>
  <si>
    <t>6M</t>
  </si>
  <si>
    <t>Length</t>
  </si>
  <si>
    <t>Settlement date</t>
  </si>
  <si>
    <t>Today</t>
  </si>
  <si>
    <t>General Settings</t>
  </si>
  <si>
    <t>Interest Rates Trigger</t>
  </si>
  <si>
    <t>Triggers</t>
  </si>
  <si>
    <t>0d</t>
  </si>
  <si>
    <t>Fixed Leg</t>
  </si>
  <si>
    <t>Tenor</t>
  </si>
  <si>
    <t>Business Day Convention</t>
  </si>
  <si>
    <t>Day Count Convention</t>
  </si>
  <si>
    <t>Modified Following</t>
  </si>
  <si>
    <t>30/360 (Bond Basis)</t>
  </si>
  <si>
    <t>Settlement days</t>
  </si>
  <si>
    <t>Currency</t>
  </si>
  <si>
    <t>EUR</t>
  </si>
  <si>
    <t>2M</t>
  </si>
  <si>
    <t>4M</t>
  </si>
  <si>
    <t>5M</t>
  </si>
  <si>
    <t>7M</t>
  </si>
  <si>
    <t>8M</t>
  </si>
  <si>
    <t>9M</t>
  </si>
  <si>
    <t>10M</t>
  </si>
  <si>
    <t>11M</t>
  </si>
  <si>
    <t>SN</t>
  </si>
  <si>
    <t>2W</t>
  </si>
  <si>
    <t>3W</t>
  </si>
  <si>
    <t>1Y6M</t>
  </si>
  <si>
    <t>2Y6M</t>
  </si>
  <si>
    <t>1Y3M</t>
  </si>
  <si>
    <t>1Y9M</t>
  </si>
  <si>
    <t>2Y3M</t>
  </si>
  <si>
    <t>2Y9M</t>
  </si>
  <si>
    <t>Contribute</t>
  </si>
  <si>
    <t>BID</t>
  </si>
  <si>
    <t>ASK</t>
  </si>
  <si>
    <t>Swap Effective Date</t>
  </si>
  <si>
    <t>Swap Fixing Date</t>
  </si>
  <si>
    <t>Swap Fwd Start</t>
  </si>
  <si>
    <t>ON</t>
  </si>
  <si>
    <t>TN</t>
  </si>
  <si>
    <t>Tomorrow</t>
  </si>
  <si>
    <t>SW</t>
  </si>
  <si>
    <t>Actual/360</t>
  </si>
  <si>
    <t>0/-1</t>
  </si>
  <si>
    <t>MonotonicCubicNaturalSpline</t>
  </si>
  <si>
    <t>0D</t>
  </si>
  <si>
    <t>1D</t>
  </si>
  <si>
    <t>T</t>
  </si>
  <si>
    <t>TOM</t>
  </si>
  <si>
    <t>Following</t>
  </si>
  <si>
    <t>EUR FIX 1RM</t>
  </si>
  <si>
    <t>EUR 3M TEST</t>
  </si>
  <si>
    <t>EUR 6M TEST</t>
  </si>
  <si>
    <t>SourceAlias</t>
  </si>
  <si>
    <t>disc</t>
  </si>
  <si>
    <t>fwd</t>
  </si>
  <si>
    <t>Value Date</t>
  </si>
  <si>
    <t>Fixing Date</t>
  </si>
  <si>
    <t>DDS</t>
  </si>
  <si>
    <t>RIC Not Found</t>
  </si>
  <si>
    <t>EurON</t>
  </si>
  <si>
    <t>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</si>
</sst>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ddd\,\ d\-mmm\-yyyy"/>
    <numFmt numFmtId="165" formatCode="0.0000%"/>
    <numFmt numFmtId="166" formatCode="ddd\,\ d\-mmm\-yyyy\,\ hh:mm:ss"/>
    <numFmt numFmtId="167" formatCode="0.000%"/>
    <numFmt numFmtId="168" formatCode="0.0000"/>
    <numFmt numFmtId="169" formatCode="0.0"/>
    <numFmt numFmtId="170" formatCode="#,##0_ ;\(#,##0\)\ "/>
    <numFmt numFmtId="171" formatCode="_([$€-2]* #,##0.00_);_([$€-2]* \(#,##0.00\);_([$€-2]* &quot;-&quot;??_)"/>
    <numFmt numFmtId="172" formatCode="##,#0_;\(#,##0\)\ "/>
    <numFmt numFmtId="173" formatCode="#,##0.0;#,##0.0"/>
    <numFmt numFmtId="174" formatCode="&quot;£&quot;\ #,##0;[Red]\-&quot;£&quot;\ #,##0"/>
    <numFmt numFmtId="175" formatCode="&quot;£&quot;\ #,##0.00;[Red]\-&quot;£&quot;\ #,##0.00"/>
    <numFmt numFmtId="176" formatCode="ddd\,\ dd\-mmm\-yyyy"/>
  </numFmts>
  <fonts count="32" x14ac:knownFonts="1">
    <font>
      <sz val="10"/>
      <name val="Arial"/>
    </font>
    <font>
      <sz val="10"/>
      <name val="Arial"/>
    </font>
    <font>
      <sz val="8"/>
      <name val="Arial"/>
    </font>
    <font>
      <sz val="8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0"/>
      <name val="Courier New"/>
      <family val="3"/>
    </font>
    <font>
      <b/>
      <sz val="12"/>
      <name val="Courier New"/>
      <family val="3"/>
    </font>
    <font>
      <b/>
      <sz val="11"/>
      <color indexed="12"/>
      <name val="Arial"/>
    </font>
    <font>
      <b/>
      <sz val="8"/>
      <color indexed="81"/>
      <name val="Tahoma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Times New Roman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0"/>
      <color indexed="9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MS Sans Serif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2"/>
      <color indexed="16"/>
      <name val="MS Sans Serif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5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1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4" fillId="0" borderId="2" applyNumberFormat="0" applyFill="0" applyAlignment="0" applyProtection="0"/>
    <xf numFmtId="0" fontId="15" fillId="21" borderId="3" applyNumberFormat="0" applyAlignment="0" applyProtection="0"/>
    <xf numFmtId="0" fontId="15" fillId="21" borderId="3" applyNumberFormat="0" applyAlignment="0" applyProtection="0"/>
    <xf numFmtId="170" fontId="16" fillId="0" borderId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8" fillId="0" borderId="0">
      <alignment horizontal="left" vertical="center" indent="1"/>
    </xf>
    <xf numFmtId="0" fontId="1" fillId="22" borderId="0" applyNumberFormat="0" applyBorder="0" applyAlignment="0" applyProtection="0"/>
    <xf numFmtId="171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9" fillId="23" borderId="4" applyNumberFormat="0" applyBorder="0" applyAlignment="0" applyProtection="0">
      <alignment textRotation="90"/>
    </xf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1" applyNumberFormat="0" applyAlignment="0" applyProtection="0"/>
    <xf numFmtId="0" fontId="14" fillId="0" borderId="2" applyNumberFormat="0" applyFill="0" applyAlignment="0" applyProtection="0"/>
    <xf numFmtId="38" fontId="24" fillId="0" borderId="0" applyFont="0" applyFill="0" applyBorder="0" applyAlignment="0" applyProtection="0"/>
    <xf numFmtId="40" fontId="24" fillId="0" borderId="0" applyFont="0" applyFill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6" fillId="0" borderId="0"/>
    <xf numFmtId="0" fontId="26" fillId="0" borderId="0"/>
    <xf numFmtId="0" fontId="2" fillId="0" borderId="0"/>
    <xf numFmtId="0" fontId="24" fillId="0" borderId="0"/>
    <xf numFmtId="0" fontId="1" fillId="25" borderId="8" applyNumberFormat="0" applyFont="0" applyAlignment="0" applyProtection="0"/>
    <xf numFmtId="0" fontId="10" fillId="25" borderId="8" applyNumberFormat="0" applyFont="0" applyAlignment="0" applyProtection="0"/>
    <xf numFmtId="0" fontId="27" fillId="20" borderId="9" applyNumberFormat="0" applyAlignment="0" applyProtection="0"/>
    <xf numFmtId="9" fontId="1" fillId="0" borderId="0" applyFont="0" applyFill="0" applyBorder="0" applyAlignment="0" applyProtection="0"/>
    <xf numFmtId="172" fontId="16" fillId="0" borderId="0"/>
    <xf numFmtId="173" fontId="28" fillId="26" borderId="0">
      <alignment horizontal="center" vertical="center"/>
    </xf>
    <xf numFmtId="0" fontId="1" fillId="27" borderId="0" applyNumberFormat="0" applyBorder="0" applyAlignment="0">
      <protection locked="0"/>
    </xf>
    <xf numFmtId="0" fontId="29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2" fillId="0" borderId="0" applyNumberFormat="0" applyFill="0" applyBorder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1" fillId="28" borderId="11" applyNumberFormat="0" applyFont="0" applyBorder="0" applyAlignment="0" applyProtection="0">
      <alignment horizontal="left"/>
    </xf>
    <xf numFmtId="0" fontId="1" fillId="29" borderId="0" applyNumberFormat="0" applyBorder="0" applyAlignment="0">
      <protection locked="0"/>
    </xf>
    <xf numFmtId="0" fontId="12" fillId="3" borderId="0" applyNumberFormat="0" applyBorder="0" applyAlignment="0" applyProtection="0"/>
    <xf numFmtId="0" fontId="18" fillId="4" borderId="0" applyNumberFormat="0" applyBorder="0" applyAlignment="0" applyProtection="0"/>
    <xf numFmtId="174" fontId="24" fillId="0" borderId="0" applyFont="0" applyFill="0" applyBorder="0" applyAlignment="0" applyProtection="0"/>
    <xf numFmtId="175" fontId="24" fillId="0" borderId="0" applyFont="0" applyFill="0" applyBorder="0" applyAlignment="0" applyProtection="0"/>
    <xf numFmtId="0" fontId="1" fillId="30" borderId="0" applyNumberFormat="0" applyFont="0" applyFill="0" applyBorder="0" applyProtection="0">
      <alignment horizontal="center" textRotation="90" wrapText="1"/>
    </xf>
    <xf numFmtId="0" fontId="29" fillId="0" borderId="0" applyNumberFormat="0" applyFill="0" applyBorder="0" applyAlignment="0" applyProtection="0"/>
  </cellStyleXfs>
  <cellXfs count="230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quotePrefix="1" applyFont="1"/>
    <xf numFmtId="0" fontId="3" fillId="0" borderId="0" xfId="0" applyFont="1"/>
    <xf numFmtId="0" fontId="3" fillId="0" borderId="12" xfId="0" applyFont="1" applyBorder="1"/>
    <xf numFmtId="0" fontId="4" fillId="31" borderId="13" xfId="0" applyNumberFormat="1" applyFont="1" applyFill="1" applyBorder="1" applyAlignment="1">
      <alignment horizontal="center" vertical="center"/>
    </xf>
    <xf numFmtId="0" fontId="4" fillId="31" borderId="13" xfId="0" applyFont="1" applyFill="1" applyBorder="1" applyAlignment="1">
      <alignment horizontal="center" vertical="center" wrapText="1"/>
    </xf>
    <xf numFmtId="0" fontId="4" fillId="32" borderId="13" xfId="0" applyFont="1" applyFill="1" applyBorder="1" applyAlignment="1">
      <alignment horizontal="center" vertical="center" wrapText="1"/>
    </xf>
    <xf numFmtId="0" fontId="3" fillId="31" borderId="12" xfId="0" applyNumberFormat="1" applyFont="1" applyFill="1" applyBorder="1" applyAlignment="1"/>
    <xf numFmtId="0" fontId="3" fillId="31" borderId="14" xfId="0" applyFont="1" applyFill="1" applyBorder="1" applyAlignment="1">
      <alignment horizontal="left"/>
    </xf>
    <xf numFmtId="0" fontId="3" fillId="31" borderId="14" xfId="0" applyNumberFormat="1" applyFont="1" applyFill="1" applyBorder="1" applyAlignment="1">
      <alignment horizontal="center"/>
    </xf>
    <xf numFmtId="0" fontId="3" fillId="31" borderId="14" xfId="0" applyFont="1" applyFill="1" applyBorder="1" applyAlignment="1"/>
    <xf numFmtId="0" fontId="3" fillId="31" borderId="15" xfId="0" applyFont="1" applyFill="1" applyBorder="1" applyAlignment="1"/>
    <xf numFmtId="0" fontId="3" fillId="31" borderId="16" xfId="0" applyNumberFormat="1" applyFont="1" applyFill="1" applyBorder="1" applyAlignment="1"/>
    <xf numFmtId="0" fontId="3" fillId="31" borderId="17" xfId="0" applyFont="1" applyFill="1" applyBorder="1" applyAlignment="1">
      <alignment horizontal="left"/>
    </xf>
    <xf numFmtId="0" fontId="3" fillId="31" borderId="17" xfId="0" applyNumberFormat="1" applyFont="1" applyFill="1" applyBorder="1" applyAlignment="1">
      <alignment horizontal="center"/>
    </xf>
    <xf numFmtId="0" fontId="3" fillId="31" borderId="17" xfId="0" applyFont="1" applyFill="1" applyBorder="1" applyAlignment="1"/>
    <xf numFmtId="0" fontId="3" fillId="31" borderId="18" xfId="0" applyFont="1" applyFill="1" applyBorder="1" applyAlignment="1"/>
    <xf numFmtId="0" fontId="3" fillId="31" borderId="4" xfId="0" applyNumberFormat="1" applyFont="1" applyFill="1" applyBorder="1" applyAlignment="1"/>
    <xf numFmtId="0" fontId="3" fillId="31" borderId="19" xfId="0" applyFont="1" applyFill="1" applyBorder="1" applyAlignment="1">
      <alignment horizontal="left"/>
    </xf>
    <xf numFmtId="0" fontId="3" fillId="31" borderId="19" xfId="0" applyFont="1" applyFill="1" applyBorder="1" applyAlignment="1"/>
    <xf numFmtId="0" fontId="3" fillId="31" borderId="20" xfId="0" applyNumberFormat="1" applyFont="1" applyFill="1" applyBorder="1" applyAlignment="1"/>
    <xf numFmtId="0" fontId="3" fillId="31" borderId="0" xfId="0" applyFont="1" applyFill="1" applyBorder="1" applyAlignment="1">
      <alignment horizontal="left"/>
    </xf>
    <xf numFmtId="0" fontId="3" fillId="31" borderId="21" xfId="0" applyFont="1" applyFill="1" applyBorder="1" applyAlignment="1">
      <alignment horizontal="left"/>
    </xf>
    <xf numFmtId="0" fontId="3" fillId="31" borderId="0" xfId="0" applyNumberFormat="1" applyFont="1" applyFill="1" applyBorder="1" applyAlignment="1">
      <alignment horizontal="center"/>
    </xf>
    <xf numFmtId="0" fontId="3" fillId="31" borderId="0" xfId="0" applyFont="1" applyFill="1" applyBorder="1" applyAlignment="1"/>
    <xf numFmtId="0" fontId="3" fillId="28" borderId="0" xfId="0" applyFont="1" applyFill="1" applyBorder="1" applyAlignment="1">
      <alignment horizontal="left"/>
    </xf>
    <xf numFmtId="0" fontId="3" fillId="28" borderId="18" xfId="0" applyFont="1" applyFill="1" applyBorder="1" applyAlignment="1">
      <alignment horizontal="left"/>
    </xf>
    <xf numFmtId="0" fontId="3" fillId="31" borderId="16" xfId="0" applyNumberFormat="1" applyFont="1" applyFill="1" applyBorder="1" applyAlignment="1">
      <alignment horizontal="center"/>
    </xf>
    <xf numFmtId="0" fontId="3" fillId="0" borderId="17" xfId="0" applyFont="1" applyBorder="1"/>
    <xf numFmtId="168" fontId="3" fillId="0" borderId="0" xfId="0" applyNumberFormat="1" applyFont="1"/>
    <xf numFmtId="0" fontId="3" fillId="31" borderId="18" xfId="0" applyFont="1" applyFill="1" applyBorder="1" applyAlignment="1">
      <alignment horizontal="left"/>
    </xf>
    <xf numFmtId="168" fontId="3" fillId="0" borderId="17" xfId="0" applyNumberFormat="1" applyFont="1" applyBorder="1"/>
    <xf numFmtId="0" fontId="3" fillId="31" borderId="15" xfId="0" applyFont="1" applyFill="1" applyBorder="1" applyAlignment="1">
      <alignment horizontal="left"/>
    </xf>
    <xf numFmtId="164" fontId="3" fillId="0" borderId="0" xfId="0" applyNumberFormat="1" applyFont="1"/>
    <xf numFmtId="0" fontId="3" fillId="31" borderId="20" xfId="0" applyNumberFormat="1" applyFont="1" applyFill="1" applyBorder="1" applyAlignment="1">
      <alignment horizontal="center"/>
    </xf>
    <xf numFmtId="164" fontId="3" fillId="0" borderId="14" xfId="0" applyNumberFormat="1" applyFont="1" applyBorder="1"/>
    <xf numFmtId="0" fontId="3" fillId="0" borderId="14" xfId="0" applyFont="1" applyBorder="1"/>
    <xf numFmtId="164" fontId="3" fillId="0" borderId="15" xfId="0" applyNumberFormat="1" applyFont="1" applyBorder="1"/>
    <xf numFmtId="164" fontId="3" fillId="0" borderId="17" xfId="0" applyNumberFormat="1" applyFont="1" applyBorder="1"/>
    <xf numFmtId="164" fontId="3" fillId="0" borderId="18" xfId="0" applyNumberFormat="1" applyFont="1" applyBorder="1"/>
    <xf numFmtId="0" fontId="3" fillId="31" borderId="0" xfId="0" applyFont="1" applyFill="1" applyBorder="1" applyAlignment="1">
      <alignment horizontal="center"/>
    </xf>
    <xf numFmtId="0" fontId="3" fillId="31" borderId="17" xfId="0" applyFont="1" applyFill="1" applyBorder="1" applyAlignment="1">
      <alignment horizontal="center"/>
    </xf>
    <xf numFmtId="164" fontId="3" fillId="0" borderId="14" xfId="0" applyNumberFormat="1" applyFont="1" applyBorder="1" applyAlignment="1">
      <alignment horizontal="right"/>
    </xf>
    <xf numFmtId="164" fontId="3" fillId="0" borderId="17" xfId="0" applyNumberFormat="1" applyFont="1" applyBorder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17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31" borderId="14" xfId="0" applyNumberFormat="1" applyFont="1" applyFill="1" applyBorder="1" applyAlignment="1">
      <alignment horizontal="right"/>
    </xf>
    <xf numFmtId="0" fontId="3" fillId="31" borderId="17" xfId="0" applyNumberFormat="1" applyFont="1" applyFill="1" applyBorder="1" applyAlignment="1">
      <alignment horizontal="right"/>
    </xf>
    <xf numFmtId="0" fontId="3" fillId="31" borderId="19" xfId="0" applyNumberFormat="1" applyFont="1" applyFill="1" applyBorder="1" applyAlignment="1">
      <alignment horizontal="right"/>
    </xf>
    <xf numFmtId="0" fontId="3" fillId="31" borderId="0" xfId="0" applyNumberFormat="1" applyFont="1" applyFill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31" borderId="11" xfId="0" applyFont="1" applyFill="1" applyBorder="1" applyAlignment="1">
      <alignment horizontal="center"/>
    </xf>
    <xf numFmtId="0" fontId="4" fillId="0" borderId="11" xfId="0" applyFont="1" applyBorder="1" applyAlignment="1"/>
    <xf numFmtId="165" fontId="3" fillId="0" borderId="14" xfId="0" applyNumberFormat="1" applyFont="1" applyBorder="1"/>
    <xf numFmtId="165" fontId="3" fillId="0" borderId="14" xfId="0" applyNumberFormat="1" applyFont="1" applyFill="1" applyBorder="1"/>
    <xf numFmtId="165" fontId="3" fillId="0" borderId="15" xfId="0" applyNumberFormat="1" applyFont="1" applyBorder="1"/>
    <xf numFmtId="0" fontId="3" fillId="0" borderId="0" xfId="0" applyFont="1" applyBorder="1"/>
    <xf numFmtId="165" fontId="3" fillId="0" borderId="12" xfId="0" applyNumberFormat="1" applyFont="1" applyBorder="1"/>
    <xf numFmtId="0" fontId="4" fillId="0" borderId="22" xfId="0" applyFont="1" applyBorder="1" applyAlignment="1"/>
    <xf numFmtId="165" fontId="3" fillId="0" borderId="17" xfId="0" applyNumberFormat="1" applyFont="1" applyBorder="1"/>
    <xf numFmtId="165" fontId="3" fillId="0" borderId="17" xfId="0" applyNumberFormat="1" applyFont="1" applyFill="1" applyBorder="1"/>
    <xf numFmtId="165" fontId="3" fillId="0" borderId="18" xfId="0" applyNumberFormat="1" applyFont="1" applyBorder="1"/>
    <xf numFmtId="165" fontId="3" fillId="0" borderId="16" xfId="0" applyNumberFormat="1" applyFont="1" applyBorder="1"/>
    <xf numFmtId="0" fontId="4" fillId="0" borderId="13" xfId="0" applyFont="1" applyBorder="1" applyAlignment="1"/>
    <xf numFmtId="165" fontId="3" fillId="0" borderId="19" xfId="0" applyNumberFormat="1" applyFont="1" applyBorder="1"/>
    <xf numFmtId="165" fontId="3" fillId="0" borderId="19" xfId="0" applyNumberFormat="1" applyFont="1" applyFill="1" applyBorder="1"/>
    <xf numFmtId="165" fontId="3" fillId="0" borderId="23" xfId="0" applyNumberFormat="1" applyFont="1" applyBorder="1"/>
    <xf numFmtId="0" fontId="4" fillId="0" borderId="24" xfId="0" applyFont="1" applyBorder="1" applyAlignment="1"/>
    <xf numFmtId="165" fontId="3" fillId="0" borderId="0" xfId="0" applyNumberFormat="1" applyFont="1" applyBorder="1"/>
    <xf numFmtId="165" fontId="3" fillId="0" borderId="0" xfId="0" applyNumberFormat="1" applyFont="1" applyFill="1" applyBorder="1"/>
    <xf numFmtId="165" fontId="3" fillId="0" borderId="21" xfId="0" applyNumberFormat="1" applyFont="1" applyBorder="1"/>
    <xf numFmtId="165" fontId="3" fillId="0" borderId="20" xfId="0" applyNumberFormat="1" applyFont="1" applyBorder="1"/>
    <xf numFmtId="165" fontId="3" fillId="0" borderId="18" xfId="0" applyNumberFormat="1" applyFont="1" applyFill="1" applyBorder="1"/>
    <xf numFmtId="165" fontId="3" fillId="0" borderId="21" xfId="0" applyNumberFormat="1" applyFont="1" applyFill="1" applyBorder="1"/>
    <xf numFmtId="168" fontId="3" fillId="0" borderId="12" xfId="0" applyNumberFormat="1" applyFont="1" applyBorder="1"/>
    <xf numFmtId="168" fontId="3" fillId="0" borderId="14" xfId="0" applyNumberFormat="1" applyFont="1" applyFill="1" applyBorder="1"/>
    <xf numFmtId="168" fontId="3" fillId="0" borderId="15" xfId="0" applyNumberFormat="1" applyFont="1" applyFill="1" applyBorder="1"/>
    <xf numFmtId="168" fontId="3" fillId="0" borderId="14" xfId="0" applyNumberFormat="1" applyFont="1" applyBorder="1"/>
    <xf numFmtId="168" fontId="3" fillId="0" borderId="20" xfId="0" applyNumberFormat="1" applyFont="1" applyBorder="1"/>
    <xf numFmtId="168" fontId="3" fillId="0" borderId="0" xfId="0" applyNumberFormat="1" applyFont="1" applyFill="1" applyBorder="1"/>
    <xf numFmtId="168" fontId="3" fillId="0" borderId="21" xfId="0" applyNumberFormat="1" applyFont="1" applyFill="1" applyBorder="1"/>
    <xf numFmtId="168" fontId="3" fillId="0" borderId="0" xfId="0" applyNumberFormat="1" applyFont="1" applyBorder="1"/>
    <xf numFmtId="168" fontId="3" fillId="0" borderId="16" xfId="0" applyNumberFormat="1" applyFont="1" applyBorder="1"/>
    <xf numFmtId="168" fontId="3" fillId="0" borderId="17" xfId="0" applyNumberFormat="1" applyFont="1" applyFill="1" applyBorder="1"/>
    <xf numFmtId="168" fontId="3" fillId="0" borderId="18" xfId="0" applyNumberFormat="1" applyFont="1" applyFill="1" applyBorder="1"/>
    <xf numFmtId="165" fontId="3" fillId="0" borderId="14" xfId="80" applyNumberFormat="1" applyFont="1" applyFill="1" applyBorder="1"/>
    <xf numFmtId="165" fontId="3" fillId="0" borderId="14" xfId="80" applyNumberFormat="1" applyFont="1" applyBorder="1"/>
    <xf numFmtId="165" fontId="3" fillId="0" borderId="17" xfId="80" applyNumberFormat="1" applyFont="1" applyFill="1" applyBorder="1"/>
    <xf numFmtId="165" fontId="3" fillId="0" borderId="17" xfId="80" applyNumberFormat="1" applyFont="1" applyBorder="1"/>
    <xf numFmtId="165" fontId="3" fillId="0" borderId="15" xfId="0" applyNumberFormat="1" applyFont="1" applyFill="1" applyBorder="1"/>
    <xf numFmtId="0" fontId="3" fillId="0" borderId="21" xfId="0" applyFont="1" applyBorder="1"/>
    <xf numFmtId="169" fontId="3" fillId="0" borderId="0" xfId="0" applyNumberFormat="1" applyFont="1" applyAlignment="1">
      <alignment horizontal="center"/>
    </xf>
    <xf numFmtId="0" fontId="4" fillId="0" borderId="13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164" fontId="3" fillId="0" borderId="13" xfId="0" applyNumberFormat="1" applyFont="1" applyBorder="1" applyAlignment="1">
      <alignment horizontal="center"/>
    </xf>
    <xf numFmtId="165" fontId="3" fillId="0" borderId="0" xfId="0" applyNumberFormat="1" applyFont="1"/>
    <xf numFmtId="0" fontId="3" fillId="0" borderId="18" xfId="0" applyFont="1" applyBorder="1"/>
    <xf numFmtId="0" fontId="5" fillId="0" borderId="0" xfId="0" applyFont="1" applyAlignment="1">
      <alignment horizontal="center"/>
    </xf>
    <xf numFmtId="0" fontId="6" fillId="30" borderId="0" xfId="75" applyFont="1" applyFill="1" applyAlignment="1">
      <alignment horizontal="left"/>
    </xf>
    <xf numFmtId="0" fontId="3" fillId="30" borderId="0" xfId="75" applyFont="1" applyFill="1"/>
    <xf numFmtId="0" fontId="3" fillId="31" borderId="25" xfId="0" applyFont="1" applyFill="1" applyBorder="1"/>
    <xf numFmtId="0" fontId="3" fillId="31" borderId="0" xfId="0" applyFont="1" applyFill="1" applyBorder="1"/>
    <xf numFmtId="0" fontId="3" fillId="31" borderId="26" xfId="0" applyFont="1" applyFill="1" applyBorder="1"/>
    <xf numFmtId="0" fontId="4" fillId="30" borderId="13" xfId="0" applyFont="1" applyFill="1" applyBorder="1"/>
    <xf numFmtId="166" fontId="3" fillId="0" borderId="23" xfId="0" applyNumberFormat="1" applyFont="1" applyFill="1" applyBorder="1" applyAlignment="1" applyProtection="1">
      <alignment horizontal="center"/>
    </xf>
    <xf numFmtId="166" fontId="3" fillId="33" borderId="23" xfId="0" applyNumberFormat="1" applyFont="1" applyFill="1" applyBorder="1" applyAlignment="1" applyProtection="1">
      <alignment horizontal="center"/>
    </xf>
    <xf numFmtId="0" fontId="3" fillId="31" borderId="27" xfId="0" applyFont="1" applyFill="1" applyBorder="1"/>
    <xf numFmtId="0" fontId="3" fillId="31" borderId="28" xfId="0" applyFont="1" applyFill="1" applyBorder="1"/>
    <xf numFmtId="0" fontId="3" fillId="31" borderId="29" xfId="0" applyFont="1" applyFill="1" applyBorder="1"/>
    <xf numFmtId="0" fontId="3" fillId="0" borderId="13" xfId="0" applyNumberFormat="1" applyFont="1" applyBorder="1" applyAlignment="1">
      <alignment horizontal="center"/>
    </xf>
    <xf numFmtId="0" fontId="4" fillId="30" borderId="13" xfId="0" applyFont="1" applyFill="1" applyBorder="1" applyProtection="1"/>
    <xf numFmtId="0" fontId="3" fillId="0" borderId="4" xfId="0" applyFont="1" applyBorder="1"/>
    <xf numFmtId="0" fontId="3" fillId="0" borderId="23" xfId="0" applyFont="1" applyBorder="1"/>
    <xf numFmtId="0" fontId="3" fillId="0" borderId="4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31" borderId="13" xfId="0" applyFont="1" applyFill="1" applyBorder="1" applyAlignment="1">
      <alignment horizontal="center"/>
    </xf>
    <xf numFmtId="0" fontId="4" fillId="31" borderId="4" xfId="0" applyFont="1" applyFill="1" applyBorder="1" applyAlignment="1">
      <alignment horizontal="center"/>
    </xf>
    <xf numFmtId="0" fontId="3" fillId="0" borderId="19" xfId="0" applyFont="1" applyBorder="1"/>
    <xf numFmtId="0" fontId="4" fillId="31" borderId="19" xfId="0" applyFont="1" applyFill="1" applyBorder="1" applyAlignment="1">
      <alignment horizontal="center"/>
    </xf>
    <xf numFmtId="168" fontId="3" fillId="0" borderId="19" xfId="80" applyNumberFormat="1" applyFont="1" applyBorder="1"/>
    <xf numFmtId="168" fontId="3" fillId="0" borderId="23" xfId="80" applyNumberFormat="1" applyFont="1" applyBorder="1"/>
    <xf numFmtId="0" fontId="3" fillId="0" borderId="15" xfId="0" applyFont="1" applyBorder="1"/>
    <xf numFmtId="168" fontId="3" fillId="0" borderId="14" xfId="80" applyNumberFormat="1" applyFont="1" applyBorder="1"/>
    <xf numFmtId="168" fontId="3" fillId="0" borderId="15" xfId="80" applyNumberFormat="1" applyFont="1" applyBorder="1"/>
    <xf numFmtId="0" fontId="3" fillId="0" borderId="20" xfId="0" applyFont="1" applyBorder="1"/>
    <xf numFmtId="168" fontId="3" fillId="0" borderId="0" xfId="80" applyNumberFormat="1" applyFont="1" applyBorder="1"/>
    <xf numFmtId="168" fontId="3" fillId="0" borderId="21" xfId="80" applyNumberFormat="1" applyFont="1" applyBorder="1"/>
    <xf numFmtId="0" fontId="3" fillId="0" borderId="16" xfId="0" applyFont="1" applyBorder="1"/>
    <xf numFmtId="168" fontId="3" fillId="0" borderId="17" xfId="80" applyNumberFormat="1" applyFont="1" applyBorder="1"/>
    <xf numFmtId="168" fontId="3" fillId="0" borderId="18" xfId="80" applyNumberFormat="1" applyFont="1" applyBorder="1"/>
    <xf numFmtId="0" fontId="3" fillId="0" borderId="23" xfId="0" applyFont="1" applyBorder="1" applyProtection="1">
      <protection locked="0"/>
    </xf>
    <xf numFmtId="10" fontId="3" fillId="0" borderId="12" xfId="0" applyNumberFormat="1" applyFont="1" applyBorder="1" applyProtection="1"/>
    <xf numFmtId="10" fontId="3" fillId="0" borderId="14" xfId="0" applyNumberFormat="1" applyFont="1" applyFill="1" applyBorder="1" applyProtection="1"/>
    <xf numFmtId="10" fontId="3" fillId="0" borderId="15" xfId="0" applyNumberFormat="1" applyFont="1" applyBorder="1" applyProtection="1"/>
    <xf numFmtId="10" fontId="3" fillId="0" borderId="16" xfId="0" applyNumberFormat="1" applyFont="1" applyBorder="1" applyProtection="1"/>
    <xf numFmtId="10" fontId="3" fillId="0" borderId="17" xfId="0" applyNumberFormat="1" applyFont="1" applyFill="1" applyBorder="1" applyProtection="1"/>
    <xf numFmtId="10" fontId="3" fillId="0" borderId="18" xfId="0" applyNumberFormat="1" applyFont="1" applyBorder="1" applyProtection="1"/>
    <xf numFmtId="10" fontId="3" fillId="0" borderId="4" xfId="0" applyNumberFormat="1" applyFont="1" applyBorder="1" applyProtection="1"/>
    <xf numFmtId="10" fontId="3" fillId="0" borderId="19" xfId="0" applyNumberFormat="1" applyFont="1" applyFill="1" applyBorder="1" applyProtection="1"/>
    <xf numFmtId="10" fontId="3" fillId="0" borderId="23" xfId="0" applyNumberFormat="1" applyFont="1" applyBorder="1" applyProtection="1"/>
    <xf numFmtId="10" fontId="3" fillId="0" borderId="20" xfId="0" applyNumberFormat="1" applyFont="1" applyBorder="1" applyProtection="1"/>
    <xf numFmtId="10" fontId="3" fillId="0" borderId="0" xfId="0" applyNumberFormat="1" applyFont="1" applyFill="1" applyBorder="1" applyProtection="1"/>
    <xf numFmtId="10" fontId="3" fillId="0" borderId="21" xfId="0" applyNumberFormat="1" applyFont="1" applyBorder="1" applyProtection="1"/>
    <xf numFmtId="10" fontId="3" fillId="0" borderId="20" xfId="0" applyNumberFormat="1" applyFont="1" applyFill="1" applyBorder="1" applyProtection="1"/>
    <xf numFmtId="10" fontId="3" fillId="0" borderId="0" xfId="0" applyNumberFormat="1" applyFont="1" applyBorder="1" applyProtection="1"/>
    <xf numFmtId="10" fontId="3" fillId="0" borderId="17" xfId="0" applyNumberFormat="1" applyFont="1" applyBorder="1" applyProtection="1"/>
    <xf numFmtId="10" fontId="3" fillId="0" borderId="18" xfId="0" applyNumberFormat="1" applyFont="1" applyFill="1" applyBorder="1" applyProtection="1"/>
    <xf numFmtId="10" fontId="3" fillId="0" borderId="21" xfId="0" applyNumberFormat="1" applyFont="1" applyFill="1" applyBorder="1" applyProtection="1"/>
    <xf numFmtId="2" fontId="3" fillId="0" borderId="12" xfId="0" applyNumberFormat="1" applyFont="1" applyBorder="1" applyProtection="1"/>
    <xf numFmtId="2" fontId="3" fillId="0" borderId="14" xfId="0" applyNumberFormat="1" applyFont="1" applyFill="1" applyBorder="1" applyProtection="1"/>
    <xf numFmtId="2" fontId="3" fillId="0" borderId="15" xfId="0" applyNumberFormat="1" applyFont="1" applyFill="1" applyBorder="1" applyProtection="1"/>
    <xf numFmtId="2" fontId="3" fillId="0" borderId="20" xfId="0" applyNumberFormat="1" applyFont="1" applyBorder="1" applyProtection="1"/>
    <xf numFmtId="2" fontId="3" fillId="0" borderId="0" xfId="0" applyNumberFormat="1" applyFont="1" applyFill="1" applyBorder="1" applyProtection="1"/>
    <xf numFmtId="2" fontId="3" fillId="0" borderId="21" xfId="0" applyNumberFormat="1" applyFont="1" applyFill="1" applyBorder="1" applyProtection="1"/>
    <xf numFmtId="2" fontId="3" fillId="0" borderId="0" xfId="0" applyNumberFormat="1" applyFont="1" applyBorder="1" applyProtection="1"/>
    <xf numFmtId="2" fontId="3" fillId="0" borderId="16" xfId="0" applyNumberFormat="1" applyFont="1" applyBorder="1" applyProtection="1"/>
    <xf numFmtId="2" fontId="3" fillId="0" borderId="17" xfId="0" applyNumberFormat="1" applyFont="1" applyFill="1" applyBorder="1" applyProtection="1"/>
    <xf numFmtId="2" fontId="3" fillId="0" borderId="17" xfId="0" applyNumberFormat="1" applyFont="1" applyBorder="1" applyProtection="1"/>
    <xf numFmtId="2" fontId="3" fillId="0" borderId="18" xfId="0" applyNumberFormat="1" applyFont="1" applyFill="1" applyBorder="1" applyProtection="1"/>
    <xf numFmtId="10" fontId="3" fillId="0" borderId="14" xfId="0" applyNumberFormat="1" applyFont="1" applyBorder="1" applyProtection="1"/>
    <xf numFmtId="10" fontId="3" fillId="0" borderId="15" xfId="0" applyNumberFormat="1" applyFont="1" applyFill="1" applyBorder="1" applyProtection="1"/>
    <xf numFmtId="167" fontId="3" fillId="0" borderId="20" xfId="0" applyNumberFormat="1" applyFont="1" applyBorder="1" applyProtection="1"/>
    <xf numFmtId="167" fontId="3" fillId="0" borderId="0" xfId="0" applyNumberFormat="1" applyFont="1" applyBorder="1" applyProtection="1"/>
    <xf numFmtId="167" fontId="3" fillId="0" borderId="21" xfId="0" applyNumberFormat="1" applyFont="1" applyBorder="1" applyProtection="1"/>
    <xf numFmtId="167" fontId="3" fillId="0" borderId="16" xfId="0" applyNumberFormat="1" applyFont="1" applyBorder="1" applyProtection="1"/>
    <xf numFmtId="167" fontId="3" fillId="0" borderId="17" xfId="0" applyNumberFormat="1" applyFont="1" applyBorder="1" applyProtection="1"/>
    <xf numFmtId="167" fontId="3" fillId="0" borderId="18" xfId="0" applyNumberFormat="1" applyFont="1" applyBorder="1" applyProtection="1"/>
    <xf numFmtId="165" fontId="3" fillId="0" borderId="12" xfId="0" applyNumberFormat="1" applyFont="1" applyBorder="1" applyProtection="1">
      <protection locked="0"/>
    </xf>
    <xf numFmtId="165" fontId="3" fillId="0" borderId="14" xfId="0" applyNumberFormat="1" applyFont="1" applyFill="1" applyBorder="1" applyProtection="1">
      <protection locked="0"/>
    </xf>
    <xf numFmtId="165" fontId="3" fillId="0" borderId="15" xfId="0" applyNumberFormat="1" applyFont="1" applyBorder="1" applyProtection="1">
      <protection locked="0"/>
    </xf>
    <xf numFmtId="165" fontId="3" fillId="0" borderId="16" xfId="0" applyNumberFormat="1" applyFont="1" applyBorder="1" applyProtection="1">
      <protection locked="0"/>
    </xf>
    <xf numFmtId="165" fontId="3" fillId="0" borderId="17" xfId="0" applyNumberFormat="1" applyFont="1" applyFill="1" applyBorder="1" applyProtection="1">
      <protection locked="0"/>
    </xf>
    <xf numFmtId="165" fontId="3" fillId="0" borderId="18" xfId="0" applyNumberFormat="1" applyFont="1" applyBorder="1" applyProtection="1">
      <protection locked="0"/>
    </xf>
    <xf numFmtId="165" fontId="3" fillId="0" borderId="4" xfId="0" applyNumberFormat="1" applyFont="1" applyBorder="1" applyProtection="1">
      <protection locked="0"/>
    </xf>
    <xf numFmtId="165" fontId="3" fillId="0" borderId="19" xfId="0" applyNumberFormat="1" applyFont="1" applyFill="1" applyBorder="1" applyProtection="1">
      <protection locked="0"/>
    </xf>
    <xf numFmtId="165" fontId="3" fillId="0" borderId="23" xfId="0" applyNumberFormat="1" applyFont="1" applyBorder="1" applyProtection="1">
      <protection locked="0"/>
    </xf>
    <xf numFmtId="165" fontId="3" fillId="0" borderId="20" xfId="0" applyNumberFormat="1" applyFont="1" applyBorder="1" applyProtection="1">
      <protection locked="0"/>
    </xf>
    <xf numFmtId="165" fontId="3" fillId="0" borderId="0" xfId="0" applyNumberFormat="1" applyFont="1" applyFill="1" applyBorder="1" applyProtection="1">
      <protection locked="0"/>
    </xf>
    <xf numFmtId="165" fontId="3" fillId="0" borderId="21" xfId="0" applyNumberFormat="1" applyFont="1" applyBorder="1" applyProtection="1">
      <protection locked="0"/>
    </xf>
    <xf numFmtId="165" fontId="3" fillId="0" borderId="20" xfId="0" applyNumberFormat="1" applyFont="1" applyFill="1" applyBorder="1" applyProtection="1">
      <protection locked="0"/>
    </xf>
    <xf numFmtId="165" fontId="3" fillId="0" borderId="0" xfId="0" applyNumberFormat="1" applyFont="1" applyBorder="1" applyProtection="1">
      <protection locked="0"/>
    </xf>
    <xf numFmtId="165" fontId="3" fillId="0" borderId="17" xfId="0" applyNumberFormat="1" applyFont="1" applyBorder="1" applyProtection="1">
      <protection locked="0"/>
    </xf>
    <xf numFmtId="165" fontId="3" fillId="0" borderId="18" xfId="0" applyNumberFormat="1" applyFont="1" applyFill="1" applyBorder="1" applyProtection="1">
      <protection locked="0"/>
    </xf>
    <xf numFmtId="165" fontId="3" fillId="0" borderId="21" xfId="0" applyNumberFormat="1" applyFont="1" applyFill="1" applyBorder="1" applyProtection="1">
      <protection locked="0"/>
    </xf>
    <xf numFmtId="168" fontId="3" fillId="0" borderId="12" xfId="0" applyNumberFormat="1" applyFont="1" applyBorder="1" applyProtection="1">
      <protection locked="0"/>
    </xf>
    <xf numFmtId="168" fontId="3" fillId="0" borderId="14" xfId="0" applyNumberFormat="1" applyFont="1" applyFill="1" applyBorder="1" applyProtection="1">
      <protection locked="0"/>
    </xf>
    <xf numFmtId="168" fontId="3" fillId="0" borderId="14" xfId="0" applyNumberFormat="1" applyFont="1" applyBorder="1" applyProtection="1">
      <protection locked="0"/>
    </xf>
    <xf numFmtId="168" fontId="3" fillId="0" borderId="15" xfId="0" applyNumberFormat="1" applyFont="1" applyFill="1" applyBorder="1" applyProtection="1">
      <protection locked="0"/>
    </xf>
    <xf numFmtId="168" fontId="3" fillId="0" borderId="20" xfId="0" applyNumberFormat="1" applyFont="1" applyBorder="1" applyProtection="1">
      <protection locked="0"/>
    </xf>
    <xf numFmtId="168" fontId="3" fillId="0" borderId="0" xfId="0" applyNumberFormat="1" applyFont="1" applyFill="1" applyBorder="1" applyProtection="1">
      <protection locked="0"/>
    </xf>
    <xf numFmtId="168" fontId="3" fillId="0" borderId="0" xfId="0" applyNumberFormat="1" applyFont="1" applyBorder="1" applyProtection="1">
      <protection locked="0"/>
    </xf>
    <xf numFmtId="168" fontId="3" fillId="0" borderId="21" xfId="0" applyNumberFormat="1" applyFont="1" applyFill="1" applyBorder="1" applyProtection="1">
      <protection locked="0"/>
    </xf>
    <xf numFmtId="168" fontId="3" fillId="0" borderId="16" xfId="0" applyNumberFormat="1" applyFont="1" applyBorder="1" applyProtection="1">
      <protection locked="0"/>
    </xf>
    <xf numFmtId="168" fontId="3" fillId="0" borderId="17" xfId="0" applyNumberFormat="1" applyFont="1" applyFill="1" applyBorder="1" applyProtection="1">
      <protection locked="0"/>
    </xf>
    <xf numFmtId="168" fontId="3" fillId="0" borderId="17" xfId="0" applyNumberFormat="1" applyFont="1" applyBorder="1" applyProtection="1">
      <protection locked="0"/>
    </xf>
    <xf numFmtId="168" fontId="3" fillId="0" borderId="18" xfId="0" applyNumberFormat="1" applyFont="1" applyFill="1" applyBorder="1" applyProtection="1">
      <protection locked="0"/>
    </xf>
    <xf numFmtId="165" fontId="3" fillId="0" borderId="14" xfId="80" applyNumberFormat="1" applyFont="1" applyFill="1" applyBorder="1" applyProtection="1">
      <protection locked="0"/>
    </xf>
    <xf numFmtId="165" fontId="3" fillId="0" borderId="14" xfId="80" applyNumberFormat="1" applyFont="1" applyBorder="1" applyProtection="1">
      <protection locked="0"/>
    </xf>
    <xf numFmtId="165" fontId="3" fillId="0" borderId="17" xfId="80" applyNumberFormat="1" applyFont="1" applyFill="1" applyBorder="1" applyProtection="1">
      <protection locked="0"/>
    </xf>
    <xf numFmtId="165" fontId="3" fillId="0" borderId="17" xfId="80" applyNumberFormat="1" applyFont="1" applyBorder="1" applyProtection="1">
      <protection locked="0"/>
    </xf>
    <xf numFmtId="164" fontId="3" fillId="0" borderId="13" xfId="0" applyNumberFormat="1" applyFont="1" applyBorder="1" applyAlignment="1" applyProtection="1">
      <alignment horizontal="center"/>
      <protection locked="0"/>
    </xf>
    <xf numFmtId="0" fontId="3" fillId="0" borderId="0" xfId="0" applyFont="1" applyFill="1" applyBorder="1"/>
    <xf numFmtId="0" fontId="3" fillId="0" borderId="21" xfId="0" applyFont="1" applyFill="1" applyBorder="1"/>
    <xf numFmtId="0" fontId="3" fillId="0" borderId="17" xfId="0" applyFont="1" applyFill="1" applyBorder="1"/>
    <xf numFmtId="0" fontId="3" fillId="29" borderId="0" xfId="0" applyFont="1" applyFill="1" applyBorder="1"/>
    <xf numFmtId="0" fontId="3" fillId="29" borderId="17" xfId="0" applyFont="1" applyFill="1" applyBorder="1"/>
    <xf numFmtId="0" fontId="3" fillId="0" borderId="14" xfId="0" applyFont="1" applyFill="1" applyBorder="1"/>
    <xf numFmtId="0" fontId="3" fillId="0" borderId="19" xfId="0" applyFont="1" applyFill="1" applyBorder="1"/>
    <xf numFmtId="0" fontId="3" fillId="29" borderId="21" xfId="0" applyFont="1" applyFill="1" applyBorder="1"/>
    <xf numFmtId="0" fontId="3" fillId="29" borderId="18" xfId="0" applyFont="1" applyFill="1" applyBorder="1"/>
    <xf numFmtId="0" fontId="3" fillId="29" borderId="19" xfId="0" applyFont="1" applyFill="1" applyBorder="1"/>
    <xf numFmtId="0" fontId="3" fillId="29" borderId="14" xfId="0" applyFont="1" applyFill="1" applyBorder="1"/>
    <xf numFmtId="0" fontId="3" fillId="29" borderId="16" xfId="0" applyFont="1" applyFill="1" applyBorder="1"/>
    <xf numFmtId="2" fontId="3" fillId="0" borderId="0" xfId="0" applyNumberFormat="1" applyFont="1"/>
    <xf numFmtId="2" fontId="3" fillId="0" borderId="0" xfId="0" applyNumberFormat="1" applyFont="1" applyAlignment="1">
      <alignment horizontal="left"/>
    </xf>
    <xf numFmtId="0" fontId="3" fillId="0" borderId="13" xfId="0" quotePrefix="1" applyFont="1" applyBorder="1"/>
    <xf numFmtId="176" fontId="3" fillId="31" borderId="20" xfId="0" applyNumberFormat="1" applyFont="1" applyFill="1" applyBorder="1" applyAlignment="1"/>
    <xf numFmtId="176" fontId="3" fillId="31" borderId="16" xfId="0" applyNumberFormat="1" applyFont="1" applyFill="1" applyBorder="1" applyAlignment="1"/>
    <xf numFmtId="0" fontId="3" fillId="0" borderId="13" xfId="0" applyFont="1" applyBorder="1" applyAlignment="1" applyProtection="1">
      <alignment horizontal="center" vertical="center"/>
      <protection locked="0"/>
    </xf>
    <xf numFmtId="164" fontId="3" fillId="0" borderId="13" xfId="0" applyNumberFormat="1" applyFont="1" applyBorder="1" applyAlignment="1" applyProtection="1">
      <alignment horizontal="center" vertical="center"/>
      <protection locked="0"/>
    </xf>
    <xf numFmtId="0" fontId="7" fillId="34" borderId="30" xfId="0" applyFont="1" applyFill="1" applyBorder="1" applyAlignment="1">
      <alignment horizontal="center"/>
    </xf>
    <xf numFmtId="0" fontId="7" fillId="34" borderId="31" xfId="0" applyFont="1" applyFill="1" applyBorder="1" applyAlignment="1">
      <alignment horizontal="center"/>
    </xf>
    <xf numFmtId="0" fontId="7" fillId="34" borderId="32" xfId="0" applyFont="1" applyFill="1" applyBorder="1" applyAlignment="1">
      <alignment horizontal="center"/>
    </xf>
    <xf numFmtId="0" fontId="4" fillId="31" borderId="4" xfId="0" applyNumberFormat="1" applyFont="1" applyFill="1" applyBorder="1" applyAlignment="1">
      <alignment horizontal="center" vertical="center"/>
    </xf>
    <xf numFmtId="0" fontId="4" fillId="31" borderId="19" xfId="0" applyNumberFormat="1" applyFont="1" applyFill="1" applyBorder="1" applyAlignment="1">
      <alignment horizontal="center" vertical="center"/>
    </xf>
    <xf numFmtId="0" fontId="4" fillId="31" borderId="23" xfId="0" applyNumberFormat="1" applyFont="1" applyFill="1" applyBorder="1" applyAlignment="1">
      <alignment horizontal="center" vertical="center"/>
    </xf>
  </cellXfs>
  <cellStyles count="102"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20% - Colore 1" xfId="8"/>
    <cellStyle name="20% - Colore 2" xfId="9"/>
    <cellStyle name="20% - Colore 3" xfId="10"/>
    <cellStyle name="20% - Colore 4" xfId="11"/>
    <cellStyle name="20% - Colore 5" xfId="12"/>
    <cellStyle name="20% - Colore 6" xfId="13"/>
    <cellStyle name="40% - Accent1" xfId="14" builtinId="31" customBuiltin="1"/>
    <cellStyle name="40% - Accent2" xfId="15" builtinId="35" customBuiltin="1"/>
    <cellStyle name="40% - Accent3" xfId="16" builtinId="39" customBuiltin="1"/>
    <cellStyle name="40% - Accent4" xfId="17" builtinId="43" customBuiltin="1"/>
    <cellStyle name="40% - Accent5" xfId="18" builtinId="47" customBuiltin="1"/>
    <cellStyle name="40% - Accent6" xfId="19" builtinId="51" customBuiltin="1"/>
    <cellStyle name="40% - Colore 1" xfId="20"/>
    <cellStyle name="40% - Colore 2" xfId="21"/>
    <cellStyle name="40% - Colore 3" xfId="22"/>
    <cellStyle name="40% - Colore 4" xfId="23"/>
    <cellStyle name="40% - Colore 5" xfId="24"/>
    <cellStyle name="40% - Colore 6" xfId="25"/>
    <cellStyle name="60% - Accent1" xfId="26" builtinId="32" customBuiltin="1"/>
    <cellStyle name="60% - Accent2" xfId="27" builtinId="36" customBuiltin="1"/>
    <cellStyle name="60% - Accent3" xfId="28" builtinId="40" customBuiltin="1"/>
    <cellStyle name="60% - Accent4" xfId="29" builtinId="44" customBuiltin="1"/>
    <cellStyle name="60% - Accent5" xfId="30" builtinId="48" customBuiltin="1"/>
    <cellStyle name="60% - Accent6" xfId="31" builtinId="52" customBuiltin="1"/>
    <cellStyle name="60% - Colore 1" xfId="32"/>
    <cellStyle name="60% - Colore 2" xfId="33"/>
    <cellStyle name="60% - Colore 3" xfId="34"/>
    <cellStyle name="60% - Colore 4" xfId="35"/>
    <cellStyle name="60% - Colore 5" xfId="36"/>
    <cellStyle name="60% - Colore 6" xfId="37"/>
    <cellStyle name="Accent1" xfId="38" builtinId="29" customBuiltin="1"/>
    <cellStyle name="Accent2" xfId="39" builtinId="33" customBuiltin="1"/>
    <cellStyle name="Accent3" xfId="40" builtinId="37" customBuiltin="1"/>
    <cellStyle name="Accent4" xfId="41" builtinId="41" customBuiltin="1"/>
    <cellStyle name="Accent5" xfId="42" builtinId="45" customBuiltin="1"/>
    <cellStyle name="Accent6" xfId="43" builtinId="49" customBuiltin="1"/>
    <cellStyle name="Bad" xfId="44" builtinId="27" customBuiltin="1"/>
    <cellStyle name="Calcolo" xfId="45"/>
    <cellStyle name="Calculation" xfId="46" builtinId="22" customBuiltin="1"/>
    <cellStyle name="Cella collegata" xfId="47"/>
    <cellStyle name="Cella da controllare" xfId="48"/>
    <cellStyle name="Check Cell" xfId="49" builtinId="23" customBuiltin="1"/>
    <cellStyle name="Ciccio" xfId="50"/>
    <cellStyle name="Colore 1" xfId="51"/>
    <cellStyle name="Colore 2" xfId="52"/>
    <cellStyle name="Colore 3" xfId="53"/>
    <cellStyle name="Colore 4" xfId="54"/>
    <cellStyle name="Colore 5" xfId="55"/>
    <cellStyle name="Colore 6" xfId="56"/>
    <cellStyle name="ContentsHyperlink" xfId="57"/>
    <cellStyle name="DataFeed" xfId="58"/>
    <cellStyle name="Euro" xfId="59"/>
    <cellStyle name="Explanatory Text" xfId="60" builtinId="53" customBuiltin="1"/>
    <cellStyle name="Good" xfId="61" builtinId="26" customBuiltin="1"/>
    <cellStyle name="Heading" xfId="62"/>
    <cellStyle name="Heading 1" xfId="63" builtinId="16" customBuiltin="1"/>
    <cellStyle name="Heading 2" xfId="64" builtinId="17" customBuiltin="1"/>
    <cellStyle name="Heading 3" xfId="65" builtinId="18" customBuiltin="1"/>
    <cellStyle name="Heading 4" xfId="66" builtinId="19" customBuiltin="1"/>
    <cellStyle name="Input" xfId="67" builtinId="20" customBuiltin="1"/>
    <cellStyle name="Linked Cell" xfId="68" builtinId="24" customBuiltin="1"/>
    <cellStyle name="Migliaia (0)_BENCH2" xfId="69"/>
    <cellStyle name="Migliaia_BENCH2" xfId="70"/>
    <cellStyle name="Neutral" xfId="71" builtinId="28" customBuiltin="1"/>
    <cellStyle name="Neutrale" xfId="72"/>
    <cellStyle name="Normal" xfId="0" builtinId="0"/>
    <cellStyle name="Normal 2" xfId="73"/>
    <cellStyle name="Normal 3" xfId="74"/>
    <cellStyle name="Normal_SwaptionATMVols" xfId="75"/>
    <cellStyle name="Normale_BENCH2" xfId="76"/>
    <cellStyle name="Nota" xfId="77"/>
    <cellStyle name="Note" xfId="78" builtinId="10" customBuiltin="1"/>
    <cellStyle name="Output" xfId="79" builtinId="21" customBuiltin="1"/>
    <cellStyle name="Percent" xfId="80" builtinId="5"/>
    <cellStyle name="Personal" xfId="81"/>
    <cellStyle name="result" xfId="82"/>
    <cellStyle name="StandingData" xfId="83"/>
    <cellStyle name="Style 1" xfId="1"/>
    <cellStyle name="Testo avviso" xfId="84"/>
    <cellStyle name="Testo descrittivo" xfId="85"/>
    <cellStyle name="Title" xfId="86" builtinId="15" customBuiltin="1"/>
    <cellStyle name="Titolo" xfId="87"/>
    <cellStyle name="Titolo 1" xfId="88"/>
    <cellStyle name="Titolo 2" xfId="89"/>
    <cellStyle name="Titolo 3" xfId="90"/>
    <cellStyle name="Titolo 4" xfId="91"/>
    <cellStyle name="Total" xfId="92" builtinId="25" customBuiltin="1"/>
    <cellStyle name="Totale" xfId="93"/>
    <cellStyle name="User" xfId="94"/>
    <cellStyle name="UserInput" xfId="95"/>
    <cellStyle name="Valore non valido" xfId="96"/>
    <cellStyle name="Valore valido" xfId="97"/>
    <cellStyle name="Valuta (0)_BENCH2" xfId="98"/>
    <cellStyle name="Valuta_BENCH2" xfId="99"/>
    <cellStyle name="VerticalText" xfId="100"/>
    <cellStyle name="Warning Text" xfId="10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15:17:45</v>
        <stp/>
        <stp>{8E048AFA-A7FA-4F15-9676-120653FCA86C}</stp>
        <tr r="AA5" s="5"/>
      </tp>
    </main>
    <main first="pldatasource.rdatartdserver">
      <tp t="s">
        <v>Updated at 15:17:45</v>
        <stp/>
        <stp>{F5DA98DE-6645-45A0-859B-027DDE51A20F}</stp>
        <tr r="U5" s="5"/>
      </tp>
      <tp t="s">
        <v>Updated at 15:17:45</v>
        <stp/>
        <stp>{0A1A8A3E-79B2-4C4C-B00C-B7532E8C2D19}</stp>
        <tr r="X5" s="5"/>
      </tp>
      <tp t="s">
        <v>Updated at 15:17:45</v>
        <stp/>
        <stp>{EDD3A53B-A78D-4E55-A716-54FE00D0DB7B}</stp>
        <tr r="AD5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8186427720098437E-2"/>
          <c:y val="6.2656794958086029E-2"/>
          <c:w val="0.87354480288776748"/>
          <c:h val="0.83458850884170588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Pricing!$K$79:$K$136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</c:numCache>
            </c:numRef>
          </c:xVal>
          <c:yVal>
            <c:numRef>
              <c:f>Pricing!$L$79:$L$136</c:f>
              <c:numCache>
                <c:formatCode>0.0000%</c:formatCode>
                <c:ptCount val="16"/>
                <c:pt idx="0">
                  <c:v>6.8199999999642765E-3</c:v>
                </c:pt>
                <c:pt idx="1">
                  <c:v>8.9700000001018826E-3</c:v>
                </c:pt>
                <c:pt idx="2">
                  <c:v>1.1279999999962004E-2</c:v>
                </c:pt>
                <c:pt idx="3">
                  <c:v>1.3550000000005634E-2</c:v>
                </c:pt>
                <c:pt idx="4">
                  <c:v>1.5570000000020326E-2</c:v>
                </c:pt>
                <c:pt idx="5">
                  <c:v>1.7259999999938054E-2</c:v>
                </c:pt>
                <c:pt idx="6">
                  <c:v>1.8669999999989605E-2</c:v>
                </c:pt>
                <c:pt idx="7">
                  <c:v>1.9890000000028028E-2</c:v>
                </c:pt>
                <c:pt idx="8">
                  <c:v>2.1899999999996606E-2</c:v>
                </c:pt>
                <c:pt idx="9">
                  <c:v>2.3739999999996323E-2</c:v>
                </c:pt>
                <c:pt idx="10">
                  <c:v>2.4449999999971245E-2</c:v>
                </c:pt>
                <c:pt idx="11">
                  <c:v>2.4110000000013492E-2</c:v>
                </c:pt>
                <c:pt idx="12">
                  <c:v>2.3619999999993285E-2</c:v>
                </c:pt>
                <c:pt idx="13">
                  <c:v>2.315999999999627E-2</c:v>
                </c:pt>
                <c:pt idx="14">
                  <c:v>2.3029999999970838E-2</c:v>
                </c:pt>
                <c:pt idx="15">
                  <c:v>2.2959999999988046E-2</c:v>
                </c:pt>
              </c:numCache>
            </c:numRef>
          </c:yVal>
          <c:smooth val="1"/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Pricing!$K$79:$K$136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</c:numCache>
            </c:numRef>
          </c:xVal>
          <c:yVal>
            <c:numRef>
              <c:f>Pricing!$M$79:$M$136</c:f>
              <c:numCache>
                <c:formatCode>0.0000%</c:formatCode>
                <c:ptCount val="16"/>
                <c:pt idx="0">
                  <c:v>9.3400000000695427E-3</c:v>
                </c:pt>
                <c:pt idx="1">
                  <c:v>1.1240000000129712E-2</c:v>
                </c:pt>
                <c:pt idx="2">
                  <c:v>1.3360000000134859E-2</c:v>
                </c:pt>
                <c:pt idx="3">
                  <c:v>1.5460000000140393E-2</c:v>
                </c:pt>
                <c:pt idx="4">
                  <c:v>1.7310000000040793E-2</c:v>
                </c:pt>
                <c:pt idx="5">
                  <c:v>1.8860000000009154E-2</c:v>
                </c:pt>
                <c:pt idx="6">
                  <c:v>2.015999999997253E-2</c:v>
                </c:pt>
                <c:pt idx="7">
                  <c:v>2.1290000000078642E-2</c:v>
                </c:pt>
                <c:pt idx="8">
                  <c:v>2.3170000000047004E-2</c:v>
                </c:pt>
                <c:pt idx="9">
                  <c:v>2.4859999999976696E-2</c:v>
                </c:pt>
                <c:pt idx="10">
                  <c:v>2.5449999999967238E-2</c:v>
                </c:pt>
                <c:pt idx="11">
                  <c:v>2.5010000000011804E-2</c:v>
                </c:pt>
                <c:pt idx="12">
                  <c:v>2.4479999999991758E-2</c:v>
                </c:pt>
                <c:pt idx="13">
                  <c:v>2.4120000000000023E-2</c:v>
                </c:pt>
                <c:pt idx="14">
                  <c:v>2.4059999999994842E-2</c:v>
                </c:pt>
                <c:pt idx="15">
                  <c:v>2.4038999999969758E-2</c:v>
                </c:pt>
              </c:numCache>
            </c:numRef>
          </c:yVal>
          <c:smooth val="1"/>
        </c:ser>
        <c:ser>
          <c:idx val="2"/>
          <c:order val="2"/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Pricing!$K$79:$K$136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</c:numCache>
            </c:numRef>
          </c:xVal>
          <c:yVal>
            <c:numRef>
              <c:f>Pricing!$N$79:$N$136</c:f>
              <c:numCache>
                <c:formatCode>0.0000%</c:formatCode>
                <c:ptCount val="16"/>
                <c:pt idx="0">
                  <c:v>1.1909999999976674E-2</c:v>
                </c:pt>
                <c:pt idx="1">
                  <c:v>1.3510000000069494E-2</c:v>
                </c:pt>
                <c:pt idx="2">
                  <c:v>1.5430000000195256E-2</c:v>
                </c:pt>
                <c:pt idx="3">
                  <c:v>1.7369999999872793E-2</c:v>
                </c:pt>
                <c:pt idx="4">
                  <c:v>1.906999999994274E-2</c:v>
                </c:pt>
                <c:pt idx="5">
                  <c:v>2.0489999999989125E-2</c:v>
                </c:pt>
                <c:pt idx="6">
                  <c:v>2.1670000000030516E-2</c:v>
                </c:pt>
                <c:pt idx="7">
                  <c:v>2.2699999999909046E-2</c:v>
                </c:pt>
                <c:pt idx="8">
                  <c:v>2.4409999999955672E-2</c:v>
                </c:pt>
                <c:pt idx="9">
                  <c:v>2.5949999999996122E-2</c:v>
                </c:pt>
                <c:pt idx="10">
                  <c:v>2.6349999999971972E-2</c:v>
                </c:pt>
                <c:pt idx="11">
                  <c:v>2.5810000000012937E-2</c:v>
                </c:pt>
                <c:pt idx="12">
                  <c:v>2.5189999999993565E-2</c:v>
                </c:pt>
                <c:pt idx="13">
                  <c:v>2.4729999999995794E-2</c:v>
                </c:pt>
                <c:pt idx="14">
                  <c:v>2.4599999999968151E-2</c:v>
                </c:pt>
                <c:pt idx="15">
                  <c:v>2.4529999999987909E-2</c:v>
                </c:pt>
              </c:numCache>
            </c:numRef>
          </c:yVal>
          <c:smooth val="1"/>
        </c:ser>
        <c:ser>
          <c:idx val="3"/>
          <c:order val="3"/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Pricing!$K$79:$K$136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</c:numCache>
            </c:numRef>
          </c:xVal>
          <c:yVal>
            <c:numRef>
              <c:f>Pricing!$O$79:$O$136</c:f>
              <c:numCache>
                <c:formatCode>0.0000%</c:formatCode>
                <c:ptCount val="16"/>
                <c:pt idx="0">
                  <c:v>1.5540000000000033E-2</c:v>
                </c:pt>
                <c:pt idx="1">
                  <c:v>1.6649999999999915E-2</c:v>
                </c:pt>
                <c:pt idx="2">
                  <c:v>1.8239999999999187E-2</c:v>
                </c:pt>
                <c:pt idx="3">
                  <c:v>1.9919999999999959E-2</c:v>
                </c:pt>
                <c:pt idx="4">
                  <c:v>2.141999999999997E-2</c:v>
                </c:pt>
                <c:pt idx="5">
                  <c:v>2.2649999999999931E-2</c:v>
                </c:pt>
                <c:pt idx="6">
                  <c:v>2.3679999999999941E-2</c:v>
                </c:pt>
                <c:pt idx="7">
                  <c:v>2.4569999999999891E-2</c:v>
                </c:pt>
                <c:pt idx="8">
                  <c:v>2.6069999999959879E-2</c:v>
                </c:pt>
                <c:pt idx="9">
                  <c:v>2.737999999999664E-2</c:v>
                </c:pt>
                <c:pt idx="10">
                  <c:v>2.7559999999975163E-2</c:v>
                </c:pt>
                <c:pt idx="11">
                  <c:v>2.6880000000011683E-2</c:v>
                </c:pt>
                <c:pt idx="12">
                  <c:v>2.6159999999994233E-2</c:v>
                </c:pt>
                <c:pt idx="13">
                  <c:v>2.5699999999995556E-2</c:v>
                </c:pt>
                <c:pt idx="14">
                  <c:v>2.5569999999967851E-2</c:v>
                </c:pt>
                <c:pt idx="15">
                  <c:v>2.5499999999987456E-2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17216"/>
        <c:axId val="91165056"/>
      </c:scatterChart>
      <c:valAx>
        <c:axId val="9141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Courier New"/>
                <a:ea typeface="Courier New"/>
                <a:cs typeface="Courier New"/>
              </a:defRPr>
            </a:pPr>
            <a:endParaRPr lang="en-US"/>
          </a:p>
        </c:txPr>
        <c:crossAx val="91165056"/>
        <c:crosses val="autoZero"/>
        <c:crossBetween val="midCat"/>
      </c:valAx>
      <c:valAx>
        <c:axId val="911650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Courier New"/>
                <a:ea typeface="Courier New"/>
                <a:cs typeface="Courier New"/>
              </a:defRPr>
            </a:pPr>
            <a:endParaRPr lang="en-US"/>
          </a:p>
        </c:txPr>
        <c:crossAx val="9141721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Courier New"/>
          <a:ea typeface="Courier New"/>
          <a:cs typeface="Courier Ne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4</xdr:row>
      <xdr:rowOff>85725</xdr:rowOff>
    </xdr:from>
    <xdr:to>
      <xdr:col>25</xdr:col>
      <xdr:colOff>514350</xdr:colOff>
      <xdr:row>39</xdr:row>
      <xdr:rowOff>0</xdr:rowOff>
    </xdr:to>
    <xdr:graphicFrame macro="">
      <xdr:nvGraphicFramePr>
        <xdr:cNvPr id="1419" name="Chart 39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3)"/>
      <sheetName val="3M (4)"/>
      <sheetName val="6M (3)"/>
      <sheetName val="1Y (3)"/>
    </sheetNames>
    <definedNames>
      <definedName name="TriggerCounter" refersTo="='General Settings'!$D$6"/>
    </definedNames>
    <sheetDataSet>
      <sheetData sheetId="0">
        <row r="6">
          <cell r="D6">
            <v>406</v>
          </cell>
        </row>
      </sheetData>
      <sheetData sheetId="1"/>
      <sheetData sheetId="2">
        <row r="6">
          <cell r="D6" t="str">
            <v>6E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12E</v>
          </cell>
        </row>
      </sheetData>
      <sheetData sheetId="5">
        <row r="6">
          <cell r="D6" t="str">
            <v>EURTND_Quote#0000</v>
          </cell>
        </row>
      </sheetData>
      <sheetData sheetId="6">
        <row r="6">
          <cell r="D6" t="str">
            <v>EURTOM3F1_Quote</v>
          </cell>
        </row>
      </sheetData>
      <sheetData sheetId="7">
        <row r="6">
          <cell r="D6" t="str">
            <v>J4</v>
          </cell>
        </row>
      </sheetData>
      <sheetData sheetId="8">
        <row r="6">
          <cell r="D6" t="str">
            <v>Future Code</v>
          </cell>
        </row>
      </sheetData>
      <sheetData sheetId="9">
        <row r="6">
          <cell r="D6" t="str">
            <v>J4</v>
          </cell>
        </row>
      </sheetData>
      <sheetData sheetId="10">
        <row r="6">
          <cell r="D6" t="str">
            <v/>
          </cell>
        </row>
      </sheetData>
      <sheetData sheetId="11">
        <row r="6">
          <cell r="D6" t="str">
            <v>2W</v>
          </cell>
        </row>
      </sheetData>
      <sheetData sheetId="12">
        <row r="6">
          <cell r="D6" t="str">
            <v>X1S</v>
          </cell>
        </row>
      </sheetData>
      <sheetData sheetId="13">
        <row r="6">
          <cell r="D6">
            <v>12</v>
          </cell>
        </row>
      </sheetData>
      <sheetData sheetId="14">
        <row r="6">
          <cell r="D6" t="str">
            <v>3E</v>
          </cell>
        </row>
      </sheetData>
      <sheetData sheetId="15">
        <row r="6">
          <cell r="D6" t="str">
            <v>6E</v>
          </cell>
        </row>
      </sheetData>
      <sheetData sheetId="16"/>
      <sheetData sheetId="17">
        <row r="6">
          <cell r="D6" t="str">
            <v>1E</v>
          </cell>
        </row>
      </sheetData>
      <sheetData sheetId="18">
        <row r="6">
          <cell r="D6" t="str">
            <v>3E</v>
          </cell>
        </row>
      </sheetData>
      <sheetData sheetId="19">
        <row r="6">
          <cell r="D6" t="str">
            <v>6E</v>
          </cell>
        </row>
      </sheetData>
      <sheetData sheetId="20">
        <row r="6">
          <cell r="D6" t="str">
            <v>12E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V17"/>
  <sheetViews>
    <sheetView tabSelected="1" workbookViewId="0">
      <selection activeCell="C10" sqref="C10"/>
    </sheetView>
  </sheetViews>
  <sheetFormatPr defaultColWidth="8" defaultRowHeight="11.25" x14ac:dyDescent="0.2"/>
  <cols>
    <col min="1" max="1" width="3.140625" style="102" customWidth="1"/>
    <col min="2" max="2" width="3.85546875" style="102" customWidth="1"/>
    <col min="3" max="3" width="28.140625" style="102" customWidth="1"/>
    <col min="4" max="4" width="17.28515625" style="102" bestFit="1" customWidth="1"/>
    <col min="5" max="5" width="3.42578125" style="102" customWidth="1"/>
    <col min="6" max="6" width="4.28515625" style="102" customWidth="1"/>
    <col min="7" max="16384" width="8" style="102"/>
  </cols>
  <sheetData>
    <row r="1" spans="2:22" ht="14.25" thickBot="1" x14ac:dyDescent="0.3">
      <c r="B1" s="101" t="str">
        <f>_xll.qlxlVersion(TRUE,EvaluationDate)</f>
        <v>QuantLibXL 1.4.0 - MS VC++ 9.0 - Multithreaded Dynamic Runtime library - Release Configuration - Mar  3 2014 10:58:57</v>
      </c>
    </row>
    <row r="2" spans="2:22" ht="16.5" x14ac:dyDescent="0.3">
      <c r="B2" s="224" t="s">
        <v>69</v>
      </c>
      <c r="C2" s="225"/>
      <c r="D2" s="225"/>
      <c r="E2" s="226"/>
      <c r="V2" s="102" t="s">
        <v>60</v>
      </c>
    </row>
    <row r="3" spans="2:22" x14ac:dyDescent="0.2">
      <c r="B3" s="103"/>
      <c r="C3" s="104"/>
      <c r="D3" s="104"/>
      <c r="E3" s="105"/>
    </row>
    <row r="4" spans="2:22" x14ac:dyDescent="0.2">
      <c r="B4" s="103"/>
      <c r="C4" s="106" t="s">
        <v>80</v>
      </c>
      <c r="D4" s="107" t="s">
        <v>81</v>
      </c>
      <c r="E4" s="105"/>
    </row>
    <row r="5" spans="2:22" x14ac:dyDescent="0.2">
      <c r="B5" s="103"/>
      <c r="C5" s="106" t="s">
        <v>61</v>
      </c>
      <c r="D5" s="107" t="str">
        <f>PROPER(Currency)&amp;IF(UPPER(Currency)="EUR","","L")&amp;"ibor"</f>
        <v>Euribor</v>
      </c>
      <c r="E5" s="105"/>
    </row>
    <row r="6" spans="2:22" x14ac:dyDescent="0.2">
      <c r="B6" s="103"/>
      <c r="C6" s="106" t="s">
        <v>62</v>
      </c>
      <c r="D6" s="108" t="str">
        <f>_xll.qlIndexFixingCalendar(D5&amp;"6M")</f>
        <v>TARGET</v>
      </c>
      <c r="E6" s="105"/>
    </row>
    <row r="7" spans="2:22" ht="12" thickBot="1" x14ac:dyDescent="0.25">
      <c r="B7" s="109"/>
      <c r="C7" s="110"/>
      <c r="D7" s="110"/>
      <c r="E7" s="111"/>
    </row>
    <row r="8" spans="2:22" ht="12" thickBot="1" x14ac:dyDescent="0.25"/>
    <row r="9" spans="2:22" ht="16.5" x14ac:dyDescent="0.3">
      <c r="B9" s="224" t="s">
        <v>71</v>
      </c>
      <c r="C9" s="225"/>
      <c r="D9" s="225"/>
      <c r="E9" s="226"/>
      <c r="V9" s="102" t="s">
        <v>60</v>
      </c>
    </row>
    <row r="10" spans="2:22" x14ac:dyDescent="0.2">
      <c r="B10" s="103"/>
      <c r="C10" s="104"/>
      <c r="D10" s="104"/>
      <c r="E10" s="105"/>
    </row>
    <row r="11" spans="2:22" x14ac:dyDescent="0.2">
      <c r="B11" s="103"/>
      <c r="C11" s="106" t="s">
        <v>128</v>
      </c>
      <c r="D11" s="223">
        <v>41731.631620370368</v>
      </c>
      <c r="E11" s="105"/>
    </row>
    <row r="12" spans="2:22" x14ac:dyDescent="0.2">
      <c r="B12" s="103"/>
      <c r="C12" s="106" t="s">
        <v>68</v>
      </c>
      <c r="D12" s="204">
        <f>_xll.qlSettingsEvaluationDate(Trigger)</f>
        <v>41731</v>
      </c>
      <c r="E12" s="105"/>
    </row>
    <row r="13" spans="2:22" x14ac:dyDescent="0.2">
      <c r="B13" s="103"/>
      <c r="C13" s="106" t="s">
        <v>107</v>
      </c>
      <c r="D13" s="97">
        <f>_xll.qlCalendarAdvance(Calendar,EvaluationDate,"1d","following",FALSE)</f>
        <v>41732</v>
      </c>
      <c r="E13" s="105"/>
    </row>
    <row r="14" spans="2:22" x14ac:dyDescent="0.2">
      <c r="B14" s="103"/>
      <c r="C14" s="106" t="s">
        <v>79</v>
      </c>
      <c r="D14" s="112">
        <v>2</v>
      </c>
      <c r="E14" s="105"/>
    </row>
    <row r="15" spans="2:22" x14ac:dyDescent="0.2">
      <c r="B15" s="103"/>
      <c r="C15" s="106" t="s">
        <v>67</v>
      </c>
      <c r="D15" s="97">
        <f>_xll.qlCalendarAdvance(Calendar,EvaluationDate,SettlementDays&amp;"d","following",FALSE)</f>
        <v>41733</v>
      </c>
      <c r="E15" s="105"/>
    </row>
    <row r="16" spans="2:22" x14ac:dyDescent="0.2">
      <c r="B16" s="103"/>
      <c r="C16" s="113" t="s">
        <v>70</v>
      </c>
      <c r="D16" s="222">
        <f ca="1">[1]!TriggerCounter</f>
        <v>406</v>
      </c>
      <c r="E16" s="105" t="s">
        <v>60</v>
      </c>
    </row>
    <row r="17" spans="2:5" ht="12" thickBot="1" x14ac:dyDescent="0.25">
      <c r="B17" s="109"/>
      <c r="C17" s="110"/>
      <c r="D17" s="110"/>
      <c r="E17" s="111"/>
    </row>
  </sheetData>
  <sheetProtection password="C760" sheet="1" objects="1" scenarios="1"/>
  <mergeCells count="2">
    <mergeCell ref="B2:E2"/>
    <mergeCell ref="B9:E9"/>
  </mergeCells>
  <phoneticPr fontId="2" type="noConversion"/>
  <dataValidations disablePrompts="1" count="1">
    <dataValidation type="list" allowBlank="1" showInputMessage="1" showErrorMessage="1" sqref="D4">
      <formula1>"EUR,USD,GBP,JPY,CHF"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137"/>
  <sheetViews>
    <sheetView workbookViewId="0">
      <selection activeCell="B19" sqref="B19"/>
    </sheetView>
  </sheetViews>
  <sheetFormatPr defaultRowHeight="11.25" x14ac:dyDescent="0.2"/>
  <cols>
    <col min="1" max="1" width="17.28515625" style="3" bestFit="1" customWidth="1"/>
    <col min="2" max="5" width="28.5703125" style="3" bestFit="1" customWidth="1"/>
    <col min="6" max="6" width="6" style="3" customWidth="1"/>
    <col min="7" max="7" width="19.28515625" style="3" bestFit="1" customWidth="1"/>
    <col min="8" max="8" width="20.28515625" style="3" bestFit="1" customWidth="1"/>
    <col min="9" max="9" width="7" style="3" bestFit="1" customWidth="1"/>
    <col min="10" max="10" width="17.28515625" style="3" bestFit="1" customWidth="1"/>
    <col min="11" max="11" width="7" style="3" bestFit="1" customWidth="1"/>
    <col min="12" max="12" width="19.28515625" style="3" bestFit="1" customWidth="1"/>
    <col min="13" max="13" width="6" style="3" bestFit="1" customWidth="1"/>
    <col min="14" max="15" width="17.28515625" style="3" bestFit="1" customWidth="1"/>
    <col min="16" max="16384" width="9.140625" style="3"/>
  </cols>
  <sheetData>
    <row r="1" spans="1:8" x14ac:dyDescent="0.2">
      <c r="A1" s="1" t="s">
        <v>121</v>
      </c>
      <c r="B1" s="1" t="s">
        <v>127</v>
      </c>
      <c r="C1" s="1" t="s">
        <v>127</v>
      </c>
      <c r="D1" s="1" t="s">
        <v>127</v>
      </c>
      <c r="E1" s="1" t="s">
        <v>127</v>
      </c>
      <c r="F1" s="1"/>
      <c r="G1" s="219"/>
    </row>
    <row r="2" spans="1:8" x14ac:dyDescent="0.2">
      <c r="A2" s="1" t="s">
        <v>122</v>
      </c>
      <c r="B2" s="1" t="str">
        <f>Currency&amp;B$3&amp;$G$1</f>
        <v>EUR1M</v>
      </c>
      <c r="C2" s="1" t="str">
        <f>Currency&amp;C$3&amp;$G$1</f>
        <v>EUR3M</v>
      </c>
      <c r="D2" s="1" t="str">
        <f>Currency&amp;D$3&amp;$G$1</f>
        <v>EUR6M</v>
      </c>
      <c r="E2" s="1" t="str">
        <f>Currency&amp;E$3&amp;$G$1</f>
        <v>EUR1Y</v>
      </c>
    </row>
    <row r="3" spans="1:8" x14ac:dyDescent="0.2">
      <c r="A3" s="4"/>
      <c r="B3" s="5" t="s">
        <v>63</v>
      </c>
      <c r="C3" s="5" t="s">
        <v>64</v>
      </c>
      <c r="D3" s="5" t="s">
        <v>65</v>
      </c>
      <c r="E3" s="5" t="s">
        <v>0</v>
      </c>
      <c r="F3" s="227" t="s">
        <v>73</v>
      </c>
      <c r="G3" s="228"/>
      <c r="H3" s="229"/>
    </row>
    <row r="4" spans="1:8" ht="26.25" customHeight="1" x14ac:dyDescent="0.2">
      <c r="A4" s="6" t="s">
        <v>66</v>
      </c>
      <c r="B4" s="7" t="str">
        <f>Index1M</f>
        <v>obj_00714#0000</v>
      </c>
      <c r="C4" s="7" t="str">
        <f>Index3M</f>
        <v>obj_00745#0000</v>
      </c>
      <c r="D4" s="7" t="str">
        <f>Index6M</f>
        <v>obj_00724#0000</v>
      </c>
      <c r="E4" s="7" t="str">
        <f>Index1Y</f>
        <v>obj_006df#0000</v>
      </c>
      <c r="F4" s="6" t="s">
        <v>74</v>
      </c>
      <c r="G4" s="6" t="s">
        <v>75</v>
      </c>
      <c r="H4" s="6" t="s">
        <v>76</v>
      </c>
    </row>
    <row r="5" spans="1:8" x14ac:dyDescent="0.2">
      <c r="A5" s="8" t="s">
        <v>105</v>
      </c>
      <c r="B5" s="9" t="s">
        <v>111</v>
      </c>
      <c r="C5" s="9" t="s">
        <v>111</v>
      </c>
      <c r="D5" s="9" t="s">
        <v>111</v>
      </c>
      <c r="E5" s="9" t="s">
        <v>111</v>
      </c>
      <c r="F5" s="49">
        <v>-1</v>
      </c>
      <c r="G5" s="11"/>
      <c r="H5" s="12"/>
    </row>
    <row r="6" spans="1:8" x14ac:dyDescent="0.2">
      <c r="A6" s="13" t="s">
        <v>106</v>
      </c>
      <c r="B6" s="14" t="str">
        <f ca="1">_xll.qlInterpolation(,B5,$F$7:$F$11,Pricing!B7:B11)</f>
        <v>obj_0080d#0369</v>
      </c>
      <c r="C6" s="14" t="str">
        <f ca="1">_xll.qlInterpolation(,C5,$F$7:$F$11,Pricing!C7:C11)</f>
        <v>obj_0080c#0369</v>
      </c>
      <c r="D6" s="14" t="str">
        <f ca="1">_xll.qlInterpolation(,D5,$F$7:$F$11,Pricing!D7:D11)</f>
        <v>obj_0080b#0369</v>
      </c>
      <c r="E6" s="14" t="str">
        <f ca="1">_xll.qlInterpolation(,E5,$F$7:$F$11,Pricing!E7:E11)</f>
        <v>obj_0080e#0368</v>
      </c>
      <c r="F6" s="50">
        <v>0</v>
      </c>
      <c r="G6" s="16"/>
      <c r="H6" s="17"/>
    </row>
    <row r="7" spans="1:8" x14ac:dyDescent="0.2">
      <c r="A7" s="18" t="s">
        <v>90</v>
      </c>
      <c r="B7" s="19" t="str">
        <f>_xll.qlEonia(,B$2,,EvaluationDate)</f>
        <v>obj_0072b#0000</v>
      </c>
      <c r="C7" s="19" t="str">
        <f>_xll.qlEonia(,C$2,,EvaluationDate)</f>
        <v>obj_00723#0000</v>
      </c>
      <c r="D7" s="19" t="str">
        <f>_xll.qlEonia(,D$2,,EvaluationDate)</f>
        <v>obj_00741#0000</v>
      </c>
      <c r="E7" s="19" t="str">
        <f>_xll.qlEonia(,E$2,,EvaluationDate)</f>
        <v>obj_006e4#0000</v>
      </c>
      <c r="F7" s="51">
        <v>1</v>
      </c>
      <c r="G7" s="20"/>
      <c r="H7" s="20"/>
    </row>
    <row r="8" spans="1:8" x14ac:dyDescent="0.2">
      <c r="A8" s="21" t="s">
        <v>108</v>
      </c>
      <c r="B8" s="22" t="str">
        <f>_xll.qlEuribor(,$A8,B$2,,EvaluationDate)</f>
        <v>obj_006f8#0000</v>
      </c>
      <c r="C8" s="22" t="str">
        <f>_xll.qlEuribor(,$A8,C$2,,EvaluationDate)</f>
        <v>obj_00732#0000</v>
      </c>
      <c r="D8" s="22" t="str">
        <f>_xll.qlEuribor(,$A8,D$2,,EvaluationDate)</f>
        <v>obj_00715#0000</v>
      </c>
      <c r="E8" s="23" t="str">
        <f>_xll.qlEuribor(,$A8,E$2,,EvaluationDate)</f>
        <v>obj_006e8#0000</v>
      </c>
      <c r="F8" s="52">
        <v>7</v>
      </c>
      <c r="G8" s="25"/>
      <c r="H8" s="25"/>
    </row>
    <row r="9" spans="1:8" x14ac:dyDescent="0.2">
      <c r="A9" s="21" t="s">
        <v>91</v>
      </c>
      <c r="B9" s="22" t="str">
        <f>_xll.qlEuribor(,$A9,B$2,,EvaluationDate)</f>
        <v>obj_006ef#0000</v>
      </c>
      <c r="C9" s="22" t="str">
        <f>_xll.qlEuribor(,$A9,C$2,,EvaluationDate)</f>
        <v>obj_00728#0000</v>
      </c>
      <c r="D9" s="22" t="str">
        <f>_xll.qlEuribor(,$A9,D$2,,EvaluationDate)</f>
        <v>obj_00707#0000</v>
      </c>
      <c r="E9" s="23" t="str">
        <f>_xll.qlEuribor(,$A9,E$2,,EvaluationDate)</f>
        <v>obj_006e5#0000</v>
      </c>
      <c r="F9" s="52">
        <v>14</v>
      </c>
      <c r="G9" s="25"/>
      <c r="H9" s="25"/>
    </row>
    <row r="10" spans="1:8" x14ac:dyDescent="0.2">
      <c r="A10" s="21" t="s">
        <v>92</v>
      </c>
      <c r="B10" s="22" t="str">
        <f>_xll.qlEuribor(,$A10,B$2,,EvaluationDate)</f>
        <v>obj_00705#0000</v>
      </c>
      <c r="C10" s="22" t="str">
        <f>_xll.qlEuribor(,$A10,C$2,,EvaluationDate)</f>
        <v>obj_0073d#0000</v>
      </c>
      <c r="D10" s="22" t="str">
        <f>_xll.qlEuribor(,$A10,D$2,,EvaluationDate)</f>
        <v>obj_00726#0000</v>
      </c>
      <c r="E10" s="23" t="str">
        <f>_xll.qlEuribor(,$A10,E$2,,EvaluationDate)</f>
        <v>obj_006ea#0000</v>
      </c>
      <c r="F10" s="52">
        <v>21</v>
      </c>
      <c r="G10" s="25"/>
      <c r="H10" s="25"/>
    </row>
    <row r="11" spans="1:8" x14ac:dyDescent="0.2">
      <c r="A11" s="21" t="s">
        <v>63</v>
      </c>
      <c r="B11" s="26" t="str">
        <f>_xll.qlEuribor(,$A11,B$2,,EvaluationDate)</f>
        <v>obj_00714#0000</v>
      </c>
      <c r="C11" s="22" t="str">
        <f>_xll.qlEuribor(,$A11,C$2,,EvaluationDate)</f>
        <v>obj_0071f#0000</v>
      </c>
      <c r="D11" s="22" t="str">
        <f>_xll.qlEuribor(,$A11,D$2,,EvaluationDate)</f>
        <v>obj_00744#0000</v>
      </c>
      <c r="E11" s="23" t="str">
        <f>_xll.qlEuribor(,$A11,E$2,,EvaluationDate)</f>
        <v>obj_006eb#0000</v>
      </c>
      <c r="F11" s="52">
        <v>30</v>
      </c>
      <c r="G11" s="25"/>
      <c r="H11" s="25"/>
    </row>
    <row r="12" spans="1:8" x14ac:dyDescent="0.2">
      <c r="A12" s="21" t="s">
        <v>82</v>
      </c>
      <c r="B12" s="22" t="str">
        <f>_xll.qlEuribor(,$A12,B$2,,EvaluationDate)</f>
        <v>obj_006f5#0000</v>
      </c>
      <c r="C12" s="22" t="str">
        <f>_xll.qlEuribor(,$A12,C$2,,EvaluationDate)</f>
        <v>obj_0073f#0000</v>
      </c>
      <c r="D12" s="22" t="str">
        <f>_xll.qlEuribor(,$A12,D$2,,EvaluationDate)</f>
        <v>obj_006f4#0000</v>
      </c>
      <c r="E12" s="23" t="str">
        <f>_xll.qlEuribor(,$A12,E$2,,EvaluationDate)</f>
        <v>obj_006de#0000</v>
      </c>
      <c r="F12" s="52"/>
      <c r="G12" s="25"/>
      <c r="H12" s="25"/>
    </row>
    <row r="13" spans="1:8" x14ac:dyDescent="0.2">
      <c r="A13" s="21" t="s">
        <v>64</v>
      </c>
      <c r="B13" s="22" t="str">
        <f>_xll.qlEuribor(,$A13,B$2,,EvaluationDate)</f>
        <v>obj_0070d#0000</v>
      </c>
      <c r="C13" s="26" t="str">
        <f>_xll.qlEuribor(,$A13,C$2,,EvaluationDate)</f>
        <v>obj_00745#0000</v>
      </c>
      <c r="D13" s="22" t="str">
        <f>_xll.qlEuribor(,$A13,D$2,,EvaluationDate)</f>
        <v>obj_00735#0000</v>
      </c>
      <c r="E13" s="23" t="str">
        <f>_xll.qlEuribor(,$A13,E$2,,EvaluationDate)</f>
        <v>obj_006e3#0000</v>
      </c>
      <c r="F13" s="24"/>
      <c r="G13" s="25"/>
      <c r="H13" s="25"/>
    </row>
    <row r="14" spans="1:8" x14ac:dyDescent="0.2">
      <c r="A14" s="21" t="s">
        <v>83</v>
      </c>
      <c r="B14" s="22" t="str">
        <f>_xll.qlEuribor(,$A14,B$2,,EvaluationDate)</f>
        <v>obj_00747#0000</v>
      </c>
      <c r="C14" s="22"/>
      <c r="D14" s="22" t="str">
        <f>_xll.qlEuribor(,$A14,D$2,,EvaluationDate)</f>
        <v>obj_00708#0000</v>
      </c>
      <c r="E14" s="23" t="str">
        <f>_xll.qlEuribor(,$A14,E$2,,EvaluationDate)</f>
        <v>obj_006e2#0000</v>
      </c>
      <c r="F14" s="24"/>
      <c r="G14" s="25"/>
      <c r="H14" s="25"/>
    </row>
    <row r="15" spans="1:8" x14ac:dyDescent="0.2">
      <c r="A15" s="21" t="s">
        <v>84</v>
      </c>
      <c r="B15" s="22" t="str">
        <f>_xll.qlEuribor(,$A15,B$2,,EvaluationDate)</f>
        <v>obj_006fd#0000</v>
      </c>
      <c r="C15" s="22"/>
      <c r="D15" s="22" t="str">
        <f>_xll.qlEuribor(,$A15,D$2,,EvaluationDate)</f>
        <v>obj_00729#0000</v>
      </c>
      <c r="E15" s="23" t="str">
        <f>_xll.qlEuribor(,$A15,E$2,,EvaluationDate)</f>
        <v>obj_006e7#0000</v>
      </c>
      <c r="F15" s="24"/>
      <c r="G15" s="25"/>
      <c r="H15" s="25"/>
    </row>
    <row r="16" spans="1:8" x14ac:dyDescent="0.2">
      <c r="A16" s="21" t="s">
        <v>65</v>
      </c>
      <c r="B16" s="22" t="str">
        <f>_xll.qlEuribor(,$A16,B$2,,EvaluationDate)</f>
        <v>obj_006fa#0000</v>
      </c>
      <c r="C16" s="22"/>
      <c r="D16" s="26" t="str">
        <f>_xll.qlEuribor(,$A16,D$2,,EvaluationDate)</f>
        <v>obj_00724#0000</v>
      </c>
      <c r="E16" s="23" t="str">
        <f>_xll.qlEuribor(,$A16,E$2,,EvaluationDate)</f>
        <v>obj_006e6#0000</v>
      </c>
      <c r="F16" s="24"/>
      <c r="G16" s="25"/>
      <c r="H16" s="25"/>
    </row>
    <row r="17" spans="1:14" x14ac:dyDescent="0.2">
      <c r="A17" s="21" t="s">
        <v>85</v>
      </c>
      <c r="B17" s="22" t="str">
        <f>_xll.qlEuribor(,$A17,B$2,,EvaluationDate)</f>
        <v>obj_0073e#0000</v>
      </c>
      <c r="C17" s="22"/>
      <c r="D17" s="22"/>
      <c r="E17" s="23" t="str">
        <f>_xll.qlEuribor(,$A17,E$2,,EvaluationDate)</f>
        <v>obj_006e1#0000</v>
      </c>
      <c r="F17" s="24"/>
      <c r="G17" s="25"/>
      <c r="H17" s="25"/>
    </row>
    <row r="18" spans="1:14" x14ac:dyDescent="0.2">
      <c r="A18" s="21" t="s">
        <v>86</v>
      </c>
      <c r="B18" s="22" t="str">
        <f>_xll.qlEuribor(,$A18,B$2,,EvaluationDate)</f>
        <v>obj_0073c#0000</v>
      </c>
      <c r="C18" s="22"/>
      <c r="D18" s="22"/>
      <c r="E18" s="23" t="str">
        <f>_xll.qlEuribor(,$A18,E$2,,EvaluationDate)</f>
        <v>obj_006dc#0000</v>
      </c>
      <c r="F18" s="24"/>
      <c r="G18" s="25"/>
      <c r="H18" s="25"/>
    </row>
    <row r="19" spans="1:14" x14ac:dyDescent="0.2">
      <c r="A19" s="21" t="s">
        <v>87</v>
      </c>
      <c r="B19" s="22" t="str">
        <f>_xll.qlEuribor(,$A19,B$2,,EvaluationDate)</f>
        <v>obj_00734#0000</v>
      </c>
      <c r="C19" s="22"/>
      <c r="D19" s="22"/>
      <c r="E19" s="23" t="str">
        <f>_xll.qlEuribor(,$A19,E$2,,EvaluationDate)</f>
        <v>obj_006e0#0000</v>
      </c>
      <c r="F19" s="24"/>
      <c r="G19" s="25"/>
      <c r="H19" s="25"/>
    </row>
    <row r="20" spans="1:14" x14ac:dyDescent="0.2">
      <c r="A20" s="21" t="s">
        <v>88</v>
      </c>
      <c r="B20" s="22" t="str">
        <f>_xll.qlEuribor(,$A20,B$2,,EvaluationDate)</f>
        <v>obj_00746#0000</v>
      </c>
      <c r="C20" s="22"/>
      <c r="D20" s="22"/>
      <c r="E20" s="23" t="str">
        <f>_xll.qlEuribor(,$A20,E$2,,EvaluationDate)</f>
        <v>obj_006dd#0000</v>
      </c>
      <c r="F20" s="24"/>
      <c r="G20" s="25"/>
      <c r="H20" s="25"/>
    </row>
    <row r="21" spans="1:14" x14ac:dyDescent="0.2">
      <c r="A21" s="21" t="s">
        <v>89</v>
      </c>
      <c r="B21" s="22" t="str">
        <f>_xll.qlEuribor(,$A21,B$2,,EvaluationDate)</f>
        <v>obj_0070a#0000</v>
      </c>
      <c r="C21" s="22"/>
      <c r="D21" s="22"/>
      <c r="E21" s="23" t="str">
        <f>_xll.qlEuribor(,$A21,E$2,,EvaluationDate)</f>
        <v>obj_006e9#0000</v>
      </c>
      <c r="F21" s="24"/>
      <c r="G21" s="25"/>
      <c r="H21" s="25"/>
    </row>
    <row r="22" spans="1:14" x14ac:dyDescent="0.2">
      <c r="A22" s="13" t="s">
        <v>0</v>
      </c>
      <c r="B22" s="14" t="str">
        <f>_xll.qlEuribor(,$A22,B$2,,EvaluationDate)</f>
        <v>obj_006ed#0000</v>
      </c>
      <c r="C22" s="14"/>
      <c r="D22" s="14"/>
      <c r="E22" s="27" t="str">
        <f>_xll.qlEuribor(,$A22,E$2,,EvaluationDate)</f>
        <v>obj_006df#0000</v>
      </c>
      <c r="F22" s="28"/>
      <c r="G22" s="16"/>
      <c r="H22" s="16"/>
      <c r="I22" s="29"/>
    </row>
    <row r="23" spans="1:14" x14ac:dyDescent="0.2">
      <c r="A23" s="220">
        <f>_xll.qlCalendarAdvance(Calendar,A24,"-1D","Preceding")</f>
        <v>42003</v>
      </c>
      <c r="B23" s="22"/>
      <c r="C23" s="22"/>
      <c r="D23" s="22"/>
      <c r="E23" s="23"/>
      <c r="F23" s="24"/>
      <c r="G23" s="25"/>
      <c r="H23" s="25" t="s">
        <v>109</v>
      </c>
      <c r="I23" s="30">
        <f>_xll.qlDayCounterYearFraction(H23,SettlementDate,Indexes!A23)</f>
        <v>0.75</v>
      </c>
    </row>
    <row r="24" spans="1:14" x14ac:dyDescent="0.2">
      <c r="A24" s="220">
        <f>_xll.qlCalendarAdjust(Calendar,DATE(YEAR(SettlementDate),12,31),"Preceding")</f>
        <v>42004</v>
      </c>
      <c r="B24" s="22"/>
      <c r="C24" s="22"/>
      <c r="D24" s="22"/>
      <c r="E24" s="23"/>
      <c r="F24" s="24"/>
      <c r="G24" s="25"/>
      <c r="H24" s="25" t="s">
        <v>109</v>
      </c>
      <c r="I24" s="30">
        <f>_xll.qlDayCounterYearFraction(H24,SettlementDate,Indexes!A24)</f>
        <v>0.75277777777777777</v>
      </c>
    </row>
    <row r="25" spans="1:14" x14ac:dyDescent="0.2">
      <c r="A25" s="220">
        <f>_xll.qlCalendarAdvance(Calendar,A24,"1D","Following")</f>
        <v>42006</v>
      </c>
      <c r="B25" s="22"/>
      <c r="C25" s="22"/>
      <c r="D25" s="22"/>
      <c r="E25" s="23"/>
      <c r="F25" s="24"/>
      <c r="G25" s="25"/>
      <c r="H25" s="25" t="s">
        <v>109</v>
      </c>
      <c r="I25" s="30">
        <f>_xll.qlDayCounterYearFraction(H25,SettlementDate,Indexes!A25)</f>
        <v>0.7583333333333333</v>
      </c>
    </row>
    <row r="26" spans="1:14" x14ac:dyDescent="0.2">
      <c r="A26" s="221">
        <f>_xll.qlCalendarAdvance(Calendar,A25,"1D","Following")</f>
        <v>42009</v>
      </c>
      <c r="B26" s="14"/>
      <c r="C26" s="14"/>
      <c r="D26" s="14"/>
      <c r="E26" s="31"/>
      <c r="F26" s="28"/>
      <c r="G26" s="16"/>
      <c r="H26" s="16" t="s">
        <v>109</v>
      </c>
      <c r="I26" s="32">
        <f>_xll.qlDayCounterYearFraction(H26,SettlementDate,Indexes!A26)</f>
        <v>0.76666666666666672</v>
      </c>
    </row>
    <row r="27" spans="1:14" x14ac:dyDescent="0.2">
      <c r="A27" s="220">
        <f>_xll.qlCalendarAdvance(Calendar,A28,"-1D","Preceding")</f>
        <v>42368</v>
      </c>
      <c r="B27" s="22"/>
      <c r="C27" s="22"/>
      <c r="D27" s="22"/>
      <c r="E27" s="23"/>
      <c r="F27" s="24"/>
      <c r="G27" s="25"/>
      <c r="H27" s="25" t="s">
        <v>109</v>
      </c>
      <c r="I27" s="30">
        <f>_xll.qlDayCounterYearFraction(H27,SettlementDate,Indexes!A27)</f>
        <v>1.7638888888888888</v>
      </c>
    </row>
    <row r="28" spans="1:14" x14ac:dyDescent="0.2">
      <c r="A28" s="220">
        <f>_xll.qlCalendarAdjust(Calendar,DATE(YEAR(A26),12,31),"Preceding")</f>
        <v>42369</v>
      </c>
      <c r="B28" s="22"/>
      <c r="C28" s="22"/>
      <c r="D28" s="22"/>
      <c r="E28" s="23"/>
      <c r="F28" s="24"/>
      <c r="G28" s="25"/>
      <c r="H28" s="25" t="s">
        <v>109</v>
      </c>
      <c r="I28" s="30">
        <f>_xll.qlDayCounterYearFraction(H28,SettlementDate,Indexes!A28)</f>
        <v>1.7666666666666666</v>
      </c>
    </row>
    <row r="29" spans="1:14" x14ac:dyDescent="0.2">
      <c r="A29" s="220">
        <f>_xll.qlCalendarAdvance(Calendar,A28,"1D","Following")</f>
        <v>42373</v>
      </c>
      <c r="B29" s="22"/>
      <c r="C29" s="22"/>
      <c r="D29" s="22"/>
      <c r="E29" s="23"/>
      <c r="F29" s="24"/>
      <c r="G29" s="25"/>
      <c r="H29" s="25" t="s">
        <v>109</v>
      </c>
      <c r="I29" s="30">
        <f>_xll.qlDayCounterYearFraction(H29,SettlementDate,Indexes!A29)</f>
        <v>1.7777777777777777</v>
      </c>
    </row>
    <row r="30" spans="1:14" ht="12" x14ac:dyDescent="0.25">
      <c r="A30" s="221">
        <f>_xll.qlCalendarAdvance(Calendar,A29,"1D","Following")</f>
        <v>42374</v>
      </c>
      <c r="B30" s="14"/>
      <c r="C30" s="14"/>
      <c r="D30" s="14"/>
      <c r="E30" s="31"/>
      <c r="F30" s="28"/>
      <c r="G30" s="16"/>
      <c r="H30" s="16" t="s">
        <v>109</v>
      </c>
      <c r="I30" s="32">
        <f>_xll.qlDayCounterYearFraction(H30,SettlementDate,Indexes!A30)</f>
        <v>1.7805555555555554</v>
      </c>
      <c r="J30" s="100" t="s">
        <v>124</v>
      </c>
      <c r="N30" s="100" t="s">
        <v>123</v>
      </c>
    </row>
    <row r="31" spans="1:14" x14ac:dyDescent="0.2">
      <c r="A31" s="8" t="str">
        <f t="array" ref="A31:A50">_xll.qlIMMNextCodes(EvaluationDate,I31:I50)</f>
        <v>J4</v>
      </c>
      <c r="B31" s="9"/>
      <c r="C31" s="9"/>
      <c r="D31" s="9"/>
      <c r="E31" s="33"/>
      <c r="F31" s="24"/>
      <c r="G31" s="25"/>
      <c r="H31" s="25"/>
      <c r="I31" s="3" t="b">
        <v>0</v>
      </c>
      <c r="J31" s="34">
        <f>_xll.qlInterestRateIndexFixingDate(Index3M,N31)</f>
        <v>41743</v>
      </c>
      <c r="N31" s="34">
        <f>_xll.qlIMMdate(A31)</f>
        <v>41745</v>
      </c>
    </row>
    <row r="32" spans="1:14" x14ac:dyDescent="0.2">
      <c r="A32" s="21" t="str">
        <v>K4</v>
      </c>
      <c r="B32" s="22"/>
      <c r="C32" s="22"/>
      <c r="D32" s="22"/>
      <c r="E32" s="23"/>
      <c r="F32" s="24"/>
      <c r="G32" s="25"/>
      <c r="H32" s="25"/>
      <c r="I32" s="3" t="b">
        <v>0</v>
      </c>
      <c r="J32" s="34">
        <f>_xll.qlInterestRateIndexFixingDate(Index3M,N32)</f>
        <v>41778</v>
      </c>
      <c r="N32" s="34">
        <f>_xll.qlIMMdate(A32)</f>
        <v>41780</v>
      </c>
    </row>
    <row r="33" spans="1:14" x14ac:dyDescent="0.2">
      <c r="A33" s="21" t="str">
        <v>M4</v>
      </c>
      <c r="B33" s="22"/>
      <c r="C33" s="22"/>
      <c r="D33" s="22"/>
      <c r="E33" s="23"/>
      <c r="F33" s="24"/>
      <c r="G33" s="25"/>
      <c r="H33" s="25"/>
      <c r="I33" s="3" t="b">
        <v>0</v>
      </c>
      <c r="J33" s="34">
        <f>_xll.qlInterestRateIndexFixingDate(Index3M,N33)</f>
        <v>41806</v>
      </c>
      <c r="N33" s="34">
        <f>_xll.qlIMMdate(A33)</f>
        <v>41808</v>
      </c>
    </row>
    <row r="34" spans="1:14" x14ac:dyDescent="0.2">
      <c r="A34" s="21" t="str">
        <v>N4</v>
      </c>
      <c r="B34" s="22"/>
      <c r="C34" s="22"/>
      <c r="D34" s="22"/>
      <c r="E34" s="23"/>
      <c r="F34" s="24"/>
      <c r="G34" s="25"/>
      <c r="H34" s="25"/>
      <c r="I34" s="3" t="b">
        <v>0</v>
      </c>
      <c r="J34" s="34">
        <f>_xll.qlInterestRateIndexFixingDate(Index3M,N34)</f>
        <v>41834</v>
      </c>
      <c r="N34" s="34">
        <f>_xll.qlIMMdate(A34)</f>
        <v>41836</v>
      </c>
    </row>
    <row r="35" spans="1:14" x14ac:dyDescent="0.2">
      <c r="A35" s="21" t="str">
        <v>Q4</v>
      </c>
      <c r="B35" s="22"/>
      <c r="C35" s="22"/>
      <c r="D35" s="22"/>
      <c r="E35" s="23"/>
      <c r="F35" s="24"/>
      <c r="G35" s="25"/>
      <c r="H35" s="25"/>
      <c r="I35" s="3" t="b">
        <v>0</v>
      </c>
      <c r="J35" s="34">
        <f>_xll.qlInterestRateIndexFixingDate(Index3M,N35)</f>
        <v>41869</v>
      </c>
      <c r="N35" s="34">
        <f>_xll.qlIMMdate(A35)</f>
        <v>41871</v>
      </c>
    </row>
    <row r="36" spans="1:14" x14ac:dyDescent="0.2">
      <c r="A36" s="21" t="str">
        <v>U4</v>
      </c>
      <c r="B36" s="22"/>
      <c r="C36" s="22"/>
      <c r="D36" s="22"/>
      <c r="E36" s="23"/>
      <c r="F36" s="24"/>
      <c r="G36" s="25"/>
      <c r="H36" s="25"/>
      <c r="I36" s="3" t="b">
        <v>0</v>
      </c>
      <c r="J36" s="34">
        <f>_xll.qlInterestRateIndexFixingDate(Index3M,N36)</f>
        <v>41897</v>
      </c>
      <c r="N36" s="34">
        <f>_xll.qlIMMdate(A36)</f>
        <v>41899</v>
      </c>
    </row>
    <row r="37" spans="1:14" x14ac:dyDescent="0.2">
      <c r="A37" s="21" t="str">
        <v>V4</v>
      </c>
      <c r="B37" s="22"/>
      <c r="C37" s="22"/>
      <c r="D37" s="22"/>
      <c r="E37" s="23"/>
      <c r="F37" s="24"/>
      <c r="G37" s="25"/>
      <c r="H37" s="25"/>
      <c r="I37" s="3" t="b">
        <v>0</v>
      </c>
      <c r="J37" s="34">
        <f>_xll.qlInterestRateIndexFixingDate(Index3M,N37)</f>
        <v>41925</v>
      </c>
      <c r="N37" s="34">
        <f>_xll.qlIMMdate(A37)</f>
        <v>41927</v>
      </c>
    </row>
    <row r="38" spans="1:14" x14ac:dyDescent="0.2">
      <c r="A38" s="21" t="str">
        <v>X4</v>
      </c>
      <c r="B38" s="22"/>
      <c r="C38" s="22"/>
      <c r="D38" s="22"/>
      <c r="E38" s="23"/>
      <c r="F38" s="24"/>
      <c r="G38" s="25"/>
      <c r="H38" s="25"/>
      <c r="I38" s="3" t="b">
        <v>0</v>
      </c>
      <c r="J38" s="34">
        <f>_xll.qlInterestRateIndexFixingDate(Index3M,N38)</f>
        <v>41960</v>
      </c>
      <c r="N38" s="34">
        <f>_xll.qlIMMdate(A38)</f>
        <v>41962</v>
      </c>
    </row>
    <row r="39" spans="1:14" x14ac:dyDescent="0.2">
      <c r="A39" s="21" t="str">
        <v>Z4</v>
      </c>
      <c r="B39" s="22"/>
      <c r="C39" s="22"/>
      <c r="D39" s="22"/>
      <c r="E39" s="23"/>
      <c r="F39" s="24"/>
      <c r="G39" s="25"/>
      <c r="H39" s="25"/>
      <c r="I39" s="3" t="b">
        <v>0</v>
      </c>
      <c r="J39" s="34">
        <f>_xll.qlInterestRateIndexFixingDate(Index3M,N39)</f>
        <v>41988</v>
      </c>
      <c r="N39" s="34">
        <f>_xll.qlIMMdate(A39)</f>
        <v>41990</v>
      </c>
    </row>
    <row r="40" spans="1:14" x14ac:dyDescent="0.2">
      <c r="A40" s="21" t="str">
        <v>F5</v>
      </c>
      <c r="B40" s="22"/>
      <c r="C40" s="22"/>
      <c r="D40" s="22"/>
      <c r="E40" s="23"/>
      <c r="F40" s="24"/>
      <c r="G40" s="25"/>
      <c r="H40" s="25"/>
      <c r="I40" s="3" t="b">
        <v>0</v>
      </c>
      <c r="J40" s="34">
        <f>_xll.qlInterestRateIndexFixingDate(Index3M,N40)</f>
        <v>42023</v>
      </c>
      <c r="N40" s="34">
        <f>_xll.qlIMMdate(A40)</f>
        <v>42025</v>
      </c>
    </row>
    <row r="41" spans="1:14" x14ac:dyDescent="0.2">
      <c r="A41" s="21" t="str">
        <v>G5</v>
      </c>
      <c r="B41" s="22"/>
      <c r="C41" s="22"/>
      <c r="D41" s="22"/>
      <c r="E41" s="23"/>
      <c r="F41" s="24"/>
      <c r="G41" s="25"/>
      <c r="H41" s="25"/>
      <c r="I41" s="3" t="b">
        <v>0</v>
      </c>
      <c r="J41" s="34">
        <f>_xll.qlInterestRateIndexFixingDate(Index3M,N41)</f>
        <v>42051</v>
      </c>
      <c r="N41" s="34">
        <f>_xll.qlIMMdate(A41)</f>
        <v>42053</v>
      </c>
    </row>
    <row r="42" spans="1:14" x14ac:dyDescent="0.2">
      <c r="A42" s="21" t="str">
        <v>H5</v>
      </c>
      <c r="B42" s="22"/>
      <c r="C42" s="22"/>
      <c r="D42" s="22"/>
      <c r="E42" s="23"/>
      <c r="F42" s="24"/>
      <c r="G42" s="25"/>
      <c r="H42" s="25"/>
      <c r="I42" s="3" t="b">
        <v>0</v>
      </c>
      <c r="J42" s="34">
        <f>_xll.qlInterestRateIndexFixingDate(Index3M,N42)</f>
        <v>42079</v>
      </c>
      <c r="N42" s="34">
        <f>_xll.qlIMMdate(A42)</f>
        <v>42081</v>
      </c>
    </row>
    <row r="43" spans="1:14" x14ac:dyDescent="0.2">
      <c r="A43" s="21" t="str">
        <v>M5</v>
      </c>
      <c r="B43" s="22"/>
      <c r="C43" s="22"/>
      <c r="D43" s="22"/>
      <c r="E43" s="23"/>
      <c r="F43" s="24"/>
      <c r="G43" s="25"/>
      <c r="H43" s="25"/>
      <c r="I43" s="3" t="b">
        <v>1</v>
      </c>
      <c r="J43" s="34">
        <f>_xll.qlInterestRateIndexFixingDate(Index3M,N43)</f>
        <v>42170</v>
      </c>
      <c r="N43" s="34">
        <f>_xll.qlIMMdate(A43)</f>
        <v>42172</v>
      </c>
    </row>
    <row r="44" spans="1:14" x14ac:dyDescent="0.2">
      <c r="A44" s="21" t="str">
        <v>U5</v>
      </c>
      <c r="B44" s="22"/>
      <c r="C44" s="22"/>
      <c r="D44" s="22"/>
      <c r="E44" s="23"/>
      <c r="F44" s="24"/>
      <c r="G44" s="25"/>
      <c r="H44" s="25"/>
      <c r="I44" s="3" t="b">
        <v>1</v>
      </c>
      <c r="J44" s="34">
        <f>_xll.qlInterestRateIndexFixingDate(Index3M,N44)</f>
        <v>42261</v>
      </c>
      <c r="N44" s="34">
        <f>_xll.qlIMMdate(A44)</f>
        <v>42263</v>
      </c>
    </row>
    <row r="45" spans="1:14" x14ac:dyDescent="0.2">
      <c r="A45" s="21" t="str">
        <v>Z5</v>
      </c>
      <c r="B45" s="22"/>
      <c r="C45" s="22"/>
      <c r="D45" s="22"/>
      <c r="E45" s="23"/>
      <c r="F45" s="24"/>
      <c r="G45" s="25"/>
      <c r="H45" s="25"/>
      <c r="I45" s="3" t="b">
        <v>1</v>
      </c>
      <c r="J45" s="34">
        <f>_xll.qlInterestRateIndexFixingDate(Index3M,N45)</f>
        <v>42352</v>
      </c>
      <c r="N45" s="34">
        <f>_xll.qlIMMdate(A45)</f>
        <v>42354</v>
      </c>
    </row>
    <row r="46" spans="1:14" x14ac:dyDescent="0.2">
      <c r="A46" s="21" t="str">
        <v>H6</v>
      </c>
      <c r="B46" s="22"/>
      <c r="C46" s="22"/>
      <c r="D46" s="22"/>
      <c r="E46" s="23"/>
      <c r="F46" s="24"/>
      <c r="G46" s="25"/>
      <c r="H46" s="25"/>
      <c r="I46" s="3" t="b">
        <v>1</v>
      </c>
      <c r="J46" s="34">
        <f>_xll.qlInterestRateIndexFixingDate(Index3M,N46)</f>
        <v>42443</v>
      </c>
      <c r="N46" s="34">
        <f>_xll.qlIMMdate(A46)</f>
        <v>42445</v>
      </c>
    </row>
    <row r="47" spans="1:14" x14ac:dyDescent="0.2">
      <c r="A47" s="21" t="str">
        <v>M6</v>
      </c>
      <c r="B47" s="22"/>
      <c r="C47" s="22"/>
      <c r="D47" s="22"/>
      <c r="E47" s="23"/>
      <c r="F47" s="24"/>
      <c r="G47" s="25"/>
      <c r="H47" s="25"/>
      <c r="I47" s="3" t="b">
        <v>1</v>
      </c>
      <c r="J47" s="34">
        <f>_xll.qlInterestRateIndexFixingDate(Index3M,N47)</f>
        <v>42534</v>
      </c>
      <c r="N47" s="34">
        <f>_xll.qlIMMdate(A47)</f>
        <v>42536</v>
      </c>
    </row>
    <row r="48" spans="1:14" x14ac:dyDescent="0.2">
      <c r="A48" s="21" t="str">
        <v>U6</v>
      </c>
      <c r="B48" s="22"/>
      <c r="C48" s="22"/>
      <c r="D48" s="22"/>
      <c r="E48" s="23"/>
      <c r="F48" s="24"/>
      <c r="G48" s="25"/>
      <c r="H48" s="25"/>
      <c r="I48" s="3" t="b">
        <v>1</v>
      </c>
      <c r="J48" s="34">
        <f>_xll.qlInterestRateIndexFixingDate(Index3M,N48)</f>
        <v>42632</v>
      </c>
      <c r="N48" s="34">
        <f>_xll.qlIMMdate(A48)</f>
        <v>42634</v>
      </c>
    </row>
    <row r="49" spans="1:15" x14ac:dyDescent="0.2">
      <c r="A49" s="21" t="str">
        <v>Z6</v>
      </c>
      <c r="B49" s="22"/>
      <c r="C49" s="22"/>
      <c r="D49" s="22"/>
      <c r="E49" s="23"/>
      <c r="F49" s="24"/>
      <c r="G49" s="25"/>
      <c r="H49" s="25"/>
      <c r="I49" s="3" t="b">
        <v>1</v>
      </c>
      <c r="J49" s="34">
        <f>_xll.qlInterestRateIndexFixingDate(Index3M,N49)</f>
        <v>42723</v>
      </c>
      <c r="N49" s="34">
        <f>_xll.qlIMMdate(A49)</f>
        <v>42725</v>
      </c>
    </row>
    <row r="50" spans="1:15" x14ac:dyDescent="0.2">
      <c r="A50" s="21" t="str">
        <v>H7</v>
      </c>
      <c r="B50" s="22"/>
      <c r="C50" s="22"/>
      <c r="D50" s="22"/>
      <c r="E50" s="23"/>
      <c r="F50" s="35"/>
      <c r="G50" s="25"/>
      <c r="H50" s="25"/>
      <c r="I50" s="3" t="b">
        <v>1</v>
      </c>
      <c r="J50" s="34">
        <f>_xll.qlInterestRateIndexFixingDate(Index3M,N50)</f>
        <v>42807</v>
      </c>
      <c r="N50" s="34">
        <f>_xll.qlIMMdate(A50)</f>
        <v>42809</v>
      </c>
    </row>
    <row r="51" spans="1:15" x14ac:dyDescent="0.2">
      <c r="A51" s="8" t="s">
        <v>114</v>
      </c>
      <c r="B51" s="9"/>
      <c r="C51" s="9"/>
      <c r="D51" s="9"/>
      <c r="E51" s="33"/>
      <c r="F51" s="10"/>
      <c r="G51" s="11"/>
      <c r="H51" s="11"/>
      <c r="I51" s="43" t="s">
        <v>112</v>
      </c>
      <c r="J51" s="36">
        <f>_xll.qlInterestRateIndexFixingDate(Index3M,N51)</f>
        <v>41731</v>
      </c>
      <c r="K51" s="37" t="str">
        <f>_xll.qlIndexFixingCalendar(Index3M)</f>
        <v>TARGET</v>
      </c>
      <c r="L51" s="46" t="s">
        <v>116</v>
      </c>
      <c r="M51" s="37" t="b">
        <v>0</v>
      </c>
      <c r="N51" s="38">
        <f>_xll.qlCalendarAdvance(K51,$O$51,I51,L51,M51)</f>
        <v>41733</v>
      </c>
      <c r="O51" s="34">
        <f>SettlementDate</f>
        <v>41733</v>
      </c>
    </row>
    <row r="52" spans="1:15" x14ac:dyDescent="0.2">
      <c r="A52" s="13" t="s">
        <v>115</v>
      </c>
      <c r="B52" s="14"/>
      <c r="C52" s="14"/>
      <c r="D52" s="14"/>
      <c r="E52" s="31"/>
      <c r="F52" s="15"/>
      <c r="G52" s="16"/>
      <c r="H52" s="16"/>
      <c r="I52" s="44" t="s">
        <v>113</v>
      </c>
      <c r="J52" s="39">
        <f>_xll.qlInterestRateIndexFixingDate(Index3M,N52)</f>
        <v>41732</v>
      </c>
      <c r="K52" s="29" t="str">
        <f>_xll.qlIndexFixingCalendar(Index3M)</f>
        <v>TARGET</v>
      </c>
      <c r="L52" s="47" t="s">
        <v>116</v>
      </c>
      <c r="M52" s="29" t="b">
        <v>0</v>
      </c>
      <c r="N52" s="40">
        <f>_xll.qlCalendarAdvance(K52,$O$51,I52,L52,M52)</f>
        <v>41736</v>
      </c>
    </row>
    <row r="53" spans="1:15" x14ac:dyDescent="0.2">
      <c r="A53" s="21">
        <v>1</v>
      </c>
      <c r="B53" s="22"/>
      <c r="C53" s="22"/>
      <c r="D53" s="22"/>
      <c r="E53" s="23"/>
      <c r="F53" s="24"/>
      <c r="G53" s="25"/>
      <c r="H53" s="25"/>
      <c r="I53" s="45" t="str">
        <f>A53&amp;"M"</f>
        <v>1M</v>
      </c>
      <c r="J53" s="34">
        <f>_xll.qlInterestRateIndexFixingDate(Index3M,N53)</f>
        <v>41759</v>
      </c>
      <c r="K53" s="3" t="str">
        <f>_xll.qlIndexFixingCalendar(Index3M)</f>
        <v>TARGET</v>
      </c>
      <c r="L53" s="48" t="s">
        <v>77</v>
      </c>
      <c r="M53" s="3" t="b">
        <v>1</v>
      </c>
      <c r="N53" s="34">
        <f>_xll.qlCalendarAdvance(K53,$O$51,I53,L53,M53)</f>
        <v>41764</v>
      </c>
    </row>
    <row r="54" spans="1:15" x14ac:dyDescent="0.2">
      <c r="A54" s="21">
        <v>2</v>
      </c>
      <c r="B54" s="22"/>
      <c r="C54" s="22"/>
      <c r="D54" s="22"/>
      <c r="E54" s="23"/>
      <c r="F54" s="24"/>
      <c r="G54" s="25"/>
      <c r="H54" s="25"/>
      <c r="I54" s="45" t="str">
        <f t="shared" ref="I54:I70" si="0">A54&amp;"M"</f>
        <v>2M</v>
      </c>
      <c r="J54" s="34">
        <f>_xll.qlInterestRateIndexFixingDate(Index3M,N54)</f>
        <v>41792</v>
      </c>
      <c r="K54" s="3" t="str">
        <f>_xll.qlIndexFixingCalendar(Index3M)</f>
        <v>TARGET</v>
      </c>
      <c r="L54" s="48" t="s">
        <v>77</v>
      </c>
      <c r="M54" s="3" t="b">
        <v>1</v>
      </c>
      <c r="N54" s="34">
        <f>_xll.qlCalendarAdvance(K54,$O$51,I54,L54,M54)</f>
        <v>41794</v>
      </c>
    </row>
    <row r="55" spans="1:15" x14ac:dyDescent="0.2">
      <c r="A55" s="21">
        <v>3</v>
      </c>
      <c r="B55" s="22"/>
      <c r="C55" s="22"/>
      <c r="D55" s="22"/>
      <c r="E55" s="23"/>
      <c r="F55" s="24"/>
      <c r="G55" s="25"/>
      <c r="H55" s="25"/>
      <c r="I55" s="45" t="str">
        <f t="shared" si="0"/>
        <v>3M</v>
      </c>
      <c r="J55" s="34">
        <f>_xll.qlInterestRateIndexFixingDate(Index3M,N55)</f>
        <v>41822</v>
      </c>
      <c r="K55" s="3" t="str">
        <f>_xll.qlIndexFixingCalendar(Index3M)</f>
        <v>TARGET</v>
      </c>
      <c r="L55" s="48" t="s">
        <v>77</v>
      </c>
      <c r="M55" s="3" t="b">
        <v>1</v>
      </c>
      <c r="N55" s="34">
        <f>_xll.qlCalendarAdvance(K55,$O$51,I55,L55,M55)</f>
        <v>41824</v>
      </c>
    </row>
    <row r="56" spans="1:15" x14ac:dyDescent="0.2">
      <c r="A56" s="21">
        <v>4</v>
      </c>
      <c r="B56" s="22"/>
      <c r="C56" s="22"/>
      <c r="D56" s="22"/>
      <c r="E56" s="23"/>
      <c r="F56" s="24"/>
      <c r="G56" s="25"/>
      <c r="H56" s="25"/>
      <c r="I56" s="45" t="str">
        <f t="shared" si="0"/>
        <v>4M</v>
      </c>
      <c r="J56" s="34">
        <f>_xll.qlInterestRateIndexFixingDate(Index3M,N56)</f>
        <v>41851</v>
      </c>
      <c r="K56" s="3" t="str">
        <f>_xll.qlIndexFixingCalendar(Index3M)</f>
        <v>TARGET</v>
      </c>
      <c r="L56" s="48" t="s">
        <v>77</v>
      </c>
      <c r="M56" s="3" t="b">
        <v>1</v>
      </c>
      <c r="N56" s="34">
        <f>_xll.qlCalendarAdvance(K56,$O$51,I56,L56,M56)</f>
        <v>41855</v>
      </c>
    </row>
    <row r="57" spans="1:15" x14ac:dyDescent="0.2">
      <c r="A57" s="21">
        <v>5</v>
      </c>
      <c r="B57" s="22"/>
      <c r="C57" s="22"/>
      <c r="D57" s="22"/>
      <c r="E57" s="23"/>
      <c r="F57" s="24"/>
      <c r="G57" s="25"/>
      <c r="H57" s="25"/>
      <c r="I57" s="45" t="str">
        <f t="shared" si="0"/>
        <v>5M</v>
      </c>
      <c r="J57" s="34">
        <f>_xll.qlInterestRateIndexFixingDate(Index3M,N57)</f>
        <v>41884</v>
      </c>
      <c r="K57" s="3" t="str">
        <f>_xll.qlIndexFixingCalendar(Index3M)</f>
        <v>TARGET</v>
      </c>
      <c r="L57" s="48" t="s">
        <v>77</v>
      </c>
      <c r="M57" s="3" t="b">
        <v>1</v>
      </c>
      <c r="N57" s="34">
        <f>_xll.qlCalendarAdvance(K57,$O$51,I57,L57,M57)</f>
        <v>41886</v>
      </c>
    </row>
    <row r="58" spans="1:15" x14ac:dyDescent="0.2">
      <c r="A58" s="21">
        <v>6</v>
      </c>
      <c r="B58" s="22"/>
      <c r="C58" s="22"/>
      <c r="D58" s="22"/>
      <c r="E58" s="23"/>
      <c r="F58" s="24"/>
      <c r="G58" s="25"/>
      <c r="H58" s="25"/>
      <c r="I58" s="45" t="str">
        <f t="shared" si="0"/>
        <v>6M</v>
      </c>
      <c r="J58" s="34">
        <f>_xll.qlInterestRateIndexFixingDate(Index3M,N58)</f>
        <v>41914</v>
      </c>
      <c r="K58" s="3" t="str">
        <f>_xll.qlIndexFixingCalendar(Index3M)</f>
        <v>TARGET</v>
      </c>
      <c r="L58" s="48" t="s">
        <v>77</v>
      </c>
      <c r="M58" s="3" t="b">
        <v>1</v>
      </c>
      <c r="N58" s="34">
        <f>_xll.qlCalendarAdvance(K58,$O$51,I58,L58,M58)</f>
        <v>41918</v>
      </c>
    </row>
    <row r="59" spans="1:15" x14ac:dyDescent="0.2">
      <c r="A59" s="21">
        <v>7</v>
      </c>
      <c r="B59" s="22"/>
      <c r="C59" s="22"/>
      <c r="D59" s="22"/>
      <c r="E59" s="23"/>
      <c r="F59" s="24"/>
      <c r="G59" s="25"/>
      <c r="H59" s="25"/>
      <c r="I59" s="45" t="str">
        <f t="shared" si="0"/>
        <v>7M</v>
      </c>
      <c r="J59" s="34">
        <f>_xll.qlInterestRateIndexFixingDate(Index3M,N59)</f>
        <v>41943</v>
      </c>
      <c r="K59" s="3" t="str">
        <f>_xll.qlIndexFixingCalendar(Index3M)</f>
        <v>TARGET</v>
      </c>
      <c r="L59" s="48" t="s">
        <v>77</v>
      </c>
      <c r="M59" s="3" t="b">
        <v>1</v>
      </c>
      <c r="N59" s="34">
        <f>_xll.qlCalendarAdvance(K59,$O$51,I59,L59,M59)</f>
        <v>41947</v>
      </c>
    </row>
    <row r="60" spans="1:15" x14ac:dyDescent="0.2">
      <c r="A60" s="21">
        <v>8</v>
      </c>
      <c r="B60" s="22"/>
      <c r="C60" s="22"/>
      <c r="D60" s="22"/>
      <c r="E60" s="23"/>
      <c r="F60" s="24"/>
      <c r="G60" s="25"/>
      <c r="H60" s="25"/>
      <c r="I60" s="45" t="str">
        <f t="shared" si="0"/>
        <v>8M</v>
      </c>
      <c r="J60" s="34">
        <f>_xll.qlInterestRateIndexFixingDate(Index3M,N60)</f>
        <v>41975</v>
      </c>
      <c r="K60" s="3" t="str">
        <f>_xll.qlIndexFixingCalendar(Index3M)</f>
        <v>TARGET</v>
      </c>
      <c r="L60" s="48" t="s">
        <v>77</v>
      </c>
      <c r="M60" s="3" t="b">
        <v>1</v>
      </c>
      <c r="N60" s="34">
        <f>_xll.qlCalendarAdvance(K60,$O$51,I60,L60,M60)</f>
        <v>41977</v>
      </c>
    </row>
    <row r="61" spans="1:15" x14ac:dyDescent="0.2">
      <c r="A61" s="21">
        <v>9</v>
      </c>
      <c r="B61" s="22"/>
      <c r="C61" s="22"/>
      <c r="D61" s="22"/>
      <c r="E61" s="23"/>
      <c r="F61" s="24"/>
      <c r="G61" s="25"/>
      <c r="H61" s="25"/>
      <c r="I61" s="45" t="str">
        <f t="shared" si="0"/>
        <v>9M</v>
      </c>
      <c r="J61" s="34">
        <f>_xll.qlInterestRateIndexFixingDate(Index3M,N61)</f>
        <v>42004</v>
      </c>
      <c r="K61" s="3" t="str">
        <f>_xll.qlIndexFixingCalendar(Index3M)</f>
        <v>TARGET</v>
      </c>
      <c r="L61" s="48" t="s">
        <v>77</v>
      </c>
      <c r="M61" s="3" t="b">
        <v>1</v>
      </c>
      <c r="N61" s="34">
        <f>_xll.qlCalendarAdvance(K61,$O$51,I61,L61,M61)</f>
        <v>42009</v>
      </c>
    </row>
    <row r="62" spans="1:15" x14ac:dyDescent="0.2">
      <c r="A62" s="21">
        <v>10</v>
      </c>
      <c r="B62" s="22"/>
      <c r="C62" s="22"/>
      <c r="D62" s="22"/>
      <c r="E62" s="23"/>
      <c r="F62" s="24"/>
      <c r="G62" s="25"/>
      <c r="H62" s="25"/>
      <c r="I62" s="45" t="str">
        <f t="shared" si="0"/>
        <v>10M</v>
      </c>
      <c r="J62" s="34">
        <f>_xll.qlInterestRateIndexFixingDate(Index3M,N62)</f>
        <v>42037</v>
      </c>
      <c r="K62" s="3" t="str">
        <f>_xll.qlIndexFixingCalendar(Index3M)</f>
        <v>TARGET</v>
      </c>
      <c r="L62" s="48" t="s">
        <v>77</v>
      </c>
      <c r="M62" s="3" t="b">
        <v>1</v>
      </c>
      <c r="N62" s="34">
        <f>_xll.qlCalendarAdvance(K62,$O$51,I62,L62,M62)</f>
        <v>42039</v>
      </c>
    </row>
    <row r="63" spans="1:15" x14ac:dyDescent="0.2">
      <c r="A63" s="21">
        <v>11</v>
      </c>
      <c r="B63" s="22"/>
      <c r="C63" s="22"/>
      <c r="D63" s="22"/>
      <c r="E63" s="23"/>
      <c r="F63" s="24"/>
      <c r="G63" s="25"/>
      <c r="H63" s="25"/>
      <c r="I63" s="45" t="str">
        <f t="shared" si="0"/>
        <v>11M</v>
      </c>
      <c r="J63" s="34">
        <f>_xll.qlInterestRateIndexFixingDate(Index3M,N63)</f>
        <v>42065</v>
      </c>
      <c r="K63" s="3" t="str">
        <f>_xll.qlIndexFixingCalendar(Index3M)</f>
        <v>TARGET</v>
      </c>
      <c r="L63" s="48" t="s">
        <v>77</v>
      </c>
      <c r="M63" s="3" t="b">
        <v>1</v>
      </c>
      <c r="N63" s="34">
        <f>_xll.qlCalendarAdvance(K63,$O$51,I63,L63,M63)</f>
        <v>42067</v>
      </c>
    </row>
    <row r="64" spans="1:15" x14ac:dyDescent="0.2">
      <c r="A64" s="21">
        <v>12</v>
      </c>
      <c r="B64" s="22"/>
      <c r="C64" s="22"/>
      <c r="D64" s="22"/>
      <c r="E64" s="23"/>
      <c r="F64" s="24"/>
      <c r="G64" s="25"/>
      <c r="H64" s="25"/>
      <c r="I64" s="45" t="str">
        <f t="shared" si="0"/>
        <v>12M</v>
      </c>
      <c r="J64" s="34">
        <f>_xll.qlInterestRateIndexFixingDate(Index3M,N64)</f>
        <v>42095</v>
      </c>
      <c r="K64" s="3" t="str">
        <f>_xll.qlIndexFixingCalendar(Index3M)</f>
        <v>TARGET</v>
      </c>
      <c r="L64" s="48" t="s">
        <v>77</v>
      </c>
      <c r="M64" s="3" t="b">
        <v>1</v>
      </c>
      <c r="N64" s="34">
        <f>_xll.qlCalendarAdvance(K64,$O$51,I64,L64,M64)</f>
        <v>42101</v>
      </c>
    </row>
    <row r="65" spans="1:14" x14ac:dyDescent="0.2">
      <c r="A65" s="21">
        <v>13</v>
      </c>
      <c r="B65" s="22"/>
      <c r="C65" s="22"/>
      <c r="D65" s="22"/>
      <c r="E65" s="23"/>
      <c r="F65" s="24"/>
      <c r="G65" s="25"/>
      <c r="H65" s="25"/>
      <c r="I65" s="45" t="str">
        <f t="shared" si="0"/>
        <v>13M</v>
      </c>
      <c r="J65" s="34">
        <f>_xll.qlInterestRateIndexFixingDate(Index3M,N65)</f>
        <v>42123</v>
      </c>
      <c r="K65" s="3" t="str">
        <f>_xll.qlIndexFixingCalendar(Index3M)</f>
        <v>TARGET</v>
      </c>
      <c r="L65" s="48" t="s">
        <v>77</v>
      </c>
      <c r="M65" s="3" t="b">
        <v>1</v>
      </c>
      <c r="N65" s="34">
        <f>_xll.qlCalendarAdvance(K65,$O$51,I65,L65,M65)</f>
        <v>42128</v>
      </c>
    </row>
    <row r="66" spans="1:14" x14ac:dyDescent="0.2">
      <c r="A66" s="21">
        <v>14</v>
      </c>
      <c r="B66" s="22"/>
      <c r="C66" s="22"/>
      <c r="D66" s="22"/>
      <c r="E66" s="23"/>
      <c r="F66" s="24"/>
      <c r="G66" s="25"/>
      <c r="H66" s="25"/>
      <c r="I66" s="45" t="str">
        <f t="shared" si="0"/>
        <v>14M</v>
      </c>
      <c r="J66" s="34">
        <f>_xll.qlInterestRateIndexFixingDate(Index3M,N66)</f>
        <v>42157</v>
      </c>
      <c r="K66" s="3" t="str">
        <f>_xll.qlIndexFixingCalendar(Index3M)</f>
        <v>TARGET</v>
      </c>
      <c r="L66" s="48" t="s">
        <v>77</v>
      </c>
      <c r="M66" s="3" t="b">
        <v>1</v>
      </c>
      <c r="N66" s="34">
        <f>_xll.qlCalendarAdvance(K66,$O$51,I66,L66,M66)</f>
        <v>42159</v>
      </c>
    </row>
    <row r="67" spans="1:14" x14ac:dyDescent="0.2">
      <c r="A67" s="21">
        <v>15</v>
      </c>
      <c r="B67" s="22"/>
      <c r="C67" s="22"/>
      <c r="D67" s="22"/>
      <c r="E67" s="23"/>
      <c r="F67" s="24"/>
      <c r="G67" s="25"/>
      <c r="H67" s="25"/>
      <c r="I67" s="45" t="str">
        <f t="shared" si="0"/>
        <v>15M</v>
      </c>
      <c r="J67" s="34">
        <f>_xll.qlInterestRateIndexFixingDate(Index3M,N67)</f>
        <v>42187</v>
      </c>
      <c r="K67" s="3" t="str">
        <f>_xll.qlIndexFixingCalendar(Index3M)</f>
        <v>TARGET</v>
      </c>
      <c r="L67" s="48" t="s">
        <v>77</v>
      </c>
      <c r="M67" s="3" t="b">
        <v>1</v>
      </c>
      <c r="N67" s="34">
        <f>_xll.qlCalendarAdvance(K67,$O$51,I67,L67,M67)</f>
        <v>42191</v>
      </c>
    </row>
    <row r="68" spans="1:14" x14ac:dyDescent="0.2">
      <c r="A68" s="21">
        <v>16</v>
      </c>
      <c r="B68" s="22"/>
      <c r="C68" s="22"/>
      <c r="D68" s="22"/>
      <c r="E68" s="23"/>
      <c r="F68" s="24"/>
      <c r="G68" s="25"/>
      <c r="H68" s="25"/>
      <c r="I68" s="45" t="str">
        <f t="shared" si="0"/>
        <v>16M</v>
      </c>
      <c r="J68" s="34">
        <f>_xll.qlInterestRateIndexFixingDate(Index3M,N68)</f>
        <v>42216</v>
      </c>
      <c r="K68" s="3" t="str">
        <f>_xll.qlIndexFixingCalendar(Index3M)</f>
        <v>TARGET</v>
      </c>
      <c r="L68" s="48" t="s">
        <v>77</v>
      </c>
      <c r="M68" s="3" t="b">
        <v>1</v>
      </c>
      <c r="N68" s="34">
        <f>_xll.qlCalendarAdvance(K68,$O$51,I68,L68,M68)</f>
        <v>42220</v>
      </c>
    </row>
    <row r="69" spans="1:14" x14ac:dyDescent="0.2">
      <c r="A69" s="21">
        <v>17</v>
      </c>
      <c r="B69" s="22"/>
      <c r="C69" s="22"/>
      <c r="D69" s="22"/>
      <c r="E69" s="23"/>
      <c r="F69" s="24"/>
      <c r="G69" s="25"/>
      <c r="H69" s="25"/>
      <c r="I69" s="45" t="str">
        <f t="shared" si="0"/>
        <v>17M</v>
      </c>
      <c r="J69" s="34">
        <f>_xll.qlInterestRateIndexFixingDate(Index3M,N69)</f>
        <v>42249</v>
      </c>
      <c r="K69" s="3" t="str">
        <f>_xll.qlIndexFixingCalendar(Index3M)</f>
        <v>TARGET</v>
      </c>
      <c r="L69" s="48" t="s">
        <v>77</v>
      </c>
      <c r="M69" s="3" t="b">
        <v>1</v>
      </c>
      <c r="N69" s="34">
        <f>_xll.qlCalendarAdvance(K69,$O$51,I69,L69,M69)</f>
        <v>42251</v>
      </c>
    </row>
    <row r="70" spans="1:14" x14ac:dyDescent="0.2">
      <c r="A70" s="13">
        <v>18</v>
      </c>
      <c r="B70" s="14"/>
      <c r="C70" s="14"/>
      <c r="D70" s="14"/>
      <c r="E70" s="31"/>
      <c r="F70" s="28"/>
      <c r="G70" s="16"/>
      <c r="H70" s="16"/>
      <c r="I70" s="45" t="str">
        <f t="shared" si="0"/>
        <v>18M</v>
      </c>
      <c r="J70" s="39">
        <f>_xll.qlInterestRateIndexFixingDate(Index3M,N70)</f>
        <v>42278</v>
      </c>
      <c r="K70" s="29" t="str">
        <f>_xll.qlIndexFixingCalendar(Index3M)</f>
        <v>TARGET</v>
      </c>
      <c r="L70" s="47" t="s">
        <v>77</v>
      </c>
      <c r="M70" s="29" t="b">
        <v>1</v>
      </c>
      <c r="N70" s="34">
        <f>_xll.qlCalendarAdvance(K70,$O$51,I70,L70,M70)</f>
        <v>42282</v>
      </c>
    </row>
    <row r="71" spans="1:14" x14ac:dyDescent="0.2">
      <c r="A71" s="21" t="s">
        <v>0</v>
      </c>
      <c r="B71" s="22" t="str">
        <f>_xll.qlSwapIndex(,"NoFix",$A71,SettlementDays,Currency,Calendar,$F71,$G71,$H71,B$4,B$1,,EvaluationDate)</f>
        <v>obj_0076a#0000</v>
      </c>
      <c r="C71" s="22" t="str">
        <f>_xll.qlSwapIndex(,"NoFix",$A71,SettlementDays,Currency,Calendar,$F71,$G71,$H71,C$4,C$1,,EvaluationDate)</f>
        <v>obj_0075b#0000</v>
      </c>
      <c r="D71" s="22" t="str">
        <f>_xll.qlSwapIndex(,"NoFix",$A71,SettlementDays,Currency,Calendar,$F71,$G71,$H71,D$4,D$1,,EvaluationDate)</f>
        <v>obj_00764#0000</v>
      </c>
      <c r="E71" s="33" t="str">
        <f>_xll.qlSwapIndex(,"NoFix",$A71,SettlementDays,Currency,Calendar,$F71,$G71,$H71,E$4,E$1,,EvaluationDate)</f>
        <v>obj_0071b#0000</v>
      </c>
      <c r="F71" s="41" t="s">
        <v>0</v>
      </c>
      <c r="G71" s="25" t="s">
        <v>77</v>
      </c>
      <c r="H71" s="25" t="s">
        <v>78</v>
      </c>
    </row>
    <row r="72" spans="1:14" x14ac:dyDescent="0.2">
      <c r="A72" s="21" t="s">
        <v>95</v>
      </c>
      <c r="B72" s="22" t="str">
        <f>_xll.qlSwapIndex(,"NoFix",$A72,SettlementDays,Currency,Calendar,$F72,$G72,$H72,B$4,B$1,,EvaluationDate)</f>
        <v>obj_00750#0000</v>
      </c>
      <c r="C72" s="22" t="str">
        <f>_xll.qlSwapIndex(,"NoFix",$A72,SettlementDays,Currency,Calendar,$F72,$G72,$H72,C$4,C$1,,EvaluationDate)</f>
        <v>obj_007fc#0000</v>
      </c>
      <c r="D72" s="22"/>
      <c r="E72" s="23"/>
      <c r="F72" s="41" t="s">
        <v>0</v>
      </c>
      <c r="G72" s="25" t="s">
        <v>77</v>
      </c>
      <c r="H72" s="25" t="s">
        <v>78</v>
      </c>
    </row>
    <row r="73" spans="1:14" x14ac:dyDescent="0.2">
      <c r="A73" s="21" t="s">
        <v>93</v>
      </c>
      <c r="B73" s="22" t="str">
        <f>_xll.qlSwapIndex(,"NoFix",$A73,SettlementDays,Currency,Calendar,$F73,$G73,$H73,B$4,B$1,,EvaluationDate)</f>
        <v>obj_00783#0000</v>
      </c>
      <c r="C73" s="22" t="str">
        <f>_xll.qlSwapIndex(,"NoFix",$A73,SettlementDays,Currency,Calendar,$F73,$G73,$H73,C$4,C$1,,EvaluationDate)</f>
        <v>obj_00800#0000</v>
      </c>
      <c r="D73" s="22" t="str">
        <f>_xll.qlSwapIndex(,"NoFix",$A73,SettlementDays,Currency,Calendar,$F73,$G73,$H73,D$4,D$1,,EvaluationDate)</f>
        <v>obj_007d1#0000</v>
      </c>
      <c r="E73" s="23"/>
      <c r="F73" s="41" t="s">
        <v>0</v>
      </c>
      <c r="G73" s="25" t="s">
        <v>77</v>
      </c>
      <c r="H73" s="25" t="s">
        <v>78</v>
      </c>
    </row>
    <row r="74" spans="1:14" x14ac:dyDescent="0.2">
      <c r="A74" s="21" t="s">
        <v>96</v>
      </c>
      <c r="B74" s="22" t="str">
        <f>_xll.qlSwapIndex(,"NoFix",$A74,SettlementDays,Currency,Calendar,$F74,$G74,$H74,B$4,B$1,,EvaluationDate)</f>
        <v>obj_0080a#0000</v>
      </c>
      <c r="C74" s="22" t="str">
        <f>_xll.qlSwapIndex(,"NoFix",$A74,SettlementDays,Currency,Calendar,$F74,$G74,$H74,C$4,C$1,,EvaluationDate)</f>
        <v>obj_007e9#0000</v>
      </c>
      <c r="D74" s="22"/>
      <c r="E74" s="23"/>
      <c r="F74" s="41" t="s">
        <v>0</v>
      </c>
      <c r="G74" s="25" t="s">
        <v>77</v>
      </c>
      <c r="H74" s="25" t="s">
        <v>78</v>
      </c>
    </row>
    <row r="75" spans="1:14" x14ac:dyDescent="0.2">
      <c r="A75" s="21" t="s">
        <v>1</v>
      </c>
      <c r="B75" s="22" t="str">
        <f>_xll.qlSwapIndex(,"NoFix",$A75,SettlementDays,Currency,Calendar,$F75,$G75,$H75,B$4,B$1,,EvaluationDate)</f>
        <v>obj_007d3#0000</v>
      </c>
      <c r="C75" s="22" t="str">
        <f>_xll.qlSwapIndex(,"NoFix",$A75,SettlementDays,Currency,Calendar,$F75,$G75,$H75,C$4,C$1,,EvaluationDate)</f>
        <v>obj_007fa#0000</v>
      </c>
      <c r="D75" s="22" t="str">
        <f>_xll.qlSwapIndex(,"NoFix",$A75,SettlementDays,Currency,Calendar,$F75,$G75,$H75,D$4,D$1,,EvaluationDate)</f>
        <v>obj_00804#0000</v>
      </c>
      <c r="E75" s="23" t="str">
        <f>_xll.qlSwapIndex(,"NoFix",$A75,SettlementDays,Currency,Calendar,$F75,$G75,$H75,E$4,E$1,,EvaluationDate)</f>
        <v>obj_0071a#0000</v>
      </c>
      <c r="F75" s="41" t="s">
        <v>0</v>
      </c>
      <c r="G75" s="25" t="s">
        <v>77</v>
      </c>
      <c r="H75" s="25" t="s">
        <v>78</v>
      </c>
    </row>
    <row r="76" spans="1:14" x14ac:dyDescent="0.2">
      <c r="A76" s="21" t="s">
        <v>97</v>
      </c>
      <c r="B76" s="22" t="str">
        <f>_xll.qlSwapIndex(,"NoFix",$A76,SettlementDays,Currency,Calendar,$F76,$G76,$H76,B$4,B$1,,EvaluationDate)</f>
        <v>obj_00768#0000</v>
      </c>
      <c r="C76" s="22" t="str">
        <f>_xll.qlSwapIndex(,"NoFix",$A76,SettlementDays,Currency,Calendar,$F76,$G76,$H76,C$4,C$1,,EvaluationDate)</f>
        <v>obj_0074c#0000</v>
      </c>
      <c r="D76" s="22"/>
      <c r="E76" s="23"/>
      <c r="F76" s="41" t="s">
        <v>0</v>
      </c>
      <c r="G76" s="25" t="s">
        <v>77</v>
      </c>
      <c r="H76" s="25" t="s">
        <v>78</v>
      </c>
    </row>
    <row r="77" spans="1:14" x14ac:dyDescent="0.2">
      <c r="A77" s="21" t="s">
        <v>94</v>
      </c>
      <c r="B77" s="22" t="str">
        <f>_xll.qlSwapIndex(,"NoFix",$A77,SettlementDays,Currency,Calendar,$F77,$G77,$H77,B$4,B$1,,EvaluationDate)</f>
        <v>obj_0078d#0000</v>
      </c>
      <c r="C77" s="22" t="str">
        <f>_xll.qlSwapIndex(,"NoFix",$A77,SettlementDays,Currency,Calendar,$F77,$G77,$H77,C$4,C$1,,EvaluationDate)</f>
        <v>obj_007c7#0000</v>
      </c>
      <c r="D77" s="22" t="str">
        <f>_xll.qlSwapIndex(,"NoFix",$A77,SettlementDays,Currency,Calendar,$F77,$G77,$H77,D$4,D$1,,EvaluationDate)</f>
        <v>obj_00801#0000</v>
      </c>
      <c r="E77" s="23"/>
      <c r="F77" s="41" t="s">
        <v>0</v>
      </c>
      <c r="G77" s="25" t="s">
        <v>77</v>
      </c>
      <c r="H77" s="25" t="s">
        <v>78</v>
      </c>
    </row>
    <row r="78" spans="1:14" x14ac:dyDescent="0.2">
      <c r="A78" s="21" t="s">
        <v>98</v>
      </c>
      <c r="B78" s="22" t="str">
        <f>_xll.qlSwapIndex(,"NoFix",$A78,SettlementDays,Currency,Calendar,$F78,$G78,$H78,B$4,B$1,,EvaluationDate)</f>
        <v>obj_007df#0000</v>
      </c>
      <c r="C78" s="22" t="str">
        <f>_xll.qlSwapIndex(,"NoFix",$A78,SettlementDays,Currency,Calendar,$F78,$G78,$H78,C$4,C$1,,EvaluationDate)</f>
        <v>obj_0077e#0000</v>
      </c>
      <c r="D78" s="22"/>
      <c r="E78" s="23"/>
      <c r="F78" s="41" t="s">
        <v>0</v>
      </c>
      <c r="G78" s="25" t="s">
        <v>77</v>
      </c>
      <c r="H78" s="25" t="s">
        <v>78</v>
      </c>
    </row>
    <row r="79" spans="1:14" x14ac:dyDescent="0.2">
      <c r="A79" s="21" t="s">
        <v>2</v>
      </c>
      <c r="B79" s="22" t="str">
        <f>_xll.qlSwapIndex(,"NoFix",$A79,SettlementDays,Currency,Calendar,$F79,$G79,$H79,B$4,B$1,,EvaluationDate)</f>
        <v>obj_0077d#0000</v>
      </c>
      <c r="C79" s="22" t="str">
        <f>_xll.qlSwapIndex(,"NoFix",$A79,SettlementDays,Currency,Calendar,$F79,$G79,$H79,C$4,C$1,,EvaluationDate)</f>
        <v>obj_0074e#0000</v>
      </c>
      <c r="D79" s="22" t="str">
        <f>_xll.qlSwapIndex(,"NoFix",$A79,SettlementDays,Currency,Calendar,$F79,$G79,$H79,D$4,D$1,,EvaluationDate)</f>
        <v>obj_007c8#0000</v>
      </c>
      <c r="E79" s="23" t="str">
        <f>_xll.qlSwapIndex(,"NoFix",$A79,SettlementDays,Currency,Calendar,$F79,$G79,$H79,E$4,E$1,,EvaluationDate)</f>
        <v>obj_00730#0000</v>
      </c>
      <c r="F79" s="41" t="s">
        <v>0</v>
      </c>
      <c r="G79" s="25" t="s">
        <v>77</v>
      </c>
      <c r="H79" s="25" t="s">
        <v>78</v>
      </c>
    </row>
    <row r="80" spans="1:14" x14ac:dyDescent="0.2">
      <c r="A80" s="21" t="s">
        <v>3</v>
      </c>
      <c r="B80" s="22" t="str">
        <f>_xll.qlSwapIndex(,"NoFix",$A80,SettlementDays,Currency,Calendar,$F80,$G80,$H80,B$4,B$1,,EvaluationDate)</f>
        <v>obj_007ca#0000</v>
      </c>
      <c r="C80" s="22" t="str">
        <f>_xll.qlSwapIndex(,"NoFix",$A80,SettlementDays,Currency,Calendar,$F80,$G80,$H80,C$4,C$1,,EvaluationDate)</f>
        <v>obj_00776#0000</v>
      </c>
      <c r="D80" s="22" t="str">
        <f>_xll.qlSwapIndex(,"NoFix",$A80,SettlementDays,Currency,Calendar,$F80,$G80,$H80,D$4,D$1,,EvaluationDate)</f>
        <v>obj_0078e#0000</v>
      </c>
      <c r="E80" s="23" t="str">
        <f>_xll.qlSwapIndex(,"NoFix",$A80,SettlementDays,Currency,Calendar,$F80,$G80,$H80,E$4,E$1,,EvaluationDate)</f>
        <v>obj_00733#0000</v>
      </c>
      <c r="F80" s="41" t="s">
        <v>0</v>
      </c>
      <c r="G80" s="25" t="s">
        <v>77</v>
      </c>
      <c r="H80" s="25" t="s">
        <v>78</v>
      </c>
    </row>
    <row r="81" spans="1:8" x14ac:dyDescent="0.2">
      <c r="A81" s="21" t="s">
        <v>4</v>
      </c>
      <c r="B81" s="22" t="str">
        <f>_xll.qlSwapIndex(,"NoFix",$A81,SettlementDays,Currency,Calendar,$F81,$G81,$H81,B$4,B$1,,EvaluationDate)</f>
        <v>obj_007b2#0000</v>
      </c>
      <c r="C81" s="22" t="str">
        <f>_xll.qlSwapIndex(,"NoFix",$A81,SettlementDays,Currency,Calendar,$F81,$G81,$H81,C$4,C$1,,EvaluationDate)</f>
        <v>obj_00793#0000</v>
      </c>
      <c r="D81" s="22" t="str">
        <f>_xll.qlSwapIndex(,"NoFix",$A81,SettlementDays,Currency,Calendar,$F81,$G81,$H81,D$4,D$1,,EvaluationDate)</f>
        <v>obj_007f8#0000</v>
      </c>
      <c r="E81" s="23" t="str">
        <f>_xll.qlSwapIndex(,"NoFix",$A81,SettlementDays,Currency,Calendar,$F81,$G81,$H81,E$4,E$1,,EvaluationDate)</f>
        <v>obj_00702#0000</v>
      </c>
      <c r="F81" s="41" t="s">
        <v>0</v>
      </c>
      <c r="G81" s="25" t="s">
        <v>77</v>
      </c>
      <c r="H81" s="25" t="s">
        <v>78</v>
      </c>
    </row>
    <row r="82" spans="1:8" x14ac:dyDescent="0.2">
      <c r="A82" s="21" t="s">
        <v>5</v>
      </c>
      <c r="B82" s="22" t="str">
        <f>_xll.qlSwapIndex(,"NoFix",$A82,SettlementDays,Currency,Calendar,$F82,$G82,$H82,B$4,B$1,,EvaluationDate)</f>
        <v>obj_00753#0000</v>
      </c>
      <c r="C82" s="22" t="str">
        <f>_xll.qlSwapIndex(,"NoFix",$A82,SettlementDays,Currency,Calendar,$F82,$G82,$H82,C$4,C$1,,EvaluationDate)</f>
        <v>obj_007d4#0000</v>
      </c>
      <c r="D82" s="22" t="str">
        <f>_xll.qlSwapIndex(,"NoFix",$A82,SettlementDays,Currency,Calendar,$F82,$G82,$H82,D$4,D$1,,EvaluationDate)</f>
        <v>obj_007bc#0000</v>
      </c>
      <c r="E82" s="23" t="str">
        <f>_xll.qlSwapIndex(,"NoFix",$A82,SettlementDays,Currency,Calendar,$F82,$G82,$H82,E$4,E$1,,EvaluationDate)</f>
        <v>obj_006fe#0000</v>
      </c>
      <c r="F82" s="41" t="s">
        <v>0</v>
      </c>
      <c r="G82" s="25" t="s">
        <v>77</v>
      </c>
      <c r="H82" s="25" t="s">
        <v>78</v>
      </c>
    </row>
    <row r="83" spans="1:8" x14ac:dyDescent="0.2">
      <c r="A83" s="21" t="s">
        <v>6</v>
      </c>
      <c r="B83" s="22" t="str">
        <f>_xll.qlSwapIndex(,"NoFix",$A83,SettlementDays,Currency,Calendar,$F83,$G83,$H83,B$4,B$1,,EvaluationDate)</f>
        <v>obj_007ae#0000</v>
      </c>
      <c r="C83" s="22" t="str">
        <f>_xll.qlSwapIndex(,"NoFix",$A83,SettlementDays,Currency,Calendar,$F83,$G83,$H83,C$4,C$1,,EvaluationDate)</f>
        <v>obj_007fe#0000</v>
      </c>
      <c r="D83" s="22" t="str">
        <f>_xll.qlSwapIndex(,"NoFix",$A83,SettlementDays,Currency,Calendar,$F83,$G83,$H83,D$4,D$1,,EvaluationDate)</f>
        <v>obj_007c3#0000</v>
      </c>
      <c r="E83" s="23" t="str">
        <f>_xll.qlSwapIndex(,"NoFix",$A83,SettlementDays,Currency,Calendar,$F83,$G83,$H83,E$4,E$1,,EvaluationDate)</f>
        <v>obj_006fb#0000</v>
      </c>
      <c r="F83" s="41" t="s">
        <v>0</v>
      </c>
      <c r="G83" s="25" t="s">
        <v>77</v>
      </c>
      <c r="H83" s="25" t="s">
        <v>78</v>
      </c>
    </row>
    <row r="84" spans="1:8" x14ac:dyDescent="0.2">
      <c r="A84" s="21" t="s">
        <v>7</v>
      </c>
      <c r="B84" s="22" t="str">
        <f>_xll.qlSwapIndex(,"NoFix",$A84,SettlementDays,Currency,Calendar,$F84,$G84,$H84,B$4,B$1,,EvaluationDate)</f>
        <v>obj_007ba#0000</v>
      </c>
      <c r="C84" s="22" t="str">
        <f>_xll.qlSwapIndex(,"NoFix",$A84,SettlementDays,Currency,Calendar,$F84,$G84,$H84,C$4,C$1,,EvaluationDate)</f>
        <v>obj_00770#0000</v>
      </c>
      <c r="D84" s="22" t="str">
        <f>_xll.qlSwapIndex(,"NoFix",$A84,SettlementDays,Currency,Calendar,$F84,$G84,$H84,D$4,D$1,,EvaluationDate)</f>
        <v>obj_0078b#0000</v>
      </c>
      <c r="E84" s="23" t="str">
        <f>_xll.qlSwapIndex(,"NoFix",$A84,SettlementDays,Currency,Calendar,$F84,$G84,$H84,E$4,E$1,,EvaluationDate)</f>
        <v>obj_00738#0000</v>
      </c>
      <c r="F84" s="41" t="s">
        <v>0</v>
      </c>
      <c r="G84" s="25" t="s">
        <v>77</v>
      </c>
      <c r="H84" s="25" t="s">
        <v>78</v>
      </c>
    </row>
    <row r="85" spans="1:8" x14ac:dyDescent="0.2">
      <c r="A85" s="21" t="s">
        <v>8</v>
      </c>
      <c r="B85" s="22" t="str">
        <f>_xll.qlSwapIndex(,"NoFix",$A85,SettlementDays,Currency,Calendar,$F85,$G85,$H85,B$4,B$1,,EvaluationDate)</f>
        <v>obj_0075a#0000</v>
      </c>
      <c r="C85" s="22" t="str">
        <f>_xll.qlSwapIndex(,"NoFix",$A85,SettlementDays,Currency,Calendar,$F85,$G85,$H85,C$4,C$1,,EvaluationDate)</f>
        <v>obj_007e5#0000</v>
      </c>
      <c r="D85" s="22" t="str">
        <f>_xll.qlSwapIndex(,"NoFix",$A85,SettlementDays,Currency,Calendar,$F85,$G85,$H85,D$4,D$1,,EvaluationDate)</f>
        <v>obj_007a6#0000</v>
      </c>
      <c r="E85" s="23" t="str">
        <f>_xll.qlSwapIndex(,"NoFix",$A85,SettlementDays,Currency,Calendar,$F85,$G85,$H85,E$4,E$1,,EvaluationDate)</f>
        <v>obj_0070c#0000</v>
      </c>
      <c r="F85" s="41" t="s">
        <v>0</v>
      </c>
      <c r="G85" s="25" t="s">
        <v>77</v>
      </c>
      <c r="H85" s="25" t="s">
        <v>78</v>
      </c>
    </row>
    <row r="86" spans="1:8" x14ac:dyDescent="0.2">
      <c r="A86" s="21" t="s">
        <v>9</v>
      </c>
      <c r="B86" s="22" t="str">
        <f>_xll.qlSwapIndex(,"NoFix",$A86,SettlementDays,Currency,Calendar,$F86,$G86,$H86,B$4,B$1,,EvaluationDate)</f>
        <v>obj_00806#0000</v>
      </c>
      <c r="C86" s="22" t="str">
        <f>_xll.qlSwapIndex(,"NoFix",$A86,SettlementDays,Currency,Calendar,$F86,$G86,$H86,C$4,C$1,,EvaluationDate)</f>
        <v>obj_0075c#0000</v>
      </c>
      <c r="D86" s="22" t="str">
        <f>_xll.qlSwapIndex(,"NoFix",$A86,SettlementDays,Currency,Calendar,$F86,$G86,$H86,D$4,D$1,,EvaluationDate)</f>
        <v>obj_00807#0000</v>
      </c>
      <c r="E86" s="23" t="str">
        <f>_xll.qlSwapIndex(,"NoFix",$A86,SettlementDays,Currency,Calendar,$F86,$G86,$H86,E$4,E$1,,EvaluationDate)</f>
        <v>obj_00743#0000</v>
      </c>
      <c r="F86" s="41" t="s">
        <v>0</v>
      </c>
      <c r="G86" s="25" t="s">
        <v>77</v>
      </c>
      <c r="H86" s="25" t="s">
        <v>78</v>
      </c>
    </row>
    <row r="87" spans="1:8" x14ac:dyDescent="0.2">
      <c r="A87" s="21" t="s">
        <v>10</v>
      </c>
      <c r="B87" s="22" t="str">
        <f>_xll.qlSwapIndex(,"NoFix",$A87,SettlementDays,Currency,Calendar,$F87,$G87,$H87,B$4,B$1,,EvaluationDate)</f>
        <v>obj_0079e#0000</v>
      </c>
      <c r="C87" s="22" t="str">
        <f>_xll.qlSwapIndex(,"NoFix",$A87,SettlementDays,Currency,Calendar,$F87,$G87,$H87,C$4,C$1,,EvaluationDate)</f>
        <v>obj_007d7#0000</v>
      </c>
      <c r="D87" s="22" t="str">
        <f>_xll.qlSwapIndex(,"NoFix",$A87,SettlementDays,Currency,Calendar,$F87,$G87,$H87,D$4,D$1,,EvaluationDate)</f>
        <v>obj_007cc#0000</v>
      </c>
      <c r="E87" s="23" t="str">
        <f>_xll.qlSwapIndex(,"NoFix",$A87,SettlementDays,Currency,Calendar,$F87,$G87,$H87,E$4,E$1,,EvaluationDate)</f>
        <v>obj_0070e#0000</v>
      </c>
      <c r="F87" s="41" t="s">
        <v>0</v>
      </c>
      <c r="G87" s="25" t="s">
        <v>77</v>
      </c>
      <c r="H87" s="25" t="s">
        <v>78</v>
      </c>
    </row>
    <row r="88" spans="1:8" x14ac:dyDescent="0.2">
      <c r="A88" s="21" t="s">
        <v>11</v>
      </c>
      <c r="B88" s="22" t="str">
        <f>_xll.qlSwapIndex(,"NoFix",$A88,SettlementDays,Currency,Calendar,$F88,$G88,$H88,B$4,B$1,,EvaluationDate)</f>
        <v>obj_0076f#0000</v>
      </c>
      <c r="C88" s="22" t="str">
        <f>_xll.qlSwapIndex(,"NoFix",$A88,SettlementDays,Currency,Calendar,$F88,$G88,$H88,C$4,C$1,,EvaluationDate)</f>
        <v>obj_00784#0000</v>
      </c>
      <c r="D88" s="22" t="str">
        <f>_xll.qlSwapIndex(,"NoFix",$A88,SettlementDays,Currency,Calendar,$F88,$G88,$H88,D$4,D$1,,EvaluationDate)</f>
        <v>obj_007ad#0000</v>
      </c>
      <c r="E88" s="23" t="str">
        <f>_xll.qlSwapIndex(,"NoFix",$A88,SettlementDays,Currency,Calendar,$F88,$G88,$H88,E$4,E$1,,EvaluationDate)</f>
        <v>obj_00721#0000</v>
      </c>
      <c r="F88" s="41" t="s">
        <v>0</v>
      </c>
      <c r="G88" s="25" t="s">
        <v>77</v>
      </c>
      <c r="H88" s="25" t="s">
        <v>78</v>
      </c>
    </row>
    <row r="89" spans="1:8" x14ac:dyDescent="0.2">
      <c r="A89" s="21" t="s">
        <v>12</v>
      </c>
      <c r="B89" s="22" t="str">
        <f>_xll.qlSwapIndex(,"NoFix",$A89,SettlementDays,Currency,Calendar,$F89,$G89,$H89,B$4,B$1,,EvaluationDate)</f>
        <v>obj_00787#0000</v>
      </c>
      <c r="C89" s="22" t="str">
        <f>_xll.qlSwapIndex(,"NoFix",$A89,SettlementDays,Currency,Calendar,$F89,$G89,$H89,C$4,C$1,,EvaluationDate)</f>
        <v>obj_00780#0000</v>
      </c>
      <c r="D89" s="22" t="str">
        <f>_xll.qlSwapIndex(,"NoFix",$A89,SettlementDays,Currency,Calendar,$F89,$G89,$H89,D$4,D$1,,EvaluationDate)</f>
        <v>obj_00749#0000</v>
      </c>
      <c r="E89" s="23" t="str">
        <f>_xll.qlSwapIndex(,"NoFix",$A89,SettlementDays,Currency,Calendar,$F89,$G89,$H89,E$4,E$1,,EvaluationDate)</f>
        <v>obj_00722#0000</v>
      </c>
      <c r="F89" s="41" t="s">
        <v>0</v>
      </c>
      <c r="G89" s="25" t="s">
        <v>77</v>
      </c>
      <c r="H89" s="25" t="s">
        <v>78</v>
      </c>
    </row>
    <row r="90" spans="1:8" x14ac:dyDescent="0.2">
      <c r="A90" s="21" t="s">
        <v>13</v>
      </c>
      <c r="B90" s="22" t="str">
        <f>_xll.qlSwapIndex(,"NoFix",$A90,SettlementDays,Currency,Calendar,$F90,$G90,$H90,B$4,B$1,,EvaluationDate)</f>
        <v>obj_00803#0000</v>
      </c>
      <c r="C90" s="22" t="str">
        <f>_xll.qlSwapIndex(,"NoFix",$A90,SettlementDays,Currency,Calendar,$F90,$G90,$H90,C$4,C$1,,EvaluationDate)</f>
        <v>obj_007e1#0000</v>
      </c>
      <c r="D90" s="22" t="str">
        <f>_xll.qlSwapIndex(,"NoFix",$A90,SettlementDays,Currency,Calendar,$F90,$G90,$H90,D$4,D$1,,EvaluationDate)</f>
        <v>obj_007f5#0000</v>
      </c>
      <c r="E90" s="23" t="str">
        <f>_xll.qlSwapIndex(,"NoFix",$A90,SettlementDays,Currency,Calendar,$F90,$G90,$H90,E$4,E$1,,EvaluationDate)</f>
        <v>obj_0073a#0000</v>
      </c>
      <c r="F90" s="41" t="s">
        <v>0</v>
      </c>
      <c r="G90" s="25" t="s">
        <v>77</v>
      </c>
      <c r="H90" s="25" t="s">
        <v>78</v>
      </c>
    </row>
    <row r="91" spans="1:8" x14ac:dyDescent="0.2">
      <c r="A91" s="21" t="s">
        <v>14</v>
      </c>
      <c r="B91" s="22" t="str">
        <f>_xll.qlSwapIndex(,"NoFix",$A91,SettlementDays,Currency,Calendar,$F91,$G91,$H91,B$4,B$1,,EvaluationDate)</f>
        <v>obj_00772#0000</v>
      </c>
      <c r="C91" s="22" t="str">
        <f>_xll.qlSwapIndex(,"NoFix",$A91,SettlementDays,Currency,Calendar,$F91,$G91,$H91,C$4,C$1,,EvaluationDate)</f>
        <v>obj_00795#0000</v>
      </c>
      <c r="D91" s="22" t="str">
        <f>_xll.qlSwapIndex(,"NoFix",$A91,SettlementDays,Currency,Calendar,$F91,$G91,$H91,D$4,D$1,,EvaluationDate)</f>
        <v>obj_00760#0000</v>
      </c>
      <c r="E91" s="23" t="str">
        <f>_xll.qlSwapIndex(,"NoFix",$A91,SettlementDays,Currency,Calendar,$F91,$G91,$H91,E$4,E$1,,EvaluationDate)</f>
        <v>obj_00740#0000</v>
      </c>
      <c r="F91" s="41" t="s">
        <v>0</v>
      </c>
      <c r="G91" s="25" t="s">
        <v>77</v>
      </c>
      <c r="H91" s="25" t="s">
        <v>78</v>
      </c>
    </row>
    <row r="92" spans="1:8" x14ac:dyDescent="0.2">
      <c r="A92" s="21" t="s">
        <v>15</v>
      </c>
      <c r="B92" s="22" t="str">
        <f>_xll.qlSwapIndex(,"NoFix",$A92,SettlementDays,Currency,Calendar,$F92,$G92,$H92,B$4,B$1,,EvaluationDate)</f>
        <v>obj_007ab#0000</v>
      </c>
      <c r="C92" s="22" t="str">
        <f>_xll.qlSwapIndex(,"NoFix",$A92,SettlementDays,Currency,Calendar,$F92,$G92,$H92,C$4,C$1,,EvaluationDate)</f>
        <v>obj_007e2#0000</v>
      </c>
      <c r="D92" s="22" t="str">
        <f>_xll.qlSwapIndex(,"NoFix",$A92,SettlementDays,Currency,Calendar,$F92,$G92,$H92,D$4,D$1,,EvaluationDate)</f>
        <v>obj_007a3#0000</v>
      </c>
      <c r="E92" s="23" t="str">
        <f>_xll.qlSwapIndex(,"NoFix",$A92,SettlementDays,Currency,Calendar,$F92,$G92,$H92,E$4,E$1,,EvaluationDate)</f>
        <v>obj_00710#0000</v>
      </c>
      <c r="F92" s="41" t="s">
        <v>0</v>
      </c>
      <c r="G92" s="25" t="s">
        <v>77</v>
      </c>
      <c r="H92" s="25" t="s">
        <v>78</v>
      </c>
    </row>
    <row r="93" spans="1:8" x14ac:dyDescent="0.2">
      <c r="A93" s="21" t="s">
        <v>16</v>
      </c>
      <c r="B93" s="22" t="str">
        <f>_xll.qlSwapIndex(,"NoFix",$A93,SettlementDays,Currency,Calendar,$F93,$G93,$H93,B$4,B$1,,EvaluationDate)</f>
        <v>obj_007b0#0000</v>
      </c>
      <c r="C93" s="22" t="str">
        <f>_xll.qlSwapIndex(,"NoFix",$A93,SettlementDays,Currency,Calendar,$F93,$G93,$H93,C$4,C$1,,EvaluationDate)</f>
        <v>obj_0074f#0000</v>
      </c>
      <c r="D93" s="22" t="str">
        <f>_xll.qlSwapIndex(,"NoFix",$A93,SettlementDays,Currency,Calendar,$F93,$G93,$H93,D$4,D$1,,EvaluationDate)</f>
        <v>obj_007f1#0000</v>
      </c>
      <c r="E93" s="23" t="str">
        <f>_xll.qlSwapIndex(,"NoFix",$A93,SettlementDays,Currency,Calendar,$F93,$G93,$H93,E$4,E$1,,EvaluationDate)</f>
        <v>obj_00717#0000</v>
      </c>
      <c r="F93" s="41" t="s">
        <v>0</v>
      </c>
      <c r="G93" s="25" t="s">
        <v>77</v>
      </c>
      <c r="H93" s="25" t="s">
        <v>78</v>
      </c>
    </row>
    <row r="94" spans="1:8" x14ac:dyDescent="0.2">
      <c r="A94" s="21" t="s">
        <v>17</v>
      </c>
      <c r="B94" s="22" t="str">
        <f>_xll.qlSwapIndex(,"NoFix",$A94,SettlementDays,Currency,Calendar,$F94,$G94,$H94,B$4,B$1,,EvaluationDate)</f>
        <v>obj_007d0#0000</v>
      </c>
      <c r="C94" s="22" t="str">
        <f>_xll.qlSwapIndex(,"NoFix",$A94,SettlementDays,Currency,Calendar,$F94,$G94,$H94,C$4,C$1,,EvaluationDate)</f>
        <v>obj_007aa#0000</v>
      </c>
      <c r="D94" s="22" t="str">
        <f>_xll.qlSwapIndex(,"NoFix",$A94,SettlementDays,Currency,Calendar,$F94,$G94,$H94,D$4,D$1,,EvaluationDate)</f>
        <v>obj_00771#0000</v>
      </c>
      <c r="E94" s="23" t="str">
        <f>_xll.qlSwapIndex(,"NoFix",$A94,SettlementDays,Currency,Calendar,$F94,$G94,$H94,E$4,E$1,,EvaluationDate)</f>
        <v>obj_0070f#0000</v>
      </c>
      <c r="F94" s="41" t="s">
        <v>0</v>
      </c>
      <c r="G94" s="25" t="s">
        <v>77</v>
      </c>
      <c r="H94" s="25" t="s">
        <v>78</v>
      </c>
    </row>
    <row r="95" spans="1:8" x14ac:dyDescent="0.2">
      <c r="A95" s="21" t="s">
        <v>18</v>
      </c>
      <c r="B95" s="22" t="str">
        <f>_xll.qlSwapIndex(,"NoFix",$A95,SettlementDays,Currency,Calendar,$F95,$G95,$H95,B$4,B$1,,EvaluationDate)</f>
        <v>obj_0077c#0000</v>
      </c>
      <c r="C95" s="22" t="str">
        <f>_xll.qlSwapIndex(,"NoFix",$A95,SettlementDays,Currency,Calendar,$F95,$G95,$H95,C$4,C$1,,EvaluationDate)</f>
        <v>obj_007a4#0000</v>
      </c>
      <c r="D95" s="22" t="str">
        <f>_xll.qlSwapIndex(,"NoFix",$A95,SettlementDays,Currency,Calendar,$F95,$G95,$H95,D$4,D$1,,EvaluationDate)</f>
        <v>obj_00781#0000</v>
      </c>
      <c r="E95" s="23" t="str">
        <f>_xll.qlSwapIndex(,"NoFix",$A95,SettlementDays,Currency,Calendar,$F95,$G95,$H95,E$4,E$1,,EvaluationDate)</f>
        <v>obj_00704#0000</v>
      </c>
      <c r="F95" s="41" t="s">
        <v>0</v>
      </c>
      <c r="G95" s="25" t="s">
        <v>77</v>
      </c>
      <c r="H95" s="25" t="s">
        <v>78</v>
      </c>
    </row>
    <row r="96" spans="1:8" x14ac:dyDescent="0.2">
      <c r="A96" s="21" t="s">
        <v>19</v>
      </c>
      <c r="B96" s="22" t="str">
        <f>_xll.qlSwapIndex(,"NoFix",$A96,SettlementDays,Currency,Calendar,$F96,$G96,$H96,B$4,B$1,,EvaluationDate)</f>
        <v>obj_00765#0000</v>
      </c>
      <c r="C96" s="22" t="str">
        <f>_xll.qlSwapIndex(,"NoFix",$A96,SettlementDays,Currency,Calendar,$F96,$G96,$H96,C$4,C$1,,EvaluationDate)</f>
        <v>obj_007a5#0000</v>
      </c>
      <c r="D96" s="22" t="str">
        <f>_xll.qlSwapIndex(,"NoFix",$A96,SettlementDays,Currency,Calendar,$F96,$G96,$H96,D$4,D$1,,EvaluationDate)</f>
        <v>obj_007b3#0000</v>
      </c>
      <c r="E96" s="23" t="str">
        <f>_xll.qlSwapIndex(,"NoFix",$A96,SettlementDays,Currency,Calendar,$F96,$G96,$H96,E$4,E$1,,EvaluationDate)</f>
        <v>obj_00713#0000</v>
      </c>
      <c r="F96" s="41" t="s">
        <v>0</v>
      </c>
      <c r="G96" s="25" t="s">
        <v>77</v>
      </c>
      <c r="H96" s="25" t="s">
        <v>78</v>
      </c>
    </row>
    <row r="97" spans="1:8" x14ac:dyDescent="0.2">
      <c r="A97" s="21" t="s">
        <v>20</v>
      </c>
      <c r="B97" s="22" t="str">
        <f>_xll.qlSwapIndex(,"NoFix",$A97,SettlementDays,Currency,Calendar,$F97,$G97,$H97,B$4,B$1,,EvaluationDate)</f>
        <v>obj_00755#0000</v>
      </c>
      <c r="C97" s="22" t="str">
        <f>_xll.qlSwapIndex(,"NoFix",$A97,SettlementDays,Currency,Calendar,$F97,$G97,$H97,C$4,C$1,,EvaluationDate)</f>
        <v>obj_00773#0000</v>
      </c>
      <c r="D97" s="22" t="str">
        <f>_xll.qlSwapIndex(,"NoFix",$A97,SettlementDays,Currency,Calendar,$F97,$G97,$H97,D$4,D$1,,EvaluationDate)</f>
        <v>obj_007d9#0000</v>
      </c>
      <c r="E97" s="23" t="str">
        <f>_xll.qlSwapIndex(,"NoFix",$A97,SettlementDays,Currency,Calendar,$F97,$G97,$H97,E$4,E$1,,EvaluationDate)</f>
        <v>obj_00711#0000</v>
      </c>
      <c r="F97" s="41" t="s">
        <v>0</v>
      </c>
      <c r="G97" s="25" t="s">
        <v>77</v>
      </c>
      <c r="H97" s="25" t="s">
        <v>78</v>
      </c>
    </row>
    <row r="98" spans="1:8" x14ac:dyDescent="0.2">
      <c r="A98" s="21" t="s">
        <v>21</v>
      </c>
      <c r="B98" s="22" t="str">
        <f>_xll.qlSwapIndex(,"NoFix",$A98,SettlementDays,Currency,Calendar,$F98,$G98,$H98,B$4,B$1,,EvaluationDate)</f>
        <v>obj_0074b#0000</v>
      </c>
      <c r="C98" s="22" t="str">
        <f>_xll.qlSwapIndex(,"NoFix",$A98,SettlementDays,Currency,Calendar,$F98,$G98,$H98,C$4,C$1,,EvaluationDate)</f>
        <v>obj_007b9#0000</v>
      </c>
      <c r="D98" s="22" t="str">
        <f>_xll.qlSwapIndex(,"NoFix",$A98,SettlementDays,Currency,Calendar,$F98,$G98,$H98,D$4,D$1,,EvaluationDate)</f>
        <v>obj_0075e#0000</v>
      </c>
      <c r="E98" s="23" t="str">
        <f>_xll.qlSwapIndex(,"NoFix",$A98,SettlementDays,Currency,Calendar,$F98,$G98,$H98,E$4,E$1,,EvaluationDate)</f>
        <v>obj_0072f#0000</v>
      </c>
      <c r="F98" s="41" t="s">
        <v>0</v>
      </c>
      <c r="G98" s="25" t="s">
        <v>77</v>
      </c>
      <c r="H98" s="25" t="s">
        <v>78</v>
      </c>
    </row>
    <row r="99" spans="1:8" x14ac:dyDescent="0.2">
      <c r="A99" s="21" t="s">
        <v>22</v>
      </c>
      <c r="B99" s="22" t="str">
        <f>_xll.qlSwapIndex(,"NoFix",$A99,SettlementDays,Currency,Calendar,$F99,$G99,$H99,B$4,B$1,,EvaluationDate)</f>
        <v>obj_007bf#0000</v>
      </c>
      <c r="C99" s="22" t="str">
        <f>_xll.qlSwapIndex(,"NoFix",$A99,SettlementDays,Currency,Calendar,$F99,$G99,$H99,C$4,C$1,,EvaluationDate)</f>
        <v>obj_00789#0000</v>
      </c>
      <c r="D99" s="22" t="str">
        <f>_xll.qlSwapIndex(,"NoFix",$A99,SettlementDays,Currency,Calendar,$F99,$G99,$H99,D$4,D$1,,EvaluationDate)</f>
        <v>obj_0077b#0000</v>
      </c>
      <c r="E99" s="23" t="str">
        <f>_xll.qlSwapIndex(,"NoFix",$A99,SettlementDays,Currency,Calendar,$F99,$G99,$H99,E$4,E$1,,EvaluationDate)</f>
        <v>obj_006f9#0000</v>
      </c>
      <c r="F99" s="41" t="s">
        <v>0</v>
      </c>
      <c r="G99" s="25" t="s">
        <v>77</v>
      </c>
      <c r="H99" s="25" t="s">
        <v>78</v>
      </c>
    </row>
    <row r="100" spans="1:8" x14ac:dyDescent="0.2">
      <c r="A100" s="21" t="s">
        <v>23</v>
      </c>
      <c r="B100" s="22" t="str">
        <f>_xll.qlSwapIndex(,"NoFix",$A100,SettlementDays,Currency,Calendar,$F100,$G100,$H100,B$4,B$1,,EvaluationDate)</f>
        <v>obj_007c0#0000</v>
      </c>
      <c r="C100" s="22" t="str">
        <f>_xll.qlSwapIndex(,"NoFix",$A100,SettlementDays,Currency,Calendar,$F100,$G100,$H100,C$4,C$1,,EvaluationDate)</f>
        <v>obj_0075d#0000</v>
      </c>
      <c r="D100" s="22" t="str">
        <f>_xll.qlSwapIndex(,"NoFix",$A100,SettlementDays,Currency,Calendar,$F100,$G100,$H100,D$4,D$1,,EvaluationDate)</f>
        <v>obj_007c5#0000</v>
      </c>
      <c r="E100" s="23" t="str">
        <f>_xll.qlSwapIndex(,"NoFix",$A100,SettlementDays,Currency,Calendar,$F100,$G100,$H100,E$4,E$1,,EvaluationDate)</f>
        <v>obj_0072a#0000</v>
      </c>
      <c r="F100" s="41" t="s">
        <v>0</v>
      </c>
      <c r="G100" s="25" t="s">
        <v>77</v>
      </c>
      <c r="H100" s="25" t="s">
        <v>78</v>
      </c>
    </row>
    <row r="101" spans="1:8" x14ac:dyDescent="0.2">
      <c r="A101" s="21" t="s">
        <v>24</v>
      </c>
      <c r="B101" s="22" t="str">
        <f>_xll.qlSwapIndex(,"NoFix",$A101,SettlementDays,Currency,Calendar,$F101,$G101,$H101,B$4,B$1,,EvaluationDate)</f>
        <v>obj_007ac#0000</v>
      </c>
      <c r="C101" s="22" t="str">
        <f>_xll.qlSwapIndex(,"NoFix",$A101,SettlementDays,Currency,Calendar,$F101,$G101,$H101,C$4,C$1,,EvaluationDate)</f>
        <v>obj_007dd#0000</v>
      </c>
      <c r="D101" s="22" t="str">
        <f>_xll.qlSwapIndex(,"NoFix",$A101,SettlementDays,Currency,Calendar,$F101,$G101,$H101,D$4,D$1,,EvaluationDate)</f>
        <v>obj_007cb#0000</v>
      </c>
      <c r="E101" s="23" t="str">
        <f>_xll.qlSwapIndex(,"NoFix",$A101,SettlementDays,Currency,Calendar,$F101,$G101,$H101,E$4,E$1,,EvaluationDate)</f>
        <v>obj_006f0#0000</v>
      </c>
      <c r="F101" s="41" t="s">
        <v>0</v>
      </c>
      <c r="G101" s="25" t="s">
        <v>77</v>
      </c>
      <c r="H101" s="25" t="s">
        <v>78</v>
      </c>
    </row>
    <row r="102" spans="1:8" x14ac:dyDescent="0.2">
      <c r="A102" s="21" t="s">
        <v>25</v>
      </c>
      <c r="B102" s="22" t="str">
        <f>_xll.qlSwapIndex(,"NoFix",$A102,SettlementDays,Currency,Calendar,$F102,$G102,$H102,B$4,B$1,,EvaluationDate)</f>
        <v>obj_0079f#0000</v>
      </c>
      <c r="C102" s="22" t="str">
        <f>_xll.qlSwapIndex(,"NoFix",$A102,SettlementDays,Currency,Calendar,$F102,$G102,$H102,C$4,C$1,,EvaluationDate)</f>
        <v>obj_007dc#0000</v>
      </c>
      <c r="D102" s="22" t="str">
        <f>_xll.qlSwapIndex(,"NoFix",$A102,SettlementDays,Currency,Calendar,$F102,$G102,$H102,D$4,D$1,,EvaluationDate)</f>
        <v>obj_007da#0000</v>
      </c>
      <c r="E102" s="23" t="str">
        <f>_xll.qlSwapIndex(,"NoFix",$A102,SettlementDays,Currency,Calendar,$F102,$G102,$H102,E$4,E$1,,EvaluationDate)</f>
        <v>obj_00703#0000</v>
      </c>
      <c r="F102" s="41" t="s">
        <v>0</v>
      </c>
      <c r="G102" s="25" t="s">
        <v>77</v>
      </c>
      <c r="H102" s="25" t="s">
        <v>78</v>
      </c>
    </row>
    <row r="103" spans="1:8" x14ac:dyDescent="0.2">
      <c r="A103" s="21" t="s">
        <v>26</v>
      </c>
      <c r="B103" s="22" t="str">
        <f>_xll.qlSwapIndex(,"NoFix",$A103,SettlementDays,Currency,Calendar,$F103,$G103,$H103,B$4,B$1,,EvaluationDate)</f>
        <v>obj_007a8#0000</v>
      </c>
      <c r="C103" s="22" t="str">
        <f>_xll.qlSwapIndex(,"NoFix",$A103,SettlementDays,Currency,Calendar,$F103,$G103,$H103,C$4,C$1,,EvaluationDate)</f>
        <v>obj_007cf#0000</v>
      </c>
      <c r="D103" s="22" t="str">
        <f>_xll.qlSwapIndex(,"NoFix",$A103,SettlementDays,Currency,Calendar,$F103,$G103,$H103,D$4,D$1,,EvaluationDate)</f>
        <v>obj_007be#0000</v>
      </c>
      <c r="E103" s="23" t="str">
        <f>_xll.qlSwapIndex(,"NoFix",$A103,SettlementDays,Currency,Calendar,$F103,$G103,$H103,E$4,E$1,,EvaluationDate)</f>
        <v>obj_00701#0000</v>
      </c>
      <c r="F103" s="41" t="s">
        <v>0</v>
      </c>
      <c r="G103" s="25" t="s">
        <v>77</v>
      </c>
      <c r="H103" s="25" t="s">
        <v>78</v>
      </c>
    </row>
    <row r="104" spans="1:8" x14ac:dyDescent="0.2">
      <c r="A104" s="21" t="s">
        <v>27</v>
      </c>
      <c r="B104" s="22" t="str">
        <f>_xll.qlSwapIndex(,"NoFix",$A104,SettlementDays,Currency,Calendar,$F104,$G104,$H104,B$4,B$1,,EvaluationDate)</f>
        <v>obj_00794#0000</v>
      </c>
      <c r="C104" s="22" t="str">
        <f>_xll.qlSwapIndex(,"NoFix",$A104,SettlementDays,Currency,Calendar,$F104,$G104,$H104,C$4,C$1,,EvaluationDate)</f>
        <v>obj_0076c#0000</v>
      </c>
      <c r="D104" s="22" t="str">
        <f>_xll.qlSwapIndex(,"NoFix",$A104,SettlementDays,Currency,Calendar,$F104,$G104,$H104,D$4,D$1,,EvaluationDate)</f>
        <v>obj_00761#0000</v>
      </c>
      <c r="E104" s="23" t="str">
        <f>_xll.qlSwapIndex(,"NoFix",$A104,SettlementDays,Currency,Calendar,$F104,$G104,$H104,E$4,E$1,,EvaluationDate)</f>
        <v>obj_006f6#0000</v>
      </c>
      <c r="F104" s="41" t="s">
        <v>0</v>
      </c>
      <c r="G104" s="25" t="s">
        <v>77</v>
      </c>
      <c r="H104" s="25" t="s">
        <v>78</v>
      </c>
    </row>
    <row r="105" spans="1:8" x14ac:dyDescent="0.2">
      <c r="A105" s="21" t="s">
        <v>28</v>
      </c>
      <c r="B105" s="22" t="str">
        <f>_xll.qlSwapIndex(,"NoFix",$A105,SettlementDays,Currency,Calendar,$F105,$G105,$H105,B$4,B$1,,EvaluationDate)</f>
        <v>obj_00788#0000</v>
      </c>
      <c r="C105" s="22" t="str">
        <f>_xll.qlSwapIndex(,"NoFix",$A105,SettlementDays,Currency,Calendar,$F105,$G105,$H105,C$4,C$1,,EvaluationDate)</f>
        <v>obj_00797#0000</v>
      </c>
      <c r="D105" s="22" t="str">
        <f>_xll.qlSwapIndex(,"NoFix",$A105,SettlementDays,Currency,Calendar,$F105,$G105,$H105,D$4,D$1,,EvaluationDate)</f>
        <v>obj_00754#0000</v>
      </c>
      <c r="E105" s="23" t="str">
        <f>_xll.qlSwapIndex(,"NoFix",$A105,SettlementDays,Currency,Calendar,$F105,$G105,$H105,E$4,E$1,,EvaluationDate)</f>
        <v>obj_006f1#0000</v>
      </c>
      <c r="F105" s="41" t="s">
        <v>0</v>
      </c>
      <c r="G105" s="25" t="s">
        <v>77</v>
      </c>
      <c r="H105" s="25" t="s">
        <v>78</v>
      </c>
    </row>
    <row r="106" spans="1:8" x14ac:dyDescent="0.2">
      <c r="A106" s="21" t="s">
        <v>29</v>
      </c>
      <c r="B106" s="22" t="str">
        <f>_xll.qlSwapIndex(,"NoFix",$A106,SettlementDays,Currency,Calendar,$F106,$G106,$H106,B$4,B$1,,EvaluationDate)</f>
        <v>obj_00798#0000</v>
      </c>
      <c r="C106" s="22" t="str">
        <f>_xll.qlSwapIndex(,"NoFix",$A106,SettlementDays,Currency,Calendar,$F106,$G106,$H106,C$4,C$1,,EvaluationDate)</f>
        <v>obj_007e8#0000</v>
      </c>
      <c r="D106" s="22" t="str">
        <f>_xll.qlSwapIndex(,"NoFix",$A106,SettlementDays,Currency,Calendar,$F106,$G106,$H106,D$4,D$1,,EvaluationDate)</f>
        <v>obj_007ff#0000</v>
      </c>
      <c r="E106" s="23" t="str">
        <f>_xll.qlSwapIndex(,"NoFix",$A106,SettlementDays,Currency,Calendar,$F106,$G106,$H106,E$4,E$1,,EvaluationDate)</f>
        <v>obj_00716#0000</v>
      </c>
      <c r="F106" s="41" t="s">
        <v>0</v>
      </c>
      <c r="G106" s="25" t="s">
        <v>77</v>
      </c>
      <c r="H106" s="25" t="s">
        <v>78</v>
      </c>
    </row>
    <row r="107" spans="1:8" x14ac:dyDescent="0.2">
      <c r="A107" s="21" t="s">
        <v>30</v>
      </c>
      <c r="B107" s="22" t="str">
        <f>_xll.qlSwapIndex(,"NoFix",$A107,SettlementDays,Currency,Calendar,$F107,$G107,$H107,B$4,B$1,,EvaluationDate)</f>
        <v>obj_007a7#0000</v>
      </c>
      <c r="C107" s="22" t="str">
        <f>_xll.qlSwapIndex(,"NoFix",$A107,SettlementDays,Currency,Calendar,$F107,$G107,$H107,C$4,C$1,,EvaluationDate)</f>
        <v>obj_00763#0000</v>
      </c>
      <c r="D107" s="22" t="str">
        <f>_xll.qlSwapIndex(,"NoFix",$A107,SettlementDays,Currency,Calendar,$F107,$G107,$H107,D$4,D$1,,EvaluationDate)</f>
        <v>obj_007d2#0000</v>
      </c>
      <c r="E107" s="23" t="str">
        <f>_xll.qlSwapIndex(,"NoFix",$A107,SettlementDays,Currency,Calendar,$F107,$G107,$H107,E$4,E$1,,EvaluationDate)</f>
        <v>obj_0072d#0000</v>
      </c>
      <c r="F107" s="41" t="s">
        <v>0</v>
      </c>
      <c r="G107" s="25" t="s">
        <v>77</v>
      </c>
      <c r="H107" s="25" t="s">
        <v>78</v>
      </c>
    </row>
    <row r="108" spans="1:8" x14ac:dyDescent="0.2">
      <c r="A108" s="21" t="s">
        <v>31</v>
      </c>
      <c r="B108" s="22" t="str">
        <f>_xll.qlSwapIndex(,"NoFix",$A108,SettlementDays,Currency,Calendar,$F108,$G108,$H108,B$4,B$1,,EvaluationDate)</f>
        <v>obj_007c2#0000</v>
      </c>
      <c r="C108" s="22" t="str">
        <f>_xll.qlSwapIndex(,"NoFix",$A108,SettlementDays,Currency,Calendar,$F108,$G108,$H108,C$4,C$1,,EvaluationDate)</f>
        <v>obj_007e7#0000</v>
      </c>
      <c r="D108" s="22" t="str">
        <f>_xll.qlSwapIndex(,"NoFix",$A108,SettlementDays,Currency,Calendar,$F108,$G108,$H108,D$4,D$1,,EvaluationDate)</f>
        <v>obj_007f6#0000</v>
      </c>
      <c r="E108" s="23" t="str">
        <f>_xll.qlSwapIndex(,"NoFix",$A108,SettlementDays,Currency,Calendar,$F108,$G108,$H108,E$4,E$1,,EvaluationDate)</f>
        <v>obj_00727#0000</v>
      </c>
      <c r="F108" s="41" t="s">
        <v>0</v>
      </c>
      <c r="G108" s="25" t="s">
        <v>77</v>
      </c>
      <c r="H108" s="25" t="s">
        <v>78</v>
      </c>
    </row>
    <row r="109" spans="1:8" x14ac:dyDescent="0.2">
      <c r="A109" s="21" t="s">
        <v>32</v>
      </c>
      <c r="B109" s="22" t="str">
        <f>_xll.qlSwapIndex(,"NoFix",$A109,SettlementDays,Currency,Calendar,$F109,$G109,$H109,B$4,B$1,,EvaluationDate)</f>
        <v>obj_00758#0000</v>
      </c>
      <c r="C109" s="22" t="str">
        <f>_xll.qlSwapIndex(,"NoFix",$A109,SettlementDays,Currency,Calendar,$F109,$G109,$H109,C$4,C$1,,EvaluationDate)</f>
        <v>obj_0077a#0000</v>
      </c>
      <c r="D109" s="22" t="str">
        <f>_xll.qlSwapIndex(,"NoFix",$A109,SettlementDays,Currency,Calendar,$F109,$G109,$H109,D$4,D$1,,EvaluationDate)</f>
        <v>obj_007de#0000</v>
      </c>
      <c r="E109" s="23" t="str">
        <f>_xll.qlSwapIndex(,"NoFix",$A109,SettlementDays,Currency,Calendar,$F109,$G109,$H109,E$4,E$1,,EvaluationDate)</f>
        <v>obj_00731#0000</v>
      </c>
      <c r="F109" s="41" t="s">
        <v>0</v>
      </c>
      <c r="G109" s="25" t="s">
        <v>77</v>
      </c>
      <c r="H109" s="25" t="s">
        <v>78</v>
      </c>
    </row>
    <row r="110" spans="1:8" x14ac:dyDescent="0.2">
      <c r="A110" s="21" t="s">
        <v>33</v>
      </c>
      <c r="B110" s="22" t="str">
        <f>_xll.qlSwapIndex(,"NoFix",$A110,SettlementDays,Currency,Calendar,$F110,$G110,$H110,B$4,B$1,,EvaluationDate)</f>
        <v>obj_0079d#0000</v>
      </c>
      <c r="C110" s="22" t="str">
        <f>_xll.qlSwapIndex(,"NoFix",$A110,SettlementDays,Currency,Calendar,$F110,$G110,$H110,C$4,C$1,,EvaluationDate)</f>
        <v>obj_007f3#0000</v>
      </c>
      <c r="D110" s="22" t="str">
        <f>_xll.qlSwapIndex(,"NoFix",$A110,SettlementDays,Currency,Calendar,$F110,$G110,$H110,D$4,D$1,,EvaluationDate)</f>
        <v>obj_0079b#0000</v>
      </c>
      <c r="E110" s="23" t="str">
        <f>_xll.qlSwapIndex(,"NoFix",$A110,SettlementDays,Currency,Calendar,$F110,$G110,$H110,E$4,E$1,,EvaluationDate)</f>
        <v>obj_00725#0000</v>
      </c>
      <c r="F110" s="41" t="s">
        <v>0</v>
      </c>
      <c r="G110" s="25" t="s">
        <v>77</v>
      </c>
      <c r="H110" s="25" t="s">
        <v>78</v>
      </c>
    </row>
    <row r="111" spans="1:8" x14ac:dyDescent="0.2">
      <c r="A111" s="21" t="s">
        <v>34</v>
      </c>
      <c r="B111" s="22" t="str">
        <f>_xll.qlSwapIndex(,"NoFix",$A111,SettlementDays,Currency,Calendar,$F111,$G111,$H111,B$4,B$1,,EvaluationDate)</f>
        <v>obj_007ce#0000</v>
      </c>
      <c r="C111" s="22" t="str">
        <f>_xll.qlSwapIndex(,"NoFix",$A111,SettlementDays,Currency,Calendar,$F111,$G111,$H111,C$4,C$1,,EvaluationDate)</f>
        <v>obj_007ec#0000</v>
      </c>
      <c r="D111" s="22" t="str">
        <f>_xll.qlSwapIndex(,"NoFix",$A111,SettlementDays,Currency,Calendar,$F111,$G111,$H111,D$4,D$1,,EvaluationDate)</f>
        <v>obj_007f0#0000</v>
      </c>
      <c r="E111" s="23" t="str">
        <f>_xll.qlSwapIndex(,"NoFix",$A111,SettlementDays,Currency,Calendar,$F111,$G111,$H111,E$4,E$1,,EvaluationDate)</f>
        <v>obj_006ec#0000</v>
      </c>
      <c r="F111" s="41" t="s">
        <v>0</v>
      </c>
      <c r="G111" s="25" t="s">
        <v>77</v>
      </c>
      <c r="H111" s="25" t="s">
        <v>78</v>
      </c>
    </row>
    <row r="112" spans="1:8" x14ac:dyDescent="0.2">
      <c r="A112" s="21" t="s">
        <v>35</v>
      </c>
      <c r="B112" s="22" t="str">
        <f>_xll.qlSwapIndex(,"NoFix",$A112,SettlementDays,Currency,Calendar,$F112,$G112,$H112,B$4,B$1,,EvaluationDate)</f>
        <v>obj_007cd#0000</v>
      </c>
      <c r="C112" s="22" t="str">
        <f>_xll.qlSwapIndex(,"NoFix",$A112,SettlementDays,Currency,Calendar,$F112,$G112,$H112,C$4,C$1,,EvaluationDate)</f>
        <v>obj_007c1#0000</v>
      </c>
      <c r="D112" s="22" t="str">
        <f>_xll.qlSwapIndex(,"NoFix",$A112,SettlementDays,Currency,Calendar,$F112,$G112,$H112,D$4,D$1,,EvaluationDate)</f>
        <v>obj_007e4#0000</v>
      </c>
      <c r="E112" s="23" t="str">
        <f>_xll.qlSwapIndex(,"NoFix",$A112,SettlementDays,Currency,Calendar,$F112,$G112,$H112,E$4,E$1,,EvaluationDate)</f>
        <v>obj_006ff#0000</v>
      </c>
      <c r="F112" s="41" t="s">
        <v>0</v>
      </c>
      <c r="G112" s="25" t="s">
        <v>77</v>
      </c>
      <c r="H112" s="25" t="s">
        <v>78</v>
      </c>
    </row>
    <row r="113" spans="1:8" x14ac:dyDescent="0.2">
      <c r="A113" s="21" t="s">
        <v>36</v>
      </c>
      <c r="B113" s="22" t="str">
        <f>_xll.qlSwapIndex(,"NoFix",$A113,SettlementDays,Currency,Calendar,$F113,$G113,$H113,B$4,B$1,,EvaluationDate)</f>
        <v>obj_0074d#0000</v>
      </c>
      <c r="C113" s="22" t="str">
        <f>_xll.qlSwapIndex(,"NoFix",$A113,SettlementDays,Currency,Calendar,$F113,$G113,$H113,C$4,C$1,,EvaluationDate)</f>
        <v>obj_007b6#0000</v>
      </c>
      <c r="D113" s="22" t="str">
        <f>_xll.qlSwapIndex(,"NoFix",$A113,SettlementDays,Currency,Calendar,$F113,$G113,$H113,D$4,D$1,,EvaluationDate)</f>
        <v>obj_007ea#0000</v>
      </c>
      <c r="E113" s="23" t="str">
        <f>_xll.qlSwapIndex(,"NoFix",$A113,SettlementDays,Currency,Calendar,$F113,$G113,$H113,E$4,E$1,,EvaluationDate)</f>
        <v>obj_0071e#0000</v>
      </c>
      <c r="F113" s="41" t="s">
        <v>0</v>
      </c>
      <c r="G113" s="25" t="s">
        <v>77</v>
      </c>
      <c r="H113" s="25" t="s">
        <v>78</v>
      </c>
    </row>
    <row r="114" spans="1:8" x14ac:dyDescent="0.2">
      <c r="A114" s="21" t="s">
        <v>37</v>
      </c>
      <c r="B114" s="22" t="str">
        <f>_xll.qlSwapIndex(,"NoFix",$A114,SettlementDays,Currency,Calendar,$F114,$G114,$H114,B$4,B$1,,EvaluationDate)</f>
        <v>obj_0076d#0000</v>
      </c>
      <c r="C114" s="22" t="str">
        <f>_xll.qlSwapIndex(,"NoFix",$A114,SettlementDays,Currency,Calendar,$F114,$G114,$H114,C$4,C$1,,EvaluationDate)</f>
        <v>obj_00775#0000</v>
      </c>
      <c r="D114" s="22" t="str">
        <f>_xll.qlSwapIndex(,"NoFix",$A114,SettlementDays,Currency,Calendar,$F114,$G114,$H114,D$4,D$1,,EvaluationDate)</f>
        <v>obj_007bd#0000</v>
      </c>
      <c r="E114" s="23" t="str">
        <f>_xll.qlSwapIndex(,"NoFix",$A114,SettlementDays,Currency,Calendar,$F114,$G114,$H114,E$4,E$1,,EvaluationDate)</f>
        <v>obj_00700#0000</v>
      </c>
      <c r="F114" s="41" t="s">
        <v>0</v>
      </c>
      <c r="G114" s="25" t="s">
        <v>77</v>
      </c>
      <c r="H114" s="25" t="s">
        <v>78</v>
      </c>
    </row>
    <row r="115" spans="1:8" x14ac:dyDescent="0.2">
      <c r="A115" s="21" t="s">
        <v>38</v>
      </c>
      <c r="B115" s="22" t="str">
        <f>_xll.qlSwapIndex(,"NoFix",$A115,SettlementDays,Currency,Calendar,$F115,$G115,$H115,B$4,B$1,,EvaluationDate)</f>
        <v>obj_007b5#0000</v>
      </c>
      <c r="C115" s="22" t="str">
        <f>_xll.qlSwapIndex(,"NoFix",$A115,SettlementDays,Currency,Calendar,$F115,$G115,$H115,C$4,C$1,,EvaluationDate)</f>
        <v>obj_007b4#0000</v>
      </c>
      <c r="D115" s="22" t="str">
        <f>_xll.qlSwapIndex(,"NoFix",$A115,SettlementDays,Currency,Calendar,$F115,$G115,$H115,D$4,D$1,,EvaluationDate)</f>
        <v>obj_00751#0000</v>
      </c>
      <c r="E115" s="23" t="str">
        <f>_xll.qlSwapIndex(,"NoFix",$A115,SettlementDays,Currency,Calendar,$F115,$G115,$H115,E$4,E$1,,EvaluationDate)</f>
        <v>obj_006f7#0000</v>
      </c>
      <c r="F115" s="41" t="s">
        <v>0</v>
      </c>
      <c r="G115" s="25" t="s">
        <v>77</v>
      </c>
      <c r="H115" s="25" t="s">
        <v>78</v>
      </c>
    </row>
    <row r="116" spans="1:8" x14ac:dyDescent="0.2">
      <c r="A116" s="21" t="s">
        <v>39</v>
      </c>
      <c r="B116" s="22" t="str">
        <f>_xll.qlSwapIndex(,"NoFix",$A116,SettlementDays,Currency,Calendar,$F116,$G116,$H116,B$4,B$1,,EvaluationDate)</f>
        <v>obj_007e3#0000</v>
      </c>
      <c r="C116" s="22" t="str">
        <f>_xll.qlSwapIndex(,"NoFix",$A116,SettlementDays,Currency,Calendar,$F116,$G116,$H116,C$4,C$1,,EvaluationDate)</f>
        <v>obj_007ef#0000</v>
      </c>
      <c r="D116" s="22" t="str">
        <f>_xll.qlSwapIndex(,"NoFix",$A116,SettlementDays,Currency,Calendar,$F116,$G116,$H116,D$4,D$1,,EvaluationDate)</f>
        <v>obj_007eb#0000</v>
      </c>
      <c r="E116" s="23" t="str">
        <f>_xll.qlSwapIndex(,"NoFix",$A116,SettlementDays,Currency,Calendar,$F116,$G116,$H116,E$4,E$1,,EvaluationDate)</f>
        <v>obj_006f3#0000</v>
      </c>
      <c r="F116" s="41" t="s">
        <v>0</v>
      </c>
      <c r="G116" s="25" t="s">
        <v>77</v>
      </c>
      <c r="H116" s="25" t="s">
        <v>78</v>
      </c>
    </row>
    <row r="117" spans="1:8" x14ac:dyDescent="0.2">
      <c r="A117" s="21" t="s">
        <v>40</v>
      </c>
      <c r="B117" s="22" t="str">
        <f>_xll.qlSwapIndex(,"NoFix",$A117,SettlementDays,Currency,Calendar,$F117,$G117,$H117,B$4,B$1,,EvaluationDate)</f>
        <v>obj_0079a#0000</v>
      </c>
      <c r="C117" s="22" t="str">
        <f>_xll.qlSwapIndex(,"NoFix",$A117,SettlementDays,Currency,Calendar,$F117,$G117,$H117,C$4,C$1,,EvaluationDate)</f>
        <v>obj_0074a#0000</v>
      </c>
      <c r="D117" s="22" t="str">
        <f>_xll.qlSwapIndex(,"NoFix",$A117,SettlementDays,Currency,Calendar,$F117,$G117,$H117,D$4,D$1,,EvaluationDate)</f>
        <v>obj_00759#0000</v>
      </c>
      <c r="E117" s="23" t="str">
        <f>_xll.qlSwapIndex(,"NoFix",$A117,SettlementDays,Currency,Calendar,$F117,$G117,$H117,E$4,E$1,,EvaluationDate)</f>
        <v>obj_00736#0000</v>
      </c>
      <c r="F117" s="41" t="s">
        <v>0</v>
      </c>
      <c r="G117" s="25" t="s">
        <v>77</v>
      </c>
      <c r="H117" s="25" t="s">
        <v>78</v>
      </c>
    </row>
    <row r="118" spans="1:8" x14ac:dyDescent="0.2">
      <c r="A118" s="21" t="s">
        <v>41</v>
      </c>
      <c r="B118" s="22" t="str">
        <f>_xll.qlSwapIndex(,"NoFix",$A118,SettlementDays,Currency,Calendar,$F118,$G118,$H118,B$4,B$1,,EvaluationDate)</f>
        <v>obj_007d8#0000</v>
      </c>
      <c r="C118" s="22" t="str">
        <f>_xll.qlSwapIndex(,"NoFix",$A118,SettlementDays,Currency,Calendar,$F118,$G118,$H118,C$4,C$1,,EvaluationDate)</f>
        <v>obj_007ed#0000</v>
      </c>
      <c r="D118" s="22" t="str">
        <f>_xll.qlSwapIndex(,"NoFix",$A118,SettlementDays,Currency,Calendar,$F118,$G118,$H118,D$4,D$1,,EvaluationDate)</f>
        <v>obj_007b8#0000</v>
      </c>
      <c r="E118" s="23" t="str">
        <f>_xll.qlSwapIndex(,"NoFix",$A118,SettlementDays,Currency,Calendar,$F118,$G118,$H118,E$4,E$1,,EvaluationDate)</f>
        <v>obj_00742#0000</v>
      </c>
      <c r="F118" s="41" t="s">
        <v>0</v>
      </c>
      <c r="G118" s="25" t="s">
        <v>77</v>
      </c>
      <c r="H118" s="25" t="s">
        <v>78</v>
      </c>
    </row>
    <row r="119" spans="1:8" x14ac:dyDescent="0.2">
      <c r="A119" s="21" t="s">
        <v>42</v>
      </c>
      <c r="B119" s="22" t="str">
        <f>_xll.qlSwapIndex(,"NoFix",$A119,SettlementDays,Currency,Calendar,$F119,$G119,$H119,B$4,B$1,,EvaluationDate)</f>
        <v>obj_007e0#0000</v>
      </c>
      <c r="C119" s="22" t="str">
        <f>_xll.qlSwapIndex(,"NoFix",$A119,SettlementDays,Currency,Calendar,$F119,$G119,$H119,C$4,C$1,,EvaluationDate)</f>
        <v>obj_007af#0000</v>
      </c>
      <c r="D119" s="22" t="str">
        <f>_xll.qlSwapIndex(,"NoFix",$A119,SettlementDays,Currency,Calendar,$F119,$G119,$H119,D$4,D$1,,EvaluationDate)</f>
        <v>obj_007db#0000</v>
      </c>
      <c r="E119" s="23" t="str">
        <f>_xll.qlSwapIndex(,"NoFix",$A119,SettlementDays,Currency,Calendar,$F119,$G119,$H119,E$4,E$1,,EvaluationDate)</f>
        <v>obj_0072c#0000</v>
      </c>
      <c r="F119" s="41" t="s">
        <v>0</v>
      </c>
      <c r="G119" s="25" t="s">
        <v>77</v>
      </c>
      <c r="H119" s="25" t="s">
        <v>78</v>
      </c>
    </row>
    <row r="120" spans="1:8" x14ac:dyDescent="0.2">
      <c r="A120" s="21" t="s">
        <v>43</v>
      </c>
      <c r="B120" s="22" t="str">
        <f>_xll.qlSwapIndex(,"NoFix",$A120,SettlementDays,Currency,Calendar,$F120,$G120,$H120,B$4,B$1,,EvaluationDate)</f>
        <v>obj_00796#0000</v>
      </c>
      <c r="C120" s="22" t="str">
        <f>_xll.qlSwapIndex(,"NoFix",$A120,SettlementDays,Currency,Calendar,$F120,$G120,$H120,C$4,C$1,,EvaluationDate)</f>
        <v>obj_00769#0000</v>
      </c>
      <c r="D120" s="22" t="str">
        <f>_xll.qlSwapIndex(,"NoFix",$A120,SettlementDays,Currency,Calendar,$F120,$G120,$H120,D$4,D$1,,EvaluationDate)</f>
        <v>obj_00805#0000</v>
      </c>
      <c r="E120" s="23" t="str">
        <f>_xll.qlSwapIndex(,"NoFix",$A120,SettlementDays,Currency,Calendar,$F120,$G120,$H120,E$4,E$1,,EvaluationDate)</f>
        <v>obj_00706#0000</v>
      </c>
      <c r="F120" s="41" t="s">
        <v>0</v>
      </c>
      <c r="G120" s="25" t="s">
        <v>77</v>
      </c>
      <c r="H120" s="25" t="s">
        <v>78</v>
      </c>
    </row>
    <row r="121" spans="1:8" x14ac:dyDescent="0.2">
      <c r="A121" s="21" t="s">
        <v>44</v>
      </c>
      <c r="B121" s="22" t="str">
        <f>_xll.qlSwapIndex(,"NoFix",$A121,SettlementDays,Currency,Calendar,$F121,$G121,$H121,B$4,B$1,,EvaluationDate)</f>
        <v>obj_007e6#0000</v>
      </c>
      <c r="C121" s="22" t="str">
        <f>_xll.qlSwapIndex(,"NoFix",$A121,SettlementDays,Currency,Calendar,$F121,$G121,$H121,C$4,C$1,,EvaluationDate)</f>
        <v>obj_007f2#0000</v>
      </c>
      <c r="D121" s="22" t="str">
        <f>_xll.qlSwapIndex(,"NoFix",$A121,SettlementDays,Currency,Calendar,$F121,$G121,$H121,D$4,D$1,,EvaluationDate)</f>
        <v>obj_00808#0000</v>
      </c>
      <c r="E121" s="23" t="str">
        <f>_xll.qlSwapIndex(,"NoFix",$A121,SettlementDays,Currency,Calendar,$F121,$G121,$H121,E$4,E$1,,EvaluationDate)</f>
        <v>obj_006ee#0000</v>
      </c>
      <c r="F121" s="41" t="s">
        <v>0</v>
      </c>
      <c r="G121" s="25" t="s">
        <v>77</v>
      </c>
      <c r="H121" s="25" t="s">
        <v>78</v>
      </c>
    </row>
    <row r="122" spans="1:8" x14ac:dyDescent="0.2">
      <c r="A122" s="21" t="s">
        <v>45</v>
      </c>
      <c r="B122" s="22" t="str">
        <f>_xll.qlSwapIndex(,"NoFix",$A122,SettlementDays,Currency,Calendar,$F122,$G122,$H122,B$4,B$1,,EvaluationDate)</f>
        <v>obj_0078a#0000</v>
      </c>
      <c r="C122" s="22" t="str">
        <f>_xll.qlSwapIndex(,"NoFix",$A122,SettlementDays,Currency,Calendar,$F122,$G122,$H122,C$4,C$1,,EvaluationDate)</f>
        <v>obj_007bb#0000</v>
      </c>
      <c r="D122" s="22" t="str">
        <f>_xll.qlSwapIndex(,"NoFix",$A122,SettlementDays,Currency,Calendar,$F122,$G122,$H122,D$4,D$1,,EvaluationDate)</f>
        <v>obj_007fb#0000</v>
      </c>
      <c r="E122" s="23" t="str">
        <f>_xll.qlSwapIndex(,"NoFix",$A122,SettlementDays,Currency,Calendar,$F122,$G122,$H122,E$4,E$1,,EvaluationDate)</f>
        <v>obj_00737#0000</v>
      </c>
      <c r="F122" s="41" t="s">
        <v>0</v>
      </c>
      <c r="G122" s="25" t="s">
        <v>77</v>
      </c>
      <c r="H122" s="25" t="s">
        <v>78</v>
      </c>
    </row>
    <row r="123" spans="1:8" x14ac:dyDescent="0.2">
      <c r="A123" s="21" t="s">
        <v>46</v>
      </c>
      <c r="B123" s="22" t="str">
        <f>_xll.qlSwapIndex(,"NoFix",$A123,SettlementDays,Currency,Calendar,$F123,$G123,$H123,B$4,B$1,,EvaluationDate)</f>
        <v>obj_007fd#0000</v>
      </c>
      <c r="C123" s="22" t="str">
        <f>_xll.qlSwapIndex(,"NoFix",$A123,SettlementDays,Currency,Calendar,$F123,$G123,$H123,C$4,C$1,,EvaluationDate)</f>
        <v>obj_007b1#0000</v>
      </c>
      <c r="D123" s="22" t="str">
        <f>_xll.qlSwapIndex(,"NoFix",$A123,SettlementDays,Currency,Calendar,$F123,$G123,$H123,D$4,D$1,,EvaluationDate)</f>
        <v>obj_007a0#0000</v>
      </c>
      <c r="E123" s="23" t="str">
        <f>_xll.qlSwapIndex(,"NoFix",$A123,SettlementDays,Currency,Calendar,$F123,$G123,$H123,E$4,E$1,,EvaluationDate)</f>
        <v>obj_006fc#0000</v>
      </c>
      <c r="F123" s="41" t="s">
        <v>0</v>
      </c>
      <c r="G123" s="25" t="s">
        <v>77</v>
      </c>
      <c r="H123" s="25" t="s">
        <v>78</v>
      </c>
    </row>
    <row r="124" spans="1:8" x14ac:dyDescent="0.2">
      <c r="A124" s="21" t="s">
        <v>47</v>
      </c>
      <c r="B124" s="22" t="str">
        <f>_xll.qlSwapIndex(,"NoFix",$A124,SettlementDays,Currency,Calendar,$F124,$G124,$H124,B$4,B$1,,EvaluationDate)</f>
        <v>obj_00791#0000</v>
      </c>
      <c r="C124" s="22" t="str">
        <f>_xll.qlSwapIndex(,"NoFix",$A124,SettlementDays,Currency,Calendar,$F124,$G124,$H124,C$4,C$1,,EvaluationDate)</f>
        <v>obj_007ee#0000</v>
      </c>
      <c r="D124" s="22" t="str">
        <f>_xll.qlSwapIndex(,"NoFix",$A124,SettlementDays,Currency,Calendar,$F124,$G124,$H124,D$4,D$1,,EvaluationDate)</f>
        <v>obj_00792#0000</v>
      </c>
      <c r="E124" s="23" t="str">
        <f>_xll.qlSwapIndex(,"NoFix",$A124,SettlementDays,Currency,Calendar,$F124,$G124,$H124,E$4,E$1,,EvaluationDate)</f>
        <v>obj_0071d#0000</v>
      </c>
      <c r="F124" s="41" t="s">
        <v>0</v>
      </c>
      <c r="G124" s="25" t="s">
        <v>77</v>
      </c>
      <c r="H124" s="25" t="s">
        <v>78</v>
      </c>
    </row>
    <row r="125" spans="1:8" x14ac:dyDescent="0.2">
      <c r="A125" s="21" t="s">
        <v>48</v>
      </c>
      <c r="B125" s="22" t="str">
        <f>_xll.qlSwapIndex(,"NoFix",$A125,SettlementDays,Currency,Calendar,$F125,$G125,$H125,B$4,B$1,,EvaluationDate)</f>
        <v>obj_007a2#0000</v>
      </c>
      <c r="C125" s="22" t="str">
        <f>_xll.qlSwapIndex(,"NoFix",$A125,SettlementDays,Currency,Calendar,$F125,$G125,$H125,C$4,C$1,,EvaluationDate)</f>
        <v>obj_007c4#0000</v>
      </c>
      <c r="D125" s="22" t="str">
        <f>_xll.qlSwapIndex(,"NoFix",$A125,SettlementDays,Currency,Calendar,$F125,$G125,$H125,D$4,D$1,,EvaluationDate)</f>
        <v>obj_007d5#0000</v>
      </c>
      <c r="E125" s="23" t="str">
        <f>_xll.qlSwapIndex(,"NoFix",$A125,SettlementDays,Currency,Calendar,$F125,$G125,$H125,E$4,E$1,,EvaluationDate)</f>
        <v>obj_0070b#0000</v>
      </c>
      <c r="F125" s="41" t="s">
        <v>0</v>
      </c>
      <c r="G125" s="25" t="s">
        <v>77</v>
      </c>
      <c r="H125" s="25" t="s">
        <v>78</v>
      </c>
    </row>
    <row r="126" spans="1:8" x14ac:dyDescent="0.2">
      <c r="A126" s="21" t="s">
        <v>49</v>
      </c>
      <c r="B126" s="22" t="str">
        <f>_xll.qlSwapIndex(,"NoFix",$A126,SettlementDays,Currency,Calendar,$F126,$G126,$H126,B$4,B$1,,EvaluationDate)</f>
        <v>obj_007a9#0000</v>
      </c>
      <c r="C126" s="22" t="str">
        <f>_xll.qlSwapIndex(,"NoFix",$A126,SettlementDays,Currency,Calendar,$F126,$G126,$H126,C$4,C$1,,EvaluationDate)</f>
        <v>obj_007a1#0000</v>
      </c>
      <c r="D126" s="22" t="str">
        <f>_xll.qlSwapIndex(,"NoFix",$A126,SettlementDays,Currency,Calendar,$F126,$G126,$H126,D$4,D$1,,EvaluationDate)</f>
        <v>obj_007d6#0000</v>
      </c>
      <c r="E126" s="23" t="str">
        <f>_xll.qlSwapIndex(,"NoFix",$A126,SettlementDays,Currency,Calendar,$F126,$G126,$H126,E$4,E$1,,EvaluationDate)</f>
        <v>obj_0073b#0000</v>
      </c>
      <c r="F126" s="41" t="s">
        <v>0</v>
      </c>
      <c r="G126" s="25" t="s">
        <v>77</v>
      </c>
      <c r="H126" s="25" t="s">
        <v>78</v>
      </c>
    </row>
    <row r="127" spans="1:8" x14ac:dyDescent="0.2">
      <c r="A127" s="21" t="s">
        <v>50</v>
      </c>
      <c r="B127" s="22" t="str">
        <f>_xll.qlSwapIndex(,"NoFix",$A127,SettlementDays,Currency,Calendar,$F127,$G127,$H127,B$4,B$1,,EvaluationDate)</f>
        <v>obj_0078f#0000</v>
      </c>
      <c r="C127" s="22" t="str">
        <f>_xll.qlSwapIndex(,"NoFix",$A127,SettlementDays,Currency,Calendar,$F127,$G127,$H127,C$4,C$1,,EvaluationDate)</f>
        <v>obj_0075f#0000</v>
      </c>
      <c r="D127" s="22" t="str">
        <f>_xll.qlSwapIndex(,"NoFix",$A127,SettlementDays,Currency,Calendar,$F127,$G127,$H127,D$4,D$1,,EvaluationDate)</f>
        <v>obj_00790#0000</v>
      </c>
      <c r="E127" s="23" t="str">
        <f>_xll.qlSwapIndex(,"NoFix",$A127,SettlementDays,Currency,Calendar,$F127,$G127,$H127,E$4,E$1,,EvaluationDate)</f>
        <v>obj_00709#0000</v>
      </c>
      <c r="F127" s="41" t="s">
        <v>0</v>
      </c>
      <c r="G127" s="25" t="s">
        <v>77</v>
      </c>
      <c r="H127" s="25" t="s">
        <v>78</v>
      </c>
    </row>
    <row r="128" spans="1:8" x14ac:dyDescent="0.2">
      <c r="A128" s="21" t="s">
        <v>51</v>
      </c>
      <c r="B128" s="22" t="str">
        <f>_xll.qlSwapIndex(,"NoFix",$A128,SettlementDays,Currency,Calendar,$F128,$G128,$H128,B$4,B$1,,EvaluationDate)</f>
        <v>obj_0077f#0000</v>
      </c>
      <c r="C128" s="22" t="str">
        <f>_xll.qlSwapIndex(,"NoFix",$A128,SettlementDays,Currency,Calendar,$F128,$G128,$H128,C$4,C$1,,EvaluationDate)</f>
        <v>obj_00779#0000</v>
      </c>
      <c r="D128" s="22" t="str">
        <f>_xll.qlSwapIndex(,"NoFix",$A128,SettlementDays,Currency,Calendar,$F128,$G128,$H128,D$4,D$1,,EvaluationDate)</f>
        <v>obj_00762#0000</v>
      </c>
      <c r="E128" s="23" t="str">
        <f>_xll.qlSwapIndex(,"NoFix",$A128,SettlementDays,Currency,Calendar,$F128,$G128,$H128,E$4,E$1,,EvaluationDate)</f>
        <v>obj_00739#0000</v>
      </c>
      <c r="F128" s="41" t="s">
        <v>0</v>
      </c>
      <c r="G128" s="25" t="s">
        <v>77</v>
      </c>
      <c r="H128" s="25" t="s">
        <v>78</v>
      </c>
    </row>
    <row r="129" spans="1:8" x14ac:dyDescent="0.2">
      <c r="A129" s="21" t="s">
        <v>52</v>
      </c>
      <c r="B129" s="22" t="str">
        <f>_xll.qlSwapIndex(,"NoFix",$A129,SettlementDays,Currency,Calendar,$F129,$G129,$H129,B$4,B$1,,EvaluationDate)</f>
        <v>obj_00777#0000</v>
      </c>
      <c r="C129" s="22" t="str">
        <f>_xll.qlSwapIndex(,"NoFix",$A129,SettlementDays,Currency,Calendar,$F129,$G129,$H129,C$4,C$1,,EvaluationDate)</f>
        <v>obj_007b7#0000</v>
      </c>
      <c r="D129" s="22" t="str">
        <f>_xll.qlSwapIndex(,"NoFix",$A129,SettlementDays,Currency,Calendar,$F129,$G129,$H129,D$4,D$1,,EvaluationDate)</f>
        <v>obj_00778#0000</v>
      </c>
      <c r="E129" s="23" t="str">
        <f>_xll.qlSwapIndex(,"NoFix",$A129,SettlementDays,Currency,Calendar,$F129,$G129,$H129,E$4,E$1,,EvaluationDate)</f>
        <v>obj_00748#0000</v>
      </c>
      <c r="F129" s="41" t="s">
        <v>0</v>
      </c>
      <c r="G129" s="25" t="s">
        <v>77</v>
      </c>
      <c r="H129" s="25" t="s">
        <v>78</v>
      </c>
    </row>
    <row r="130" spans="1:8" x14ac:dyDescent="0.2">
      <c r="A130" s="21" t="s">
        <v>53</v>
      </c>
      <c r="B130" s="22" t="str">
        <f>_xll.qlSwapIndex(,"NoFix",$A130,SettlementDays,Currency,Calendar,$F130,$G130,$H130,B$4,B$1,,EvaluationDate)</f>
        <v>obj_0079c#0000</v>
      </c>
      <c r="C130" s="22" t="str">
        <f>_xll.qlSwapIndex(,"NoFix",$A130,SettlementDays,Currency,Calendar,$F130,$G130,$H130,C$4,C$1,,EvaluationDate)</f>
        <v>obj_007f4#0000</v>
      </c>
      <c r="D130" s="22" t="str">
        <f>_xll.qlSwapIndex(,"NoFix",$A130,SettlementDays,Currency,Calendar,$F130,$G130,$H130,D$4,D$1,,EvaluationDate)</f>
        <v>obj_00756#0000</v>
      </c>
      <c r="E130" s="23" t="str">
        <f>_xll.qlSwapIndex(,"NoFix",$A130,SettlementDays,Currency,Calendar,$F130,$G130,$H130,E$4,E$1,,EvaluationDate)</f>
        <v>obj_0071c#0000</v>
      </c>
      <c r="F130" s="41" t="s">
        <v>0</v>
      </c>
      <c r="G130" s="25" t="s">
        <v>77</v>
      </c>
      <c r="H130" s="25" t="s">
        <v>78</v>
      </c>
    </row>
    <row r="131" spans="1:8" x14ac:dyDescent="0.2">
      <c r="A131" s="21" t="s">
        <v>54</v>
      </c>
      <c r="B131" s="22" t="str">
        <f>_xll.qlSwapIndex(,"NoFix",$A131,SettlementDays,Currency,Calendar,$F131,$G131,$H131,B$4,B$1,,EvaluationDate)</f>
        <v>obj_007c9#0000</v>
      </c>
      <c r="C131" s="22" t="str">
        <f>_xll.qlSwapIndex(,"NoFix",$A131,SettlementDays,Currency,Calendar,$F131,$G131,$H131,C$4,C$1,,EvaluationDate)</f>
        <v>obj_00786#0000</v>
      </c>
      <c r="D131" s="22" t="str">
        <f>_xll.qlSwapIndex(,"NoFix",$A131,SettlementDays,Currency,Calendar,$F131,$G131,$H131,D$4,D$1,,EvaluationDate)</f>
        <v>obj_00809#0000</v>
      </c>
      <c r="E131" s="23" t="str">
        <f>_xll.qlSwapIndex(,"NoFix",$A131,SettlementDays,Currency,Calendar,$F131,$G131,$H131,E$4,E$1,,EvaluationDate)</f>
        <v>obj_00719#0000</v>
      </c>
      <c r="F131" s="41" t="s">
        <v>0</v>
      </c>
      <c r="G131" s="25" t="s">
        <v>77</v>
      </c>
      <c r="H131" s="25" t="s">
        <v>78</v>
      </c>
    </row>
    <row r="132" spans="1:8" x14ac:dyDescent="0.2">
      <c r="A132" s="21" t="s">
        <v>55</v>
      </c>
      <c r="B132" s="22" t="str">
        <f>_xll.qlSwapIndex(,"NoFix",$A132,SettlementDays,Currency,Calendar,$F132,$G132,$H132,B$4,B$1,,EvaluationDate)</f>
        <v>obj_00767#0000</v>
      </c>
      <c r="C132" s="22" t="str">
        <f>_xll.qlSwapIndex(,"NoFix",$A132,SettlementDays,Currency,Calendar,$F132,$G132,$H132,C$4,C$1,,EvaluationDate)</f>
        <v>obj_0076b#0000</v>
      </c>
      <c r="D132" s="22" t="str">
        <f>_xll.qlSwapIndex(,"NoFix",$A132,SettlementDays,Currency,Calendar,$F132,$G132,$H132,D$4,D$1,,EvaluationDate)</f>
        <v>obj_007f9#0000</v>
      </c>
      <c r="E132" s="23" t="str">
        <f>_xll.qlSwapIndex(,"NoFix",$A132,SettlementDays,Currency,Calendar,$F132,$G132,$H132,E$4,E$1,,EvaluationDate)</f>
        <v>obj_00720#0000</v>
      </c>
      <c r="F132" s="41" t="s">
        <v>0</v>
      </c>
      <c r="G132" s="25" t="s">
        <v>77</v>
      </c>
      <c r="H132" s="25" t="s">
        <v>78</v>
      </c>
    </row>
    <row r="133" spans="1:8" x14ac:dyDescent="0.2">
      <c r="A133" s="21" t="s">
        <v>56</v>
      </c>
      <c r="B133" s="22" t="str">
        <f>_xll.qlSwapIndex(,"NoFix",$A133,SettlementDays,Currency,Calendar,$F133,$G133,$H133,B$4,B$1,,EvaluationDate)</f>
        <v>obj_00785#0000</v>
      </c>
      <c r="C133" s="22" t="str">
        <f>_xll.qlSwapIndex(,"NoFix",$A133,SettlementDays,Currency,Calendar,$F133,$G133,$H133,C$4,C$1,,EvaluationDate)</f>
        <v>obj_00782#0000</v>
      </c>
      <c r="D133" s="22" t="str">
        <f>_xll.qlSwapIndex(,"NoFix",$A133,SettlementDays,Currency,Calendar,$F133,$G133,$H133,D$4,D$1,,EvaluationDate)</f>
        <v>obj_0076e#0000</v>
      </c>
      <c r="E133" s="23" t="str">
        <f>_xll.qlSwapIndex(,"NoFix",$A133,SettlementDays,Currency,Calendar,$F133,$G133,$H133,E$4,E$1,,EvaluationDate)</f>
        <v>obj_006f2#0000</v>
      </c>
      <c r="F133" s="41" t="s">
        <v>0</v>
      </c>
      <c r="G133" s="25" t="s">
        <v>77</v>
      </c>
      <c r="H133" s="25" t="s">
        <v>78</v>
      </c>
    </row>
    <row r="134" spans="1:8" x14ac:dyDescent="0.2">
      <c r="A134" s="21" t="s">
        <v>57</v>
      </c>
      <c r="B134" s="22" t="str">
        <f>_xll.qlSwapIndex(,"NoFix",$A134,SettlementDays,Currency,Calendar,$F134,$G134,$H134,B$4,B$1,,EvaluationDate)</f>
        <v>obj_00752#0000</v>
      </c>
      <c r="C134" s="22" t="str">
        <f>_xll.qlSwapIndex(,"NoFix",$A134,SettlementDays,Currency,Calendar,$F134,$G134,$H134,C$4,C$1,,EvaluationDate)</f>
        <v>obj_00766#0000</v>
      </c>
      <c r="D134" s="22" t="str">
        <f>_xll.qlSwapIndex(,"NoFix",$A134,SettlementDays,Currency,Calendar,$F134,$G134,$H134,D$4,D$1,,EvaluationDate)</f>
        <v>obj_00799#0000</v>
      </c>
      <c r="E134" s="23" t="str">
        <f>_xll.qlSwapIndex(,"NoFix",$A134,SettlementDays,Currency,Calendar,$F134,$G134,$H134,E$4,E$1,,EvaluationDate)</f>
        <v>obj_00718#0000</v>
      </c>
      <c r="F134" s="41" t="s">
        <v>0</v>
      </c>
      <c r="G134" s="25" t="s">
        <v>77</v>
      </c>
      <c r="H134" s="25" t="s">
        <v>78</v>
      </c>
    </row>
    <row r="135" spans="1:8" x14ac:dyDescent="0.2">
      <c r="A135" s="21" t="s">
        <v>58</v>
      </c>
      <c r="B135" s="22" t="str">
        <f>_xll.qlSwapIndex(,"NoFix",$A135,SettlementDays,Currency,Calendar,$F135,$G135,$H135,B$4,B$1,,EvaluationDate)</f>
        <v>obj_00757#0000</v>
      </c>
      <c r="C135" s="22" t="str">
        <f>_xll.qlSwapIndex(,"NoFix",$A135,SettlementDays,Currency,Calendar,$F135,$G135,$H135,C$4,C$1,,EvaluationDate)</f>
        <v>obj_00802#0000</v>
      </c>
      <c r="D135" s="22" t="str">
        <f>_xll.qlSwapIndex(,"NoFix",$A135,SettlementDays,Currency,Calendar,$F135,$G135,$H135,D$4,D$1,,EvaluationDate)</f>
        <v>obj_007c6#0000</v>
      </c>
      <c r="E135" s="23" t="str">
        <f>_xll.qlSwapIndex(,"NoFix",$A135,SettlementDays,Currency,Calendar,$F135,$G135,$H135,E$4,E$1,,EvaluationDate)</f>
        <v>obj_00712#0000</v>
      </c>
      <c r="F135" s="41" t="s">
        <v>0</v>
      </c>
      <c r="G135" s="25" t="s">
        <v>77</v>
      </c>
      <c r="H135" s="25" t="s">
        <v>78</v>
      </c>
    </row>
    <row r="136" spans="1:8" x14ac:dyDescent="0.2">
      <c r="A136" s="21" t="s">
        <v>59</v>
      </c>
      <c r="B136" s="22" t="str">
        <f>_xll.qlSwapIndex(,"NoFix",$A136,SettlementDays,Currency,Calendar,$F136,$G136,$H136,B$4,B$1,,EvaluationDate)</f>
        <v>obj_0078c#0000</v>
      </c>
      <c r="C136" s="22" t="str">
        <f>_xll.qlSwapIndex(,"NoFix",$A136,SettlementDays,Currency,Calendar,$F136,$G136,$H136,C$4,C$1,,EvaluationDate)</f>
        <v>obj_007f7#0000</v>
      </c>
      <c r="D136" s="22" t="str">
        <f>_xll.qlSwapIndex(,"NoFix",$A136,SettlementDays,Currency,Calendar,$F136,$G136,$H136,D$4,D$1,,EvaluationDate)</f>
        <v>obj_00774#0000</v>
      </c>
      <c r="E136" s="23" t="str">
        <f>_xll.qlSwapIndex(,"NoFix",$A136,SettlementDays,Currency,Calendar,$F136,$G136,$H136,E$4,E$1,,EvaluationDate)</f>
        <v>obj_0072e#0000</v>
      </c>
      <c r="F136" s="42" t="s">
        <v>0</v>
      </c>
      <c r="G136" s="16" t="s">
        <v>77</v>
      </c>
      <c r="H136" s="16" t="s">
        <v>78</v>
      </c>
    </row>
    <row r="137" spans="1:8" x14ac:dyDescent="0.2">
      <c r="A137" s="37"/>
      <c r="B137" s="37"/>
      <c r="C137" s="37"/>
      <c r="D137" s="37"/>
      <c r="E137" s="37"/>
    </row>
  </sheetData>
  <mergeCells count="1">
    <mergeCell ref="F3:H3"/>
  </mergeCells>
  <phoneticPr fontId="2" type="noConversion"/>
  <dataValidations count="3">
    <dataValidation type="list" allowBlank="1" showInputMessage="1" showErrorMessage="1" sqref="H5:H136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G5:G136">
      <formula1>"Following,Modified Following,Preceding,Modified Preceding,Month End Reference,Unadjusted Month End,Unadjusted"</formula1>
    </dataValidation>
    <dataValidation type="list" allowBlank="1" showInputMessage="1" showErrorMessage="1" sqref="B5:E5">
      <formula1>"BackwardFlat,ForwardFlat,Linear,LogLinear,CubicNaturalSpline,LogCubicNaturalSpline,MonotonicCubicNaturalSpline,MonotonicLogCubicNaturalSpline,FritschButlandCubic,FritschButlandLogCubic,KrugerCubic,KrugerLogCubic"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136"/>
  <sheetViews>
    <sheetView topLeftCell="A4" workbookViewId="0">
      <selection activeCell="E5" sqref="E5"/>
    </sheetView>
  </sheetViews>
  <sheetFormatPr defaultRowHeight="11.25" outlineLevelRow="1" x14ac:dyDescent="0.2"/>
  <cols>
    <col min="1" max="1" width="10" style="3" bestFit="1" customWidth="1"/>
    <col min="2" max="5" width="12" style="3" bestFit="1" customWidth="1"/>
    <col min="6" max="6" width="3.7109375" style="3" customWidth="1"/>
    <col min="7" max="10" width="8" style="3" bestFit="1" customWidth="1"/>
    <col min="11" max="11" width="3.7109375" style="3" customWidth="1"/>
    <col min="12" max="15" width="8" style="3" bestFit="1" customWidth="1"/>
    <col min="16" max="16" width="2.7109375" style="3" customWidth="1"/>
    <col min="17" max="19" width="5" style="3" bestFit="1" customWidth="1"/>
    <col min="20" max="20" width="2.85546875" style="3" customWidth="1"/>
    <col min="21" max="21" width="20.28515625" style="3" bestFit="1" customWidth="1"/>
    <col min="22" max="22" width="17.28515625" style="3" bestFit="1" customWidth="1"/>
    <col min="23" max="16384" width="9.140625" style="3"/>
  </cols>
  <sheetData>
    <row r="1" spans="1:15" ht="12.75" hidden="1" customHeight="1" outlineLevel="1" x14ac:dyDescent="0.2"/>
    <row r="2" spans="1:15" ht="12.75" hidden="1" customHeight="1" outlineLevel="1" x14ac:dyDescent="0.2"/>
    <row r="3" spans="1:15" ht="12.75" hidden="1" customHeight="1" outlineLevel="1" x14ac:dyDescent="0.2"/>
    <row r="4" spans="1:15" ht="12.75" customHeight="1" collapsed="1" x14ac:dyDescent="0.2">
      <c r="A4" s="53" t="s">
        <v>66</v>
      </c>
      <c r="B4" s="54" t="str">
        <f>Currency &amp;"1M"</f>
        <v>EUR1M</v>
      </c>
      <c r="C4" s="54" t="str">
        <f>Currency&amp;"3M"</f>
        <v>EUR3M</v>
      </c>
      <c r="D4" s="54" t="str">
        <f>Currency&amp;"6M"</f>
        <v>EUR6M</v>
      </c>
      <c r="E4" s="54" t="str">
        <f>Currency&amp;"1Y"</f>
        <v>EUR1Y</v>
      </c>
    </row>
    <row r="5" spans="1:15" ht="12.75" customHeight="1" x14ac:dyDescent="0.2">
      <c r="A5" s="55" t="str">
        <f>Indexes!A5</f>
        <v>ON</v>
      </c>
      <c r="B5" s="56">
        <f ca="1">_xll.qlInterpolationInterpolate(Indexes!B$6,Indexes!$F5,TRUE)</f>
        <v>3.0934924981001373E-3</v>
      </c>
      <c r="C5" s="57">
        <f ca="1">_xll.qlInterpolationInterpolate(Indexes!C$6,Indexes!$F5,TRUE)</f>
        <v>3.6466010811025346E-3</v>
      </c>
      <c r="D5" s="57">
        <f ca="1">_xll.qlInterpolationInterpolate(Indexes!D$6,Indexes!$F5,TRUE)</f>
        <v>5.2633682954845856E-3</v>
      </c>
      <c r="E5" s="58">
        <f ca="1">_xll.qlInterpolationInterpolate(Indexes!E$6,Indexes!$F5,TRUE)</f>
        <v>6.3816099284926802E-3</v>
      </c>
      <c r="F5" s="59"/>
      <c r="G5" s="135">
        <f t="shared" ref="G5:G11" ca="1" si="0">B5-L5</f>
        <v>-4.3980998705403602E-3</v>
      </c>
      <c r="H5" s="136">
        <f t="shared" ref="H5:H13" ca="1" si="1">C5-M5</f>
        <v>-9.624025168530087E-3</v>
      </c>
      <c r="I5" s="136">
        <f t="shared" ref="I5:I16" ca="1" si="2">D5-N5</f>
        <v>-1.3419165379825331E-2</v>
      </c>
      <c r="J5" s="137">
        <f t="shared" ref="J5:J22" ca="1" si="3">E5-O5</f>
        <v>-1.3860296413891639E-2</v>
      </c>
      <c r="K5" s="59"/>
      <c r="L5" s="171">
        <v>7.4915923686404975E-3</v>
      </c>
      <c r="M5" s="172">
        <v>1.3270626249632623E-2</v>
      </c>
      <c r="N5" s="172">
        <v>1.8682533675309917E-2</v>
      </c>
      <c r="O5" s="173">
        <v>2.0241906342384319E-2</v>
      </c>
    </row>
    <row r="6" spans="1:15" ht="12.75" customHeight="1" x14ac:dyDescent="0.2">
      <c r="A6" s="61" t="str">
        <f>Indexes!A6</f>
        <v>TN</v>
      </c>
      <c r="B6" s="62">
        <f ca="1">_xll.qlInterpolationInterpolate(Indexes!B$6,Indexes!$F6,TRUE)</f>
        <v>3.0224515552857078E-3</v>
      </c>
      <c r="C6" s="63">
        <f ca="1">_xll.qlInterpolationInterpolate(Indexes!C$6,Indexes!$F6,TRUE)</f>
        <v>3.6461944110472494E-3</v>
      </c>
      <c r="D6" s="63">
        <f ca="1">_xll.qlInterpolationInterpolate(Indexes!D$6,Indexes!$F6,TRUE)</f>
        <v>5.1865359532773598E-3</v>
      </c>
      <c r="E6" s="64">
        <f ca="1">_xll.qlInterpolationInterpolate(Indexes!E$6,Indexes!$F6,TRUE)</f>
        <v>6.381542242542379E-3</v>
      </c>
      <c r="F6" s="59"/>
      <c r="G6" s="138">
        <f t="shared" ca="1" si="0"/>
        <v>-4.4649485585962802E-3</v>
      </c>
      <c r="H6" s="139">
        <f t="shared" ca="1" si="1"/>
        <v>-9.6197315440908933E-3</v>
      </c>
      <c r="I6" s="139">
        <f t="shared" ca="1" si="2"/>
        <v>-1.3491241338730833E-2</v>
      </c>
      <c r="J6" s="140">
        <f t="shared" ca="1" si="3"/>
        <v>-1.3860007808234695E-2</v>
      </c>
      <c r="K6" s="59"/>
      <c r="L6" s="174">
        <v>7.487400113881988E-3</v>
      </c>
      <c r="M6" s="175">
        <v>1.3265925955138142E-2</v>
      </c>
      <c r="N6" s="175">
        <v>1.8677777292008192E-2</v>
      </c>
      <c r="O6" s="176">
        <v>2.0241550050777074E-2</v>
      </c>
    </row>
    <row r="7" spans="1:15" ht="12.75" customHeight="1" x14ac:dyDescent="0.2">
      <c r="A7" s="66" t="str">
        <f>Indexes!A7</f>
        <v>SN</v>
      </c>
      <c r="B7" s="67">
        <f ca="1">_xll.qlIndexFixing(Indexes!B7,EffectiveDate,TRUE,InterestRatesTrigger)</f>
        <v>2.9440000000224842E-3</v>
      </c>
      <c r="C7" s="68">
        <f ca="1">_xll.qlIndexFixing(Indexes!C7,EffectiveDate,TRUE,InterestRatesTrigger)</f>
        <v>3.6461363153250659E-3</v>
      </c>
      <c r="D7" s="68">
        <f ca="1">_xll.qlIndexFixing(Indexes!D7,EffectiveDate,TRUE,InterestRatesTrigger)</f>
        <v>5.1059999999036876E-3</v>
      </c>
      <c r="E7" s="69">
        <f ca="1">_xll.qlIndexFixing(Indexes!E7,EffectiveDate,TRUE,InterestRatesTrigger)</f>
        <v>6.3815325731209072E-3</v>
      </c>
      <c r="G7" s="141">
        <f t="shared" ca="1" si="0"/>
        <v>-4.5395669423520246E-3</v>
      </c>
      <c r="H7" s="142">
        <f t="shared" ca="1" si="1"/>
        <v>-9.6154830558070614E-3</v>
      </c>
      <c r="I7" s="142">
        <f t="shared" ca="1" si="2"/>
        <v>-1.3567431001977326E-2</v>
      </c>
      <c r="J7" s="143">
        <f t="shared" ca="1" si="3"/>
        <v>-1.3859723990616857E-2</v>
      </c>
      <c r="L7" s="177">
        <v>7.4835669423745088E-3</v>
      </c>
      <c r="M7" s="178">
        <v>1.3261619371132127E-2</v>
      </c>
      <c r="N7" s="178">
        <v>1.8673431001881013E-2</v>
      </c>
      <c r="O7" s="179">
        <v>2.0241256563737764E-2</v>
      </c>
    </row>
    <row r="8" spans="1:15" ht="12.75" customHeight="1" x14ac:dyDescent="0.2">
      <c r="A8" s="70" t="str">
        <f>Indexes!A8</f>
        <v>SW</v>
      </c>
      <c r="B8" s="71">
        <f ca="1">_xll.qlIndexFixing(Indexes!B8,FixingDate,TRUE,InterestRatesTrigger)</f>
        <v>2.5419999999228993E-3</v>
      </c>
      <c r="C8" s="72">
        <f ca="1">_xll.qlIndexFixing(Indexes!C8,FixingDate,TRUE,InterestRatesTrigger)</f>
        <v>3.6335876393334132E-3</v>
      </c>
      <c r="D8" s="72">
        <f ca="1">_xll.qlIndexFixing(Indexes!D8,FixingDate,TRUE,InterestRatesTrigger)</f>
        <v>4.6959999995685054E-3</v>
      </c>
      <c r="E8" s="73">
        <f ca="1">_xll.qlIndexFixing(Indexes!E8,FixingDate,TRUE,InterestRatesTrigger)</f>
        <v>6.3794439780830358E-3</v>
      </c>
      <c r="G8" s="144">
        <f t="shared" ca="1" si="0"/>
        <v>-4.9059999996206981E-3</v>
      </c>
      <c r="H8" s="145">
        <f t="shared" ca="1" si="1"/>
        <v>-9.5884123606663051E-3</v>
      </c>
      <c r="I8" s="145">
        <f t="shared" ca="1" si="2"/>
        <v>-1.3937000000440338E-2</v>
      </c>
      <c r="J8" s="146">
        <f t="shared" ca="1" si="3"/>
        <v>-1.385785350354115E-2</v>
      </c>
      <c r="L8" s="180">
        <v>7.4479999995435975E-3</v>
      </c>
      <c r="M8" s="181">
        <v>1.3221999999999718E-2</v>
      </c>
      <c r="N8" s="181">
        <v>1.8633000000008844E-2</v>
      </c>
      <c r="O8" s="182">
        <v>2.0237297481624186E-2</v>
      </c>
    </row>
    <row r="9" spans="1:15" ht="12.75" customHeight="1" x14ac:dyDescent="0.2">
      <c r="A9" s="70" t="str">
        <f>Indexes!A9</f>
        <v>2W</v>
      </c>
      <c r="B9" s="71">
        <f ca="1">_xll.qlIndexFixing(Indexes!B9,FixingDate,TRUE,InterestRatesTrigger)</f>
        <v>2.4739999999745521E-3</v>
      </c>
      <c r="C9" s="72">
        <f ca="1">_xll.qlIndexFixing(Indexes!C9,FixingDate,TRUE,InterestRatesTrigger)</f>
        <v>3.5469999999593327E-3</v>
      </c>
      <c r="D9" s="72">
        <f ca="1">_xll.qlIndexFixing(Indexes!D9,FixingDate,TRUE,InterestRatesTrigger)</f>
        <v>4.6049999983299728E-3</v>
      </c>
      <c r="E9" s="73">
        <f ca="1">_xll.qlIndexFixing(Indexes!E9,FixingDate,TRUE,InterestRatesTrigger)</f>
        <v>6.364148132562697E-3</v>
      </c>
      <c r="G9" s="144">
        <f t="shared" ca="1" si="0"/>
        <v>-4.847999999415542E-3</v>
      </c>
      <c r="H9" s="145">
        <f t="shared" ca="1" si="1"/>
        <v>-9.5380000000387447E-3</v>
      </c>
      <c r="I9" s="145">
        <f t="shared" ca="1" si="2"/>
        <v>-1.3887000001671725E-2</v>
      </c>
      <c r="J9" s="146">
        <f t="shared" ca="1" si="3"/>
        <v>-1.3854540422958576E-2</v>
      </c>
      <c r="L9" s="180">
        <v>7.3219999993900942E-3</v>
      </c>
      <c r="M9" s="181">
        <v>1.3084999999998077E-2</v>
      </c>
      <c r="N9" s="181">
        <v>1.8492000000001698E-2</v>
      </c>
      <c r="O9" s="182">
        <v>2.0218688555521273E-2</v>
      </c>
    </row>
    <row r="10" spans="1:15" ht="12.75" customHeight="1" x14ac:dyDescent="0.2">
      <c r="A10" s="61" t="str">
        <f>Indexes!A10</f>
        <v>3W</v>
      </c>
      <c r="B10" s="62">
        <f ca="1">_xll.qlIndexFixing(Indexes!B10,FixingDate,TRUE,InterestRatesTrigger)</f>
        <v>2.44999999999226E-3</v>
      </c>
      <c r="C10" s="63">
        <f ca="1">_xll.qlIndexFixing(Indexes!C10,FixingDate,TRUE,InterestRatesTrigger)</f>
        <v>3.5139999999917698E-3</v>
      </c>
      <c r="D10" s="63">
        <f ca="1">_xll.qlIndexFixing(Indexes!D10,FixingDate,TRUE,InterestRatesTrigger)</f>
        <v>4.5749999995032499E-3</v>
      </c>
      <c r="E10" s="64">
        <f ca="1">_xll.qlIndexFixing(Indexes!E10,FixingDate,TRUE,InterestRatesTrigger)</f>
        <v>6.357544296749903E-3</v>
      </c>
      <c r="G10" s="138">
        <f t="shared" ca="1" si="0"/>
        <v>-4.6659999994158596E-3</v>
      </c>
      <c r="H10" s="139">
        <f t="shared" ca="1" si="1"/>
        <v>-9.3530000000097147E-3</v>
      </c>
      <c r="I10" s="139">
        <f t="shared" ca="1" si="2"/>
        <v>-1.3694000000493541E-2</v>
      </c>
      <c r="J10" s="140">
        <f t="shared" ca="1" si="3"/>
        <v>-1.3827452321405635E-2</v>
      </c>
      <c r="L10" s="174">
        <v>7.1159999994081192E-3</v>
      </c>
      <c r="M10" s="175">
        <v>1.2867000000001485E-2</v>
      </c>
      <c r="N10" s="175">
        <v>1.8268999999996791E-2</v>
      </c>
      <c r="O10" s="176">
        <v>2.0184996618155537E-2</v>
      </c>
    </row>
    <row r="11" spans="1:15" ht="12.75" customHeight="1" x14ac:dyDescent="0.2">
      <c r="A11" s="70" t="str">
        <f>Indexes!A11</f>
        <v>1M</v>
      </c>
      <c r="B11" s="72">
        <f ca="1">_xll.qlIndexFixing(Indexes!B11,FixingDate,TRUE,InterestRatesTrigger)</f>
        <v>2.4199999973771903E-3</v>
      </c>
      <c r="C11" s="72">
        <f ca="1">_xll.qlIndexFixing(Indexes!C11,FixingDate,TRUE,InterestRatesTrigger)</f>
        <v>3.4539999999622633E-3</v>
      </c>
      <c r="D11" s="72">
        <f ca="1">_xll.qlIndexFixing(Indexes!D11,FixingDate,TRUE,InterestRatesTrigger)</f>
        <v>4.523999997692256E-3</v>
      </c>
      <c r="E11" s="73">
        <f ca="1">_xll.qlIndexFixing(Indexes!E11,FixingDate,TRUE,InterestRatesTrigger)</f>
        <v>6.3279999972253344E-3</v>
      </c>
      <c r="G11" s="147">
        <f t="shared" ca="1" si="0"/>
        <v>-4.4900000020717274E-3</v>
      </c>
      <c r="H11" s="145">
        <f t="shared" ca="1" si="1"/>
        <v>-9.1950000000371786E-3</v>
      </c>
      <c r="I11" s="145">
        <f t="shared" ca="1" si="2"/>
        <v>-1.3521000002306539E-2</v>
      </c>
      <c r="J11" s="146">
        <f t="shared" ca="1" si="3"/>
        <v>-1.3800000002771241E-2</v>
      </c>
      <c r="L11" s="183">
        <v>6.9099999994489177E-3</v>
      </c>
      <c r="M11" s="181">
        <v>1.2648999999999442E-2</v>
      </c>
      <c r="N11" s="181">
        <v>1.8044999999998795E-2</v>
      </c>
      <c r="O11" s="182">
        <v>2.0127999999996576E-2</v>
      </c>
    </row>
    <row r="12" spans="1:15" ht="12.75" customHeight="1" x14ac:dyDescent="0.2">
      <c r="A12" s="70" t="str">
        <f>Indexes!A12</f>
        <v>2M</v>
      </c>
      <c r="B12" s="71">
        <f ca="1">_xll.qlIndexFixing(Indexes!B12,FixingDate,TRUE,InterestRatesTrigger)</f>
        <v>2.3300637380446105E-3</v>
      </c>
      <c r="C12" s="72">
        <f ca="1">_xll.qlIndexFixing(Indexes!C12,FixingDate,TRUE,InterestRatesTrigger)</f>
        <v>3.2719999990683877E-3</v>
      </c>
      <c r="D12" s="72">
        <f ca="1">_xll.qlIndexFixing(Indexes!D12,FixingDate,TRUE,InterestRatesTrigger)</f>
        <v>4.3709999999999175E-3</v>
      </c>
      <c r="E12" s="73">
        <f ca="1">_xll.qlIndexFixing(Indexes!E12,FixingDate,TRUE,InterestRatesTrigger)</f>
        <v>6.2102190683233447E-3</v>
      </c>
      <c r="G12" s="144"/>
      <c r="H12" s="145">
        <f t="shared" ca="1" si="1"/>
        <v>-8.4490000009297614E-3</v>
      </c>
      <c r="I12" s="145">
        <f t="shared" ca="1" si="2"/>
        <v>-1.2723999999995669E-2</v>
      </c>
      <c r="J12" s="146">
        <f t="shared" ca="1" si="3"/>
        <v>-1.3570780931671902E-2</v>
      </c>
      <c r="L12" s="180">
        <v>6.0405606861516081E-3</v>
      </c>
      <c r="M12" s="181">
        <v>1.172099999999815E-2</v>
      </c>
      <c r="N12" s="181">
        <v>1.7094999999995586E-2</v>
      </c>
      <c r="O12" s="182">
        <v>1.9780999999995247E-2</v>
      </c>
    </row>
    <row r="13" spans="1:15" ht="12.75" customHeight="1" x14ac:dyDescent="0.2">
      <c r="A13" s="70" t="str">
        <f>Indexes!A13</f>
        <v>3M</v>
      </c>
      <c r="B13" s="71">
        <f ca="1">_xll.qlIndexFixing(Indexes!B13,FixingDate,TRUE,InterestRatesTrigger)</f>
        <v>2.290119548618678E-3</v>
      </c>
      <c r="C13" s="72">
        <f ca="1">_xll.qlIndexFixing(Indexes!C13,FixingDate,TRUE,InterestRatesTrigger)</f>
        <v>3.1791662737515355E-3</v>
      </c>
      <c r="D13" s="72">
        <f ca="1">_xll.qlIndexFixing(Indexes!D13,FixingDate,TRUE,InterestRatesTrigger)</f>
        <v>4.3180000000000293E-3</v>
      </c>
      <c r="E13" s="73">
        <f ca="1">_xll.qlIndexFixing(Indexes!E13,FixingDate,TRUE,InterestRatesTrigger)</f>
        <v>6.1239999999996601E-3</v>
      </c>
      <c r="G13" s="144"/>
      <c r="H13" s="145">
        <f t="shared" ca="1" si="1"/>
        <v>-7.8460874495895703E-3</v>
      </c>
      <c r="I13" s="145">
        <f t="shared" ca="1" si="2"/>
        <v>-1.2054999999994799E-2</v>
      </c>
      <c r="J13" s="146">
        <f t="shared" ca="1" si="3"/>
        <v>-1.3401999999994134E-2</v>
      </c>
      <c r="L13" s="180">
        <v>5.6608403306694999E-3</v>
      </c>
      <c r="M13" s="181">
        <v>1.1025253723341106E-2</v>
      </c>
      <c r="N13" s="181">
        <v>1.6372999999994829E-2</v>
      </c>
      <c r="O13" s="182">
        <v>1.9525999999993795E-2</v>
      </c>
    </row>
    <row r="14" spans="1:15" ht="12.75" hidden="1" customHeight="1" outlineLevel="1" x14ac:dyDescent="0.2">
      <c r="A14" s="70" t="str">
        <f>Indexes!A14</f>
        <v>4M</v>
      </c>
      <c r="B14" s="71">
        <f ca="1">_xll.qlIndexFixing(Indexes!B14,FixingDate,TRUE,InterestRatesTrigger)</f>
        <v>2.2801845720385686E-3</v>
      </c>
      <c r="C14" s="71"/>
      <c r="D14" s="72">
        <f ca="1">_xll.qlIndexFixing(Indexes!D14,FixingDate,TRUE,InterestRatesTrigger)</f>
        <v>4.2860000000000485E-3</v>
      </c>
      <c r="E14" s="73">
        <f ca="1">_xll.qlIndexFixing(Indexes!E14,FixingDate,TRUE,InterestRatesTrigger)</f>
        <v>6.0810684971041662E-3</v>
      </c>
      <c r="G14" s="144"/>
      <c r="H14" s="148"/>
      <c r="I14" s="145">
        <f t="shared" ca="1" si="2"/>
        <v>-1.128399999999688E-2</v>
      </c>
      <c r="J14" s="146">
        <f t="shared" ca="1" si="3"/>
        <v>-1.3159931502887537E-2</v>
      </c>
      <c r="L14" s="180">
        <v>5.4111367593887676E-3</v>
      </c>
      <c r="M14" s="184"/>
      <c r="N14" s="181">
        <v>1.5569999999996928E-2</v>
      </c>
      <c r="O14" s="182">
        <v>1.9240999999991702E-2</v>
      </c>
    </row>
    <row r="15" spans="1:15" ht="12.75" hidden="1" customHeight="1" outlineLevel="1" x14ac:dyDescent="0.2">
      <c r="A15" s="70" t="str">
        <f>Indexes!A15</f>
        <v>5M</v>
      </c>
      <c r="B15" s="71">
        <f ca="1">_xll.qlIndexFixing(Indexes!B15,FixingDate,TRUE,InterestRatesTrigger)</f>
        <v>2.27025497493179E-3</v>
      </c>
      <c r="C15" s="71"/>
      <c r="D15" s="72">
        <f ca="1">_xll.qlIndexFixing(Indexes!D15,FixingDate,TRUE,InterestRatesTrigger)</f>
        <v>4.2530000000000753E-3</v>
      </c>
      <c r="E15" s="73">
        <f ca="1">_xll.qlIndexFixing(Indexes!E15,FixingDate,TRUE,InterestRatesTrigger)</f>
        <v>6.0582467944293649E-3</v>
      </c>
      <c r="G15" s="144"/>
      <c r="H15" s="148"/>
      <c r="I15" s="145">
        <f t="shared" ca="1" si="2"/>
        <v>-1.0529999999998388E-2</v>
      </c>
      <c r="J15" s="146">
        <f t="shared" ca="1" si="3"/>
        <v>-1.2913753205565235E-2</v>
      </c>
      <c r="L15" s="180">
        <v>5.2614503273444163E-3</v>
      </c>
      <c r="M15" s="184"/>
      <c r="N15" s="181">
        <v>1.4782999999998464E-2</v>
      </c>
      <c r="O15" s="182">
        <v>1.8971999999994601E-2</v>
      </c>
    </row>
    <row r="16" spans="1:15" ht="12.75" customHeight="1" collapsed="1" x14ac:dyDescent="0.2">
      <c r="A16" s="70" t="str">
        <f>Indexes!A16</f>
        <v>6M</v>
      </c>
      <c r="B16" s="71">
        <f ca="1">_xll.qlIndexFixing(Indexes!B16,FixingDate,TRUE,InterestRatesTrigger)</f>
        <v>2.2603222874930246E-3</v>
      </c>
      <c r="C16" s="71"/>
      <c r="D16" s="72">
        <f ca="1">_xll.qlIndexFixing(Indexes!D16,FixingDate,TRUE,InterestRatesTrigger)</f>
        <v>4.2338674753394983E-3</v>
      </c>
      <c r="E16" s="73">
        <f ca="1">_xll.qlIndexFixing(Indexes!E16,FixingDate,TRUE,InterestRatesTrigger)</f>
        <v>6.0399999999998181E-3</v>
      </c>
      <c r="G16" s="144"/>
      <c r="H16" s="148"/>
      <c r="I16" s="145">
        <f t="shared" ca="1" si="2"/>
        <v>-9.7441325246602171E-3</v>
      </c>
      <c r="J16" s="146">
        <f t="shared" ca="1" si="3"/>
        <v>-1.2662999999997584E-2</v>
      </c>
      <c r="L16" s="180">
        <v>5.1417451737411097E-3</v>
      </c>
      <c r="M16" s="184"/>
      <c r="N16" s="181">
        <v>1.3977999999999716E-2</v>
      </c>
      <c r="O16" s="182">
        <v>1.8702999999997402E-2</v>
      </c>
    </row>
    <row r="17" spans="1:15" ht="12.75" hidden="1" customHeight="1" outlineLevel="1" x14ac:dyDescent="0.2">
      <c r="A17" s="70" t="str">
        <f>Indexes!A17</f>
        <v>7M</v>
      </c>
      <c r="B17" s="71">
        <f ca="1">_xll.qlIndexFixing(Indexes!B17,FixingDate,TRUE,InterestRatesTrigger)</f>
        <v>2.240387781581009E-3</v>
      </c>
      <c r="C17" s="71"/>
      <c r="D17" s="71"/>
      <c r="E17" s="73">
        <f ca="1">_xll.qlIndexFixing(Indexes!E17,FixingDate,TRUE,InterestRatesTrigger)</f>
        <v>6.0233882662945933E-3</v>
      </c>
      <c r="G17" s="144"/>
      <c r="H17" s="148"/>
      <c r="I17" s="148"/>
      <c r="J17" s="146">
        <f t="shared" ca="1" si="3"/>
        <v>-1.2422611733702004E-2</v>
      </c>
      <c r="L17" s="180">
        <v>5.0620550093321412E-3</v>
      </c>
      <c r="M17" s="184"/>
      <c r="N17" s="184"/>
      <c r="O17" s="182">
        <v>1.8445999999996597E-2</v>
      </c>
    </row>
    <row r="18" spans="1:15" ht="12.75" hidden="1" customHeight="1" outlineLevel="1" x14ac:dyDescent="0.2">
      <c r="A18" s="70" t="str">
        <f>Indexes!A18</f>
        <v>8M</v>
      </c>
      <c r="B18" s="71">
        <f ca="1">_xll.qlIndexFixing(Indexes!B18,FixingDate,TRUE,InterestRatesTrigger)</f>
        <v>2.2204432146686361E-3</v>
      </c>
      <c r="C18" s="71"/>
      <c r="D18" s="71"/>
      <c r="E18" s="73">
        <f ca="1">_xll.qlIndexFixing(Indexes!E18,FixingDate,TRUE,InterestRatesTrigger)</f>
        <v>6.0077734349796366E-3</v>
      </c>
      <c r="G18" s="144"/>
      <c r="H18" s="148"/>
      <c r="I18" s="148"/>
      <c r="J18" s="146">
        <f t="shared" ca="1" si="3"/>
        <v>-1.2207226564921948E-2</v>
      </c>
      <c r="L18" s="180">
        <v>5.0123245234580775E-3</v>
      </c>
      <c r="M18" s="184"/>
      <c r="N18" s="184"/>
      <c r="O18" s="182">
        <v>1.8214999999901584E-2</v>
      </c>
    </row>
    <row r="19" spans="1:15" ht="12.75" hidden="1" customHeight="1" outlineLevel="1" x14ac:dyDescent="0.2">
      <c r="A19" s="70" t="str">
        <f>Indexes!A19</f>
        <v>9M</v>
      </c>
      <c r="B19" s="71">
        <f ca="1">_xll.qlIndexFixing(Indexes!B19,FixingDate,TRUE,InterestRatesTrigger)</f>
        <v>2.2204866393816655E-3</v>
      </c>
      <c r="C19" s="71"/>
      <c r="D19" s="71"/>
      <c r="E19" s="73">
        <f ca="1">_xll.qlIndexFixing(Indexes!E19,FixingDate,TRUE,InterestRatesTrigger)</f>
        <v>5.9950000000000879E-3</v>
      </c>
      <c r="G19" s="144"/>
      <c r="H19" s="148"/>
      <c r="I19" s="148"/>
      <c r="J19" s="146">
        <f t="shared" ca="1" si="3"/>
        <v>-1.1999999999998789E-2</v>
      </c>
      <c r="L19" s="180">
        <v>4.9826268367697182E-3</v>
      </c>
      <c r="M19" s="184"/>
      <c r="N19" s="184"/>
      <c r="O19" s="182">
        <v>1.7994999999998876E-2</v>
      </c>
    </row>
    <row r="20" spans="1:15" ht="12.75" hidden="1" customHeight="1" outlineLevel="1" x14ac:dyDescent="0.2">
      <c r="A20" s="70" t="str">
        <f>Indexes!A20</f>
        <v>10M</v>
      </c>
      <c r="B20" s="71">
        <f ca="1">_xll.qlIndexFixing(Indexes!B20,FixingDate,TRUE,InterestRatesTrigger)</f>
        <v>2.1905253238737664E-3</v>
      </c>
      <c r="C20" s="71"/>
      <c r="D20" s="71"/>
      <c r="E20" s="73">
        <f ca="1">_xll.qlIndexFixing(Indexes!E20,FixingDate,TRUE,InterestRatesTrigger)</f>
        <v>5.9878421679228277E-3</v>
      </c>
      <c r="G20" s="144"/>
      <c r="H20" s="148"/>
      <c r="I20" s="148"/>
      <c r="J20" s="146">
        <f t="shared" ca="1" si="3"/>
        <v>-1.1800157831968441E-2</v>
      </c>
      <c r="L20" s="180">
        <v>4.9628853497457022E-3</v>
      </c>
      <c r="M20" s="184"/>
      <c r="N20" s="184"/>
      <c r="O20" s="182">
        <v>1.7787999999891269E-2</v>
      </c>
    </row>
    <row r="21" spans="1:15" ht="12.75" hidden="1" customHeight="1" outlineLevel="1" x14ac:dyDescent="0.2">
      <c r="A21" s="70" t="str">
        <f>Indexes!A21</f>
        <v>11M</v>
      </c>
      <c r="B21" s="71">
        <f ca="1">_xll.qlIndexFixing(Indexes!B21,FixingDate,TRUE,InterestRatesTrigger)</f>
        <v>2.1805391877047537E-3</v>
      </c>
      <c r="C21" s="71"/>
      <c r="D21" s="71"/>
      <c r="E21" s="73">
        <f ca="1">_xll.qlIndexFixing(Indexes!E21,FixingDate,TRUE,InterestRatesTrigger)</f>
        <v>5.9858733372569984E-3</v>
      </c>
      <c r="G21" s="144"/>
      <c r="H21" s="148"/>
      <c r="I21" s="148"/>
      <c r="J21" s="146">
        <f t="shared" ca="1" si="3"/>
        <v>-1.1591126662741702E-2</v>
      </c>
      <c r="L21" s="180">
        <v>4.9631881491102314E-3</v>
      </c>
      <c r="M21" s="184"/>
      <c r="N21" s="184"/>
      <c r="O21" s="182">
        <v>1.7576999999998701E-2</v>
      </c>
    </row>
    <row r="22" spans="1:15" ht="12.75" customHeight="1" collapsed="1" x14ac:dyDescent="0.2">
      <c r="A22" s="61" t="str">
        <f>Indexes!A22</f>
        <v>1Y</v>
      </c>
      <c r="B22" s="62">
        <f ca="1">_xll.qlIndexFixing(Indexes!B22,FixingDate,TRUE,InterestRatesTrigger)</f>
        <v>2.1705590937410968E-3</v>
      </c>
      <c r="C22" s="62"/>
      <c r="D22" s="62"/>
      <c r="E22" s="75">
        <f ca="1">_xll.qlIndexFixing(Indexes!E22,FixingDate,TRUE,InterestRatesTrigger)</f>
        <v>5.9899999999999693E-3</v>
      </c>
      <c r="G22" s="138"/>
      <c r="H22" s="149"/>
      <c r="I22" s="149"/>
      <c r="J22" s="150">
        <f t="shared" ca="1" si="3"/>
        <v>-1.138000000000019E-2</v>
      </c>
      <c r="L22" s="174">
        <v>4.9635020487832898E-3</v>
      </c>
      <c r="M22" s="185"/>
      <c r="N22" s="185"/>
      <c r="O22" s="186">
        <v>1.737000000000016E-2</v>
      </c>
    </row>
    <row r="23" spans="1:15" ht="12.75" customHeight="1" x14ac:dyDescent="0.2">
      <c r="A23" s="70" t="str">
        <f>"#"&amp;YEAR(Indexes!A23)&amp;MONTH(Indexes!A23)&amp;DAY(Indexes!A23)</f>
        <v>#20141230</v>
      </c>
      <c r="B23" s="71">
        <f ca="1">(_xll.qlYieldTSDiscount(B$4,SettlementDate,,InterestRatesTrigger)/_xll.qlYieldTSDiscount(B$4,Indexes!$A23,,InterestRatesTrigger)-1)/Indexes!$I23</f>
        <v>2.222750266942223E-3</v>
      </c>
      <c r="C23" s="71">
        <f ca="1">(_xll.qlYieldTSDiscount(C$4,SettlementDate,,InterestRatesTrigger)/_xll.qlYieldTSDiscount(C$4,Indexes!$A23,,InterestRatesTrigger)-1)/Indexes!$I23</f>
        <v>3.0282000418466737E-3</v>
      </c>
      <c r="D23" s="71">
        <f ca="1">(_xll.qlYieldTSDiscount(D$4,SettlementDate,,InterestRatesTrigger)/_xll.qlYieldTSDiscount(D$4,Indexes!$A23,,InterestRatesTrigger)-1)/Indexes!$I23</f>
        <v>4.1733003896163483E-3</v>
      </c>
      <c r="E23" s="76"/>
      <c r="G23" s="144">
        <f t="shared" ref="G23:G30" ca="1" si="4">B23-L23</f>
        <v>-2.7323451640394055E-3</v>
      </c>
      <c r="H23" s="148">
        <f t="shared" ref="H23:H52" ca="1" si="5">C23-M23</f>
        <v>-5.4401048479197963E-3</v>
      </c>
      <c r="I23" s="148">
        <f t="shared" ref="I23:I34" ca="1" si="6">D23-N23</f>
        <v>-8.3156532983006889E-3</v>
      </c>
      <c r="J23" s="151"/>
      <c r="L23" s="180">
        <v>4.9550954309816285E-3</v>
      </c>
      <c r="M23" s="184">
        <v>8.46830488976647E-3</v>
      </c>
      <c r="N23" s="184">
        <v>1.2488953687917038E-2</v>
      </c>
      <c r="O23" s="187"/>
    </row>
    <row r="24" spans="1:15" ht="12.75" customHeight="1" x14ac:dyDescent="0.2">
      <c r="A24" s="70" t="str">
        <f>"#"&amp;YEAR(Indexes!A24)&amp;MONTH(Indexes!A24)&amp;DAY(Indexes!A24)</f>
        <v>#20141231</v>
      </c>
      <c r="B24" s="71">
        <f ca="1">(_xll.qlYieldTSDiscount(B$4,SettlementDate,,InterestRatesTrigger)/_xll.qlYieldTSDiscount(B$4,Indexes!$A24,,InterestRatesTrigger)-1)/Indexes!$I24</f>
        <v>2.2225306686036784E-3</v>
      </c>
      <c r="C24" s="71">
        <f ca="1">(_xll.qlYieldTSDiscount(C$4,SettlementDate,,InterestRatesTrigger)/_xll.qlYieldTSDiscount(C$4,Indexes!$A24,,InterestRatesTrigger)-1)/Indexes!$I24</f>
        <v>3.0280576453830298E-3</v>
      </c>
      <c r="D24" s="71">
        <f ca="1">(_xll.qlYieldTSDiscount(D$4,SettlementDate,,InterestRatesTrigger)/_xll.qlYieldTSDiscount(D$4,Indexes!$A24,,InterestRatesTrigger)-1)/Indexes!$I24</f>
        <v>4.1736164311055955E-3</v>
      </c>
      <c r="E24" s="76"/>
      <c r="G24" s="144">
        <f t="shared" ca="1" si="4"/>
        <v>-2.7319296155667075E-3</v>
      </c>
      <c r="H24" s="148">
        <f t="shared" ca="1" si="5"/>
        <v>-5.4287171796531608E-3</v>
      </c>
      <c r="I24" s="148">
        <f t="shared" ca="1" si="6"/>
        <v>-8.2873525268518898E-3</v>
      </c>
      <c r="J24" s="151"/>
      <c r="L24" s="180">
        <v>4.9544602841703859E-3</v>
      </c>
      <c r="M24" s="184">
        <v>8.4567748250361906E-3</v>
      </c>
      <c r="N24" s="184">
        <v>1.2460968957957485E-2</v>
      </c>
      <c r="O24" s="187"/>
    </row>
    <row r="25" spans="1:15" ht="12.75" customHeight="1" x14ac:dyDescent="0.2">
      <c r="A25" s="70" t="str">
        <f>"#"&amp;YEAR(Indexes!A25)&amp;"0"&amp;MONTH(Indexes!A25)&amp;"0"&amp;DAY(Indexes!A25)</f>
        <v>#20150102</v>
      </c>
      <c r="B25" s="71">
        <f ca="1">(_xll.qlYieldTSDiscount(B$4,SettlementDate,,InterestRatesTrigger)/_xll.qlYieldTSDiscount(B$4,Indexes!$A25,,InterestRatesTrigger)-1)/Indexes!$I25</f>
        <v>2.2219123791873945E-3</v>
      </c>
      <c r="C25" s="71">
        <f ca="1">(_xll.qlYieldTSDiscount(C$4,SettlementDate,,InterestRatesTrigger)/_xll.qlYieldTSDiscount(C$4,Indexes!$A25,,InterestRatesTrigger)-1)/Indexes!$I25</f>
        <v>3.0277999936281805E-3</v>
      </c>
      <c r="D25" s="71">
        <f ca="1">(_xll.qlYieldTSDiscount(D$4,SettlementDate,,InterestRatesTrigger)/_xll.qlYieldTSDiscount(D$4,Indexes!$A25,,InterestRatesTrigger)-1)/Indexes!$I25</f>
        <v>4.1741933851724786E-3</v>
      </c>
      <c r="E25" s="76"/>
      <c r="G25" s="144">
        <f t="shared" ca="1" si="4"/>
        <v>-2.7421459505873559E-3</v>
      </c>
      <c r="H25" s="148">
        <f t="shared" ca="1" si="5"/>
        <v>-5.4565749051717488E-3</v>
      </c>
      <c r="I25" s="148">
        <f t="shared" ca="1" si="6"/>
        <v>-8.3029798714835557E-3</v>
      </c>
      <c r="J25" s="151"/>
      <c r="L25" s="180">
        <v>4.9640583297747504E-3</v>
      </c>
      <c r="M25" s="184">
        <v>8.4843748987999297E-3</v>
      </c>
      <c r="N25" s="184">
        <v>1.2477173256656034E-2</v>
      </c>
      <c r="O25" s="187"/>
    </row>
    <row r="26" spans="1:15" ht="12.75" customHeight="1" x14ac:dyDescent="0.2">
      <c r="A26" s="61" t="str">
        <f>"#"&amp;YEAR(Indexes!A26)&amp;"0"&amp;MONTH(Indexes!A26)&amp;"0"&amp;DAY(Indexes!A26)</f>
        <v>#20150105</v>
      </c>
      <c r="B26" s="62">
        <f ca="1">(_xll.qlYieldTSDiscount(B$4,SettlementDate,,InterestRatesTrigger)/_xll.qlYieldTSDiscount(B$4,Indexes!$A26,,InterestRatesTrigger)-1)/Indexes!$I26</f>
        <v>2.2204866393816655E-3</v>
      </c>
      <c r="C26" s="62">
        <f ca="1">(_xll.qlYieldTSDiscount(C$4,SettlementDate,,InterestRatesTrigger)/_xll.qlYieldTSDiscount(C$4,Indexes!$A26,,InterestRatesTrigger)-1)/Indexes!$I26</f>
        <v>3.0274814555711466E-3</v>
      </c>
      <c r="D26" s="62">
        <f ca="1">(_xll.qlYieldTSDiscount(D$4,SettlementDate,,InterestRatesTrigger)/_xll.qlYieldTSDiscount(D$4,Indexes!$A26,,InterestRatesTrigger)-1)/Indexes!$I26</f>
        <v>4.1748764439713849E-3</v>
      </c>
      <c r="E26" s="75"/>
      <c r="F26" s="29"/>
      <c r="G26" s="138">
        <f t="shared" ca="1" si="4"/>
        <v>-2.7433749718318188E-3</v>
      </c>
      <c r="H26" s="149">
        <f t="shared" ca="1" si="5"/>
        <v>-5.4530589822549894E-3</v>
      </c>
      <c r="I26" s="149">
        <f t="shared" ca="1" si="6"/>
        <v>-8.2925274029952666E-3</v>
      </c>
      <c r="J26" s="150"/>
      <c r="L26" s="174">
        <v>4.9638616112134843E-3</v>
      </c>
      <c r="M26" s="185">
        <v>8.4805404378261364E-3</v>
      </c>
      <c r="N26" s="185">
        <v>1.2467403846966651E-2</v>
      </c>
      <c r="O26" s="186"/>
    </row>
    <row r="27" spans="1:15" ht="12.75" hidden="1" customHeight="1" outlineLevel="1" x14ac:dyDescent="0.2">
      <c r="A27" s="70" t="str">
        <f>"#"&amp;YEAR(Indexes!A27)&amp;MONTH(Indexes!A27)&amp;DAY(Indexes!A27)</f>
        <v>#20151230</v>
      </c>
      <c r="B27" s="71">
        <f ca="1">(_xll.qlYieldTSDiscount(B$4,SettlementDate,,InterestRatesTrigger)/_xll.qlYieldTSDiscount(B$4,Indexes!$A27,,InterestRatesTrigger)-1)/Indexes!$I27</f>
        <v>2.4648775299875264E-3</v>
      </c>
      <c r="C27" s="71">
        <f ca="1">(_xll.qlYieldTSDiscount(C$4,SettlementDate,,InterestRatesTrigger)/_xll.qlYieldTSDiscount(C$4,Indexes!$A27,,InterestRatesTrigger)-1)/Indexes!$I27</f>
        <v>3.4542870271002798E-3</v>
      </c>
      <c r="D27" s="71">
        <f ca="1">(_xll.qlYieldTSDiscount(D$4,SettlementDate,,InterestRatesTrigger)/_xll.qlYieldTSDiscount(D$4,Indexes!$A27,,InterestRatesTrigger)-1)/Indexes!$I27</f>
        <v>4.6687380254810101E-3</v>
      </c>
      <c r="E27" s="76"/>
      <c r="F27" s="59"/>
      <c r="G27" s="144">
        <f t="shared" ca="1" si="4"/>
        <v>-2.905457438552922E-3</v>
      </c>
      <c r="H27" s="148">
        <f t="shared" ca="1" si="5"/>
        <v>-4.7046862615628482E-3</v>
      </c>
      <c r="I27" s="148">
        <f t="shared" ca="1" si="6"/>
        <v>-6.463111625602978E-3</v>
      </c>
      <c r="J27" s="151"/>
      <c r="L27" s="180">
        <v>5.3703349685404484E-3</v>
      </c>
      <c r="M27" s="184">
        <v>8.158973288663128E-3</v>
      </c>
      <c r="N27" s="184">
        <v>1.1131849651083988E-2</v>
      </c>
      <c r="O27" s="187"/>
    </row>
    <row r="28" spans="1:15" ht="12.75" hidden="1" customHeight="1" outlineLevel="1" x14ac:dyDescent="0.2">
      <c r="A28" s="70" t="str">
        <f>"#"&amp;YEAR(Indexes!A28)&amp;MONTH(Indexes!A28)&amp;DAY(Indexes!A28)</f>
        <v>#20151231</v>
      </c>
      <c r="B28" s="71">
        <f ca="1">(_xll.qlYieldTSDiscount(B$4,SettlementDate,,InterestRatesTrigger)/_xll.qlYieldTSDiscount(B$4,Indexes!$A28,,InterestRatesTrigger)-1)/Indexes!$I28</f>
        <v>2.4668490302292285E-3</v>
      </c>
      <c r="C28" s="71">
        <f ca="1">(_xll.qlYieldTSDiscount(C$4,SettlementDate,,InterestRatesTrigger)/_xll.qlYieldTSDiscount(C$4,Indexes!$A28,,InterestRatesTrigger)-1)/Indexes!$I28</f>
        <v>3.4565636354100052E-3</v>
      </c>
      <c r="D28" s="71">
        <f ca="1">(_xll.qlYieldTSDiscount(D$4,SettlementDate,,InterestRatesTrigger)/_xll.qlYieldTSDiscount(D$4,Indexes!$A28,,InterestRatesTrigger)-1)/Indexes!$I28</f>
        <v>4.6715325853891147E-3</v>
      </c>
      <c r="E28" s="76"/>
      <c r="F28" s="59"/>
      <c r="G28" s="144">
        <f t="shared" ca="1" si="4"/>
        <v>-2.90563384286668E-3</v>
      </c>
      <c r="H28" s="148">
        <f t="shared" ca="1" si="5"/>
        <v>-4.703108274311996E-3</v>
      </c>
      <c r="I28" s="148">
        <f t="shared" ca="1" si="6"/>
        <v>-6.4612790347671478E-3</v>
      </c>
      <c r="J28" s="151"/>
      <c r="L28" s="180">
        <v>5.3724828730959085E-3</v>
      </c>
      <c r="M28" s="184">
        <v>8.1596719097220011E-3</v>
      </c>
      <c r="N28" s="184">
        <v>1.1132811620156263E-2</v>
      </c>
      <c r="O28" s="187"/>
    </row>
    <row r="29" spans="1:15" ht="12.75" hidden="1" customHeight="1" outlineLevel="1" x14ac:dyDescent="0.2">
      <c r="A29" s="70" t="str">
        <f>"#"&amp;YEAR(Indexes!A29)&amp;"0"&amp;MONTH(Indexes!A29)&amp;"0"&amp;DAY(Indexes!A29)</f>
        <v>#20160104</v>
      </c>
      <c r="B29" s="71">
        <f ca="1">(_xll.qlYieldTSDiscount(B$4,SettlementDate,,InterestRatesTrigger)/_xll.qlYieldTSDiscount(B$4,Indexes!$A29,,InterestRatesTrigger)-1)/Indexes!$I29</f>
        <v>2.4747817279069523E-3</v>
      </c>
      <c r="C29" s="71">
        <f ca="1">(_xll.qlYieldTSDiscount(C$4,SettlementDate,,InterestRatesTrigger)/_xll.qlYieldTSDiscount(C$4,Indexes!$A29,,InterestRatesTrigger)-1)/Indexes!$I29</f>
        <v>3.4657221505972891E-3</v>
      </c>
      <c r="D29" s="71">
        <f ca="1">(_xll.qlYieldTSDiscount(D$4,SettlementDate,,InterestRatesTrigger)/_xll.qlYieldTSDiscount(D$4,Indexes!$A29,,InterestRatesTrigger)-1)/Indexes!$I29</f>
        <v>4.682794651444569E-3</v>
      </c>
      <c r="E29" s="76"/>
      <c r="F29" s="59"/>
      <c r="G29" s="144">
        <f t="shared" ca="1" si="4"/>
        <v>-2.9343753360158093E-3</v>
      </c>
      <c r="H29" s="148">
        <f t="shared" ca="1" si="5"/>
        <v>-4.7278958666465074E-3</v>
      </c>
      <c r="I29" s="148">
        <f t="shared" ca="1" si="6"/>
        <v>-6.4847205755076947E-3</v>
      </c>
      <c r="J29" s="151"/>
      <c r="L29" s="180">
        <v>5.4091570639227616E-3</v>
      </c>
      <c r="M29" s="184">
        <v>8.1936180172437964E-3</v>
      </c>
      <c r="N29" s="184">
        <v>1.1167515226952264E-2</v>
      </c>
      <c r="O29" s="187"/>
    </row>
    <row r="30" spans="1:15" ht="12.75" hidden="1" customHeight="1" outlineLevel="1" x14ac:dyDescent="0.2">
      <c r="A30" s="70" t="str">
        <f>"#"&amp;YEAR(Indexes!A30)&amp;"0"&amp;MONTH(Indexes!A30)&amp;"0"&amp;DAY(Indexes!A30)</f>
        <v>#20160105</v>
      </c>
      <c r="B30" s="71">
        <f ca="1">(_xll.qlYieldTSDiscount(B$4,SettlementDate,,InterestRatesTrigger)/_xll.qlYieldTSDiscount(B$4,Indexes!$A30,,InterestRatesTrigger)-1)/Indexes!$I30</f>
        <v>2.476776519305036E-3</v>
      </c>
      <c r="C30" s="71">
        <f ca="1">(_xll.qlYieldTSDiscount(C$4,SettlementDate,,InterestRatesTrigger)/_xll.qlYieldTSDiscount(C$4,Indexes!$A30,,InterestRatesTrigger)-1)/Indexes!$I30</f>
        <v>3.4680247636726435E-3</v>
      </c>
      <c r="D30" s="71">
        <f ca="1">(_xll.qlYieldTSDiscount(D$4,SettlementDate,,InterestRatesTrigger)/_xll.qlYieldTSDiscount(D$4,Indexes!$A30,,InterestRatesTrigger)-1)/Indexes!$I30</f>
        <v>4.6856269217635631E-3</v>
      </c>
      <c r="E30" s="76"/>
      <c r="F30" s="59"/>
      <c r="G30" s="144">
        <f t="shared" ca="1" si="4"/>
        <v>-2.934497368732658E-3</v>
      </c>
      <c r="H30" s="148">
        <f t="shared" ca="1" si="5"/>
        <v>-4.7262590940820694E-3</v>
      </c>
      <c r="I30" s="148">
        <f t="shared" ca="1" si="6"/>
        <v>-6.482862447327032E-3</v>
      </c>
      <c r="J30" s="151"/>
      <c r="L30" s="180">
        <v>5.411273888037694E-3</v>
      </c>
      <c r="M30" s="184">
        <v>8.1942838577547129E-3</v>
      </c>
      <c r="N30" s="184">
        <v>1.1168489369090595E-2</v>
      </c>
      <c r="O30" s="187"/>
    </row>
    <row r="31" spans="1:15" ht="12.75" customHeight="1" collapsed="1" x14ac:dyDescent="0.2">
      <c r="A31" s="55" t="str">
        <f>Indexes!A31</f>
        <v>J4</v>
      </c>
      <c r="B31" s="77">
        <f ca="1">(1-_xll.qlIndexFixing(Indexes!B$13,Indexes!$J31,TRUE,InterestRatesTrigger))*100</f>
        <v>99.773937458089463</v>
      </c>
      <c r="C31" s="78">
        <f ca="1">(1-_xll.qlIndexFixing(Indexes!C$13,Indexes!$J31,TRUE,InterestRatesTrigger))*100</f>
        <v>99.690200285741</v>
      </c>
      <c r="D31" s="78">
        <f ca="1">(1-_xll.qlIndexFixing(Indexes!D$13,Indexes!$J31,TRUE,InterestRatesTrigger))*100</f>
        <v>99.573514150455239</v>
      </c>
      <c r="E31" s="79"/>
      <c r="G31" s="152">
        <f t="shared" ref="G31:G42" ca="1" si="7">B31-L31</f>
        <v>0.41660097918092731</v>
      </c>
      <c r="H31" s="153">
        <f t="shared" ca="1" si="5"/>
        <v>0.74590519131982091</v>
      </c>
      <c r="I31" s="153">
        <f t="shared" ca="1" si="6"/>
        <v>0.92473563520631785</v>
      </c>
      <c r="J31" s="154"/>
      <c r="L31" s="188">
        <v>99.357336478908536</v>
      </c>
      <c r="M31" s="189">
        <v>98.944295094421179</v>
      </c>
      <c r="N31" s="190">
        <v>98.648778515248921</v>
      </c>
      <c r="O31" s="191"/>
    </row>
    <row r="32" spans="1:15" ht="12.75" customHeight="1" x14ac:dyDescent="0.2">
      <c r="A32" s="70" t="str">
        <f>Indexes!A32</f>
        <v>K4</v>
      </c>
      <c r="B32" s="81">
        <f ca="1">(1-_xll.qlIndexFixing(Indexes!B$13,Indexes!$J32,TRUE,InterestRatesTrigger))*100</f>
        <v>99.777525964234911</v>
      </c>
      <c r="C32" s="82">
        <f ca="1">(1-_xll.qlIndexFixing(Indexes!C$13,Indexes!$J32,TRUE,InterestRatesTrigger))*100</f>
        <v>99.701179457224271</v>
      </c>
      <c r="D32" s="82">
        <f ca="1">(1-_xll.qlIndexFixing(Indexes!D$13,Indexes!$J32,TRUE,InterestRatesTrigger))*100</f>
        <v>99.582218004621822</v>
      </c>
      <c r="E32" s="83"/>
      <c r="G32" s="155">
        <f t="shared" ca="1" si="7"/>
        <v>0.27108639691759606</v>
      </c>
      <c r="H32" s="156">
        <f t="shared" ca="1" si="5"/>
        <v>0.57353838769510901</v>
      </c>
      <c r="I32" s="156">
        <f t="shared" ca="1" si="6"/>
        <v>0.77134995632368941</v>
      </c>
      <c r="J32" s="157"/>
      <c r="L32" s="192">
        <v>99.506439567317315</v>
      </c>
      <c r="M32" s="193">
        <v>99.127641069529162</v>
      </c>
      <c r="N32" s="194">
        <v>98.810868048298133</v>
      </c>
      <c r="O32" s="195"/>
    </row>
    <row r="33" spans="1:15" ht="12.75" customHeight="1" x14ac:dyDescent="0.2">
      <c r="A33" s="70" t="str">
        <f>Indexes!A33</f>
        <v>M4</v>
      </c>
      <c r="B33" s="81">
        <f ca="1">(1-_xll.qlIndexFixing(Indexes!B$13,Indexes!$J33,TRUE,InterestRatesTrigger))*100</f>
        <v>99.776558292149502</v>
      </c>
      <c r="C33" s="82">
        <f ca="1">(1-_xll.qlIndexFixing(Indexes!C$13,Indexes!$J33,TRUE,InterestRatesTrigger))*100</f>
        <v>99.702500000104706</v>
      </c>
      <c r="D33" s="82">
        <f ca="1">(1-_xll.qlIndexFixing(Indexes!D$13,Indexes!$J33,TRUE,InterestRatesTrigger))*100</f>
        <v>99.583635305861407</v>
      </c>
      <c r="E33" s="83"/>
      <c r="G33" s="155">
        <f t="shared" ca="1" si="7"/>
        <v>0.24707879328278182</v>
      </c>
      <c r="H33" s="156">
        <f t="shared" ca="1" si="5"/>
        <v>0.48604018208129673</v>
      </c>
      <c r="I33" s="156">
        <f t="shared" ca="1" si="6"/>
        <v>0.71876408461557162</v>
      </c>
      <c r="J33" s="157"/>
      <c r="L33" s="192">
        <v>99.529479498866721</v>
      </c>
      <c r="M33" s="193">
        <v>99.216459818023409</v>
      </c>
      <c r="N33" s="194">
        <v>98.864871221245835</v>
      </c>
      <c r="O33" s="195"/>
    </row>
    <row r="34" spans="1:15" ht="12.75" customHeight="1" x14ac:dyDescent="0.2">
      <c r="A34" s="70" t="str">
        <f>Indexes!A34</f>
        <v>N4</v>
      </c>
      <c r="B34" s="81">
        <f ca="1">(1-_xll.qlIndexFixing(Indexes!B$13,Indexes!$J34,TRUE,InterestRatesTrigger))*100</f>
        <v>99.778059278404001</v>
      </c>
      <c r="C34" s="82">
        <f ca="1">(1-_xll.qlIndexFixing(Indexes!C$13,Indexes!$J34,TRUE,InterestRatesTrigger))*100</f>
        <v>99.704517030010066</v>
      </c>
      <c r="D34" s="82">
        <f ca="1">(1-_xll.qlIndexFixing(Indexes!D$13,Indexes!$J34,TRUE,InterestRatesTrigger))*100</f>
        <v>99.586707851333458</v>
      </c>
      <c r="E34" s="83"/>
      <c r="G34" s="155">
        <f t="shared" ca="1" si="7"/>
        <v>0.2428811846120027</v>
      </c>
      <c r="H34" s="156">
        <f t="shared" ca="1" si="5"/>
        <v>0.45365510383420826</v>
      </c>
      <c r="I34" s="156">
        <f t="shared" ca="1" si="6"/>
        <v>0.68560811212910266</v>
      </c>
      <c r="J34" s="157"/>
      <c r="L34" s="192">
        <v>99.535178093791998</v>
      </c>
      <c r="M34" s="193">
        <v>99.250861926175858</v>
      </c>
      <c r="N34" s="194">
        <v>98.901099739204355</v>
      </c>
      <c r="O34" s="195"/>
    </row>
    <row r="35" spans="1:15" ht="12.75" customHeight="1" x14ac:dyDescent="0.2">
      <c r="A35" s="70" t="str">
        <f>Indexes!A35</f>
        <v>Q4</v>
      </c>
      <c r="B35" s="81">
        <f ca="1">(1-_xll.qlIndexFixing(Indexes!B$13,Indexes!$J35,TRUE,InterestRatesTrigger))*100</f>
        <v>99.784749537746791</v>
      </c>
      <c r="C35" s="82">
        <f ca="1">(1-_xll.qlIndexFixing(Indexes!C$13,Indexes!$J35,TRUE,InterestRatesTrigger))*100</f>
        <v>99.706981690781788</v>
      </c>
      <c r="D35" s="84"/>
      <c r="E35" s="83"/>
      <c r="G35" s="155">
        <f t="shared" ca="1" si="7"/>
        <v>0.24520608788722598</v>
      </c>
      <c r="H35" s="156">
        <f t="shared" ca="1" si="5"/>
        <v>0.4689169040955079</v>
      </c>
      <c r="I35" s="158"/>
      <c r="J35" s="157"/>
      <c r="L35" s="192">
        <v>99.539543449859565</v>
      </c>
      <c r="M35" s="193">
        <v>99.23806478668628</v>
      </c>
      <c r="N35" s="194"/>
      <c r="O35" s="195"/>
    </row>
    <row r="36" spans="1:15" ht="12.75" customHeight="1" x14ac:dyDescent="0.2">
      <c r="A36" s="70" t="str">
        <f>Indexes!A36</f>
        <v>U4</v>
      </c>
      <c r="B36" s="81">
        <f ca="1">(1-_xll.qlIndexFixing(Indexes!B$13,Indexes!$J36,TRUE,InterestRatesTrigger))*100</f>
        <v>99.786242102186392</v>
      </c>
      <c r="C36" s="82">
        <f ca="1">(1-_xll.qlIndexFixing(Indexes!C$13,Indexes!$J36,TRUE,InterestRatesTrigger))*100</f>
        <v>99.707499999991839</v>
      </c>
      <c r="D36" s="84"/>
      <c r="E36" s="83"/>
      <c r="G36" s="155">
        <f t="shared" ca="1" si="7"/>
        <v>0.24075944104760083</v>
      </c>
      <c r="H36" s="156">
        <f t="shared" ca="1" si="5"/>
        <v>0.46926925848391932</v>
      </c>
      <c r="I36" s="158"/>
      <c r="J36" s="157"/>
      <c r="L36" s="192">
        <v>99.545482661138792</v>
      </c>
      <c r="M36" s="193">
        <v>99.23823074150792</v>
      </c>
      <c r="N36" s="194"/>
      <c r="O36" s="195"/>
    </row>
    <row r="37" spans="1:15" ht="12.75" customHeight="1" x14ac:dyDescent="0.2">
      <c r="A37" s="70" t="str">
        <f>Indexes!A37</f>
        <v>V4</v>
      </c>
      <c r="B37" s="81">
        <f ca="1">(1-_xll.qlIndexFixing(Indexes!B$13,Indexes!$J37,TRUE,InterestRatesTrigger))*100</f>
        <v>99.788291644517201</v>
      </c>
      <c r="C37" s="82">
        <f ca="1">(1-_xll.qlIndexFixing(Indexes!C$13,Indexes!$J37,TRUE,InterestRatesTrigger))*100</f>
        <v>99.705532380444836</v>
      </c>
      <c r="D37" s="84"/>
      <c r="E37" s="83"/>
      <c r="G37" s="155">
        <f t="shared" ca="1" si="7"/>
        <v>0.24938323039548038</v>
      </c>
      <c r="H37" s="156">
        <f t="shared" ca="1" si="5"/>
        <v>0.45294551024326779</v>
      </c>
      <c r="I37" s="158"/>
      <c r="J37" s="157"/>
      <c r="L37" s="192">
        <v>99.538908414121721</v>
      </c>
      <c r="M37" s="193">
        <v>99.252586870201569</v>
      </c>
      <c r="N37" s="194"/>
      <c r="O37" s="195"/>
    </row>
    <row r="38" spans="1:15" ht="12.75" customHeight="1" x14ac:dyDescent="0.2">
      <c r="A38" s="70" t="str">
        <f>Indexes!A38</f>
        <v>X4</v>
      </c>
      <c r="B38" s="81">
        <f ca="1">(1-_xll.qlIndexFixing(Indexes!B$13,Indexes!$J38,TRUE,InterestRatesTrigger))*100</f>
        <v>99.79289352676733</v>
      </c>
      <c r="C38" s="82">
        <f ca="1">(1-_xll.qlIndexFixing(Indexes!C$13,Indexes!$J38,TRUE,InterestRatesTrigger))*100</f>
        <v>99.699584504452929</v>
      </c>
      <c r="D38" s="84"/>
      <c r="E38" s="83"/>
      <c r="G38" s="155">
        <f t="shared" ca="1" si="7"/>
        <v>0.26186730362287847</v>
      </c>
      <c r="H38" s="156">
        <f t="shared" ca="1" si="5"/>
        <v>0.42590091432364829</v>
      </c>
      <c r="I38" s="158"/>
      <c r="J38" s="157"/>
      <c r="L38" s="192">
        <v>99.531026223144451</v>
      </c>
      <c r="M38" s="193">
        <v>99.273683590129281</v>
      </c>
      <c r="N38" s="194"/>
      <c r="O38" s="195"/>
    </row>
    <row r="39" spans="1:15" ht="12.75" customHeight="1" x14ac:dyDescent="0.2">
      <c r="A39" s="70" t="str">
        <f>Indexes!A39</f>
        <v>Z4</v>
      </c>
      <c r="B39" s="81">
        <f ca="1">(1-_xll.qlIndexFixing(Indexes!B$13,Indexes!$J39,TRUE,InterestRatesTrigger))*100</f>
        <v>99.795623576117265</v>
      </c>
      <c r="C39" s="82">
        <f ca="1">(1-_xll.qlIndexFixing(Indexes!C$13,Indexes!$J39,TRUE,InterestRatesTrigger))*100</f>
        <v>99.69250000000001</v>
      </c>
      <c r="D39" s="84"/>
      <c r="E39" s="83"/>
      <c r="G39" s="155">
        <f t="shared" ca="1" si="7"/>
        <v>0.26881657263419356</v>
      </c>
      <c r="H39" s="156">
        <f t="shared" ca="1" si="5"/>
        <v>0.42282318441255029</v>
      </c>
      <c r="I39" s="158"/>
      <c r="J39" s="157"/>
      <c r="L39" s="192">
        <v>99.526807003483071</v>
      </c>
      <c r="M39" s="193">
        <v>99.269676815587459</v>
      </c>
      <c r="N39" s="194"/>
      <c r="O39" s="195"/>
    </row>
    <row r="40" spans="1:15" ht="12.75" customHeight="1" x14ac:dyDescent="0.2">
      <c r="A40" s="70" t="str">
        <f>Indexes!A40</f>
        <v>F5</v>
      </c>
      <c r="B40" s="81">
        <f ca="1">(1-_xll.qlIndexFixing(Indexes!B$13,Indexes!$J40,TRUE,InterestRatesTrigger))*100</f>
        <v>99.794930157830123</v>
      </c>
      <c r="C40" s="82">
        <f ca="1">(1-_xll.qlIndexFixing(Indexes!C$13,Indexes!$J40,TRUE,InterestRatesTrigger))*100</f>
        <v>99.680400033878769</v>
      </c>
      <c r="D40" s="84"/>
      <c r="E40" s="83"/>
      <c r="G40" s="155">
        <f t="shared" ca="1" si="7"/>
        <v>0.27479140811701086</v>
      </c>
      <c r="H40" s="156">
        <f t="shared" ca="1" si="5"/>
        <v>0.41082791558780229</v>
      </c>
      <c r="I40" s="158"/>
      <c r="J40" s="157"/>
      <c r="L40" s="192">
        <v>99.520138749713112</v>
      </c>
      <c r="M40" s="193">
        <v>99.269572118290967</v>
      </c>
      <c r="N40" s="194"/>
      <c r="O40" s="195"/>
    </row>
    <row r="41" spans="1:15" ht="12.75" customHeight="1" x14ac:dyDescent="0.2">
      <c r="A41" s="70" t="str">
        <f>Indexes!A41</f>
        <v>G5</v>
      </c>
      <c r="B41" s="81">
        <f ca="1">(1-_xll.qlIndexFixing(Indexes!B$13,Indexes!$J41,TRUE,InterestRatesTrigger))*100</f>
        <v>99.786208323230511</v>
      </c>
      <c r="C41" s="82">
        <f ca="1">(1-_xll.qlIndexFixing(Indexes!C$13,Indexes!$J41,TRUE,InterestRatesTrigger))*100</f>
        <v>99.669518441211778</v>
      </c>
      <c r="D41" s="84"/>
      <c r="E41" s="83"/>
      <c r="G41" s="155">
        <f t="shared" ca="1" si="7"/>
        <v>0.28467303074089045</v>
      </c>
      <c r="H41" s="156">
        <f t="shared" ca="1" si="5"/>
        <v>0.4050240815707582</v>
      </c>
      <c r="I41" s="158"/>
      <c r="J41" s="157"/>
      <c r="L41" s="192">
        <v>99.501535292489621</v>
      </c>
      <c r="M41" s="193">
        <v>99.26449435964102</v>
      </c>
      <c r="N41" s="194"/>
      <c r="O41" s="195"/>
    </row>
    <row r="42" spans="1:15" ht="12.75" customHeight="1" x14ac:dyDescent="0.2">
      <c r="A42" s="70" t="str">
        <f>Indexes!A42</f>
        <v>H5</v>
      </c>
      <c r="B42" s="81">
        <f ca="1">(1-_xll.qlIndexFixing(Indexes!B$13,Indexes!$J42,TRUE,InterestRatesTrigger))*100</f>
        <v>99.775785213409335</v>
      </c>
      <c r="C42" s="82">
        <f ca="1">(1-_xll.qlIndexFixing(Indexes!C$13,Indexes!$J42,TRUE,InterestRatesTrigger))*100</f>
        <v>99.657499999995977</v>
      </c>
      <c r="D42" s="84"/>
      <c r="E42" s="83"/>
      <c r="G42" s="155">
        <f t="shared" ca="1" si="7"/>
        <v>0.27384395060707334</v>
      </c>
      <c r="H42" s="156">
        <f t="shared" ca="1" si="5"/>
        <v>0.38691742345473301</v>
      </c>
      <c r="I42" s="158"/>
      <c r="J42" s="157"/>
      <c r="L42" s="192">
        <v>99.501941262802262</v>
      </c>
      <c r="M42" s="193">
        <v>99.270582576541244</v>
      </c>
      <c r="N42" s="194"/>
      <c r="O42" s="195"/>
    </row>
    <row r="43" spans="1:15" ht="12.75" customHeight="1" x14ac:dyDescent="0.2">
      <c r="A43" s="70" t="str">
        <f>Indexes!A43</f>
        <v>M5</v>
      </c>
      <c r="B43" s="81"/>
      <c r="C43" s="82">
        <f ca="1">(1-_xll.qlIndexFixing(Indexes!C$13,Indexes!$J43,TRUE,InterestRatesTrigger))*100</f>
        <v>99.617499999942197</v>
      </c>
      <c r="D43" s="84"/>
      <c r="E43" s="83"/>
      <c r="G43" s="155"/>
      <c r="H43" s="156">
        <f t="shared" ca="1" si="5"/>
        <v>0.36697726440355893</v>
      </c>
      <c r="I43" s="158"/>
      <c r="J43" s="157"/>
      <c r="L43" s="192"/>
      <c r="M43" s="193">
        <v>99.250522735538638</v>
      </c>
      <c r="N43" s="194"/>
      <c r="O43" s="195"/>
    </row>
    <row r="44" spans="1:15" ht="12.75" customHeight="1" x14ac:dyDescent="0.2">
      <c r="A44" s="70" t="str">
        <f>Indexes!A44</f>
        <v>U5</v>
      </c>
      <c r="B44" s="81"/>
      <c r="C44" s="82">
        <f ca="1">(1-_xll.qlIndexFixing(Indexes!C$13,Indexes!$J44,TRUE,InterestRatesTrigger))*100</f>
        <v>99.557500000176859</v>
      </c>
      <c r="D44" s="84"/>
      <c r="E44" s="83"/>
      <c r="G44" s="155"/>
      <c r="H44" s="156">
        <f t="shared" ca="1" si="5"/>
        <v>0.34577696769795807</v>
      </c>
      <c r="I44" s="158"/>
      <c r="J44" s="157"/>
      <c r="L44" s="192"/>
      <c r="M44" s="193">
        <v>99.211723032478901</v>
      </c>
      <c r="N44" s="194"/>
      <c r="O44" s="195"/>
    </row>
    <row r="45" spans="1:15" ht="12.75" customHeight="1" x14ac:dyDescent="0.2">
      <c r="A45" s="70" t="str">
        <f>Indexes!A45</f>
        <v>Z5</v>
      </c>
      <c r="B45" s="81"/>
      <c r="C45" s="82">
        <f ca="1">(1-_xll.qlIndexFixing(Indexes!C$13,Indexes!$J45,TRUE,InterestRatesTrigger))*100</f>
        <v>99.487499999999969</v>
      </c>
      <c r="D45" s="84"/>
      <c r="E45" s="83"/>
      <c r="G45" s="155"/>
      <c r="H45" s="156">
        <f t="shared" ca="1" si="5"/>
        <v>0.31940757760428085</v>
      </c>
      <c r="I45" s="158"/>
      <c r="J45" s="157"/>
      <c r="L45" s="192"/>
      <c r="M45" s="193">
        <v>99.168092422395688</v>
      </c>
      <c r="N45" s="194"/>
      <c r="O45" s="195"/>
    </row>
    <row r="46" spans="1:15" ht="12.75" customHeight="1" x14ac:dyDescent="0.2">
      <c r="A46" s="70" t="str">
        <f>Indexes!A46</f>
        <v>H6</v>
      </c>
      <c r="B46" s="81"/>
      <c r="C46" s="82">
        <f ca="1">(1-_xll.qlIndexFixing(Indexes!C$13,Indexes!$J46,TRUE,InterestRatesTrigger))*100</f>
        <v>99.407499999999985</v>
      </c>
      <c r="D46" s="84"/>
      <c r="E46" s="83"/>
      <c r="G46" s="155"/>
      <c r="H46" s="156">
        <f t="shared" ca="1" si="5"/>
        <v>0.30786279282095563</v>
      </c>
      <c r="I46" s="158"/>
      <c r="J46" s="157"/>
      <c r="L46" s="192"/>
      <c r="M46" s="193">
        <v>99.099637207179029</v>
      </c>
      <c r="N46" s="194"/>
      <c r="O46" s="195"/>
    </row>
    <row r="47" spans="1:15" ht="12.75" hidden="1" customHeight="1" outlineLevel="1" x14ac:dyDescent="0.2">
      <c r="A47" s="70" t="str">
        <f>Indexes!A47</f>
        <v>M6</v>
      </c>
      <c r="B47" s="81"/>
      <c r="C47" s="82">
        <f ca="1">(1-_xll.qlIndexFixing(Index3M,Indexes!$J47,TRUE,InterestRatesTrigger))*100</f>
        <v>99.313778285448848</v>
      </c>
      <c r="D47" s="84"/>
      <c r="E47" s="83"/>
      <c r="G47" s="155"/>
      <c r="H47" s="156">
        <f t="shared" ca="1" si="5"/>
        <v>0.29805551820055598</v>
      </c>
      <c r="I47" s="158"/>
      <c r="J47" s="157"/>
      <c r="L47" s="192"/>
      <c r="M47" s="193">
        <v>99.015722767248292</v>
      </c>
      <c r="N47" s="194"/>
      <c r="O47" s="195"/>
    </row>
    <row r="48" spans="1:15" ht="12.75" hidden="1" customHeight="1" outlineLevel="1" x14ac:dyDescent="0.2">
      <c r="A48" s="70" t="str">
        <f>Indexes!A48</f>
        <v>U6</v>
      </c>
      <c r="B48" s="81"/>
      <c r="C48" s="82">
        <f ca="1">(1-_xll.qlIndexFixing(Index3M,Indexes!$J48,TRUE,InterestRatesTrigger))*100</f>
        <v>99.20446921104849</v>
      </c>
      <c r="D48" s="84"/>
      <c r="E48" s="83"/>
      <c r="G48" s="155"/>
      <c r="H48" s="156">
        <f t="shared" ca="1" si="5"/>
        <v>0.31756506783574423</v>
      </c>
      <c r="I48" s="158"/>
      <c r="J48" s="157"/>
      <c r="L48" s="192"/>
      <c r="M48" s="193">
        <v>98.886904143212746</v>
      </c>
      <c r="N48" s="194"/>
      <c r="O48" s="195"/>
    </row>
    <row r="49" spans="1:15" ht="12.75" hidden="1" customHeight="1" outlineLevel="1" x14ac:dyDescent="0.2">
      <c r="A49" s="70" t="str">
        <f>Indexes!A49</f>
        <v>Z6</v>
      </c>
      <c r="B49" s="81"/>
      <c r="C49" s="82">
        <f ca="1">(1-_xll.qlIndexFixing(Index3M,Indexes!$J49,TRUE,InterestRatesTrigger))*100</f>
        <v>99.096661683215899</v>
      </c>
      <c r="D49" s="84"/>
      <c r="E49" s="83"/>
      <c r="G49" s="155"/>
      <c r="H49" s="156">
        <f t="shared" ca="1" si="5"/>
        <v>0.34363403895802946</v>
      </c>
      <c r="I49" s="158"/>
      <c r="J49" s="157"/>
      <c r="L49" s="192"/>
      <c r="M49" s="193">
        <v>98.75302764425787</v>
      </c>
      <c r="N49" s="194"/>
      <c r="O49" s="195"/>
    </row>
    <row r="50" spans="1:15" ht="12.75" hidden="1" customHeight="1" outlineLevel="1" x14ac:dyDescent="0.2">
      <c r="A50" s="61" t="str">
        <f>Indexes!A50</f>
        <v>H7</v>
      </c>
      <c r="B50" s="85"/>
      <c r="C50" s="86">
        <f ca="1">(1-_xll.qlIndexFixing(Index3M,Indexes!$J50,TRUE,InterestRatesTrigger))*100</f>
        <v>98.990613323723096</v>
      </c>
      <c r="D50" s="32"/>
      <c r="E50" s="87"/>
      <c r="G50" s="159"/>
      <c r="H50" s="160">
        <f t="shared" ca="1" si="5"/>
        <v>0.3770832475889847</v>
      </c>
      <c r="I50" s="161"/>
      <c r="J50" s="162"/>
      <c r="L50" s="196"/>
      <c r="M50" s="197">
        <v>98.613530076134111</v>
      </c>
      <c r="N50" s="198"/>
      <c r="O50" s="199"/>
    </row>
    <row r="51" spans="1:15" ht="12.75" customHeight="1" collapsed="1" x14ac:dyDescent="0.2">
      <c r="A51" s="55" t="str">
        <f>"FRA"&amp;Indexes!A51&amp;"xF1"</f>
        <v>FRATxF1</v>
      </c>
      <c r="B51" s="80"/>
      <c r="C51" s="88">
        <f ca="1">_xll.qlIndexFixing(Index3M,Indexes!$J51,TRUE,InterestRatesTrigger)</f>
        <v>3.1791662737515355E-3</v>
      </c>
      <c r="D51" s="89">
        <f ca="1">_xll.qlIndexFixing(Index6M,Indexes!$J51,TRUE,InterestRatesTrigger)</f>
        <v>4.2338674753394983E-3</v>
      </c>
      <c r="E51" s="79"/>
      <c r="G51" s="152"/>
      <c r="H51" s="136">
        <f t="shared" ca="1" si="5"/>
        <v>-7.8460874495895703E-3</v>
      </c>
      <c r="I51" s="163">
        <f t="shared" ref="I51:I70" ca="1" si="8">D51-N51</f>
        <v>-9.7441325246602171E-3</v>
      </c>
      <c r="J51" s="154"/>
      <c r="L51" s="188"/>
      <c r="M51" s="200">
        <v>1.1025253723341106E-2</v>
      </c>
      <c r="N51" s="201">
        <v>1.3977999999999716E-2</v>
      </c>
      <c r="O51" s="191"/>
    </row>
    <row r="52" spans="1:15" ht="12.75" customHeight="1" x14ac:dyDescent="0.2">
      <c r="A52" s="61" t="str">
        <f>"FRA"&amp;Indexes!A52&amp;"xF1"</f>
        <v>FRATOMxF1</v>
      </c>
      <c r="B52" s="32"/>
      <c r="C52" s="90">
        <f ca="1">_xll.qlIndexFixing(Index3M,Indexes!$J52,TRUE,InterestRatesTrigger)</f>
        <v>3.1574938519857584E-3</v>
      </c>
      <c r="D52" s="91">
        <f ca="1">_xll.qlIndexFixing(Index6M,Indexes!$J52,TRUE,InterestRatesTrigger)</f>
        <v>4.2187411060458438E-3</v>
      </c>
      <c r="E52" s="87"/>
      <c r="G52" s="159"/>
      <c r="H52" s="139">
        <f t="shared" ca="1" si="5"/>
        <v>-7.8425061480099211E-3</v>
      </c>
      <c r="I52" s="149">
        <f t="shared" ca="1" si="8"/>
        <v>-9.7112588929087855E-3</v>
      </c>
      <c r="J52" s="162"/>
      <c r="L52" s="196"/>
      <c r="M52" s="202">
        <v>1.099999999999568E-2</v>
      </c>
      <c r="N52" s="203">
        <v>1.3929999998954629E-2</v>
      </c>
      <c r="O52" s="199"/>
    </row>
    <row r="53" spans="1:15" ht="12.75" customHeight="1" x14ac:dyDescent="0.2">
      <c r="A53" s="70" t="str">
        <f>"FRA"&amp;Indexes!A53&amp;"x"</f>
        <v>FRA1x</v>
      </c>
      <c r="B53" s="60"/>
      <c r="C53" s="57">
        <f ca="1">_xll.qlIndexFixing(Index3M,Indexes!$J53,TRUE,InterestRatesTrigger)</f>
        <v>3.0191632064908813E-3</v>
      </c>
      <c r="D53" s="57">
        <f ca="1">_xll.qlIndexFixing(Index6M,Indexes!$J53,TRUE,InterestRatesTrigger)</f>
        <v>4.1499999999998188E-3</v>
      </c>
      <c r="E53" s="92">
        <f ca="1">_xll.qlIndexFixing(Index1Y,Indexes!$J53,TRUE,InterestRatesTrigger)</f>
        <v>5.9678336022552609E-3</v>
      </c>
      <c r="G53" s="135"/>
      <c r="H53" s="136">
        <f t="shared" ref="H53:H58" ca="1" si="9">C53-M53</f>
        <v>-6.4032407147802291E-3</v>
      </c>
      <c r="I53" s="136">
        <f t="shared" ca="1" si="8"/>
        <v>-8.2699999999997879E-3</v>
      </c>
      <c r="J53" s="164">
        <f t="shared" ref="J53:J63" ca="1" si="10">E53-O53</f>
        <v>-1.090616639774367E-2</v>
      </c>
      <c r="K53" s="93"/>
      <c r="L53" s="180"/>
      <c r="M53" s="184">
        <v>9.4224039212711108E-3</v>
      </c>
      <c r="N53" s="181">
        <v>1.2419999999999607E-2</v>
      </c>
      <c r="O53" s="187">
        <v>1.6873999999998932E-2</v>
      </c>
    </row>
    <row r="54" spans="1:15" ht="12.75" customHeight="1" x14ac:dyDescent="0.2">
      <c r="A54" s="70" t="str">
        <f>"FRA"&amp;Indexes!A54&amp;"x"</f>
        <v>FRA2x</v>
      </c>
      <c r="B54" s="74"/>
      <c r="C54" s="72">
        <f ca="1">_xll.qlIndexFixing(Index3M,Indexes!$J54,TRUE,InterestRatesTrigger)</f>
        <v>2.9814051503743774E-3</v>
      </c>
      <c r="D54" s="72">
        <f ca="1">_xll.qlIndexFixing(Index6M,Indexes!$J54,TRUE,InterestRatesTrigger)</f>
        <v>4.099999999999996E-3</v>
      </c>
      <c r="E54" s="76">
        <f ca="1">_xll.qlIndexFixing(Index1Y,Indexes!$J54,TRUE,InterestRatesTrigger)</f>
        <v>5.9757044969126118E-3</v>
      </c>
      <c r="G54" s="144"/>
      <c r="H54" s="145">
        <f t="shared" ca="1" si="9"/>
        <v>-5.0593914384893836E-3</v>
      </c>
      <c r="I54" s="145">
        <f t="shared" ca="1" si="8"/>
        <v>-7.3699999999988584E-3</v>
      </c>
      <c r="J54" s="151">
        <f t="shared" ca="1" si="10"/>
        <v>-1.0347295503086209E-2</v>
      </c>
      <c r="K54" s="93"/>
      <c r="L54" s="180"/>
      <c r="M54" s="184">
        <v>8.0407965888637609E-3</v>
      </c>
      <c r="N54" s="181">
        <v>1.1469999999998854E-2</v>
      </c>
      <c r="O54" s="187">
        <v>1.6322999999998821E-2</v>
      </c>
    </row>
    <row r="55" spans="1:15" ht="12.75" customHeight="1" x14ac:dyDescent="0.2">
      <c r="A55" s="70" t="str">
        <f>"FRA"&amp;Indexes!A55&amp;"x"</f>
        <v>FRA3x</v>
      </c>
      <c r="B55" s="74"/>
      <c r="C55" s="72">
        <f ca="1">_xll.qlIndexFixing(Index3M,Indexes!$J55,TRUE,InterestRatesTrigger)</f>
        <v>2.9633303797100543E-3</v>
      </c>
      <c r="D55" s="72">
        <f ca="1">_xll.qlIndexFixing(Index6M,Indexes!$J55,TRUE,InterestRatesTrigger)</f>
        <v>4.0999999999998546E-3</v>
      </c>
      <c r="E55" s="76">
        <f ca="1">_xll.qlIndexFixing(Index1Y,Indexes!$J55,TRUE,InterestRatesTrigger)</f>
        <v>6.0079999999332343E-3</v>
      </c>
      <c r="G55" s="144"/>
      <c r="H55" s="145">
        <f t="shared" ca="1" si="9"/>
        <v>-4.5713084112286003E-3</v>
      </c>
      <c r="I55" s="145">
        <f t="shared" ca="1" si="8"/>
        <v>-7.0099999999983812E-3</v>
      </c>
      <c r="J55" s="151">
        <f t="shared" ca="1" si="10"/>
        <v>-9.9200000000658171E-3</v>
      </c>
      <c r="K55" s="93"/>
      <c r="L55" s="180"/>
      <c r="M55" s="184">
        <v>7.5346387909386546E-3</v>
      </c>
      <c r="N55" s="181">
        <v>1.1109999999998236E-2</v>
      </c>
      <c r="O55" s="187">
        <v>1.5927999999999051E-2</v>
      </c>
    </row>
    <row r="56" spans="1:15" ht="12.75" customHeight="1" x14ac:dyDescent="0.2">
      <c r="A56" s="70" t="str">
        <f>"FRA"&amp;Indexes!A56&amp;"x"</f>
        <v>FRA4x</v>
      </c>
      <c r="B56" s="74"/>
      <c r="C56" s="72">
        <f ca="1">_xll.qlIndexFixing(Index3M,Indexes!$J56,TRUE,InterestRatesTrigger)</f>
        <v>2.9400850876282196E-3</v>
      </c>
      <c r="D56" s="72">
        <f ca="1">_xll.qlIndexFixing(Index6M,Indexes!$J56,TRUE,InterestRatesTrigger)</f>
        <v>4.0900000000001204E-3</v>
      </c>
      <c r="E56" s="76">
        <f ca="1">_xll.qlIndexFixing(Index1Y,Indexes!$J56,TRUE,InterestRatesTrigger)</f>
        <v>6.0492215748134941E-3</v>
      </c>
      <c r="G56" s="144"/>
      <c r="H56" s="145">
        <f t="shared" ca="1" si="9"/>
        <v>-4.6094622935631963E-3</v>
      </c>
      <c r="I56" s="145">
        <f t="shared" ca="1" si="8"/>
        <v>-6.6199999999567135E-3</v>
      </c>
      <c r="J56" s="151">
        <f t="shared" ca="1" si="10"/>
        <v>-9.4718125820532264E-3</v>
      </c>
      <c r="K56" s="93"/>
      <c r="L56" s="180"/>
      <c r="M56" s="184">
        <v>7.5495473811914163E-3</v>
      </c>
      <c r="N56" s="181">
        <v>1.0709999999956834E-2</v>
      </c>
      <c r="O56" s="187">
        <v>1.5521034156866721E-2</v>
      </c>
    </row>
    <row r="57" spans="1:15" ht="12.75" customHeight="1" x14ac:dyDescent="0.2">
      <c r="A57" s="70" t="str">
        <f>"FRA"&amp;Indexes!A57&amp;"x"</f>
        <v>FRA5x</v>
      </c>
      <c r="B57" s="74"/>
      <c r="C57" s="72">
        <f ca="1">_xll.qlIndexFixing(Index3M,Indexes!$J57,TRUE,InterestRatesTrigger)</f>
        <v>2.924921804188802E-3</v>
      </c>
      <c r="D57" s="72">
        <f ca="1">_xll.qlIndexFixing(Index6M,Indexes!$J57,TRUE,InterestRatesTrigger)</f>
        <v>4.089999999999921E-3</v>
      </c>
      <c r="E57" s="76">
        <f ca="1">_xll.qlIndexFixing(Index1Y,Indexes!$J57,TRUE,InterestRatesTrigger)</f>
        <v>6.1057041215844907E-3</v>
      </c>
      <c r="G57" s="144"/>
      <c r="H57" s="145">
        <f t="shared" ca="1" si="9"/>
        <v>-4.7122591835173505E-3</v>
      </c>
      <c r="I57" s="145">
        <f t="shared" ca="1" si="8"/>
        <v>-6.3500000000814372E-3</v>
      </c>
      <c r="J57" s="151">
        <f t="shared" ca="1" si="10"/>
        <v>-9.0281077149604316E-3</v>
      </c>
      <c r="K57" s="93"/>
      <c r="L57" s="180"/>
      <c r="M57" s="184">
        <v>7.6371809877061525E-3</v>
      </c>
      <c r="N57" s="181">
        <v>1.0440000000081358E-2</v>
      </c>
      <c r="O57" s="187">
        <v>1.5133811836544922E-2</v>
      </c>
    </row>
    <row r="58" spans="1:15" ht="12.75" customHeight="1" x14ac:dyDescent="0.2">
      <c r="A58" s="70" t="str">
        <f>"FRA"&amp;Indexes!A58&amp;"x"</f>
        <v>FRA6x</v>
      </c>
      <c r="B58" s="74"/>
      <c r="C58" s="72">
        <f ca="1">_xll.qlIndexFixing(Index3M,Indexes!$J58,TRUE,InterestRatesTrigger)</f>
        <v>2.9356603249424034E-3</v>
      </c>
      <c r="D58" s="72">
        <f ca="1">_xll.qlIndexFixing(Index6M,Indexes!$J58,TRUE,InterestRatesTrigger)</f>
        <v>4.1300000000601012E-3</v>
      </c>
      <c r="E58" s="76">
        <f ca="1">_xll.qlIndexFixing(Index1Y,Indexes!$J58,TRUE,InterestRatesTrigger)</f>
        <v>6.181000000000038E-3</v>
      </c>
      <c r="G58" s="144"/>
      <c r="H58" s="145">
        <f t="shared" ca="1" si="9"/>
        <v>-4.5934113120418962E-3</v>
      </c>
      <c r="I58" s="145">
        <f t="shared" ca="1" si="8"/>
        <v>-6.0700000000080256E-3</v>
      </c>
      <c r="J58" s="151">
        <f t="shared" ca="1" si="10"/>
        <v>-8.6039999999966005E-3</v>
      </c>
      <c r="K58" s="93"/>
      <c r="L58" s="180"/>
      <c r="M58" s="184">
        <v>7.5290716369842995E-3</v>
      </c>
      <c r="N58" s="181">
        <v>1.0200000000068127E-2</v>
      </c>
      <c r="O58" s="187">
        <v>1.4784999999996639E-2</v>
      </c>
    </row>
    <row r="59" spans="1:15" ht="12.75" hidden="1" customHeight="1" outlineLevel="1" x14ac:dyDescent="0.2">
      <c r="A59" s="70" t="str">
        <f>"FRA"&amp;Indexes!A59&amp;"x"</f>
        <v>FRA7x</v>
      </c>
      <c r="B59" s="74"/>
      <c r="C59" s="71"/>
      <c r="D59" s="72">
        <f ca="1">_xll.qlIndexFixing(Index6M,Indexes!$J59,TRUE,InterestRatesTrigger)</f>
        <v>4.2300000000003524E-3</v>
      </c>
      <c r="E59" s="76">
        <f ca="1">_xll.qlIndexFixing(Index1Y,Indexes!$J59,TRUE,InterestRatesTrigger)</f>
        <v>6.2664724820104675E-3</v>
      </c>
      <c r="G59" s="144"/>
      <c r="H59" s="148"/>
      <c r="I59" s="145">
        <f t="shared" ca="1" si="8"/>
        <v>-6.0481810569231768E-3</v>
      </c>
      <c r="J59" s="151">
        <f t="shared" ca="1" si="10"/>
        <v>-8.1907222900726266E-3</v>
      </c>
      <c r="K59" s="93"/>
      <c r="L59" s="180"/>
      <c r="M59" s="184"/>
      <c r="N59" s="181">
        <v>1.0278181056923529E-2</v>
      </c>
      <c r="O59" s="187">
        <v>1.4457194772083095E-2</v>
      </c>
    </row>
    <row r="60" spans="1:15" ht="12.75" hidden="1" customHeight="1" outlineLevel="1" x14ac:dyDescent="0.2">
      <c r="A60" s="70" t="str">
        <f>"FRA"&amp;Indexes!A60&amp;"x"</f>
        <v>FRA8x</v>
      </c>
      <c r="B60" s="74"/>
      <c r="C60" s="71"/>
      <c r="D60" s="72">
        <f ca="1">_xll.qlIndexFixing(Index6M,Indexes!$J60,TRUE,InterestRatesTrigger)</f>
        <v>4.3500000000001688E-3</v>
      </c>
      <c r="E60" s="76">
        <f ca="1">_xll.qlIndexFixing(Index1Y,Indexes!$J60,TRUE,InterestRatesTrigger)</f>
        <v>6.372037438612848E-3</v>
      </c>
      <c r="G60" s="144"/>
      <c r="H60" s="148"/>
      <c r="I60" s="145">
        <f t="shared" ca="1" si="8"/>
        <v>-5.6349192500578836E-3</v>
      </c>
      <c r="J60" s="151">
        <f t="shared" ca="1" si="10"/>
        <v>-7.7718896071311896E-3</v>
      </c>
      <c r="K60" s="93"/>
      <c r="L60" s="180"/>
      <c r="M60" s="184"/>
      <c r="N60" s="181">
        <v>9.9849192500580525E-3</v>
      </c>
      <c r="O60" s="187">
        <v>1.4143927045744038E-2</v>
      </c>
    </row>
    <row r="61" spans="1:15" ht="12.75" hidden="1" customHeight="1" outlineLevel="1" x14ac:dyDescent="0.2">
      <c r="A61" s="70" t="str">
        <f>"FRA"&amp;Indexes!A61&amp;"x"</f>
        <v>FRA9x</v>
      </c>
      <c r="B61" s="74"/>
      <c r="C61" s="71"/>
      <c r="D61" s="72">
        <f ca="1">_xll.qlIndexFixing(Index6M,Indexes!$J61,TRUE,InterestRatesTrigger)</f>
        <v>4.4700000000002524E-3</v>
      </c>
      <c r="E61" s="76">
        <f ca="1">_xll.qlIndexFixing(Index1Y,Indexes!$J61,TRUE,InterestRatesTrigger)</f>
        <v>6.5029999999998587E-3</v>
      </c>
      <c r="G61" s="144"/>
      <c r="H61" s="148"/>
      <c r="I61" s="145">
        <f t="shared" ca="1" si="8"/>
        <v>-5.1750000002316722E-3</v>
      </c>
      <c r="J61" s="151">
        <f t="shared" ca="1" si="10"/>
        <v>-7.4129999999966766E-3</v>
      </c>
      <c r="K61" s="93"/>
      <c r="L61" s="180"/>
      <c r="M61" s="184"/>
      <c r="N61" s="181">
        <v>9.6450000002319247E-3</v>
      </c>
      <c r="O61" s="187">
        <v>1.3915999999996535E-2</v>
      </c>
    </row>
    <row r="62" spans="1:15" ht="12.75" hidden="1" customHeight="1" outlineLevel="1" x14ac:dyDescent="0.2">
      <c r="A62" s="70" t="str">
        <f>"FRA"&amp;Indexes!A62&amp;"x"</f>
        <v>FRA10x</v>
      </c>
      <c r="B62" s="74"/>
      <c r="C62" s="71"/>
      <c r="D62" s="72">
        <f ca="1">_xll.qlIndexFixing(Index6M,Indexes!$J62,TRUE,InterestRatesTrigger)</f>
        <v>4.6400000000001015E-3</v>
      </c>
      <c r="E62" s="76">
        <f ca="1">_xll.qlIndexFixing(Index1Y,Indexes!$J62,TRUE,InterestRatesTrigger)</f>
        <v>6.642507797853572E-3</v>
      </c>
      <c r="G62" s="144"/>
      <c r="H62" s="148"/>
      <c r="I62" s="145">
        <f t="shared" ca="1" si="8"/>
        <v>-4.951962725947094E-3</v>
      </c>
      <c r="J62" s="151">
        <f t="shared" ca="1" si="10"/>
        <v>-7.0770256642716661E-3</v>
      </c>
      <c r="K62" s="93"/>
      <c r="L62" s="180"/>
      <c r="M62" s="184"/>
      <c r="N62" s="181">
        <v>9.5919627259471955E-3</v>
      </c>
      <c r="O62" s="187">
        <v>1.3719533462125238E-2</v>
      </c>
    </row>
    <row r="63" spans="1:15" ht="12.75" hidden="1" customHeight="1" outlineLevel="1" x14ac:dyDescent="0.2">
      <c r="A63" s="70" t="str">
        <f>"FRA"&amp;Indexes!A63&amp;"x"</f>
        <v>FRA11x</v>
      </c>
      <c r="B63" s="74"/>
      <c r="C63" s="71"/>
      <c r="D63" s="72">
        <f ca="1">_xll.qlIndexFixing(Index6M,Indexes!$J63,TRUE,InterestRatesTrigger)</f>
        <v>4.8099999999999714E-3</v>
      </c>
      <c r="E63" s="76">
        <f ca="1">_xll.qlIndexFixing(Index1Y,Indexes!$J63,TRUE,InterestRatesTrigger)</f>
        <v>6.7914089916862918E-3</v>
      </c>
      <c r="G63" s="144"/>
      <c r="H63" s="148"/>
      <c r="I63" s="145">
        <f t="shared" ca="1" si="8"/>
        <v>-4.8354263700748851E-3</v>
      </c>
      <c r="J63" s="151">
        <f t="shared" ca="1" si="10"/>
        <v>-6.7584167256247345E-3</v>
      </c>
      <c r="K63" s="93"/>
      <c r="L63" s="180"/>
      <c r="M63" s="184"/>
      <c r="N63" s="181">
        <v>9.6454263700748565E-3</v>
      </c>
      <c r="O63" s="187">
        <v>1.3549825717311026E-2</v>
      </c>
    </row>
    <row r="64" spans="1:15" ht="12.75" customHeight="1" collapsed="1" x14ac:dyDescent="0.2">
      <c r="A64" s="70" t="str">
        <f>"FRA"&amp;Indexes!A64&amp;"x"</f>
        <v>FRA12x</v>
      </c>
      <c r="B64" s="74"/>
      <c r="C64" s="71"/>
      <c r="D64" s="72">
        <f ca="1">_xll.qlIndexFixing(Index6M,Indexes!$J64,TRUE,InterestRatesTrigger)</f>
        <v>5.0199999999997339E-3</v>
      </c>
      <c r="E64" s="76">
        <f ca="1">_xll.qlIndexFixing(Index1Y,Indexes!$J64,TRUE,InterestRatesTrigger)</f>
        <v>6.9900000000001246E-3</v>
      </c>
      <c r="G64" s="144"/>
      <c r="H64" s="148"/>
      <c r="I64" s="145">
        <f t="shared" ca="1" si="8"/>
        <v>-4.8400000002534844E-3</v>
      </c>
      <c r="J64" s="151">
        <f ca="1">E64-O64</f>
        <v>-6.4399999996586684E-3</v>
      </c>
      <c r="K64" s="93"/>
      <c r="L64" s="180"/>
      <c r="M64" s="184"/>
      <c r="N64" s="181">
        <v>9.8600000002532183E-3</v>
      </c>
      <c r="O64" s="187">
        <v>1.3429999999658793E-2</v>
      </c>
    </row>
    <row r="65" spans="1:22" ht="12.75" hidden="1" customHeight="1" outlineLevel="1" x14ac:dyDescent="0.2">
      <c r="A65" s="70" t="str">
        <f>"FRA"&amp;Indexes!A65&amp;"x"</f>
        <v>FRA13x</v>
      </c>
      <c r="B65" s="74"/>
      <c r="C65" s="71"/>
      <c r="D65" s="72">
        <f ca="1">_xll.qlIndexFixing(Index6M,Indexes!$J65,TRUE,InterestRatesTrigger)</f>
        <v>5.1999999999997465E-3</v>
      </c>
      <c r="E65" s="76">
        <f ca="1">_xll.qlIndexFixing(Index1Y,Indexes!$J65,TRUE,InterestRatesTrigger)</f>
        <v>7.1654951764909746E-3</v>
      </c>
      <c r="G65" s="144"/>
      <c r="H65" s="148"/>
      <c r="I65" s="145">
        <f t="shared" ca="1" si="8"/>
        <v>-4.6959490892318143E-3</v>
      </c>
      <c r="J65" s="151">
        <f t="shared" ref="J65:J70" ca="1" si="11">E65-O65</f>
        <v>-6.2134148860148496E-3</v>
      </c>
      <c r="K65" s="93"/>
      <c r="L65" s="180"/>
      <c r="M65" s="184"/>
      <c r="N65" s="181">
        <v>9.8959490892315607E-3</v>
      </c>
      <c r="O65" s="187">
        <v>1.3378910062505824E-2</v>
      </c>
    </row>
    <row r="66" spans="1:22" ht="12.75" hidden="1" customHeight="1" outlineLevel="1" x14ac:dyDescent="0.2">
      <c r="A66" s="70" t="str">
        <f>"FRA"&amp;Indexes!A66&amp;"x"</f>
        <v>FRA14x</v>
      </c>
      <c r="B66" s="74"/>
      <c r="C66" s="71"/>
      <c r="D66" s="72">
        <f ca="1">_xll.qlIndexFixing(Index6M,Indexes!$J66,TRUE,InterestRatesTrigger)</f>
        <v>5.3899999999999079E-3</v>
      </c>
      <c r="E66" s="76">
        <f ca="1">_xll.qlIndexFixing(Index1Y,Indexes!$J66,TRUE,InterestRatesTrigger)</f>
        <v>7.3960986900204048E-3</v>
      </c>
      <c r="G66" s="144"/>
      <c r="H66" s="148"/>
      <c r="I66" s="145">
        <f t="shared" ca="1" si="8"/>
        <v>-4.4197553523515837E-3</v>
      </c>
      <c r="J66" s="151">
        <f t="shared" ca="1" si="11"/>
        <v>-5.9300507694329098E-3</v>
      </c>
      <c r="K66" s="93"/>
      <c r="L66" s="180"/>
      <c r="M66" s="184"/>
      <c r="N66" s="181">
        <v>9.8097553523514916E-3</v>
      </c>
      <c r="O66" s="187">
        <v>1.3326149459453315E-2</v>
      </c>
    </row>
    <row r="67" spans="1:22" ht="12.75" hidden="1" customHeight="1" outlineLevel="1" x14ac:dyDescent="0.2">
      <c r="A67" s="70" t="str">
        <f>"FRA"&amp;Indexes!A67&amp;"x"</f>
        <v>FRA15x</v>
      </c>
      <c r="B67" s="74"/>
      <c r="C67" s="71"/>
      <c r="D67" s="72">
        <f ca="1">_xll.qlIndexFixing(Index6M,Indexes!$J67,TRUE,InterestRatesTrigger)</f>
        <v>5.6300000000000438E-3</v>
      </c>
      <c r="E67" s="76">
        <f ca="1">_xll.qlIndexFixing(Index1Y,Indexes!$J67,TRUE,InterestRatesTrigger)</f>
        <v>7.6389999997149233E-3</v>
      </c>
      <c r="G67" s="144"/>
      <c r="H67" s="148"/>
      <c r="I67" s="145">
        <f t="shared" ca="1" si="8"/>
        <v>-4.1110000002319161E-3</v>
      </c>
      <c r="J67" s="151">
        <f t="shared" ca="1" si="11"/>
        <v>-5.6769999998874188E-3</v>
      </c>
      <c r="K67" s="93"/>
      <c r="L67" s="180"/>
      <c r="M67" s="184"/>
      <c r="N67" s="181">
        <v>9.7410000002319599E-3</v>
      </c>
      <c r="O67" s="187">
        <v>1.3315999999602342E-2</v>
      </c>
    </row>
    <row r="68" spans="1:22" ht="12.75" hidden="1" customHeight="1" outlineLevel="1" x14ac:dyDescent="0.2">
      <c r="A68" s="70" t="str">
        <f>"FRA"&amp;Indexes!A68&amp;"x"</f>
        <v>FRA16x</v>
      </c>
      <c r="B68" s="74"/>
      <c r="C68" s="71"/>
      <c r="D68" s="72">
        <f ca="1">_xll.qlIndexFixing(Index6M,Indexes!$J68,TRUE,InterestRatesTrigger)</f>
        <v>5.8399999999998557E-3</v>
      </c>
      <c r="E68" s="76">
        <f ca="1">_xll.qlIndexFixing(Index1Y,Indexes!$J68,TRUE,InterestRatesTrigger)</f>
        <v>7.8876959585408631E-3</v>
      </c>
      <c r="G68" s="144"/>
      <c r="H68" s="148"/>
      <c r="I68" s="145">
        <f t="shared" ca="1" si="8"/>
        <v>-3.9442944943478553E-3</v>
      </c>
      <c r="J68" s="151">
        <f t="shared" ca="1" si="11"/>
        <v>-5.4715871758397022E-3</v>
      </c>
      <c r="K68" s="93"/>
      <c r="L68" s="180"/>
      <c r="M68" s="184"/>
      <c r="N68" s="181">
        <v>9.784294494347711E-3</v>
      </c>
      <c r="O68" s="187">
        <v>1.3359283134380565E-2</v>
      </c>
    </row>
    <row r="69" spans="1:22" ht="12.75" hidden="1" customHeight="1" outlineLevel="1" x14ac:dyDescent="0.2">
      <c r="A69" s="70" t="str">
        <f>"FRA"&amp;Indexes!A69&amp;"x"</f>
        <v>FRA17x</v>
      </c>
      <c r="B69" s="74"/>
      <c r="C69" s="71"/>
      <c r="D69" s="72">
        <f ca="1">_xll.qlIndexFixing(Index6M,Indexes!$J69,TRUE,InterestRatesTrigger)</f>
        <v>6.0600000000002596E-3</v>
      </c>
      <c r="E69" s="76">
        <f ca="1">_xll.qlIndexFixing(Index1Y,Indexes!$J69,TRUE,InterestRatesTrigger)</f>
        <v>8.178684300521509E-3</v>
      </c>
      <c r="G69" s="144"/>
      <c r="H69" s="148"/>
      <c r="I69" s="145">
        <f t="shared" ca="1" si="8"/>
        <v>-4.0577446345533424E-3</v>
      </c>
      <c r="J69" s="151">
        <f t="shared" ca="1" si="11"/>
        <v>-5.282391621616098E-3</v>
      </c>
      <c r="K69" s="93"/>
      <c r="L69" s="180"/>
      <c r="M69" s="184"/>
      <c r="N69" s="181">
        <v>1.0117744634553602E-2</v>
      </c>
      <c r="O69" s="187">
        <v>1.3461075922137607E-2</v>
      </c>
    </row>
    <row r="70" spans="1:22" ht="12.75" customHeight="1" collapsed="1" x14ac:dyDescent="0.2">
      <c r="A70" s="61" t="str">
        <f>"FRA"&amp;Indexes!A70&amp;"x"</f>
        <v>FRA18x</v>
      </c>
      <c r="B70" s="65"/>
      <c r="C70" s="62"/>
      <c r="D70" s="63">
        <f ca="1">_xll.qlIndexFixing(Index6M,Indexes!$J70,TRUE,InterestRatesTrigger)</f>
        <v>6.3100000002403265E-3</v>
      </c>
      <c r="E70" s="75">
        <f ca="1">_xll.qlIndexFixing(Index1Y,Indexes!$J70,TRUE,InterestRatesTrigger)</f>
        <v>8.475999999999739E-3</v>
      </c>
      <c r="G70" s="138"/>
      <c r="H70" s="149"/>
      <c r="I70" s="139">
        <f t="shared" ca="1" si="8"/>
        <v>-4.1199999997598834E-3</v>
      </c>
      <c r="J70" s="150">
        <f t="shared" ca="1" si="11"/>
        <v>-5.1239999997650144E-3</v>
      </c>
      <c r="K70" s="93"/>
      <c r="L70" s="174"/>
      <c r="M70" s="185"/>
      <c r="N70" s="175">
        <v>1.043000000000021E-2</v>
      </c>
      <c r="O70" s="186">
        <v>1.3599999999764753E-2</v>
      </c>
    </row>
    <row r="71" spans="1:22" x14ac:dyDescent="0.2">
      <c r="A71" s="70" t="str">
        <f>Indexes!A71</f>
        <v>1Y</v>
      </c>
      <c r="B71" s="71">
        <f ca="1">_xll.qlIndexFixing(Indexes!B71,FixingDate,TRUE,InterestRatesTrigger)</f>
        <v>2.1998898071625039E-3</v>
      </c>
      <c r="C71" s="71">
        <f ca="1">_xll.qlIndexFixing(Indexes!C71,FixingDate,TRUE,InterestRatesTrigger)</f>
        <v>3.100837079711856E-3</v>
      </c>
      <c r="D71" s="71">
        <f ca="1">_xll.qlIndexFixing(Indexes!D71,FixingDate,TRUE,InterestRatesTrigger)</f>
        <v>4.2395588590959854E-3</v>
      </c>
      <c r="E71" s="73">
        <f ca="1">_xll.qlIndexFixing(Indexes!E71,FixingDate,TRUE,InterestRatesTrigger)</f>
        <v>6.0725068870523405E-3</v>
      </c>
      <c r="G71" s="165">
        <f t="shared" ref="G71:G134" ca="1" si="12">B71-L71</f>
        <v>-2.8427768596196849E-3</v>
      </c>
      <c r="H71" s="166">
        <f t="shared" ref="H71:H133" ca="1" si="13">C71-M71</f>
        <v>-5.4036052712705361E-3</v>
      </c>
      <c r="I71" s="166">
        <f t="shared" ref="I71:I133" ca="1" si="14">D71-N71</f>
        <v>-8.0686268803622334E-3</v>
      </c>
      <c r="J71" s="167">
        <f t="shared" ref="J71:J133" ca="1" si="15">E71-O71</f>
        <v>-1.1586993112947658E-2</v>
      </c>
      <c r="K71" s="93"/>
      <c r="L71" s="180">
        <v>5.0426666667821888E-3</v>
      </c>
      <c r="M71" s="184">
        <v>8.5044423509823917E-3</v>
      </c>
      <c r="N71" s="184">
        <v>1.230818573945822E-2</v>
      </c>
      <c r="O71" s="182">
        <v>1.7659499999999998E-2</v>
      </c>
      <c r="Q71" s="94">
        <f ca="1">(D71-C71)*10000</f>
        <v>11.387217793841295</v>
      </c>
      <c r="R71" s="94">
        <f t="shared" ref="R71:R102" ca="1" si="16">(D71-B71)*10000</f>
        <v>20.396690519334815</v>
      </c>
      <c r="S71" s="94">
        <f ca="1">(E71-D71)*10000</f>
        <v>18.329480279563551</v>
      </c>
    </row>
    <row r="72" spans="1:22" hidden="1" outlineLevel="1" x14ac:dyDescent="0.2">
      <c r="A72" s="70" t="str">
        <f>Indexes!A72</f>
        <v>1Y3M</v>
      </c>
      <c r="B72" s="71">
        <f ca="1">_xll.qlIndexFixing(Indexes!B72,FixingDate,TRUE,InterestRatesTrigger)</f>
        <v>2.2327020956827729E-3</v>
      </c>
      <c r="C72" s="71">
        <f ca="1">_xll.qlIndexFixing(Indexes!C72,FixingDate,TRUE,InterestRatesTrigger)</f>
        <v>3.1874835449630036E-3</v>
      </c>
      <c r="D72" s="71"/>
      <c r="E72" s="73"/>
      <c r="G72" s="165">
        <f t="shared" ca="1" si="12"/>
        <v>-2.8239346552270264E-3</v>
      </c>
      <c r="H72" s="166">
        <f t="shared" ca="1" si="13"/>
        <v>-5.0707623433437436E-3</v>
      </c>
      <c r="I72" s="166">
        <f t="shared" si="14"/>
        <v>0</v>
      </c>
      <c r="J72" s="167">
        <f t="shared" si="15"/>
        <v>0</v>
      </c>
      <c r="K72" s="93"/>
      <c r="L72" s="180">
        <v>5.0566367509097994E-3</v>
      </c>
      <c r="M72" s="184">
        <v>8.2582458883067467E-3</v>
      </c>
      <c r="N72" s="184"/>
      <c r="O72" s="182"/>
      <c r="Q72" s="94"/>
      <c r="R72" s="94"/>
      <c r="S72" s="94"/>
    </row>
    <row r="73" spans="1:22" hidden="1" outlineLevel="1" x14ac:dyDescent="0.2">
      <c r="A73" s="70" t="str">
        <f>Indexes!A73</f>
        <v>1Y6M</v>
      </c>
      <c r="B73" s="71">
        <f ca="1">_xll.qlIndexFixing(Indexes!B73,FixingDate,TRUE,InterestRatesTrigger)</f>
        <v>2.3462450487545037E-3</v>
      </c>
      <c r="C73" s="71">
        <f ca="1">_xll.qlIndexFixing(Indexes!C73,FixingDate,TRUE,InterestRatesTrigger)</f>
        <v>3.3247007031488051E-3</v>
      </c>
      <c r="D73" s="71">
        <f ca="1">_xll.qlIndexFixing(Indexes!D73,FixingDate,TRUE,InterestRatesTrigger)</f>
        <v>4.5216088310478754E-3</v>
      </c>
      <c r="E73" s="73"/>
      <c r="G73" s="165">
        <f t="shared" ca="1" si="12"/>
        <v>-2.8199511507707082E-3</v>
      </c>
      <c r="H73" s="166">
        <f t="shared" ca="1" si="13"/>
        <v>-4.8678965541780802E-3</v>
      </c>
      <c r="I73" s="166">
        <f t="shared" ca="1" si="14"/>
        <v>-6.9913556282229965E-3</v>
      </c>
      <c r="J73" s="167">
        <f t="shared" si="15"/>
        <v>0</v>
      </c>
      <c r="K73" s="93"/>
      <c r="L73" s="180">
        <v>5.166196199525212E-3</v>
      </c>
      <c r="M73" s="184">
        <v>8.1925972573268849E-3</v>
      </c>
      <c r="N73" s="184">
        <v>1.1512964459270872E-2</v>
      </c>
      <c r="O73" s="182"/>
      <c r="Q73" s="94">
        <f t="shared" ref="Q73:Q135" ca="1" si="17">(D73-C73)*10000</f>
        <v>11.969081278990702</v>
      </c>
      <c r="R73" s="94">
        <f t="shared" ca="1" si="16"/>
        <v>21.753637822933715</v>
      </c>
      <c r="S73" s="94"/>
    </row>
    <row r="74" spans="1:22" hidden="1" outlineLevel="1" x14ac:dyDescent="0.2">
      <c r="A74" s="70" t="str">
        <f>Indexes!A74</f>
        <v>1Y9M</v>
      </c>
      <c r="B74" s="71">
        <f ca="1">_xll.qlIndexFixing(Indexes!B74,FixingDate,TRUE,InterestRatesTrigger)</f>
        <v>2.510655109489549E-3</v>
      </c>
      <c r="C74" s="71">
        <f ca="1">_xll.qlIndexFixing(Indexes!C74,FixingDate,TRUE,InterestRatesTrigger)</f>
        <v>3.5150766173954666E-3</v>
      </c>
      <c r="D74" s="71"/>
      <c r="E74" s="73"/>
      <c r="G74" s="165">
        <f t="shared" ca="1" si="12"/>
        <v>-2.8109042368957889E-3</v>
      </c>
      <c r="H74" s="166">
        <f t="shared" ca="1" si="13"/>
        <v>-4.6963428965507373E-3</v>
      </c>
      <c r="I74" s="166">
        <f t="shared" si="14"/>
        <v>0</v>
      </c>
      <c r="J74" s="167">
        <f t="shared" si="15"/>
        <v>0</v>
      </c>
      <c r="K74" s="93"/>
      <c r="L74" s="180">
        <v>5.321559346385338E-3</v>
      </c>
      <c r="M74" s="184">
        <v>8.2114195139462044E-3</v>
      </c>
      <c r="N74" s="184"/>
      <c r="O74" s="182"/>
      <c r="Q74" s="94"/>
      <c r="R74" s="94"/>
      <c r="S74" s="94"/>
    </row>
    <row r="75" spans="1:22" collapsed="1" x14ac:dyDescent="0.2">
      <c r="A75" s="70" t="str">
        <f>Indexes!A75</f>
        <v>2Y</v>
      </c>
      <c r="B75" s="71">
        <f ca="1">_xll.qlIndexFixing(Indexes!B75,FixingDate,TRUE,InterestRatesTrigger)</f>
        <v>2.7099999998073136E-3</v>
      </c>
      <c r="C75" s="71">
        <f ca="1">_xll.qlIndexFixing(Indexes!C75,FixingDate,TRUE,InterestRatesTrigger)</f>
        <v>3.7437054384588694E-3</v>
      </c>
      <c r="D75" s="71">
        <f ca="1">_xll.qlIndexFixing(Indexes!D75,FixingDate,TRUE,InterestRatesTrigger)</f>
        <v>4.9921938857870538E-3</v>
      </c>
      <c r="E75" s="73">
        <f ca="1">_xll.qlIndexFixing(Indexes!E75,FixingDate,TRUE,InterestRatesTrigger)</f>
        <v>6.5794011419714913E-3</v>
      </c>
      <c r="G75" s="165">
        <f t="shared" ca="1" si="12"/>
        <v>-2.8400000002026405E-3</v>
      </c>
      <c r="H75" s="166">
        <f t="shared" ca="1" si="13"/>
        <v>-4.5633612024652496E-3</v>
      </c>
      <c r="I75" s="166">
        <f t="shared" ca="1" si="14"/>
        <v>-6.314977193281968E-3</v>
      </c>
      <c r="J75" s="167">
        <f t="shared" ca="1" si="15"/>
        <v>-9.0633922918150547E-3</v>
      </c>
      <c r="K75" s="93"/>
      <c r="L75" s="180">
        <v>5.5500000000099541E-3</v>
      </c>
      <c r="M75" s="184">
        <v>8.3070666409241194E-3</v>
      </c>
      <c r="N75" s="184">
        <v>1.1307171079069022E-2</v>
      </c>
      <c r="O75" s="182">
        <v>1.5642793433786547E-2</v>
      </c>
      <c r="Q75" s="94">
        <f t="shared" ca="1" si="17"/>
        <v>12.484884473281843</v>
      </c>
      <c r="R75" s="94">
        <f t="shared" ca="1" si="16"/>
        <v>22.821938859797402</v>
      </c>
      <c r="S75" s="94">
        <f ca="1">(E75-D75)*10000</f>
        <v>15.872072561844377</v>
      </c>
    </row>
    <row r="76" spans="1:22" hidden="1" outlineLevel="1" x14ac:dyDescent="0.2">
      <c r="A76" s="70" t="str">
        <f>Indexes!A76</f>
        <v>2Y3M</v>
      </c>
      <c r="B76" s="71">
        <f ca="1">_xll.qlIndexFixing(Indexes!B76,FixingDate,TRUE,InterestRatesTrigger)</f>
        <v>2.9425577123585174E-3</v>
      </c>
      <c r="C76" s="71">
        <f ca="1">_xll.qlIndexFixing(Indexes!C76,FixingDate,TRUE,InterestRatesTrigger)</f>
        <v>4.0135829963985851E-3</v>
      </c>
      <c r="D76" s="71"/>
      <c r="E76" s="73"/>
      <c r="G76" s="165">
        <f t="shared" ca="1" si="12"/>
        <v>-2.8128509524336562E-3</v>
      </c>
      <c r="H76" s="166">
        <f t="shared" ca="1" si="13"/>
        <v>-4.3902320043780352E-3</v>
      </c>
      <c r="I76" s="166">
        <f t="shared" si="14"/>
        <v>0</v>
      </c>
      <c r="J76" s="167">
        <f t="shared" si="15"/>
        <v>0</v>
      </c>
      <c r="K76" s="93"/>
      <c r="L76" s="180">
        <v>5.7554086647921736E-3</v>
      </c>
      <c r="M76" s="184">
        <v>8.4038150007766203E-3</v>
      </c>
      <c r="N76" s="184"/>
      <c r="O76" s="182"/>
      <c r="Q76" s="94"/>
      <c r="R76" s="94"/>
      <c r="S76" s="94"/>
    </row>
    <row r="77" spans="1:22" hidden="1" outlineLevel="1" x14ac:dyDescent="0.2">
      <c r="A77" s="70" t="str">
        <f>Indexes!A77</f>
        <v>2Y6M</v>
      </c>
      <c r="B77" s="71">
        <f ca="1">_xll.qlIndexFixing(Indexes!B77,FixingDate,TRUE,InterestRatesTrigger)</f>
        <v>3.21742130748241E-3</v>
      </c>
      <c r="C77" s="71">
        <f ca="1">_xll.qlIndexFixing(Indexes!C77,FixingDate,TRUE,InterestRatesTrigger)</f>
        <v>4.3348814781151452E-3</v>
      </c>
      <c r="D77" s="71">
        <f ca="1">_xll.qlIndexFixing(Indexes!D77,FixingDate,TRUE,InterestRatesTrigger)</f>
        <v>5.6359832830472851E-3</v>
      </c>
      <c r="E77" s="73"/>
      <c r="G77" s="165">
        <f t="shared" ca="1" si="12"/>
        <v>-2.8272517274410209E-3</v>
      </c>
      <c r="H77" s="166">
        <f t="shared" ca="1" si="13"/>
        <v>-4.3048189574078077E-3</v>
      </c>
      <c r="I77" s="166">
        <f t="shared" ca="1" si="14"/>
        <v>-5.8465864372689797E-3</v>
      </c>
      <c r="J77" s="167">
        <f t="shared" si="15"/>
        <v>0</v>
      </c>
      <c r="K77" s="93"/>
      <c r="L77" s="180">
        <v>6.0446730349234309E-3</v>
      </c>
      <c r="M77" s="184">
        <v>8.6397004355229529E-3</v>
      </c>
      <c r="N77" s="184">
        <v>1.1482569720316265E-2</v>
      </c>
      <c r="O77" s="182"/>
      <c r="Q77" s="94">
        <f t="shared" ca="1" si="17"/>
        <v>13.011018049321398</v>
      </c>
      <c r="R77" s="94">
        <f t="shared" ca="1" si="16"/>
        <v>24.185619755648752</v>
      </c>
      <c r="S77" s="94"/>
    </row>
    <row r="78" spans="1:22" hidden="1" outlineLevel="1" x14ac:dyDescent="0.2">
      <c r="A78" s="70" t="str">
        <f>Indexes!A78</f>
        <v>2Y9M</v>
      </c>
      <c r="B78" s="71">
        <f ca="1">_xll.qlIndexFixing(Indexes!B78,FixingDate,TRUE,InterestRatesTrigger)</f>
        <v>3.5310692921050216E-3</v>
      </c>
      <c r="C78" s="71">
        <f ca="1">_xll.qlIndexFixing(Indexes!C78,FixingDate,TRUE,InterestRatesTrigger)</f>
        <v>4.694512324664453E-3</v>
      </c>
      <c r="D78" s="71"/>
      <c r="E78" s="73"/>
      <c r="G78" s="165">
        <f t="shared" ca="1" si="12"/>
        <v>-2.866347601143572E-3</v>
      </c>
      <c r="H78" s="166">
        <f t="shared" ca="1" si="13"/>
        <v>-4.2623159735923847E-3</v>
      </c>
      <c r="I78" s="166">
        <f t="shared" si="14"/>
        <v>0</v>
      </c>
      <c r="J78" s="167">
        <f t="shared" si="15"/>
        <v>0</v>
      </c>
      <c r="K78" s="93"/>
      <c r="L78" s="180">
        <v>6.3974168932485935E-3</v>
      </c>
      <c r="M78" s="184">
        <v>8.9568282982568376E-3</v>
      </c>
      <c r="N78" s="184"/>
      <c r="O78" s="182"/>
      <c r="Q78" s="94"/>
      <c r="R78" s="94"/>
      <c r="S78" s="94"/>
    </row>
    <row r="79" spans="1:22" collapsed="1" x14ac:dyDescent="0.2">
      <c r="A79" s="70" t="str">
        <f>Indexes!A79</f>
        <v>3Y</v>
      </c>
      <c r="B79" s="71">
        <f ca="1">_xll.qlIndexFixing(Indexes!B79,FixingDate,TRUE,InterestRatesTrigger)</f>
        <v>3.8699999999891026E-3</v>
      </c>
      <c r="C79" s="71">
        <f ca="1">_xll.qlIndexFixing(Indexes!C79,FixingDate,TRUE,InterestRatesTrigger)</f>
        <v>5.0699999997742377E-3</v>
      </c>
      <c r="D79" s="72">
        <f ca="1">_xll.qlIndexFixing(Indexes!D79,FixingDate,TRUE,InterestRatesTrigger)</f>
        <v>6.4099999987783929E-3</v>
      </c>
      <c r="E79" s="73">
        <f ca="1">_xll.qlIndexFixing(Indexes!E79,FixingDate,TRUE,InterestRatesTrigger)</f>
        <v>7.9399999999999575E-3</v>
      </c>
      <c r="G79" s="165">
        <f t="shared" ca="1" si="12"/>
        <v>-2.9499999999751739E-3</v>
      </c>
      <c r="H79" s="166">
        <f t="shared" ca="1" si="13"/>
        <v>-4.2700000002953049E-3</v>
      </c>
      <c r="I79" s="166">
        <f t="shared" ca="1" si="14"/>
        <v>-5.5000000011982807E-3</v>
      </c>
      <c r="J79" s="167">
        <f t="shared" ca="1" si="15"/>
        <v>-7.6000000000000754E-3</v>
      </c>
      <c r="K79" s="93">
        <v>3</v>
      </c>
      <c r="L79" s="180">
        <v>6.8199999999642765E-3</v>
      </c>
      <c r="M79" s="184">
        <v>9.3400000000695427E-3</v>
      </c>
      <c r="N79" s="184">
        <v>1.1909999999976674E-2</v>
      </c>
      <c r="O79" s="182">
        <v>1.5540000000000033E-2</v>
      </c>
      <c r="Q79" s="94">
        <f t="shared" ca="1" si="17"/>
        <v>13.399999990041552</v>
      </c>
      <c r="R79" s="94">
        <f t="shared" ca="1" si="16"/>
        <v>25.399999987892901</v>
      </c>
      <c r="S79" s="94">
        <f ca="1">(E79-D79)*10000</f>
        <v>15.300000012215646</v>
      </c>
      <c r="U79" s="95" t="s">
        <v>104</v>
      </c>
      <c r="V79" s="96" t="s">
        <v>72</v>
      </c>
    </row>
    <row r="80" spans="1:22" x14ac:dyDescent="0.2">
      <c r="A80" s="70" t="str">
        <f>Indexes!A80</f>
        <v>4Y</v>
      </c>
      <c r="B80" s="71">
        <f ca="1">_xll.qlIndexFixing(Indexes!B80,FixingDate,TRUE,InterestRatesTrigger)</f>
        <v>5.5400000000029237E-3</v>
      </c>
      <c r="C80" s="71">
        <f ca="1">_xll.qlIndexFixing(Indexes!C80,FixingDate,TRUE,InterestRatesTrigger)</f>
        <v>6.8299999999794289E-3</v>
      </c>
      <c r="D80" s="72">
        <f ca="1">_xll.qlIndexFixing(Indexes!D80,FixingDate,TRUE,InterestRatesTrigger)</f>
        <v>8.2400000000011388E-3</v>
      </c>
      <c r="E80" s="73">
        <f ca="1">_xll.qlIndexFixing(Indexes!E80,FixingDate,TRUE,InterestRatesTrigger)</f>
        <v>9.7699999999999627E-3</v>
      </c>
      <c r="G80" s="165">
        <f t="shared" ca="1" si="12"/>
        <v>-3.4300000000989589E-3</v>
      </c>
      <c r="H80" s="166">
        <f t="shared" ca="1" si="13"/>
        <v>-4.4100000001502833E-3</v>
      </c>
      <c r="I80" s="166">
        <f t="shared" ca="1" si="14"/>
        <v>-5.2700000000683554E-3</v>
      </c>
      <c r="J80" s="167">
        <f t="shared" ca="1" si="15"/>
        <v>-6.8799999999999521E-3</v>
      </c>
      <c r="K80" s="93">
        <v>4</v>
      </c>
      <c r="L80" s="180">
        <v>8.9700000001018826E-3</v>
      </c>
      <c r="M80" s="184">
        <v>1.1240000000129712E-2</v>
      </c>
      <c r="N80" s="184">
        <v>1.3510000000069494E-2</v>
      </c>
      <c r="O80" s="182">
        <v>1.6649999999999915E-2</v>
      </c>
      <c r="Q80" s="94">
        <f t="shared" ca="1" si="17"/>
        <v>14.100000000217099</v>
      </c>
      <c r="R80" s="94">
        <f t="shared" ca="1" si="16"/>
        <v>26.999999999982151</v>
      </c>
      <c r="S80" s="94">
        <f ca="1">(E80-D80)*10000</f>
        <v>15.299999999988239</v>
      </c>
      <c r="U80" s="95" t="s">
        <v>102</v>
      </c>
      <c r="V80" s="97">
        <f>_xll.qlCalendarAdvance(Calendar,SettlementDate,Start,"following")</f>
        <v>41733</v>
      </c>
    </row>
    <row r="81" spans="1:22" x14ac:dyDescent="0.2">
      <c r="A81" s="70" t="str">
        <f>Indexes!A81</f>
        <v>5Y</v>
      </c>
      <c r="B81" s="71">
        <f ca="1">_xll.qlIndexFixing(Indexes!B81,FixingDate,TRUE,InterestRatesTrigger)</f>
        <v>7.339999999969862E-3</v>
      </c>
      <c r="C81" s="71">
        <f ca="1">_xll.qlIndexFixing(Indexes!C81,FixingDate,TRUE,InterestRatesTrigger)</f>
        <v>8.6900000000698797E-3</v>
      </c>
      <c r="D81" s="72">
        <f ca="1">_xll.qlIndexFixing(Indexes!D81,FixingDate,TRUE,InterestRatesTrigger)</f>
        <v>1.0139999999988757E-2</v>
      </c>
      <c r="E81" s="73">
        <f ca="1">_xll.qlIndexFixing(Indexes!E81,FixingDate,TRUE,InterestRatesTrigger)</f>
        <v>1.1669999999999996E-2</v>
      </c>
      <c r="G81" s="165">
        <f t="shared" ca="1" si="12"/>
        <v>-3.9399999999921425E-3</v>
      </c>
      <c r="H81" s="166">
        <f t="shared" ca="1" si="13"/>
        <v>-4.6700000000649798E-3</v>
      </c>
      <c r="I81" s="166">
        <f t="shared" ca="1" si="14"/>
        <v>-5.2900000002064993E-3</v>
      </c>
      <c r="J81" s="167">
        <f t="shared" ca="1" si="15"/>
        <v>-6.5699999999991911E-3</v>
      </c>
      <c r="K81" s="93">
        <v>5</v>
      </c>
      <c r="L81" s="180">
        <v>1.1279999999962004E-2</v>
      </c>
      <c r="M81" s="184">
        <v>1.3360000000134859E-2</v>
      </c>
      <c r="N81" s="184">
        <v>1.5430000000195256E-2</v>
      </c>
      <c r="O81" s="182">
        <v>1.8239999999999187E-2</v>
      </c>
      <c r="Q81" s="94">
        <f t="shared" ca="1" si="17"/>
        <v>14.499999999188773</v>
      </c>
      <c r="R81" s="94">
        <f t="shared" ca="1" si="16"/>
        <v>28.000000000188951</v>
      </c>
      <c r="S81" s="94">
        <f ca="1">(E81-D81)*10000</f>
        <v>15.300000000112394</v>
      </c>
      <c r="U81" s="95" t="s">
        <v>103</v>
      </c>
      <c r="V81" s="97">
        <f>_xll.qlInterestRateIndexFixingDate(Indexes!B71,EffectiveDate)</f>
        <v>41731</v>
      </c>
    </row>
    <row r="82" spans="1:22" x14ac:dyDescent="0.2">
      <c r="A82" s="70" t="str">
        <f>Indexes!A82</f>
        <v>6Y</v>
      </c>
      <c r="B82" s="71">
        <f ca="1">_xll.qlIndexFixing(Indexes!B82,FixingDate,TRUE,InterestRatesTrigger)</f>
        <v>9.1800000000036401E-3</v>
      </c>
      <c r="C82" s="71">
        <f ca="1">_xll.qlIndexFixing(Indexes!C82,FixingDate,TRUE,InterestRatesTrigger)</f>
        <v>1.0549999999986282E-2</v>
      </c>
      <c r="D82" s="72">
        <f ca="1">_xll.qlIndexFixing(Indexes!D82,FixingDate,TRUE,InterestRatesTrigger)</f>
        <v>1.200000000000145E-2</v>
      </c>
      <c r="E82" s="73">
        <f ca="1">_xll.qlIndexFixing(Indexes!E82,FixingDate,TRUE,InterestRatesTrigger)</f>
        <v>1.3519999999999973E-2</v>
      </c>
      <c r="G82" s="165">
        <f t="shared" ca="1" si="12"/>
        <v>-4.3700000000019938E-3</v>
      </c>
      <c r="H82" s="166">
        <f t="shared" ca="1" si="13"/>
        <v>-4.9100000001541105E-3</v>
      </c>
      <c r="I82" s="166">
        <f t="shared" ca="1" si="14"/>
        <v>-5.3699999998713423E-3</v>
      </c>
      <c r="J82" s="167">
        <f t="shared" ca="1" si="15"/>
        <v>-6.3999999999999856E-3</v>
      </c>
      <c r="K82" s="93">
        <v>6</v>
      </c>
      <c r="L82" s="180">
        <v>1.3550000000005634E-2</v>
      </c>
      <c r="M82" s="184">
        <v>1.5460000000140393E-2</v>
      </c>
      <c r="N82" s="184">
        <v>1.7369999999872793E-2</v>
      </c>
      <c r="O82" s="182">
        <v>1.9919999999999959E-2</v>
      </c>
      <c r="Q82" s="94">
        <f t="shared" ca="1" si="17"/>
        <v>14.500000000151683</v>
      </c>
      <c r="R82" s="94">
        <f t="shared" ca="1" si="16"/>
        <v>28.199999999978104</v>
      </c>
      <c r="S82" s="94">
        <f t="shared" ref="S82:S135" ca="1" si="18">(E82-D82)*10000</f>
        <v>15.199999999985225</v>
      </c>
    </row>
    <row r="83" spans="1:22" x14ac:dyDescent="0.2">
      <c r="A83" s="70" t="str">
        <f>Indexes!A83</f>
        <v>7Y</v>
      </c>
      <c r="B83" s="71">
        <f ca="1">_xll.qlIndexFixing(Indexes!B83,FixingDate,TRUE,InterestRatesTrigger)</f>
        <v>1.0950000000004817E-2</v>
      </c>
      <c r="C83" s="71">
        <f ca="1">_xll.qlIndexFixing(Indexes!C83,FixingDate,TRUE,InterestRatesTrigger)</f>
        <v>1.2339999999968165E-2</v>
      </c>
      <c r="D83" s="72">
        <f ca="1">_xll.qlIndexFixing(Indexes!D83,FixingDate,TRUE,InterestRatesTrigger)</f>
        <v>1.3760000000001509E-2</v>
      </c>
      <c r="E83" s="73">
        <f ca="1">_xll.qlIndexFixing(Indexes!E83,FixingDate,TRUE,InterestRatesTrigger)</f>
        <v>1.5249999999999989E-2</v>
      </c>
      <c r="G83" s="165">
        <f t="shared" ca="1" si="12"/>
        <v>-4.6200000000155093E-3</v>
      </c>
      <c r="H83" s="166">
        <f t="shared" ca="1" si="13"/>
        <v>-4.9700000000726281E-3</v>
      </c>
      <c r="I83" s="166">
        <f t="shared" ca="1" si="14"/>
        <v>-5.3099999999412315E-3</v>
      </c>
      <c r="J83" s="167">
        <f t="shared" ca="1" si="15"/>
        <v>-6.1699999999999811E-3</v>
      </c>
      <c r="K83" s="93">
        <v>7</v>
      </c>
      <c r="L83" s="180">
        <v>1.5570000000020326E-2</v>
      </c>
      <c r="M83" s="184">
        <v>1.7310000000040793E-2</v>
      </c>
      <c r="N83" s="184">
        <v>1.906999999994274E-2</v>
      </c>
      <c r="O83" s="182">
        <v>2.141999999999997E-2</v>
      </c>
      <c r="P83" s="98"/>
      <c r="Q83" s="94">
        <f t="shared" ca="1" si="17"/>
        <v>14.200000000333443</v>
      </c>
      <c r="R83" s="94">
        <f t="shared" ca="1" si="16"/>
        <v>28.099999999966919</v>
      </c>
      <c r="S83" s="94">
        <f t="shared" ca="1" si="18"/>
        <v>14.899999999984804</v>
      </c>
    </row>
    <row r="84" spans="1:22" x14ac:dyDescent="0.2">
      <c r="A84" s="70" t="str">
        <f>Indexes!A84</f>
        <v>8Y</v>
      </c>
      <c r="B84" s="71">
        <f ca="1">_xll.qlIndexFixing(Indexes!B84,FixingDate,TRUE,InterestRatesTrigger)</f>
        <v>1.2630000000002256E-2</v>
      </c>
      <c r="C84" s="71">
        <f ca="1">_xll.qlIndexFixing(Indexes!C84,FixingDate,TRUE,InterestRatesTrigger)</f>
        <v>1.4019999999994922E-2</v>
      </c>
      <c r="D84" s="72">
        <f ca="1">_xll.qlIndexFixing(Indexes!D84,FixingDate,TRUE,InterestRatesTrigger)</f>
        <v>1.539000000000167E-2</v>
      </c>
      <c r="E84" s="73">
        <f ca="1">_xll.qlIndexFixing(Indexes!E84,FixingDate,TRUE,InterestRatesTrigger)</f>
        <v>1.683999999999999E-2</v>
      </c>
      <c r="G84" s="165">
        <f t="shared" ca="1" si="12"/>
        <v>-4.6299999999357983E-3</v>
      </c>
      <c r="H84" s="166">
        <f t="shared" ca="1" si="13"/>
        <v>-4.8400000000142322E-3</v>
      </c>
      <c r="I84" s="166">
        <f t="shared" ca="1" si="14"/>
        <v>-5.0999999999874548E-3</v>
      </c>
      <c r="J84" s="167">
        <f t="shared" ca="1" si="15"/>
        <v>-5.8099999999999402E-3</v>
      </c>
      <c r="K84" s="93">
        <v>8</v>
      </c>
      <c r="L84" s="180">
        <v>1.7259999999938054E-2</v>
      </c>
      <c r="M84" s="184">
        <v>1.8860000000009154E-2</v>
      </c>
      <c r="N84" s="184">
        <v>2.0489999999989125E-2</v>
      </c>
      <c r="O84" s="182">
        <v>2.2649999999999931E-2</v>
      </c>
      <c r="P84" s="98"/>
      <c r="Q84" s="94">
        <f t="shared" ca="1" si="17"/>
        <v>13.700000000067478</v>
      </c>
      <c r="R84" s="94">
        <f t="shared" ca="1" si="16"/>
        <v>27.599999999994139</v>
      </c>
      <c r="S84" s="94">
        <f t="shared" ca="1" si="18"/>
        <v>14.499999999983206</v>
      </c>
    </row>
    <row r="85" spans="1:22" x14ac:dyDescent="0.2">
      <c r="A85" s="70" t="str">
        <f>Indexes!A85</f>
        <v>9Y</v>
      </c>
      <c r="B85" s="71">
        <f ca="1">_xll.qlIndexFixing(Indexes!B85,FixingDate,TRUE,InterestRatesTrigger)</f>
        <v>1.417000000000151E-2</v>
      </c>
      <c r="C85" s="71">
        <f ca="1">_xll.qlIndexFixing(Indexes!C85,FixingDate,TRUE,InterestRatesTrigger)</f>
        <v>1.555999999999806E-2</v>
      </c>
      <c r="D85" s="72">
        <f ca="1">_xll.qlIndexFixing(Indexes!D85,FixingDate,TRUE,InterestRatesTrigger)</f>
        <v>1.687000000000188E-2</v>
      </c>
      <c r="E85" s="73">
        <f ca="1">_xll.qlIndexFixing(Indexes!E85,FixingDate,TRUE,InterestRatesTrigger)</f>
        <v>1.8269999999999977E-2</v>
      </c>
      <c r="G85" s="165">
        <f t="shared" ca="1" si="12"/>
        <v>-4.4999999999880951E-3</v>
      </c>
      <c r="H85" s="166">
        <f t="shared" ca="1" si="13"/>
        <v>-4.59999999997447E-3</v>
      </c>
      <c r="I85" s="166">
        <f t="shared" ca="1" si="14"/>
        <v>-4.8000000000286355E-3</v>
      </c>
      <c r="J85" s="167">
        <f t="shared" ca="1" si="15"/>
        <v>-5.4099999999999634E-3</v>
      </c>
      <c r="K85" s="93">
        <v>9</v>
      </c>
      <c r="L85" s="180">
        <v>1.8669999999989605E-2</v>
      </c>
      <c r="M85" s="184">
        <v>2.015999999997253E-2</v>
      </c>
      <c r="N85" s="184">
        <v>2.1670000000030516E-2</v>
      </c>
      <c r="O85" s="182">
        <v>2.3679999999999941E-2</v>
      </c>
      <c r="P85" s="98"/>
      <c r="Q85" s="94">
        <f t="shared" ca="1" si="17"/>
        <v>13.100000000038202</v>
      </c>
      <c r="R85" s="94">
        <f t="shared" ca="1" si="16"/>
        <v>27.000000000003705</v>
      </c>
      <c r="S85" s="94">
        <f t="shared" ca="1" si="18"/>
        <v>13.999999999980972</v>
      </c>
    </row>
    <row r="86" spans="1:22" x14ac:dyDescent="0.2">
      <c r="A86" s="70" t="str">
        <f>Indexes!A86</f>
        <v>10Y</v>
      </c>
      <c r="B86" s="71">
        <f ca="1">_xll.qlIndexFixing(Indexes!B86,FixingDate,TRUE,InterestRatesTrigger)</f>
        <v>1.5570000000000549E-2</v>
      </c>
      <c r="C86" s="71">
        <f ca="1">_xll.qlIndexFixing(Indexes!C86,FixingDate,TRUE,InterestRatesTrigger)</f>
        <v>1.6949999999957305E-2</v>
      </c>
      <c r="D86" s="72">
        <f ca="1">_xll.qlIndexFixing(Indexes!D86,FixingDate,TRUE,InterestRatesTrigger)</f>
        <v>1.8209999999930514E-2</v>
      </c>
      <c r="E86" s="73">
        <f ca="1">_xll.qlIndexFixing(Indexes!E86,FixingDate,TRUE,InterestRatesTrigger)</f>
        <v>1.9570000000000011E-2</v>
      </c>
      <c r="G86" s="165">
        <f t="shared" ca="1" si="12"/>
        <v>-4.3200000000274789E-3</v>
      </c>
      <c r="H86" s="166">
        <f t="shared" ca="1" si="13"/>
        <v>-4.3400000001213371E-3</v>
      </c>
      <c r="I86" s="166">
        <f t="shared" ca="1" si="14"/>
        <v>-4.489999999978532E-3</v>
      </c>
      <c r="J86" s="167">
        <f t="shared" ca="1" si="15"/>
        <v>-4.9999999999998795E-3</v>
      </c>
      <c r="K86" s="93">
        <v>10</v>
      </c>
      <c r="L86" s="180">
        <v>1.9890000000028028E-2</v>
      </c>
      <c r="M86" s="184">
        <v>2.1290000000078642E-2</v>
      </c>
      <c r="N86" s="184">
        <v>2.2699999999909046E-2</v>
      </c>
      <c r="O86" s="182">
        <v>2.4569999999999891E-2</v>
      </c>
      <c r="P86" s="98"/>
      <c r="Q86" s="94">
        <f t="shared" ca="1" si="17"/>
        <v>12.599999999732097</v>
      </c>
      <c r="R86" s="94">
        <f t="shared" ca="1" si="16"/>
        <v>26.399999999299656</v>
      </c>
      <c r="S86" s="94">
        <f t="shared" ca="1" si="18"/>
        <v>13.600000000694966</v>
      </c>
    </row>
    <row r="87" spans="1:22" hidden="1" outlineLevel="1" x14ac:dyDescent="0.2">
      <c r="A87" s="70" t="str">
        <f>Indexes!A87</f>
        <v>11Y</v>
      </c>
      <c r="B87" s="71">
        <f ca="1">_xll.qlIndexFixing(Indexes!B87,FixingDate,TRUE,InterestRatesTrigger)</f>
        <v>1.6839056652656847E-2</v>
      </c>
      <c r="C87" s="71">
        <f ca="1">_xll.qlIndexFixing(Indexes!C87,FixingDate,TRUE,InterestRatesTrigger)</f>
        <v>1.8188364719011557E-2</v>
      </c>
      <c r="D87" s="72">
        <f ca="1">_xll.qlIndexFixing(Indexes!D87,FixingDate,TRUE,InterestRatesTrigger)</f>
        <v>1.9400000000001708E-2</v>
      </c>
      <c r="E87" s="73">
        <f ca="1">_xll.qlIndexFixing(Indexes!E87,FixingDate,TRUE,InterestRatesTrigger)</f>
        <v>2.0693921335666565E-2</v>
      </c>
      <c r="G87" s="165">
        <f t="shared" ca="1" si="12"/>
        <v>-4.120943347262207E-3</v>
      </c>
      <c r="H87" s="166">
        <f t="shared" ca="1" si="13"/>
        <v>-4.1118311654713205E-3</v>
      </c>
      <c r="I87" s="166">
        <f t="shared" ca="1" si="14"/>
        <v>-4.2184501897921944E-3</v>
      </c>
      <c r="J87" s="167">
        <f t="shared" ca="1" si="15"/>
        <v>-4.6801244207631439E-3</v>
      </c>
      <c r="K87" s="93">
        <v>11</v>
      </c>
      <c r="L87" s="180">
        <v>2.0959999999919054E-2</v>
      </c>
      <c r="M87" s="184">
        <v>2.2300195884482878E-2</v>
      </c>
      <c r="N87" s="184">
        <v>2.3618450189793902E-2</v>
      </c>
      <c r="O87" s="182">
        <v>2.5374045756429708E-2</v>
      </c>
      <c r="P87" s="98"/>
      <c r="Q87" s="94">
        <f t="shared" ca="1" si="17"/>
        <v>12.116352809901503</v>
      </c>
      <c r="R87" s="94">
        <f t="shared" ca="1" si="16"/>
        <v>25.609433473448608</v>
      </c>
      <c r="S87" s="94">
        <f t="shared" ca="1" si="18"/>
        <v>12.939213356648569</v>
      </c>
    </row>
    <row r="88" spans="1:22" collapsed="1" x14ac:dyDescent="0.2">
      <c r="A88" s="70" t="str">
        <f>Indexes!A88</f>
        <v>12Y</v>
      </c>
      <c r="B88" s="71">
        <f ca="1">_xll.qlIndexFixing(Indexes!B88,FixingDate,TRUE,InterestRatesTrigger)</f>
        <v>1.7980000000022714E-2</v>
      </c>
      <c r="C88" s="71">
        <f ca="1">_xll.qlIndexFixing(Indexes!C88,FixingDate,TRUE,InterestRatesTrigger)</f>
        <v>1.9289999999923566E-2</v>
      </c>
      <c r="D88" s="72">
        <f ca="1">_xll.qlIndexFixing(Indexes!D88,FixingDate,TRUE,InterestRatesTrigger)</f>
        <v>2.0429999999943486E-2</v>
      </c>
      <c r="E88" s="73">
        <f ca="1">_xll.qlIndexFixing(Indexes!E88,FixingDate,TRUE,InterestRatesTrigger)</f>
        <v>2.1670000000002191E-2</v>
      </c>
      <c r="G88" s="165">
        <f t="shared" ca="1" si="12"/>
        <v>-3.9199999999738923E-3</v>
      </c>
      <c r="H88" s="166">
        <f t="shared" ca="1" si="13"/>
        <v>-3.8800000001234375E-3</v>
      </c>
      <c r="I88" s="166">
        <f t="shared" ca="1" si="14"/>
        <v>-3.9800000000121856E-3</v>
      </c>
      <c r="J88" s="167">
        <f t="shared" ca="1" si="15"/>
        <v>-4.3999999999576878E-3</v>
      </c>
      <c r="K88" s="93">
        <v>12</v>
      </c>
      <c r="L88" s="180">
        <v>2.1899999999996606E-2</v>
      </c>
      <c r="M88" s="184">
        <v>2.3170000000047004E-2</v>
      </c>
      <c r="N88" s="184">
        <v>2.4409999999955672E-2</v>
      </c>
      <c r="O88" s="182">
        <v>2.6069999999959879E-2</v>
      </c>
      <c r="P88" s="98"/>
      <c r="Q88" s="94">
        <f t="shared" ca="1" si="17"/>
        <v>11.400000000199203</v>
      </c>
      <c r="R88" s="94">
        <f t="shared" ca="1" si="16"/>
        <v>24.499999999207724</v>
      </c>
      <c r="S88" s="94">
        <f t="shared" ca="1" si="18"/>
        <v>12.400000000587045</v>
      </c>
    </row>
    <row r="89" spans="1:22" hidden="1" outlineLevel="1" x14ac:dyDescent="0.2">
      <c r="A89" s="70" t="str">
        <f>Indexes!A89</f>
        <v>13Y</v>
      </c>
      <c r="B89" s="71">
        <f ca="1">_xll.qlIndexFixing(Indexes!B89,FixingDate,TRUE,InterestRatesTrigger)</f>
        <v>1.8956753612104277E-2</v>
      </c>
      <c r="C89" s="71">
        <f ca="1">_xll.qlIndexFixing(Indexes!C89,FixingDate,TRUE,InterestRatesTrigger)</f>
        <v>2.0230161687368211E-2</v>
      </c>
      <c r="D89" s="72">
        <f ca="1">_xll.qlIndexFixing(Indexes!D89,FixingDate,TRUE,InterestRatesTrigger)</f>
        <v>2.1310000000001255E-2</v>
      </c>
      <c r="E89" s="73">
        <f ca="1">_xll.qlIndexFixing(Indexes!E89,FixingDate,TRUE,InterestRatesTrigger)</f>
        <v>2.2495750365026868E-2</v>
      </c>
      <c r="G89" s="165">
        <f t="shared" ca="1" si="12"/>
        <v>-3.7211680505382753E-3</v>
      </c>
      <c r="H89" s="166">
        <f t="shared" ca="1" si="13"/>
        <v>-3.6559973874218596E-3</v>
      </c>
      <c r="I89" s="166">
        <f t="shared" ca="1" si="14"/>
        <v>-3.7569423506942992E-3</v>
      </c>
      <c r="J89" s="167">
        <f t="shared" ca="1" si="15"/>
        <v>-4.1454024299330608E-3</v>
      </c>
      <c r="K89" s="93">
        <v>13</v>
      </c>
      <c r="L89" s="180">
        <v>2.2677921662642552E-2</v>
      </c>
      <c r="M89" s="184">
        <v>2.3886159074790071E-2</v>
      </c>
      <c r="N89" s="184">
        <v>2.5066942350695554E-2</v>
      </c>
      <c r="O89" s="182">
        <v>2.6641152794959929E-2</v>
      </c>
      <c r="P89" s="98"/>
      <c r="Q89" s="94">
        <f t="shared" ca="1" si="17"/>
        <v>10.798383126330441</v>
      </c>
      <c r="R89" s="94">
        <f t="shared" ca="1" si="16"/>
        <v>23.532463878969782</v>
      </c>
      <c r="S89" s="94">
        <f t="shared" ca="1" si="18"/>
        <v>11.857503650256133</v>
      </c>
    </row>
    <row r="90" spans="1:22" hidden="1" outlineLevel="1" x14ac:dyDescent="0.2">
      <c r="A90" s="70" t="str">
        <f>Indexes!A90</f>
        <v>14Y</v>
      </c>
      <c r="B90" s="71">
        <f ca="1">_xll.qlIndexFixing(Indexes!B90,FixingDate,TRUE,InterestRatesTrigger)</f>
        <v>1.9795762989279962E-2</v>
      </c>
      <c r="C90" s="71">
        <f ca="1">_xll.qlIndexFixing(Indexes!C90,FixingDate,TRUE,InterestRatesTrigger)</f>
        <v>2.1036070987804693E-2</v>
      </c>
      <c r="D90" s="72">
        <f ca="1">_xll.qlIndexFixing(Indexes!D90,FixingDate,TRUE,InterestRatesTrigger)</f>
        <v>2.2050000000001079E-2</v>
      </c>
      <c r="E90" s="73">
        <f ca="1">_xll.qlIndexFixing(Indexes!E90,FixingDate,TRUE,InterestRatesTrigger)</f>
        <v>2.3198737451225089E-2</v>
      </c>
      <c r="G90" s="165">
        <f t="shared" ca="1" si="12"/>
        <v>-3.4884189707256527E-3</v>
      </c>
      <c r="H90" s="166">
        <f t="shared" ca="1" si="13"/>
        <v>-3.4072599839838971E-3</v>
      </c>
      <c r="I90" s="166">
        <f t="shared" ca="1" si="14"/>
        <v>-3.5266732031161985E-3</v>
      </c>
      <c r="J90" s="167">
        <f t="shared" ca="1" si="15"/>
        <v>-3.8752962408347344E-3</v>
      </c>
      <c r="K90" s="93">
        <v>14</v>
      </c>
      <c r="L90" s="180">
        <v>2.3284181960005614E-2</v>
      </c>
      <c r="M90" s="184">
        <v>2.444333097178859E-2</v>
      </c>
      <c r="N90" s="184">
        <v>2.5576673203117278E-2</v>
      </c>
      <c r="O90" s="182">
        <v>2.7074033692059823E-2</v>
      </c>
      <c r="P90" s="98"/>
      <c r="Q90" s="94">
        <f t="shared" ca="1" si="17"/>
        <v>10.139290121963866</v>
      </c>
      <c r="R90" s="94">
        <f t="shared" ca="1" si="16"/>
        <v>22.542370107211177</v>
      </c>
      <c r="S90" s="94">
        <f t="shared" ca="1" si="18"/>
        <v>11.487374512240098</v>
      </c>
    </row>
    <row r="91" spans="1:22" collapsed="1" x14ac:dyDescent="0.2">
      <c r="A91" s="70" t="str">
        <f>Indexes!A91</f>
        <v>15Y</v>
      </c>
      <c r="B91" s="71">
        <f ca="1">_xll.qlIndexFixing(Indexes!B91,FixingDate,TRUE,InterestRatesTrigger)</f>
        <v>2.0490000000057681E-2</v>
      </c>
      <c r="C91" s="71">
        <f ca="1">_xll.qlIndexFixing(Indexes!C91,FixingDate,TRUE,InterestRatesTrigger)</f>
        <v>2.1700000000022691E-2</v>
      </c>
      <c r="D91" s="72">
        <f ca="1">_xll.qlIndexFixing(Indexes!D91,FixingDate,TRUE,InterestRatesTrigger)</f>
        <v>2.2670000000000835E-2</v>
      </c>
      <c r="E91" s="73">
        <f ca="1">_xll.qlIndexFixing(Indexes!E91,FixingDate,TRUE,InterestRatesTrigger)</f>
        <v>2.3770000000001148E-2</v>
      </c>
      <c r="G91" s="165">
        <f t="shared" ca="1" si="12"/>
        <v>-3.2499999999386422E-3</v>
      </c>
      <c r="H91" s="166">
        <f t="shared" ca="1" si="13"/>
        <v>-3.1599999999540052E-3</v>
      </c>
      <c r="I91" s="166">
        <f t="shared" ca="1" si="14"/>
        <v>-3.2799999999952867E-3</v>
      </c>
      <c r="J91" s="167">
        <f t="shared" ca="1" si="15"/>
        <v>-3.6099999999954918E-3</v>
      </c>
      <c r="K91" s="93">
        <v>15</v>
      </c>
      <c r="L91" s="180">
        <v>2.3739999999996323E-2</v>
      </c>
      <c r="M91" s="184">
        <v>2.4859999999976696E-2</v>
      </c>
      <c r="N91" s="184">
        <v>2.5949999999996122E-2</v>
      </c>
      <c r="O91" s="182">
        <v>2.737999999999664E-2</v>
      </c>
      <c r="P91" s="98"/>
      <c r="Q91" s="94">
        <f t="shared" ca="1" si="17"/>
        <v>9.6999999997814452</v>
      </c>
      <c r="R91" s="94">
        <f t="shared" ca="1" si="16"/>
        <v>21.799999999431545</v>
      </c>
      <c r="S91" s="94">
        <f t="shared" ca="1" si="18"/>
        <v>11.000000000003125</v>
      </c>
    </row>
    <row r="92" spans="1:22" hidden="1" outlineLevel="1" x14ac:dyDescent="0.2">
      <c r="A92" s="70" t="str">
        <f>Indexes!A92</f>
        <v>16Y</v>
      </c>
      <c r="B92" s="71">
        <f ca="1">_xll.qlIndexFixing(Indexes!B92,FixingDate,TRUE,InterestRatesTrigger)</f>
        <v>2.1052388425882688E-2</v>
      </c>
      <c r="C92" s="71">
        <f ca="1">_xll.qlIndexFixing(Indexes!C92,FixingDate,TRUE,InterestRatesTrigger)</f>
        <v>2.2234585721692852E-2</v>
      </c>
      <c r="D92" s="72">
        <f ca="1">_xll.qlIndexFixing(Indexes!D92,FixingDate,TRUE,InterestRatesTrigger)</f>
        <v>2.3170000000000746E-2</v>
      </c>
      <c r="E92" s="73">
        <f ca="1">_xll.qlIndexFixing(Indexes!E92,FixingDate,TRUE,InterestRatesTrigger)</f>
        <v>2.4221650719682606E-2</v>
      </c>
      <c r="G92" s="165">
        <f t="shared" ca="1" si="12"/>
        <v>-3.0018371003023812E-3</v>
      </c>
      <c r="H92" s="166">
        <f t="shared" ca="1" si="13"/>
        <v>-2.9087462494234197E-3</v>
      </c>
      <c r="I92" s="166">
        <f t="shared" ca="1" si="14"/>
        <v>-3.0203466816692871E-3</v>
      </c>
      <c r="J92" s="167">
        <f t="shared" ca="1" si="15"/>
        <v>-3.3417500409276303E-3</v>
      </c>
      <c r="K92" s="93">
        <v>16</v>
      </c>
      <c r="L92" s="180">
        <v>2.405422552618507E-2</v>
      </c>
      <c r="M92" s="184">
        <v>2.5143331971116272E-2</v>
      </c>
      <c r="N92" s="184">
        <v>2.6190346681670033E-2</v>
      </c>
      <c r="O92" s="182">
        <v>2.7563400760610236E-2</v>
      </c>
      <c r="P92" s="98"/>
      <c r="Q92" s="94">
        <f t="shared" ca="1" si="17"/>
        <v>9.354142783078931</v>
      </c>
      <c r="R92" s="94">
        <f t="shared" ca="1" si="16"/>
        <v>21.17611574118057</v>
      </c>
      <c r="S92" s="94">
        <f t="shared" ca="1" si="18"/>
        <v>10.516507196818605</v>
      </c>
    </row>
    <row r="93" spans="1:22" hidden="1" outlineLevel="1" x14ac:dyDescent="0.2">
      <c r="A93" s="70" t="str">
        <f>Indexes!A93</f>
        <v>17Y</v>
      </c>
      <c r="B93" s="71">
        <f ca="1">_xll.qlIndexFixing(Indexes!B93,FixingDate,TRUE,InterestRatesTrigger)</f>
        <v>2.1507212090512432E-2</v>
      </c>
      <c r="C93" s="71">
        <f ca="1">_xll.qlIndexFixing(Indexes!C93,FixingDate,TRUE,InterestRatesTrigger)</f>
        <v>2.2663212516517962E-2</v>
      </c>
      <c r="D93" s="72">
        <f ca="1">_xll.qlIndexFixing(Indexes!D93,FixingDate,TRUE,InterestRatesTrigger)</f>
        <v>2.3560000000000532E-2</v>
      </c>
      <c r="E93" s="73">
        <f ca="1">_xll.qlIndexFixing(Indexes!E93,FixingDate,TRUE,InterestRatesTrigger)</f>
        <v>2.4576338676985207E-2</v>
      </c>
      <c r="G93" s="165">
        <f t="shared" ca="1" si="12"/>
        <v>-2.7556818784841355E-3</v>
      </c>
      <c r="H93" s="166">
        <f t="shared" ca="1" si="13"/>
        <v>-2.6633320702470452E-3</v>
      </c>
      <c r="I93" s="166">
        <f t="shared" ca="1" si="14"/>
        <v>-2.7715855819301846E-3</v>
      </c>
      <c r="J93" s="167">
        <f t="shared" ca="1" si="15"/>
        <v>-3.0794765655739777E-3</v>
      </c>
      <c r="K93" s="93">
        <v>17</v>
      </c>
      <c r="L93" s="180">
        <v>2.4262893968996568E-2</v>
      </c>
      <c r="M93" s="184">
        <v>2.5326544586765008E-2</v>
      </c>
      <c r="N93" s="184">
        <v>2.6331585581930717E-2</v>
      </c>
      <c r="O93" s="182">
        <v>2.7655815242559185E-2</v>
      </c>
      <c r="P93" s="98"/>
      <c r="Q93" s="94">
        <f t="shared" ca="1" si="17"/>
        <v>8.9678748348256949</v>
      </c>
      <c r="R93" s="94">
        <f t="shared" ca="1" si="16"/>
        <v>20.527879094880998</v>
      </c>
      <c r="S93" s="94">
        <f t="shared" ca="1" si="18"/>
        <v>10.163386769846753</v>
      </c>
    </row>
    <row r="94" spans="1:22" hidden="1" outlineLevel="1" x14ac:dyDescent="0.2">
      <c r="A94" s="70" t="str">
        <f>Indexes!A94</f>
        <v>18Y</v>
      </c>
      <c r="B94" s="71">
        <f ca="1">_xll.qlIndexFixing(Indexes!B94,FixingDate,TRUE,InterestRatesTrigger)</f>
        <v>2.1881380219270732E-2</v>
      </c>
      <c r="C94" s="71">
        <f ca="1">_xll.qlIndexFixing(Indexes!C94,FixingDate,TRUE,InterestRatesTrigger)</f>
        <v>2.3011989371503588E-2</v>
      </c>
      <c r="D94" s="72">
        <f ca="1">_xll.qlIndexFixing(Indexes!D94,FixingDate,TRUE,InterestRatesTrigger)</f>
        <v>2.387000000000046E-2</v>
      </c>
      <c r="E94" s="73">
        <f ca="1">_xll.qlIndexFixing(Indexes!E94,FixingDate,TRUE,InterestRatesTrigger)</f>
        <v>2.4859476662707818E-2</v>
      </c>
      <c r="G94" s="165">
        <f t="shared" ca="1" si="12"/>
        <v>-2.5028939375653717E-3</v>
      </c>
      <c r="H94" s="166">
        <f t="shared" ca="1" si="13"/>
        <v>-2.4135739331801499E-3</v>
      </c>
      <c r="I94" s="166">
        <f t="shared" ca="1" si="14"/>
        <v>-2.5212153304072747E-3</v>
      </c>
      <c r="J94" s="167">
        <f t="shared" ca="1" si="15"/>
        <v>-2.8132997638176255E-3</v>
      </c>
      <c r="K94" s="93">
        <v>18</v>
      </c>
      <c r="L94" s="180">
        <v>2.4384274156836104E-2</v>
      </c>
      <c r="M94" s="184">
        <v>2.5425563304683738E-2</v>
      </c>
      <c r="N94" s="184">
        <v>2.6391215330407735E-2</v>
      </c>
      <c r="O94" s="182">
        <v>2.7672776426525443E-2</v>
      </c>
      <c r="P94" s="98"/>
      <c r="Q94" s="94">
        <f t="shared" ca="1" si="17"/>
        <v>8.5801062849687195</v>
      </c>
      <c r="R94" s="94">
        <f t="shared" ca="1" si="16"/>
        <v>19.886197807297279</v>
      </c>
      <c r="S94" s="94">
        <f t="shared" ca="1" si="18"/>
        <v>9.8947666270735724</v>
      </c>
    </row>
    <row r="95" spans="1:22" hidden="1" outlineLevel="1" x14ac:dyDescent="0.2">
      <c r="A95" s="70" t="str">
        <f>Indexes!A95</f>
        <v>19Y</v>
      </c>
      <c r="B95" s="71">
        <f ca="1">_xll.qlIndexFixing(Indexes!B95,FixingDate,TRUE,InterestRatesTrigger)</f>
        <v>2.2182227570748232E-2</v>
      </c>
      <c r="C95" s="71">
        <f ca="1">_xll.qlIndexFixing(Indexes!C95,FixingDate,TRUE,InterestRatesTrigger)</f>
        <v>2.3287704057100109E-2</v>
      </c>
      <c r="D95" s="72">
        <f ca="1">_xll.qlIndexFixing(Indexes!D95,FixingDate,TRUE,InterestRatesTrigger)</f>
        <v>2.4109999999968455E-2</v>
      </c>
      <c r="E95" s="73">
        <f ca="1">_xll.qlIndexFixing(Indexes!E95,FixingDate,TRUE,InterestRatesTrigger)</f>
        <v>2.5077766878573885E-2</v>
      </c>
      <c r="G95" s="165">
        <f t="shared" ca="1" si="12"/>
        <v>-2.2592221150661354E-3</v>
      </c>
      <c r="H95" s="166">
        <f t="shared" ca="1" si="13"/>
        <v>-2.1742514731822316E-3</v>
      </c>
      <c r="I95" s="166">
        <f t="shared" ca="1" si="14"/>
        <v>-2.2822562774075066E-3</v>
      </c>
      <c r="J95" s="167">
        <f t="shared" ca="1" si="15"/>
        <v>-2.5583377917272436E-3</v>
      </c>
      <c r="K95" s="93">
        <v>19</v>
      </c>
      <c r="L95" s="180">
        <v>2.4441449685814368E-2</v>
      </c>
      <c r="M95" s="184">
        <v>2.546195553028234E-2</v>
      </c>
      <c r="N95" s="184">
        <v>2.6392256277375962E-2</v>
      </c>
      <c r="O95" s="182">
        <v>2.7636104670301129E-2</v>
      </c>
      <c r="P95" s="98"/>
      <c r="Q95" s="94">
        <f t="shared" ca="1" si="17"/>
        <v>8.2229594286834651</v>
      </c>
      <c r="R95" s="94">
        <f t="shared" ca="1" si="16"/>
        <v>19.27772429220223</v>
      </c>
      <c r="S95" s="94">
        <f t="shared" ca="1" si="18"/>
        <v>9.6776687860542978</v>
      </c>
    </row>
    <row r="96" spans="1:22" collapsed="1" x14ac:dyDescent="0.2">
      <c r="A96" s="70" t="str">
        <f>Indexes!A96</f>
        <v>20Y</v>
      </c>
      <c r="B96" s="71">
        <f ca="1">_xll.qlIndexFixing(Indexes!B96,FixingDate,TRUE,InterestRatesTrigger)</f>
        <v>2.2430000000031931E-2</v>
      </c>
      <c r="C96" s="71">
        <f ca="1">_xll.qlIndexFixing(Indexes!C96,FixingDate,TRUE,InterestRatesTrigger)</f>
        <v>2.3510000000042497E-2</v>
      </c>
      <c r="D96" s="72">
        <f ca="1">_xll.qlIndexFixing(Indexes!D96,FixingDate,TRUE,InterestRatesTrigger)</f>
        <v>2.4299999999940158E-2</v>
      </c>
      <c r="E96" s="73">
        <f ca="1">_xll.qlIndexFixing(Indexes!E96,FixingDate,TRUE,InterestRatesTrigger)</f>
        <v>2.5250000000004803E-2</v>
      </c>
      <c r="G96" s="165">
        <f t="shared" ca="1" si="12"/>
        <v>-2.0199999999393134E-3</v>
      </c>
      <c r="H96" s="166">
        <f t="shared" ca="1" si="13"/>
        <v>-1.9399999999247415E-3</v>
      </c>
      <c r="I96" s="166">
        <f t="shared" ca="1" si="14"/>
        <v>-2.0500000000318146E-3</v>
      </c>
      <c r="J96" s="167">
        <f t="shared" ca="1" si="15"/>
        <v>-2.3099999999703601E-3</v>
      </c>
      <c r="K96" s="93">
        <v>20</v>
      </c>
      <c r="L96" s="180">
        <v>2.4449999999971245E-2</v>
      </c>
      <c r="M96" s="184">
        <v>2.5449999999967238E-2</v>
      </c>
      <c r="N96" s="184">
        <v>2.6349999999971972E-2</v>
      </c>
      <c r="O96" s="182">
        <v>2.7559999999975163E-2</v>
      </c>
      <c r="P96" s="98"/>
      <c r="Q96" s="94">
        <f t="shared" ca="1" si="17"/>
        <v>7.8999999989766074</v>
      </c>
      <c r="R96" s="94">
        <f t="shared" ca="1" si="16"/>
        <v>18.699999999082262</v>
      </c>
      <c r="S96" s="94">
        <f t="shared" ca="1" si="18"/>
        <v>9.5000000006464571</v>
      </c>
    </row>
    <row r="97" spans="1:19" hidden="1" outlineLevel="1" x14ac:dyDescent="0.2">
      <c r="A97" s="70" t="str">
        <f>Indexes!A97</f>
        <v>21Y</v>
      </c>
      <c r="B97" s="71">
        <f ca="1">_xll.qlIndexFixing(Indexes!B97,FixingDate,TRUE,InterestRatesTrigger)</f>
        <v>2.2634207169311079E-2</v>
      </c>
      <c r="C97" s="71">
        <f ca="1">_xll.qlIndexFixing(Indexes!C97,FixingDate,TRUE,InterestRatesTrigger)</f>
        <v>2.3688303497091615E-2</v>
      </c>
      <c r="D97" s="72">
        <f ca="1">_xll.qlIndexFixing(Indexes!D97,FixingDate,TRUE,InterestRatesTrigger)</f>
        <v>2.4450000000000326E-2</v>
      </c>
      <c r="E97" s="73">
        <f ca="1">_xll.qlIndexFixing(Indexes!E97,FixingDate,TRUE,InterestRatesTrigger)</f>
        <v>2.5385109732559759E-2</v>
      </c>
      <c r="G97" s="165">
        <f t="shared" ca="1" si="12"/>
        <v>-1.7901194995131806E-3</v>
      </c>
      <c r="H97" s="166">
        <f t="shared" ca="1" si="13"/>
        <v>-1.7150171258541909E-3</v>
      </c>
      <c r="I97" s="166">
        <f t="shared" ca="1" si="14"/>
        <v>-1.8283695081448142E-3</v>
      </c>
      <c r="J97" s="167">
        <f t="shared" ca="1" si="15"/>
        <v>-2.0723231449184254E-3</v>
      </c>
      <c r="K97" s="93">
        <v>21</v>
      </c>
      <c r="L97" s="180">
        <v>2.442432666882426E-2</v>
      </c>
      <c r="M97" s="184">
        <v>2.5403320622945806E-2</v>
      </c>
      <c r="N97" s="184">
        <v>2.627836950814514E-2</v>
      </c>
      <c r="O97" s="182">
        <v>2.7457432877478184E-2</v>
      </c>
      <c r="P97" s="98"/>
      <c r="Q97" s="94">
        <f t="shared" ca="1" si="17"/>
        <v>7.6169650290871038</v>
      </c>
      <c r="R97" s="94">
        <f t="shared" ca="1" si="16"/>
        <v>18.157928306892465</v>
      </c>
      <c r="S97" s="94">
        <f t="shared" ca="1" si="18"/>
        <v>9.3510973255943313</v>
      </c>
    </row>
    <row r="98" spans="1:19" hidden="1" outlineLevel="1" x14ac:dyDescent="0.2">
      <c r="A98" s="70" t="str">
        <f>Indexes!A98</f>
        <v>22Y</v>
      </c>
      <c r="B98" s="71">
        <f ca="1">_xll.qlIndexFixing(Indexes!B98,FixingDate,TRUE,InterestRatesTrigger)</f>
        <v>2.2804012013534384E-2</v>
      </c>
      <c r="C98" s="71">
        <f ca="1">_xll.qlIndexFixing(Indexes!C98,FixingDate,TRUE,InterestRatesTrigger)</f>
        <v>2.383250056509896E-2</v>
      </c>
      <c r="D98" s="72">
        <f ca="1">_xll.qlIndexFixing(Indexes!D98,FixingDate,TRUE,InterestRatesTrigger)</f>
        <v>2.4580000000000022E-2</v>
      </c>
      <c r="E98" s="73">
        <f ca="1">_xll.qlIndexFixing(Indexes!E98,FixingDate,TRUE,InterestRatesTrigger)</f>
        <v>2.5491299702492823E-2</v>
      </c>
      <c r="G98" s="165">
        <f t="shared" ca="1" si="12"/>
        <v>-1.5652749045615907E-3</v>
      </c>
      <c r="H98" s="166">
        <f t="shared" ca="1" si="13"/>
        <v>-1.4947917208661121E-3</v>
      </c>
      <c r="I98" s="166">
        <f t="shared" ca="1" si="14"/>
        <v>-1.6014118287005566E-3</v>
      </c>
      <c r="J98" s="167">
        <f t="shared" ca="1" si="15"/>
        <v>-1.8404616206176456E-3</v>
      </c>
      <c r="K98" s="93">
        <v>22</v>
      </c>
      <c r="L98" s="180">
        <v>2.4369286918095975E-2</v>
      </c>
      <c r="M98" s="184">
        <v>2.5327292285965072E-2</v>
      </c>
      <c r="N98" s="184">
        <v>2.6181411828700579E-2</v>
      </c>
      <c r="O98" s="182">
        <v>2.7331761323110468E-2</v>
      </c>
      <c r="P98" s="98"/>
      <c r="Q98" s="94">
        <f t="shared" ca="1" si="17"/>
        <v>7.4749943490106174</v>
      </c>
      <c r="R98" s="94">
        <f t="shared" ca="1" si="16"/>
        <v>17.75987986465638</v>
      </c>
      <c r="S98" s="94">
        <f t="shared" ca="1" si="18"/>
        <v>9.1129970249280081</v>
      </c>
    </row>
    <row r="99" spans="1:19" hidden="1" outlineLevel="1" x14ac:dyDescent="0.2">
      <c r="A99" s="70" t="str">
        <f>Indexes!A99</f>
        <v>23Y</v>
      </c>
      <c r="B99" s="71">
        <f ca="1">_xll.qlIndexFixing(Indexes!B99,FixingDate,TRUE,InterestRatesTrigger)</f>
        <v>2.2940244546367557E-2</v>
      </c>
      <c r="C99" s="71">
        <f ca="1">_xll.qlIndexFixing(Indexes!C99,FixingDate,TRUE,InterestRatesTrigger)</f>
        <v>2.3943921243143287E-2</v>
      </c>
      <c r="D99" s="72">
        <f ca="1">_xll.qlIndexFixing(Indexes!D99,FixingDate,TRUE,InterestRatesTrigger)</f>
        <v>2.467000000013285E-2</v>
      </c>
      <c r="E99" s="73">
        <f ca="1">_xll.qlIndexFixing(Indexes!E99,FixingDate,TRUE,InterestRatesTrigger)</f>
        <v>2.5567827703713818E-2</v>
      </c>
      <c r="G99" s="165">
        <f t="shared" ca="1" si="12"/>
        <v>-1.3540985223166151E-3</v>
      </c>
      <c r="H99" s="166">
        <f t="shared" ca="1" si="13"/>
        <v>-1.2879213183049562E-3</v>
      </c>
      <c r="I99" s="166">
        <f t="shared" ca="1" si="14"/>
        <v>-1.397282770186626E-3</v>
      </c>
      <c r="J99" s="167">
        <f t="shared" ca="1" si="15"/>
        <v>-1.6223882328983974E-3</v>
      </c>
      <c r="K99" s="93">
        <v>23</v>
      </c>
      <c r="L99" s="180">
        <v>2.4294343068684172E-2</v>
      </c>
      <c r="M99" s="184">
        <v>2.5231842561448243E-2</v>
      </c>
      <c r="N99" s="184">
        <v>2.6067282770319476E-2</v>
      </c>
      <c r="O99" s="182">
        <v>2.7190215936612215E-2</v>
      </c>
      <c r="P99" s="98"/>
      <c r="Q99" s="94">
        <f t="shared" ca="1" si="17"/>
        <v>7.2607875698956281</v>
      </c>
      <c r="R99" s="94">
        <f t="shared" ca="1" si="16"/>
        <v>17.297554537652921</v>
      </c>
      <c r="S99" s="94">
        <f t="shared" ca="1" si="18"/>
        <v>8.9782770358096808</v>
      </c>
    </row>
    <row r="100" spans="1:19" hidden="1" outlineLevel="1" x14ac:dyDescent="0.2">
      <c r="A100" s="70" t="str">
        <f>Indexes!A100</f>
        <v>24Y</v>
      </c>
      <c r="B100" s="71">
        <f ca="1">_xll.qlIndexFixing(Indexes!B100,FixingDate,TRUE,InterestRatesTrigger)</f>
        <v>2.3047023533443459E-2</v>
      </c>
      <c r="C100" s="71">
        <f ca="1">_xll.qlIndexFixing(Indexes!C100,FixingDate,TRUE,InterestRatesTrigger)</f>
        <v>2.4027844655279094E-2</v>
      </c>
      <c r="D100" s="72">
        <f ca="1">_xll.qlIndexFixing(Indexes!D100,FixingDate,TRUE,InterestRatesTrigger)</f>
        <v>2.4740000000095873E-2</v>
      </c>
      <c r="E100" s="73">
        <f ca="1">_xll.qlIndexFixing(Indexes!E100,FixingDate,TRUE,InterestRatesTrigger)</f>
        <v>2.5619379103144258E-2</v>
      </c>
      <c r="G100" s="165">
        <f t="shared" ca="1" si="12"/>
        <v>-1.1586593149407499E-3</v>
      </c>
      <c r="H100" s="166">
        <f t="shared" ca="1" si="13"/>
        <v>-1.0958597787001229E-3</v>
      </c>
      <c r="I100" s="166">
        <f t="shared" ca="1" si="14"/>
        <v>-1.2014622326427839E-3</v>
      </c>
      <c r="J100" s="167">
        <f t="shared" ca="1" si="15"/>
        <v>-1.4183898584628242E-3</v>
      </c>
      <c r="K100" s="93">
        <v>24</v>
      </c>
      <c r="L100" s="180">
        <v>2.4205682848384209E-2</v>
      </c>
      <c r="M100" s="184">
        <v>2.5123704433979217E-2</v>
      </c>
      <c r="N100" s="184">
        <v>2.5941462232738657E-2</v>
      </c>
      <c r="O100" s="182">
        <v>2.7037768961607082E-2</v>
      </c>
      <c r="P100" s="98"/>
      <c r="Q100" s="94">
        <f t="shared" ca="1" si="17"/>
        <v>7.1215534481677834</v>
      </c>
      <c r="R100" s="94">
        <f t="shared" ca="1" si="16"/>
        <v>16.929764666524136</v>
      </c>
      <c r="S100" s="94">
        <f t="shared" ca="1" si="18"/>
        <v>8.7937910304838542</v>
      </c>
    </row>
    <row r="101" spans="1:19" collapsed="1" x14ac:dyDescent="0.2">
      <c r="A101" s="70" t="str">
        <f>Indexes!A101</f>
        <v>25Y</v>
      </c>
      <c r="B101" s="71">
        <f ca="1">_xll.qlIndexFixing(Indexes!B101,FixingDate,TRUE,InterestRatesTrigger)</f>
        <v>2.3130000000050974E-2</v>
      </c>
      <c r="C101" s="71">
        <f ca="1">_xll.qlIndexFixing(Indexes!C101,FixingDate,TRUE,InterestRatesTrigger)</f>
        <v>2.4089999999999678E-2</v>
      </c>
      <c r="D101" s="72">
        <f ca="1">_xll.qlIndexFixing(Indexes!D101,FixingDate,TRUE,InterestRatesTrigger)</f>
        <v>2.4790000000082441E-2</v>
      </c>
      <c r="E101" s="73">
        <f ca="1">_xll.qlIndexFixing(Indexes!E101,FixingDate,TRUE,InterestRatesTrigger)</f>
        <v>2.5650000000001373E-2</v>
      </c>
      <c r="G101" s="165">
        <f t="shared" ca="1" si="12"/>
        <v>-9.799999999625178E-4</v>
      </c>
      <c r="H101" s="166">
        <f t="shared" ca="1" si="13"/>
        <v>-9.200000000121264E-4</v>
      </c>
      <c r="I101" s="166">
        <f t="shared" ca="1" si="14"/>
        <v>-1.0199999999304966E-3</v>
      </c>
      <c r="J101" s="167">
        <f t="shared" ca="1" si="15"/>
        <v>-1.2300000000103097E-3</v>
      </c>
      <c r="K101" s="93">
        <v>25</v>
      </c>
      <c r="L101" s="180">
        <v>2.4110000000013492E-2</v>
      </c>
      <c r="M101" s="184">
        <v>2.5010000000011804E-2</v>
      </c>
      <c r="N101" s="184">
        <v>2.5810000000012937E-2</v>
      </c>
      <c r="O101" s="182">
        <v>2.6880000000011683E-2</v>
      </c>
      <c r="P101" s="98"/>
      <c r="Q101" s="94">
        <f t="shared" ca="1" si="17"/>
        <v>7.0000000008276286</v>
      </c>
      <c r="R101" s="94">
        <f t="shared" ca="1" si="16"/>
        <v>16.600000000314662</v>
      </c>
      <c r="S101" s="94">
        <f t="shared" ca="1" si="18"/>
        <v>8.5999999991893255</v>
      </c>
    </row>
    <row r="102" spans="1:19" hidden="1" outlineLevel="1" x14ac:dyDescent="0.2">
      <c r="A102" s="70" t="str">
        <f>Indexes!A102</f>
        <v>26Y</v>
      </c>
      <c r="B102" s="71">
        <f ca="1">_xll.qlIndexFixing(Indexes!B102,FixingDate,TRUE,InterestRatesTrigger)</f>
        <v>2.3194471217571563E-2</v>
      </c>
      <c r="C102" s="71">
        <f ca="1">_xll.qlIndexFixing(Indexes!C102,FixingDate,TRUE,InterestRatesTrigger)</f>
        <v>2.4135937785665709E-2</v>
      </c>
      <c r="D102" s="72">
        <f ca="1">_xll.qlIndexFixing(Indexes!D102,FixingDate,TRUE,InterestRatesTrigger)</f>
        <v>2.4820000000054774E-2</v>
      </c>
      <c r="E102" s="73">
        <f ca="1">_xll.qlIndexFixing(Indexes!E102,FixingDate,TRUE,InterestRatesTrigger)</f>
        <v>2.5664745580647928E-2</v>
      </c>
      <c r="G102" s="165">
        <f t="shared" ca="1" si="12"/>
        <v>-8.1308558171626702E-4</v>
      </c>
      <c r="H102" s="166">
        <f t="shared" ca="1" si="13"/>
        <v>-7.5543593235215603E-4</v>
      </c>
      <c r="I102" s="166">
        <f t="shared" ca="1" si="14"/>
        <v>-8.5275347500444673E-4</v>
      </c>
      <c r="J102" s="167">
        <f t="shared" ca="1" si="15"/>
        <v>-1.0518169729273677E-3</v>
      </c>
      <c r="K102" s="93">
        <v>26</v>
      </c>
      <c r="L102" s="180">
        <v>2.400755679928783E-2</v>
      </c>
      <c r="M102" s="184">
        <v>2.4891373718017865E-2</v>
      </c>
      <c r="N102" s="184">
        <v>2.5672753475059221E-2</v>
      </c>
      <c r="O102" s="182">
        <v>2.6716562553575296E-2</v>
      </c>
      <c r="P102" s="98"/>
      <c r="Q102" s="94">
        <f t="shared" ca="1" si="17"/>
        <v>6.8406221438906467</v>
      </c>
      <c r="R102" s="94">
        <f t="shared" ca="1" si="16"/>
        <v>16.255287824832113</v>
      </c>
      <c r="S102" s="94">
        <f t="shared" ca="1" si="18"/>
        <v>8.4474558059315434</v>
      </c>
    </row>
    <row r="103" spans="1:19" hidden="1" outlineLevel="1" x14ac:dyDescent="0.2">
      <c r="A103" s="70" t="str">
        <f>Indexes!A103</f>
        <v>27Y</v>
      </c>
      <c r="B103" s="71">
        <f ca="1">_xll.qlIndexFixing(Indexes!B103,FixingDate,TRUE,InterestRatesTrigger)</f>
        <v>2.324222556507782E-2</v>
      </c>
      <c r="C103" s="71">
        <f ca="1">_xll.qlIndexFixing(Indexes!C103,FixingDate,TRUE,InterestRatesTrigger)</f>
        <v>2.4166956584100112E-2</v>
      </c>
      <c r="D103" s="72">
        <f ca="1">_xll.qlIndexFixing(Indexes!D103,FixingDate,TRUE,InterestRatesTrigger)</f>
        <v>2.4840000000046124E-2</v>
      </c>
      <c r="E103" s="73">
        <f ca="1">_xll.qlIndexFixing(Indexes!E103,FixingDate,TRUE,InterestRatesTrigger)</f>
        <v>2.5666000312090782E-2</v>
      </c>
      <c r="G103" s="165">
        <f t="shared" ca="1" si="12"/>
        <v>-6.6281457902625518E-4</v>
      </c>
      <c r="H103" s="166">
        <f t="shared" ca="1" si="13"/>
        <v>-6.0889143053277639E-4</v>
      </c>
      <c r="I103" s="166">
        <f t="shared" ca="1" si="14"/>
        <v>-6.9845944931015008E-4</v>
      </c>
      <c r="J103" s="167">
        <f t="shared" ca="1" si="15"/>
        <v>-8.9193844948664419E-4</v>
      </c>
      <c r="K103" s="93">
        <v>27</v>
      </c>
      <c r="L103" s="180">
        <v>2.3905040144104075E-2</v>
      </c>
      <c r="M103" s="184">
        <v>2.4775848014632888E-2</v>
      </c>
      <c r="N103" s="184">
        <v>2.5538459449356274E-2</v>
      </c>
      <c r="O103" s="182">
        <v>2.6557938761577426E-2</v>
      </c>
      <c r="P103" s="98"/>
      <c r="Q103" s="94">
        <f t="shared" ca="1" si="17"/>
        <v>6.7304341594601187</v>
      </c>
      <c r="R103" s="94">
        <f t="shared" ref="R103:R136" ca="1" si="19">(D103-B103)*10000</f>
        <v>15.977744349683041</v>
      </c>
      <c r="S103" s="94">
        <f t="shared" ca="1" si="18"/>
        <v>8.2600031204465783</v>
      </c>
    </row>
    <row r="104" spans="1:19" hidden="1" outlineLevel="1" x14ac:dyDescent="0.2">
      <c r="A104" s="70" t="str">
        <f>Indexes!A104</f>
        <v>28Y</v>
      </c>
      <c r="B104" s="71">
        <f ca="1">_xll.qlIndexFixing(Indexes!B104,FixingDate,TRUE,InterestRatesTrigger)</f>
        <v>2.3281178053416045E-2</v>
      </c>
      <c r="C104" s="71">
        <f ca="1">_xll.qlIndexFixing(Indexes!C104,FixingDate,TRUE,InterestRatesTrigger)</f>
        <v>2.4190236195400609E-2</v>
      </c>
      <c r="D104" s="72">
        <f ca="1">_xll.qlIndexFixing(Indexes!D104,FixingDate,TRUE,InterestRatesTrigger)</f>
        <v>2.4850000000036201E-2</v>
      </c>
      <c r="E104" s="73">
        <f ca="1">_xll.qlIndexFixing(Indexes!E104,FixingDate,TRUE,InterestRatesTrigger)</f>
        <v>2.5661942700732094E-2</v>
      </c>
      <c r="G104" s="165">
        <f t="shared" ca="1" si="12"/>
        <v>-5.2335860296072803E-4</v>
      </c>
      <c r="H104" s="166">
        <f t="shared" ca="1" si="13"/>
        <v>-4.7620582266845804E-4</v>
      </c>
      <c r="I104" s="166">
        <f t="shared" ca="1" si="14"/>
        <v>-5.6058704928128519E-4</v>
      </c>
      <c r="J104" s="167">
        <f t="shared" ca="1" si="15"/>
        <v>-7.469120700116863E-4</v>
      </c>
      <c r="K104" s="93">
        <v>28</v>
      </c>
      <c r="L104" s="180">
        <v>2.3804536656376774E-2</v>
      </c>
      <c r="M104" s="184">
        <v>2.4666442018069067E-2</v>
      </c>
      <c r="N104" s="184">
        <v>2.5410587049317486E-2</v>
      </c>
      <c r="O104" s="182">
        <v>2.640885477074378E-2</v>
      </c>
      <c r="P104" s="98"/>
      <c r="Q104" s="94">
        <f t="shared" ca="1" si="17"/>
        <v>6.5976380463559154</v>
      </c>
      <c r="R104" s="94">
        <f t="shared" ca="1" si="19"/>
        <v>15.688219466201552</v>
      </c>
      <c r="S104" s="94">
        <f t="shared" ca="1" si="18"/>
        <v>8.1194270069589312</v>
      </c>
    </row>
    <row r="105" spans="1:19" hidden="1" outlineLevel="1" x14ac:dyDescent="0.2">
      <c r="A105" s="70" t="str">
        <f>Indexes!A105</f>
        <v>29Y</v>
      </c>
      <c r="B105" s="71">
        <f ca="1">_xll.qlIndexFixing(Indexes!B105,FixingDate,TRUE,InterestRatesTrigger)</f>
        <v>2.3315067407818291E-2</v>
      </c>
      <c r="C105" s="71">
        <f ca="1">_xll.qlIndexFixing(Indexes!C105,FixingDate,TRUE,InterestRatesTrigger)</f>
        <v>2.4209435251996002E-2</v>
      </c>
      <c r="D105" s="72">
        <f ca="1">_xll.qlIndexFixing(Indexes!D105,FixingDate,TRUE,InterestRatesTrigger)</f>
        <v>2.4850000000026507E-2</v>
      </c>
      <c r="E105" s="73">
        <f ca="1">_xll.qlIndexFixing(Indexes!E105,FixingDate,TRUE,InterestRatesTrigger)</f>
        <v>2.5657983650498008E-2</v>
      </c>
      <c r="G105" s="165">
        <f t="shared" ca="1" si="12"/>
        <v>-3.9453412583573613E-4</v>
      </c>
      <c r="H105" s="166">
        <f t="shared" ca="1" si="13"/>
        <v>-3.5823281134451587E-4</v>
      </c>
      <c r="I105" s="166">
        <f t="shared" ca="1" si="14"/>
        <v>-4.4411302235647029E-4</v>
      </c>
      <c r="J105" s="167">
        <f t="shared" ca="1" si="15"/>
        <v>-6.1753941513333771E-4</v>
      </c>
      <c r="K105" s="93">
        <v>29</v>
      </c>
      <c r="L105" s="180">
        <v>2.3709601533654028E-2</v>
      </c>
      <c r="M105" s="184">
        <v>2.4567668063340518E-2</v>
      </c>
      <c r="N105" s="184">
        <v>2.5294113022382977E-2</v>
      </c>
      <c r="O105" s="182">
        <v>2.6275523065631346E-2</v>
      </c>
      <c r="P105" s="98"/>
      <c r="Q105" s="94">
        <f t="shared" ca="1" si="17"/>
        <v>6.4056474803050527</v>
      </c>
      <c r="R105" s="94">
        <f t="shared" ca="1" si="19"/>
        <v>15.349325922082159</v>
      </c>
      <c r="S105" s="94">
        <f t="shared" ca="1" si="18"/>
        <v>8.0798365047150131</v>
      </c>
    </row>
    <row r="106" spans="1:19" collapsed="1" x14ac:dyDescent="0.2">
      <c r="A106" s="70" t="str">
        <f>Indexes!A106</f>
        <v>30Y</v>
      </c>
      <c r="B106" s="71">
        <f ca="1">_xll.qlIndexFixing(Indexes!B106,FixingDate,TRUE,InterestRatesTrigger)</f>
        <v>2.3349999999942438E-2</v>
      </c>
      <c r="C106" s="71">
        <f ca="1">_xll.qlIndexFixing(Indexes!C106,FixingDate,TRUE,InterestRatesTrigger)</f>
        <v>2.4229999999965657E-2</v>
      </c>
      <c r="D106" s="72">
        <f ca="1">_xll.qlIndexFixing(Indexes!D106,FixingDate,TRUE,InterestRatesTrigger)</f>
        <v>2.4859999999973278E-2</v>
      </c>
      <c r="E106" s="73">
        <f ca="1">_xll.qlIndexFixing(Indexes!E106,FixingDate,TRUE,InterestRatesTrigger)</f>
        <v>2.5660000000001876E-2</v>
      </c>
      <c r="G106" s="165">
        <f t="shared" ca="1" si="12"/>
        <v>-2.7000000005084762E-4</v>
      </c>
      <c r="H106" s="166">
        <f t="shared" ca="1" si="13"/>
        <v>-2.5000000002610087E-4</v>
      </c>
      <c r="I106" s="166">
        <f t="shared" ca="1" si="14"/>
        <v>-3.3000000002028629E-4</v>
      </c>
      <c r="J106" s="167">
        <f t="shared" ca="1" si="15"/>
        <v>-4.9999999999235725E-4</v>
      </c>
      <c r="K106" s="93">
        <v>30</v>
      </c>
      <c r="L106" s="180">
        <v>2.3619999999993285E-2</v>
      </c>
      <c r="M106" s="184">
        <v>2.4479999999991758E-2</v>
      </c>
      <c r="N106" s="184">
        <v>2.5189999999993565E-2</v>
      </c>
      <c r="O106" s="182">
        <v>2.6159999999994233E-2</v>
      </c>
      <c r="P106" s="98"/>
      <c r="Q106" s="94">
        <f t="shared" ca="1" si="17"/>
        <v>6.30000000007621</v>
      </c>
      <c r="R106" s="94">
        <f t="shared" ca="1" si="19"/>
        <v>15.100000000308409</v>
      </c>
      <c r="S106" s="94">
        <f t="shared" ca="1" si="18"/>
        <v>8.0000000002859721</v>
      </c>
    </row>
    <row r="107" spans="1:19" hidden="1" outlineLevel="1" x14ac:dyDescent="0.2">
      <c r="A107" s="70" t="str">
        <f>Indexes!A107</f>
        <v>31Y</v>
      </c>
      <c r="B107" s="71">
        <f ca="1">_xll.qlIndexFixing(Indexes!B107,FixingDate,TRUE,InterestRatesTrigger)</f>
        <v>2.338596252520218E-2</v>
      </c>
      <c r="C107" s="71">
        <f ca="1">_xll.qlIndexFixing(Indexes!C107,FixingDate,TRUE,InterestRatesTrigger)</f>
        <v>2.4251554570176546E-2</v>
      </c>
      <c r="D107" s="72">
        <f ca="1">_xll.qlIndexFixing(Indexes!D107,FixingDate,TRUE,InterestRatesTrigger)</f>
        <v>2.4872988494466619E-2</v>
      </c>
      <c r="E107" s="73">
        <f ca="1">_xll.qlIndexFixing(Indexes!E107,FixingDate,TRUE,InterestRatesTrigger)</f>
        <v>2.5667815646141061E-2</v>
      </c>
      <c r="G107" s="165">
        <f t="shared" ca="1" si="12"/>
        <v>-1.5268663382352748E-4</v>
      </c>
      <c r="H107" s="166">
        <f t="shared" ca="1" si="13"/>
        <v>-1.549820762631153E-4</v>
      </c>
      <c r="I107" s="166">
        <f t="shared" ca="1" si="14"/>
        <v>-2.2865166311293247E-4</v>
      </c>
      <c r="J107" s="167">
        <f t="shared" ca="1" si="15"/>
        <v>-3.9830551897959698E-4</v>
      </c>
      <c r="K107" s="93">
        <v>31</v>
      </c>
      <c r="L107" s="180">
        <v>2.3538649159025708E-2</v>
      </c>
      <c r="M107" s="184">
        <v>2.4406536646439662E-2</v>
      </c>
      <c r="N107" s="184">
        <v>2.5101640157579552E-2</v>
      </c>
      <c r="O107" s="182">
        <v>2.6066121165120658E-2</v>
      </c>
      <c r="P107" s="98"/>
      <c r="Q107" s="94">
        <f t="shared" ca="1" si="17"/>
        <v>6.2143392429007269</v>
      </c>
      <c r="R107" s="94">
        <f t="shared" ca="1" si="19"/>
        <v>14.870259692644391</v>
      </c>
      <c r="S107" s="94">
        <f t="shared" ca="1" si="18"/>
        <v>7.948271516744418</v>
      </c>
    </row>
    <row r="108" spans="1:19" hidden="1" outlineLevel="1" x14ac:dyDescent="0.2">
      <c r="A108" s="70" t="str">
        <f>Indexes!A108</f>
        <v>32Y</v>
      </c>
      <c r="B108" s="71">
        <f ca="1">_xll.qlIndexFixing(Indexes!B108,FixingDate,TRUE,InterestRatesTrigger)</f>
        <v>2.3424935549003427E-2</v>
      </c>
      <c r="C108" s="71">
        <f ca="1">_xll.qlIndexFixing(Indexes!C108,FixingDate,TRUE,InterestRatesTrigger)</f>
        <v>2.4276325616812238E-2</v>
      </c>
      <c r="D108" s="72">
        <f ca="1">_xll.qlIndexFixing(Indexes!D108,FixingDate,TRUE,InterestRatesTrigger)</f>
        <v>2.4888814064088233E-2</v>
      </c>
      <c r="E108" s="73">
        <f ca="1">_xll.qlIndexFixing(Indexes!E108,FixingDate,TRUE,InterestRatesTrigger)</f>
        <v>2.568260956059706E-2</v>
      </c>
      <c r="G108" s="165">
        <f t="shared" ca="1" si="12"/>
        <v>-4.0538757443479151E-5</v>
      </c>
      <c r="H108" s="166">
        <f t="shared" ca="1" si="13"/>
        <v>-6.9098033075327275E-5</v>
      </c>
      <c r="I108" s="166">
        <f t="shared" ca="1" si="14"/>
        <v>-1.3822653714146843E-4</v>
      </c>
      <c r="J108" s="167">
        <f t="shared" ca="1" si="15"/>
        <v>-3.077927370123551E-4</v>
      </c>
      <c r="K108" s="93">
        <v>32</v>
      </c>
      <c r="L108" s="180">
        <v>2.3465474306446906E-2</v>
      </c>
      <c r="M108" s="184">
        <v>2.4345423649887565E-2</v>
      </c>
      <c r="N108" s="184">
        <v>2.5027040601229702E-2</v>
      </c>
      <c r="O108" s="182">
        <v>2.5990402297609416E-2</v>
      </c>
      <c r="P108" s="98"/>
      <c r="Q108" s="94">
        <f t="shared" ca="1" si="17"/>
        <v>6.1248844727599536</v>
      </c>
      <c r="R108" s="94">
        <f t="shared" ca="1" si="19"/>
        <v>14.638785150848065</v>
      </c>
      <c r="S108" s="94">
        <f t="shared" ca="1" si="18"/>
        <v>7.9379549650882701</v>
      </c>
    </row>
    <row r="109" spans="1:19" hidden="1" outlineLevel="1" x14ac:dyDescent="0.2">
      <c r="A109" s="70" t="str">
        <f>Indexes!A109</f>
        <v>33Y</v>
      </c>
      <c r="B109" s="71">
        <f ca="1">_xll.qlIndexFixing(Indexes!B109,FixingDate,TRUE,InterestRatesTrigger)</f>
        <v>2.3466993331720584E-2</v>
      </c>
      <c r="C109" s="71">
        <f ca="1">_xll.qlIndexFixing(Indexes!C109,FixingDate,TRUE,InterestRatesTrigger)</f>
        <v>2.4304603737477851E-2</v>
      </c>
      <c r="D109" s="72">
        <f ca="1">_xll.qlIndexFixing(Indexes!D109,FixingDate,TRUE,InterestRatesTrigger)</f>
        <v>2.4908050937388921E-2</v>
      </c>
      <c r="E109" s="73">
        <f ca="1">_xll.qlIndexFixing(Indexes!E109,FixingDate,TRUE,InterestRatesTrigger)</f>
        <v>2.5703283592345746E-2</v>
      </c>
      <c r="G109" s="165">
        <f t="shared" ca="1" si="12"/>
        <v>6.419388550675531E-5</v>
      </c>
      <c r="H109" s="166">
        <f t="shared" ca="1" si="13"/>
        <v>7.8330909021699646E-6</v>
      </c>
      <c r="I109" s="166">
        <f t="shared" ca="1" si="14"/>
        <v>-5.8334983104622179E-5</v>
      </c>
      <c r="J109" s="167">
        <f t="shared" ca="1" si="15"/>
        <v>-2.2804198061497638E-4</v>
      </c>
      <c r="K109" s="93">
        <v>33</v>
      </c>
      <c r="L109" s="180">
        <v>2.3402799446213828E-2</v>
      </c>
      <c r="M109" s="184">
        <v>2.4296770646575681E-2</v>
      </c>
      <c r="N109" s="184">
        <v>2.4966385920493543E-2</v>
      </c>
      <c r="O109" s="182">
        <v>2.5931325572960722E-2</v>
      </c>
      <c r="P109" s="98"/>
      <c r="Q109" s="94">
        <f t="shared" ca="1" si="17"/>
        <v>6.0344719991107034</v>
      </c>
      <c r="R109" s="94">
        <f t="shared" ca="1" si="19"/>
        <v>14.410576056683375</v>
      </c>
      <c r="S109" s="94">
        <f t="shared" ca="1" si="18"/>
        <v>7.952326549568248</v>
      </c>
    </row>
    <row r="110" spans="1:19" hidden="1" outlineLevel="1" x14ac:dyDescent="0.2">
      <c r="A110" s="70" t="str">
        <f>Indexes!A110</f>
        <v>34Y</v>
      </c>
      <c r="B110" s="71">
        <f ca="1">_xll.qlIndexFixing(Indexes!B110,FixingDate,TRUE,InterestRatesTrigger)</f>
        <v>2.3513894357602129E-2</v>
      </c>
      <c r="C110" s="71">
        <f ca="1">_xll.qlIndexFixing(Indexes!C110,FixingDate,TRUE,InterestRatesTrigger)</f>
        <v>2.4338232702698814E-2</v>
      </c>
      <c r="D110" s="72">
        <f ca="1">_xll.qlIndexFixing(Indexes!D110,FixingDate,TRUE,InterestRatesTrigger)</f>
        <v>2.4932720782941037E-2</v>
      </c>
      <c r="E110" s="73">
        <f ca="1">_xll.qlIndexFixing(Indexes!E110,FixingDate,TRUE,InterestRatesTrigger)</f>
        <v>2.573048941619099E-2</v>
      </c>
      <c r="G110" s="165">
        <f t="shared" ca="1" si="12"/>
        <v>1.6676101240649388E-4</v>
      </c>
      <c r="H110" s="166">
        <f t="shared" ca="1" si="13"/>
        <v>8.2922895988636613E-5</v>
      </c>
      <c r="I110" s="166">
        <f t="shared" ca="1" si="14"/>
        <v>1.8655805741250864E-5</v>
      </c>
      <c r="J110" s="167">
        <f t="shared" ca="1" si="15"/>
        <v>-1.5115465027645478E-4</v>
      </c>
      <c r="K110" s="93">
        <v>34</v>
      </c>
      <c r="L110" s="180">
        <v>2.3347133345195635E-2</v>
      </c>
      <c r="M110" s="184">
        <v>2.4255309806710177E-2</v>
      </c>
      <c r="N110" s="184">
        <v>2.4914064977199786E-2</v>
      </c>
      <c r="O110" s="182">
        <v>2.5881644066467445E-2</v>
      </c>
      <c r="P110" s="98"/>
      <c r="Q110" s="94">
        <f t="shared" ca="1" si="17"/>
        <v>5.9448808024222322</v>
      </c>
      <c r="R110" s="94">
        <f t="shared" ca="1" si="19"/>
        <v>14.188264253389079</v>
      </c>
      <c r="S110" s="94">
        <f t="shared" ca="1" si="18"/>
        <v>7.9776863324995322</v>
      </c>
    </row>
    <row r="111" spans="1:19" hidden="1" outlineLevel="1" x14ac:dyDescent="0.2">
      <c r="A111" s="70" t="str">
        <f>Indexes!A111</f>
        <v>35Y</v>
      </c>
      <c r="B111" s="71">
        <f ca="1">_xll.qlIndexFixing(Indexes!B111,FixingDate,TRUE,InterestRatesTrigger)</f>
        <v>2.3562000000019505E-2</v>
      </c>
      <c r="C111" s="71">
        <f ca="1">_xll.qlIndexFixing(Indexes!C111,FixingDate,TRUE,InterestRatesTrigger)</f>
        <v>2.4373999999994449E-2</v>
      </c>
      <c r="D111" s="72">
        <f ca="1">_xll.qlIndexFixing(Indexes!D111,FixingDate,TRUE,InterestRatesTrigger)</f>
        <v>2.4960000000034233E-2</v>
      </c>
      <c r="E111" s="73">
        <f ca="1">_xll.qlIndexFixing(Indexes!E111,FixingDate,TRUE,InterestRatesTrigger)</f>
        <v>2.5760000000000959E-2</v>
      </c>
      <c r="G111" s="165">
        <f t="shared" ca="1" si="12"/>
        <v>2.6200000002225832E-4</v>
      </c>
      <c r="H111" s="166">
        <f t="shared" ca="1" si="13"/>
        <v>1.5299999998816954E-4</v>
      </c>
      <c r="I111" s="166">
        <f t="shared" ca="1" si="14"/>
        <v>9.0000000037743916E-5</v>
      </c>
      <c r="J111" s="167">
        <f t="shared" ca="1" si="15"/>
        <v>-7.9999999994889714E-5</v>
      </c>
      <c r="K111" s="93">
        <v>35</v>
      </c>
      <c r="L111" s="180">
        <v>2.3299999999997247E-2</v>
      </c>
      <c r="M111" s="184">
        <v>2.4221000000006279E-2</v>
      </c>
      <c r="N111" s="184">
        <v>2.4869999999996489E-2</v>
      </c>
      <c r="O111" s="182">
        <v>2.5839999999995849E-2</v>
      </c>
      <c r="P111" s="98"/>
      <c r="Q111" s="94">
        <f t="shared" ca="1" si="17"/>
        <v>5.8600000003978385</v>
      </c>
      <c r="R111" s="94">
        <f t="shared" ca="1" si="19"/>
        <v>13.980000000147278</v>
      </c>
      <c r="S111" s="94">
        <f t="shared" ca="1" si="18"/>
        <v>7.9999999996672662</v>
      </c>
    </row>
    <row r="112" spans="1:19" hidden="1" outlineLevel="1" x14ac:dyDescent="0.2">
      <c r="A112" s="70" t="str">
        <f>Indexes!A112</f>
        <v>36Y</v>
      </c>
      <c r="B112" s="71">
        <f ca="1">_xll.qlIndexFixing(Indexes!B112,FixingDate,TRUE,InterestRatesTrigger)</f>
        <v>2.3613010344332965E-2</v>
      </c>
      <c r="C112" s="71">
        <f ca="1">_xll.qlIndexFixing(Indexes!C112,FixingDate,TRUE,InterestRatesTrigger)</f>
        <v>2.4413477525788447E-2</v>
      </c>
      <c r="D112" s="72">
        <f ca="1">_xll.qlIndexFixing(Indexes!D112,FixingDate,TRUE,InterestRatesTrigger)</f>
        <v>2.4991460736772584E-2</v>
      </c>
      <c r="E112" s="73">
        <f ca="1">_xll.qlIndexFixing(Indexes!E112,FixingDate,TRUE,InterestRatesTrigger)</f>
        <v>2.579264322268475E-2</v>
      </c>
      <c r="G112" s="165">
        <f t="shared" ca="1" si="12"/>
        <v>3.5193760206315289E-4</v>
      </c>
      <c r="H112" s="166">
        <f t="shared" ca="1" si="13"/>
        <v>2.2099548108669639E-4</v>
      </c>
      <c r="I112" s="166">
        <f t="shared" ca="1" si="14"/>
        <v>1.5876120543589778E-4</v>
      </c>
      <c r="J112" s="167">
        <f t="shared" ca="1" si="15"/>
        <v>-1.1340537300032899E-5</v>
      </c>
      <c r="K112" s="93">
        <v>36</v>
      </c>
      <c r="L112" s="180">
        <v>2.3261072742269812E-2</v>
      </c>
      <c r="M112" s="184">
        <v>2.4192482044701751E-2</v>
      </c>
      <c r="N112" s="184">
        <v>2.4832699531336686E-2</v>
      </c>
      <c r="O112" s="182">
        <v>2.5803983759984783E-2</v>
      </c>
      <c r="P112" s="98"/>
      <c r="Q112" s="94">
        <f t="shared" ca="1" si="17"/>
        <v>5.7798321098413705</v>
      </c>
      <c r="R112" s="94">
        <f t="shared" ca="1" si="19"/>
        <v>13.784503924396189</v>
      </c>
      <c r="S112" s="94">
        <f t="shared" ca="1" si="18"/>
        <v>8.0118248591216563</v>
      </c>
    </row>
    <row r="113" spans="1:19" hidden="1" outlineLevel="1" x14ac:dyDescent="0.2">
      <c r="A113" s="70" t="str">
        <f>Indexes!A113</f>
        <v>37Y</v>
      </c>
      <c r="B113" s="71">
        <f ca="1">_xll.qlIndexFixing(Indexes!B113,FixingDate,TRUE,InterestRatesTrigger)</f>
        <v>2.3665104395244555E-2</v>
      </c>
      <c r="C113" s="71">
        <f ca="1">_xll.qlIndexFixing(Indexes!C113,FixingDate,TRUE,InterestRatesTrigger)</f>
        <v>2.4454732240619542E-2</v>
      </c>
      <c r="D113" s="72">
        <f ca="1">_xll.qlIndexFixing(Indexes!D113,FixingDate,TRUE,InterestRatesTrigger)</f>
        <v>2.5025150060423187E-2</v>
      </c>
      <c r="E113" s="73">
        <f ca="1">_xll.qlIndexFixing(Indexes!E113,FixingDate,TRUE,InterestRatesTrigger)</f>
        <v>2.5826604497933729E-2</v>
      </c>
      <c r="G113" s="165">
        <f t="shared" ca="1" si="12"/>
        <v>4.352843300421648E-4</v>
      </c>
      <c r="H113" s="166">
        <f t="shared" ca="1" si="13"/>
        <v>2.8496371036751053E-4</v>
      </c>
      <c r="I113" s="166">
        <f t="shared" ca="1" si="14"/>
        <v>2.2325259991724106E-4</v>
      </c>
      <c r="J113" s="167">
        <f t="shared" ca="1" si="15"/>
        <v>5.307545817061915E-5</v>
      </c>
      <c r="K113" s="93">
        <v>37</v>
      </c>
      <c r="L113" s="180">
        <v>2.322982006520239E-2</v>
      </c>
      <c r="M113" s="184">
        <v>2.4169768530252031E-2</v>
      </c>
      <c r="N113" s="184">
        <v>2.4801897460505946E-2</v>
      </c>
      <c r="O113" s="182">
        <v>2.5773529039763109E-2</v>
      </c>
      <c r="P113" s="98"/>
      <c r="Q113" s="94">
        <f t="shared" ca="1" si="17"/>
        <v>5.7041781980364528</v>
      </c>
      <c r="R113" s="94">
        <f t="shared" ca="1" si="19"/>
        <v>13.600456651786317</v>
      </c>
      <c r="S113" s="94">
        <f t="shared" ca="1" si="18"/>
        <v>8.0145443751054177</v>
      </c>
    </row>
    <row r="114" spans="1:19" hidden="1" outlineLevel="1" x14ac:dyDescent="0.2">
      <c r="A114" s="70" t="str">
        <f>Indexes!A114</f>
        <v>38Y</v>
      </c>
      <c r="B114" s="71">
        <f ca="1">_xll.qlIndexFixing(Indexes!B114,FixingDate,TRUE,InterestRatesTrigger)</f>
        <v>2.3717331874729377E-2</v>
      </c>
      <c r="C114" s="71">
        <f ca="1">_xll.qlIndexFixing(Indexes!C114,FixingDate,TRUE,InterestRatesTrigger)</f>
        <v>2.4496701744643867E-2</v>
      </c>
      <c r="D114" s="72">
        <f ca="1">_xll.qlIndexFixing(Indexes!D114,FixingDate,TRUE,InterestRatesTrigger)</f>
        <v>2.5059976823430093E-2</v>
      </c>
      <c r="E114" s="73">
        <f ca="1">_xll.qlIndexFixing(Indexes!E114,FixingDate,TRUE,InterestRatesTrigger)</f>
        <v>2.5861161513080252E-2</v>
      </c>
      <c r="G114" s="165">
        <f t="shared" ca="1" si="12"/>
        <v>5.1427394715761188E-4</v>
      </c>
      <c r="H114" s="166">
        <f t="shared" ca="1" si="13"/>
        <v>3.4656322722380686E-4</v>
      </c>
      <c r="I114" s="166">
        <f t="shared" ca="1" si="14"/>
        <v>2.8526776524145925E-4</v>
      </c>
      <c r="J114" s="167">
        <f t="shared" ca="1" si="15"/>
        <v>1.1515544934086186E-4</v>
      </c>
      <c r="K114" s="93">
        <v>38</v>
      </c>
      <c r="L114" s="180">
        <v>2.3203057927571765E-2</v>
      </c>
      <c r="M114" s="184">
        <v>2.415013851742006E-2</v>
      </c>
      <c r="N114" s="184">
        <v>2.4774709058188633E-2</v>
      </c>
      <c r="O114" s="182">
        <v>2.5746006063739391E-2</v>
      </c>
      <c r="P114" s="98"/>
      <c r="Q114" s="94">
        <f t="shared" ca="1" si="17"/>
        <v>5.6327507878622605</v>
      </c>
      <c r="R114" s="94">
        <f t="shared" ca="1" si="19"/>
        <v>13.426449487007156</v>
      </c>
      <c r="S114" s="94">
        <f t="shared" ca="1" si="18"/>
        <v>8.0118468965015985</v>
      </c>
    </row>
    <row r="115" spans="1:19" hidden="1" outlineLevel="1" x14ac:dyDescent="0.2">
      <c r="A115" s="70" t="str">
        <f>Indexes!A115</f>
        <v>39Y</v>
      </c>
      <c r="B115" s="71">
        <f ca="1">_xll.qlIndexFixing(Indexes!B115,FixingDate,TRUE,InterestRatesTrigger)</f>
        <v>2.3766160731656265E-2</v>
      </c>
      <c r="C115" s="71">
        <f ca="1">_xll.qlIndexFixing(Indexes!C115,FixingDate,TRUE,InterestRatesTrigger)</f>
        <v>2.4535603436024778E-2</v>
      </c>
      <c r="D115" s="72">
        <f ca="1">_xll.qlIndexFixing(Indexes!D115,FixingDate,TRUE,InterestRatesTrigger)</f>
        <v>2.5092025457555095E-2</v>
      </c>
      <c r="E115" s="73">
        <f ca="1">_xll.qlIndexFixing(Indexes!E115,FixingDate,TRUE,InterestRatesTrigger)</f>
        <v>2.5892623137401073E-2</v>
      </c>
      <c r="G115" s="165">
        <f t="shared" ca="1" si="12"/>
        <v>5.8596167000884991E-4</v>
      </c>
      <c r="H115" s="166">
        <f t="shared" ca="1" si="13"/>
        <v>4.0182913695003403E-4</v>
      </c>
      <c r="I115" s="166">
        <f t="shared" ca="1" si="14"/>
        <v>3.4098593332824306E-4</v>
      </c>
      <c r="J115" s="167">
        <f t="shared" ca="1" si="15"/>
        <v>1.7092387022212344E-4</v>
      </c>
      <c r="K115" s="93">
        <v>39</v>
      </c>
      <c r="L115" s="180">
        <v>2.3180199061647415E-2</v>
      </c>
      <c r="M115" s="184">
        <v>2.4133774299074744E-2</v>
      </c>
      <c r="N115" s="184">
        <v>2.4751039524226852E-2</v>
      </c>
      <c r="O115" s="182">
        <v>2.572169926717895E-2</v>
      </c>
      <c r="P115" s="98"/>
      <c r="Q115" s="94">
        <f t="shared" ca="1" si="17"/>
        <v>5.5642202153031661</v>
      </c>
      <c r="R115" s="94">
        <f t="shared" ca="1" si="19"/>
        <v>13.258647258988301</v>
      </c>
      <c r="S115" s="94">
        <f t="shared" ca="1" si="18"/>
        <v>8.0059767984597823</v>
      </c>
    </row>
    <row r="116" spans="1:19" collapsed="1" x14ac:dyDescent="0.2">
      <c r="A116" s="70" t="str">
        <f>Indexes!A116</f>
        <v>40Y</v>
      </c>
      <c r="B116" s="71">
        <f ca="1">_xll.qlIndexFixing(Indexes!B116,FixingDate,TRUE,InterestRatesTrigger)</f>
        <v>2.3809999999963222E-2</v>
      </c>
      <c r="C116" s="71">
        <f ca="1">_xll.qlIndexFixing(Indexes!C116,FixingDate,TRUE,InterestRatesTrigger)</f>
        <v>2.4570000000007697E-2</v>
      </c>
      <c r="D116" s="72">
        <f ca="1">_xll.qlIndexFixing(Indexes!D116,FixingDate,TRUE,InterestRatesTrigger)</f>
        <v>2.5119999999979926E-2</v>
      </c>
      <c r="E116" s="73">
        <f ca="1">_xll.qlIndexFixing(Indexes!E116,FixingDate,TRUE,InterestRatesTrigger)</f>
        <v>2.5919999999994659E-2</v>
      </c>
      <c r="G116" s="165">
        <f t="shared" ca="1" si="12"/>
        <v>6.4999999996695132E-4</v>
      </c>
      <c r="H116" s="166">
        <f t="shared" ca="1" si="13"/>
        <v>4.5000000000767343E-4</v>
      </c>
      <c r="I116" s="166">
        <f t="shared" ca="1" si="14"/>
        <v>3.8999999998413221E-4</v>
      </c>
      <c r="J116" s="167">
        <f t="shared" ca="1" si="15"/>
        <v>2.1999999999910286E-4</v>
      </c>
      <c r="K116" s="93">
        <v>40</v>
      </c>
      <c r="L116" s="180">
        <v>2.315999999999627E-2</v>
      </c>
      <c r="M116" s="184">
        <v>2.4120000000000023E-2</v>
      </c>
      <c r="N116" s="184">
        <v>2.4729999999995794E-2</v>
      </c>
      <c r="O116" s="182">
        <v>2.5699999999995556E-2</v>
      </c>
      <c r="P116" s="98"/>
      <c r="Q116" s="94">
        <f t="shared" ca="1" si="17"/>
        <v>5.4999999997222897</v>
      </c>
      <c r="R116" s="94">
        <f t="shared" ca="1" si="19"/>
        <v>13.100000000167041</v>
      </c>
      <c r="S116" s="94">
        <f t="shared" ca="1" si="18"/>
        <v>8.0000000001473346</v>
      </c>
    </row>
    <row r="117" spans="1:19" hidden="1" outlineLevel="1" x14ac:dyDescent="0.2">
      <c r="A117" s="70" t="str">
        <f>Indexes!A117</f>
        <v>41Y</v>
      </c>
      <c r="B117" s="71">
        <f ca="1">_xll.qlIndexFixing(Indexes!B117,FixingDate,TRUE,InterestRatesTrigger)</f>
        <v>2.3848862179686629E-2</v>
      </c>
      <c r="C117" s="71">
        <f ca="1">_xll.qlIndexFixing(Indexes!C117,FixingDate,TRUE,InterestRatesTrigger)</f>
        <v>2.4599632033880901E-2</v>
      </c>
      <c r="D117" s="72">
        <f ca="1">_xll.qlIndexFixing(Indexes!D117,FixingDate,TRUE,InterestRatesTrigger)</f>
        <v>2.5143476491229069E-2</v>
      </c>
      <c r="E117" s="73">
        <f ca="1">_xll.qlIndexFixing(Indexes!E117,FixingDate,TRUE,InterestRatesTrigger)</f>
        <v>2.5943046200827397E-2</v>
      </c>
      <c r="G117" s="165">
        <f t="shared" ca="1" si="12"/>
        <v>7.063334571608855E-4</v>
      </c>
      <c r="H117" s="166">
        <f t="shared" ca="1" si="13"/>
        <v>4.9031111075914513E-4</v>
      </c>
      <c r="I117" s="166">
        <f t="shared" ca="1" si="14"/>
        <v>4.3149077184304746E-4</v>
      </c>
      <c r="J117" s="167">
        <f t="shared" ca="1" si="15"/>
        <v>2.6149609736831822E-4</v>
      </c>
      <c r="K117" s="93">
        <v>41</v>
      </c>
      <c r="L117" s="180">
        <v>2.3142528722525743E-2</v>
      </c>
      <c r="M117" s="184">
        <v>2.4109320923121756E-2</v>
      </c>
      <c r="N117" s="184">
        <v>2.4711985719386022E-2</v>
      </c>
      <c r="O117" s="182">
        <v>2.5681550103459079E-2</v>
      </c>
      <c r="P117" s="98"/>
      <c r="Q117" s="94">
        <f t="shared" ca="1" si="17"/>
        <v>5.4384445734816795</v>
      </c>
      <c r="R117" s="94">
        <f t="shared" ca="1" si="19"/>
        <v>12.946143115424407</v>
      </c>
      <c r="S117" s="94">
        <f t="shared" ca="1" si="18"/>
        <v>7.9956970959832798</v>
      </c>
    </row>
    <row r="118" spans="1:19" hidden="1" outlineLevel="1" x14ac:dyDescent="0.2">
      <c r="A118" s="70" t="str">
        <f>Indexes!A118</f>
        <v>42Y</v>
      </c>
      <c r="B118" s="71">
        <f ca="1">_xll.qlIndexFixing(Indexes!B118,FixingDate,TRUE,InterestRatesTrigger)</f>
        <v>2.3884146685407184E-2</v>
      </c>
      <c r="C118" s="71">
        <f ca="1">_xll.qlIndexFixing(Indexes!C118,FixingDate,TRUE,InterestRatesTrigger)</f>
        <v>2.4625928911158248E-2</v>
      </c>
      <c r="D118" s="72">
        <f ca="1">_xll.qlIndexFixing(Indexes!D118,FixingDate,TRUE,InterestRatesTrigger)</f>
        <v>2.5163895213295932E-2</v>
      </c>
      <c r="E118" s="73">
        <f ca="1">_xll.qlIndexFixing(Indexes!E118,FixingDate,TRUE,InterestRatesTrigger)</f>
        <v>2.5963236460164994E-2</v>
      </c>
      <c r="G118" s="165">
        <f t="shared" ca="1" si="12"/>
        <v>7.5853436971287658E-4</v>
      </c>
      <c r="H118" s="166">
        <f t="shared" ca="1" si="13"/>
        <v>5.2650146142593779E-4</v>
      </c>
      <c r="I118" s="166">
        <f t="shared" ca="1" si="14"/>
        <v>4.691957237561023E-4</v>
      </c>
      <c r="J118" s="167">
        <f t="shared" ca="1" si="15"/>
        <v>2.9926104455942071E-4</v>
      </c>
      <c r="K118" s="93">
        <v>42</v>
      </c>
      <c r="L118" s="180">
        <v>2.3125612315694308E-2</v>
      </c>
      <c r="M118" s="184">
        <v>2.409942744973231E-2</v>
      </c>
      <c r="N118" s="184">
        <v>2.4694699489539829E-2</v>
      </c>
      <c r="O118" s="182">
        <v>2.5663975415605573E-2</v>
      </c>
      <c r="P118" s="98"/>
      <c r="Q118" s="94">
        <f t="shared" ca="1" si="17"/>
        <v>5.3796630213768379</v>
      </c>
      <c r="R118" s="94">
        <f t="shared" ca="1" si="19"/>
        <v>12.797485278887473</v>
      </c>
      <c r="S118" s="94">
        <f t="shared" ca="1" si="18"/>
        <v>7.9934124686906198</v>
      </c>
    </row>
    <row r="119" spans="1:19" hidden="1" outlineLevel="1" x14ac:dyDescent="0.2">
      <c r="A119" s="70" t="str">
        <f>Indexes!A119</f>
        <v>43Y</v>
      </c>
      <c r="B119" s="71">
        <f ca="1">_xll.qlIndexFixing(Indexes!B119,FixingDate,TRUE,InterestRatesTrigger)</f>
        <v>2.3914818176616462E-2</v>
      </c>
      <c r="C119" s="71">
        <f ca="1">_xll.qlIndexFixing(Indexes!C119,FixingDate,TRUE,InterestRatesTrigger)</f>
        <v>2.4647844329365221E-2</v>
      </c>
      <c r="D119" s="72">
        <f ca="1">_xll.qlIndexFixing(Indexes!D119,FixingDate,TRUE,InterestRatesTrigger)</f>
        <v>2.5180181602723322E-2</v>
      </c>
      <c r="E119" s="73">
        <f ca="1">_xll.qlIndexFixing(Indexes!E119,FixingDate,TRUE,InterestRatesTrigger)</f>
        <v>2.5979402395890361E-2</v>
      </c>
      <c r="G119" s="165">
        <f t="shared" ca="1" si="12"/>
        <v>8.0487022392002061E-4</v>
      </c>
      <c r="H119" s="166">
        <f t="shared" ca="1" si="13"/>
        <v>5.5683283291622226E-4</v>
      </c>
      <c r="I119" s="166">
        <f t="shared" ca="1" si="14"/>
        <v>5.0132429370020049E-4</v>
      </c>
      <c r="J119" s="167">
        <f t="shared" ca="1" si="15"/>
        <v>3.3140461654800404E-4</v>
      </c>
      <c r="K119" s="93">
        <v>43</v>
      </c>
      <c r="L119" s="180">
        <v>2.3109947952696441E-2</v>
      </c>
      <c r="M119" s="184">
        <v>2.4091011496448999E-2</v>
      </c>
      <c r="N119" s="184">
        <v>2.4678857309023122E-2</v>
      </c>
      <c r="O119" s="182">
        <v>2.5647997779342357E-2</v>
      </c>
      <c r="P119" s="98"/>
      <c r="Q119" s="94">
        <f t="shared" ca="1" si="17"/>
        <v>5.3233727335810084</v>
      </c>
      <c r="R119" s="94">
        <f t="shared" ca="1" si="19"/>
        <v>12.653634261068602</v>
      </c>
      <c r="S119" s="94">
        <f t="shared" ca="1" si="18"/>
        <v>7.9922079316703876</v>
      </c>
    </row>
    <row r="120" spans="1:19" hidden="1" outlineLevel="1" x14ac:dyDescent="0.2">
      <c r="A120" s="70" t="str">
        <f>Indexes!A120</f>
        <v>44Y</v>
      </c>
      <c r="B120" s="71">
        <f ca="1">_xll.qlIndexFixing(Indexes!B120,FixingDate,TRUE,InterestRatesTrigger)</f>
        <v>2.394250454883326E-2</v>
      </c>
      <c r="C120" s="71">
        <f ca="1">_xll.qlIndexFixing(Indexes!C120,FixingDate,TRUE,InterestRatesTrigger)</f>
        <v>2.466704981120979E-2</v>
      </c>
      <c r="D120" s="72">
        <f ca="1">_xll.qlIndexFixing(Indexes!D120,FixingDate,TRUE,InterestRatesTrigger)</f>
        <v>2.5194021872654539E-2</v>
      </c>
      <c r="E120" s="73">
        <f ca="1">_xll.qlIndexFixing(Indexes!E120,FixingDate,TRUE,InterestRatesTrigger)</f>
        <v>2.5993228008549914E-2</v>
      </c>
      <c r="G120" s="165">
        <f t="shared" ca="1" si="12"/>
        <v>8.4687948093006143E-4</v>
      </c>
      <c r="H120" s="166">
        <f t="shared" ca="1" si="13"/>
        <v>5.8308174077003477E-4</v>
      </c>
      <c r="I120" s="166">
        <f t="shared" ca="1" si="14"/>
        <v>5.2951773333786978E-4</v>
      </c>
      <c r="J120" s="167">
        <f t="shared" ca="1" si="15"/>
        <v>3.5960522980200971E-4</v>
      </c>
      <c r="K120" s="93">
        <v>44</v>
      </c>
      <c r="L120" s="180">
        <v>2.3095625067903199E-2</v>
      </c>
      <c r="M120" s="184">
        <v>2.4083968070439755E-2</v>
      </c>
      <c r="N120" s="184">
        <v>2.466450413931667E-2</v>
      </c>
      <c r="O120" s="182">
        <v>2.5633622778747905E-2</v>
      </c>
      <c r="P120" s="98"/>
      <c r="Q120" s="94">
        <f t="shared" ca="1" si="17"/>
        <v>5.2697206144474915</v>
      </c>
      <c r="R120" s="94">
        <f t="shared" ca="1" si="19"/>
        <v>12.515173238212794</v>
      </c>
      <c r="S120" s="94">
        <f t="shared" ca="1" si="18"/>
        <v>7.9920613589537499</v>
      </c>
    </row>
    <row r="121" spans="1:19" hidden="1" outlineLevel="1" x14ac:dyDescent="0.2">
      <c r="A121" s="70" t="str">
        <f>Indexes!A121</f>
        <v>45Y</v>
      </c>
      <c r="B121" s="71">
        <f ca="1">_xll.qlIndexFixing(Indexes!B121,FixingDate,TRUE,InterestRatesTrigger)</f>
        <v>2.3967866721754123E-2</v>
      </c>
      <c r="C121" s="71">
        <f ca="1">_xll.qlIndexFixing(Indexes!C121,FixingDate,TRUE,InterestRatesTrigger)</f>
        <v>2.4684219796096182E-2</v>
      </c>
      <c r="D121" s="72">
        <f ca="1">_xll.qlIndexFixing(Indexes!D121,FixingDate,TRUE,InterestRatesTrigger)</f>
        <v>2.5206085148977767E-2</v>
      </c>
      <c r="E121" s="73">
        <f ca="1">_xll.qlIndexFixing(Indexes!E121,FixingDate,TRUE,InterestRatesTrigger)</f>
        <v>2.6005354039656106E-2</v>
      </c>
      <c r="G121" s="165">
        <f t="shared" ca="1" si="12"/>
        <v>8.846751092980408E-4</v>
      </c>
      <c r="H121" s="166">
        <f t="shared" ca="1" si="13"/>
        <v>6.0534188981587259E-4</v>
      </c>
      <c r="I121" s="166">
        <f t="shared" ca="1" si="14"/>
        <v>5.538770329384067E-4</v>
      </c>
      <c r="J121" s="167">
        <f t="shared" ca="1" si="15"/>
        <v>3.8392590438518504E-4</v>
      </c>
      <c r="K121" s="93">
        <v>45</v>
      </c>
      <c r="L121" s="180">
        <v>2.3083191612456082E-2</v>
      </c>
      <c r="M121" s="184">
        <v>2.407887790628031E-2</v>
      </c>
      <c r="N121" s="184">
        <v>2.4652208116039361E-2</v>
      </c>
      <c r="O121" s="182">
        <v>2.5621428135270921E-2</v>
      </c>
      <c r="P121" s="98"/>
      <c r="Q121" s="94">
        <f t="shared" ca="1" si="17"/>
        <v>5.2186535288158487</v>
      </c>
      <c r="R121" s="94">
        <f t="shared" ca="1" si="19"/>
        <v>12.382184272236445</v>
      </c>
      <c r="S121" s="94">
        <f t="shared" ca="1" si="18"/>
        <v>7.9926889067833891</v>
      </c>
    </row>
    <row r="122" spans="1:19" hidden="1" outlineLevel="1" x14ac:dyDescent="0.2">
      <c r="A122" s="70" t="str">
        <f>Indexes!A122</f>
        <v>46Y</v>
      </c>
      <c r="B122" s="71">
        <f ca="1">_xll.qlIndexFixing(Indexes!B122,FixingDate,TRUE,InterestRatesTrigger)</f>
        <v>2.3992372033053693E-2</v>
      </c>
      <c r="C122" s="71">
        <f ca="1">_xll.qlIndexFixing(Indexes!C122,FixingDate,TRUE,InterestRatesTrigger)</f>
        <v>2.4700812990552535E-2</v>
      </c>
      <c r="D122" s="72">
        <f ca="1">_xll.qlIndexFixing(Indexes!D122,FixingDate,TRUE,InterestRatesTrigger)</f>
        <v>2.5217815373632768E-2</v>
      </c>
      <c r="E122" s="73">
        <f ca="1">_xll.qlIndexFixing(Indexes!E122,FixingDate,TRUE,InterestRatesTrigger)</f>
        <v>2.6017225711867046E-2</v>
      </c>
      <c r="G122" s="165">
        <f t="shared" ca="1" si="12"/>
        <v>9.215127340626815E-4</v>
      </c>
      <c r="H122" s="166">
        <f t="shared" ca="1" si="13"/>
        <v>6.2702938922310977E-4</v>
      </c>
      <c r="I122" s="166">
        <f t="shared" ca="1" si="14"/>
        <v>5.777863211229306E-4</v>
      </c>
      <c r="J122" s="167">
        <f t="shared" ca="1" si="15"/>
        <v>4.0785292578834204E-4</v>
      </c>
      <c r="K122" s="93">
        <v>46</v>
      </c>
      <c r="L122" s="180">
        <v>2.3070859298991012E-2</v>
      </c>
      <c r="M122" s="184">
        <v>2.4073783601329425E-2</v>
      </c>
      <c r="N122" s="184">
        <v>2.4640029052509838E-2</v>
      </c>
      <c r="O122" s="182">
        <v>2.5609372786078704E-2</v>
      </c>
      <c r="P122" s="98"/>
      <c r="Q122" s="94">
        <f t="shared" ca="1" si="17"/>
        <v>5.1700238308023323</v>
      </c>
      <c r="R122" s="94">
        <f t="shared" ca="1" si="19"/>
        <v>12.254433405790751</v>
      </c>
      <c r="S122" s="94">
        <f t="shared" ca="1" si="18"/>
        <v>7.9941033823427778</v>
      </c>
    </row>
    <row r="123" spans="1:19" hidden="1" outlineLevel="1" x14ac:dyDescent="0.2">
      <c r="A123" s="70" t="str">
        <f>Indexes!A123</f>
        <v>47Y</v>
      </c>
      <c r="B123" s="71">
        <f ca="1">_xll.qlIndexFixing(Indexes!B123,FixingDate,TRUE,InterestRatesTrigger)</f>
        <v>2.4014712857380497E-2</v>
      </c>
      <c r="C123" s="71">
        <f ca="1">_xll.qlIndexFixing(Indexes!C123,FixingDate,TRUE,InterestRatesTrigger)</f>
        <v>2.4715593382359045E-2</v>
      </c>
      <c r="D123" s="72">
        <f ca="1">_xll.qlIndexFixing(Indexes!D123,FixingDate,TRUE,InterestRatesTrigger)</f>
        <v>2.5228004040309591E-2</v>
      </c>
      <c r="E123" s="73">
        <f ca="1">_xll.qlIndexFixing(Indexes!E123,FixingDate,TRUE,InterestRatesTrigger)</f>
        <v>2.6027558015300111E-2</v>
      </c>
      <c r="G123" s="165">
        <f t="shared" ca="1" si="12"/>
        <v>9.5532094880530771E-4</v>
      </c>
      <c r="H123" s="166">
        <f t="shared" ca="1" si="13"/>
        <v>6.4617473968630809E-4</v>
      </c>
      <c r="I123" s="166">
        <f t="shared" ca="1" si="14"/>
        <v>5.9924581876873856E-4</v>
      </c>
      <c r="J123" s="167">
        <f t="shared" ca="1" si="15"/>
        <v>4.2929834951345447E-4</v>
      </c>
      <c r="K123" s="93">
        <v>47</v>
      </c>
      <c r="L123" s="180">
        <v>2.3059391908575189E-2</v>
      </c>
      <c r="M123" s="184">
        <v>2.4069418642672737E-2</v>
      </c>
      <c r="N123" s="184">
        <v>2.4628758221540852E-2</v>
      </c>
      <c r="O123" s="182">
        <v>2.5598259665786657E-2</v>
      </c>
      <c r="P123" s="98"/>
      <c r="Q123" s="94">
        <f t="shared" ca="1" si="17"/>
        <v>5.1241065795054608</v>
      </c>
      <c r="R123" s="94">
        <f t="shared" ca="1" si="19"/>
        <v>12.132911829290938</v>
      </c>
      <c r="S123" s="94">
        <f t="shared" ca="1" si="18"/>
        <v>7.9955397499052037</v>
      </c>
    </row>
    <row r="124" spans="1:19" hidden="1" outlineLevel="1" x14ac:dyDescent="0.2">
      <c r="A124" s="70" t="str">
        <f>Indexes!A124</f>
        <v>48Y</v>
      </c>
      <c r="B124" s="71">
        <f ca="1">_xll.qlIndexFixing(Indexes!B124,FixingDate,TRUE,InterestRatesTrigger)</f>
        <v>2.4036369770240661E-2</v>
      </c>
      <c r="C124" s="71">
        <f ca="1">_xll.qlIndexFixing(Indexes!C124,FixingDate,TRUE,InterestRatesTrigger)</f>
        <v>2.4729986767491989E-2</v>
      </c>
      <c r="D124" s="72">
        <f ca="1">_xll.qlIndexFixing(Indexes!D124,FixingDate,TRUE,InterestRatesTrigger)</f>
        <v>2.5238036175608006E-2</v>
      </c>
      <c r="E124" s="73">
        <f ca="1">_xll.qlIndexFixing(Indexes!E124,FixingDate,TRUE,InterestRatesTrigger)</f>
        <v>2.6037744055311843E-2</v>
      </c>
      <c r="G124" s="165">
        <f t="shared" ca="1" si="12"/>
        <v>9.8767377679678109E-4</v>
      </c>
      <c r="H124" s="166">
        <f t="shared" ca="1" si="13"/>
        <v>6.6435742011431917E-4</v>
      </c>
      <c r="I124" s="166">
        <f t="shared" ca="1" si="14"/>
        <v>6.1976212803610889E-4</v>
      </c>
      <c r="J124" s="167">
        <f t="shared" ca="1" si="15"/>
        <v>4.4979908467549304E-4</v>
      </c>
      <c r="K124" s="93">
        <v>48</v>
      </c>
      <c r="L124" s="180">
        <v>2.304869599344388E-2</v>
      </c>
      <c r="M124" s="184">
        <v>2.406562934737767E-2</v>
      </c>
      <c r="N124" s="184">
        <v>2.4618274047571897E-2</v>
      </c>
      <c r="O124" s="182">
        <v>2.558794497063635E-2</v>
      </c>
      <c r="P124" s="98"/>
      <c r="Q124" s="94">
        <f t="shared" ca="1" si="17"/>
        <v>5.0804940811601664</v>
      </c>
      <c r="R124" s="94">
        <f t="shared" ca="1" si="19"/>
        <v>12.016664053673445</v>
      </c>
      <c r="S124" s="94">
        <f t="shared" ca="1" si="18"/>
        <v>7.9970787970383777</v>
      </c>
    </row>
    <row r="125" spans="1:19" hidden="1" outlineLevel="1" x14ac:dyDescent="0.2">
      <c r="A125" s="70" t="str">
        <f>Indexes!A125</f>
        <v>49Y</v>
      </c>
      <c r="B125" s="71">
        <f ca="1">_xll.qlIndexFixing(Indexes!B125,FixingDate,TRUE,InterestRatesTrigger)</f>
        <v>2.4057694063796056E-2</v>
      </c>
      <c r="C125" s="71">
        <f ca="1">_xll.qlIndexFixing(Indexes!C125,FixingDate,TRUE,InterestRatesTrigger)</f>
        <v>2.474437235102343E-2</v>
      </c>
      <c r="D125" s="72">
        <f ca="1">_xll.qlIndexFixing(Indexes!D125,FixingDate,TRUE,InterestRatesTrigger)</f>
        <v>2.52482991267718E-2</v>
      </c>
      <c r="E125" s="73">
        <f ca="1">_xll.qlIndexFixing(Indexes!E125,FixingDate,TRUE,InterestRatesTrigger)</f>
        <v>2.6048152722203503E-2</v>
      </c>
      <c r="G125" s="165">
        <f t="shared" ca="1" si="12"/>
        <v>1.0183154465567626E-3</v>
      </c>
      <c r="H125" s="166">
        <f t="shared" ca="1" si="13"/>
        <v>6.8133391104903407E-4</v>
      </c>
      <c r="I125" s="166">
        <f t="shared" ca="1" si="14"/>
        <v>6.3908750408388573E-4</v>
      </c>
      <c r="J125" s="167">
        <f t="shared" ca="1" si="15"/>
        <v>4.6907414497758884E-4</v>
      </c>
      <c r="K125" s="93">
        <v>49</v>
      </c>
      <c r="L125" s="180">
        <v>2.3039378617239294E-2</v>
      </c>
      <c r="M125" s="184">
        <v>2.4063038439974396E-2</v>
      </c>
      <c r="N125" s="184">
        <v>2.4609211622687914E-2</v>
      </c>
      <c r="O125" s="182">
        <v>2.5579078577225915E-2</v>
      </c>
      <c r="P125" s="98"/>
      <c r="Q125" s="94">
        <f t="shared" ca="1" si="17"/>
        <v>5.0392677574837013</v>
      </c>
      <c r="R125" s="94">
        <f t="shared" ca="1" si="19"/>
        <v>11.906050629757434</v>
      </c>
      <c r="S125" s="94">
        <f t="shared" ca="1" si="18"/>
        <v>7.9985359543170365</v>
      </c>
    </row>
    <row r="126" spans="1:19" collapsed="1" x14ac:dyDescent="0.2">
      <c r="A126" s="70" t="str">
        <f>Indexes!A126</f>
        <v>50Y</v>
      </c>
      <c r="B126" s="71">
        <f ca="1">_xll.qlIndexFixing(Indexes!B126,FixingDate,TRUE,InterestRatesTrigger)</f>
        <v>2.4080000000009365E-2</v>
      </c>
      <c r="C126" s="71">
        <f ca="1">_xll.qlIndexFixing(Indexes!C126,FixingDate,TRUE,InterestRatesTrigger)</f>
        <v>2.4759999999995681E-2</v>
      </c>
      <c r="D126" s="72">
        <f ca="1">_xll.qlIndexFixing(Indexes!D126,FixingDate,TRUE,InterestRatesTrigger)</f>
        <v>2.5260000000012807E-2</v>
      </c>
      <c r="E126" s="73">
        <f ca="1">_xll.qlIndexFixing(Indexes!E126,FixingDate,TRUE,InterestRatesTrigger)</f>
        <v>2.6059999999984641E-2</v>
      </c>
      <c r="G126" s="165">
        <f t="shared" ca="1" si="12"/>
        <v>1.0500000000385271E-3</v>
      </c>
      <c r="H126" s="166">
        <f t="shared" ca="1" si="13"/>
        <v>7.0000000000083884E-4</v>
      </c>
      <c r="I126" s="166">
        <f t="shared" ca="1" si="14"/>
        <v>6.6000000004465612E-4</v>
      </c>
      <c r="J126" s="167">
        <f t="shared" ca="1" si="15"/>
        <v>4.9000000001678951E-4</v>
      </c>
      <c r="K126" s="93">
        <v>50</v>
      </c>
      <c r="L126" s="180">
        <v>2.3029999999970838E-2</v>
      </c>
      <c r="M126" s="184">
        <v>2.4059999999994842E-2</v>
      </c>
      <c r="N126" s="184">
        <v>2.4599999999968151E-2</v>
      </c>
      <c r="O126" s="182">
        <v>2.5569999999967851E-2</v>
      </c>
      <c r="P126" s="98"/>
      <c r="Q126" s="94">
        <f t="shared" ca="1" si="17"/>
        <v>5.0000000001712568</v>
      </c>
      <c r="R126" s="94">
        <f t="shared" ca="1" si="19"/>
        <v>11.800000000034421</v>
      </c>
      <c r="S126" s="94">
        <f t="shared" ca="1" si="18"/>
        <v>7.9999999997183364</v>
      </c>
    </row>
    <row r="127" spans="1:19" hidden="1" outlineLevel="1" x14ac:dyDescent="0.2">
      <c r="A127" s="70" t="str">
        <f>Indexes!A127</f>
        <v>51Y</v>
      </c>
      <c r="B127" s="71">
        <f ca="1">_xll.qlIndexFixing(Indexes!B127,FixingDate,TRUE,InterestRatesTrigger)</f>
        <v>2.4101520559513832E-2</v>
      </c>
      <c r="C127" s="71">
        <f ca="1">_xll.qlIndexFixing(Indexes!C127,FixingDate,TRUE,InterestRatesTrigger)</f>
        <v>2.4775279696326036E-2</v>
      </c>
      <c r="D127" s="72">
        <f ca="1">_xll.qlIndexFixing(Indexes!D127,FixingDate,TRUE,InterestRatesTrigger)</f>
        <v>2.5271639946126717E-2</v>
      </c>
      <c r="E127" s="73">
        <f ca="1">_xll.qlIndexFixing(Indexes!E127,FixingDate,TRUE,InterestRatesTrigger)</f>
        <v>2.6071725111181235E-2</v>
      </c>
      <c r="G127" s="165">
        <f t="shared" ca="1" si="12"/>
        <v>1.0803878333263753E-3</v>
      </c>
      <c r="H127" s="166">
        <f t="shared" ca="1" si="13"/>
        <v>7.1811830756560516E-4</v>
      </c>
      <c r="I127" s="166">
        <f t="shared" ca="1" si="14"/>
        <v>6.8038803715547366E-4</v>
      </c>
      <c r="J127" s="167">
        <f t="shared" ca="1" si="15"/>
        <v>5.1037739035311377E-4</v>
      </c>
      <c r="K127" s="93">
        <v>51</v>
      </c>
      <c r="L127" s="180">
        <v>2.3021132726187457E-2</v>
      </c>
      <c r="M127" s="184">
        <v>2.4057161388760431E-2</v>
      </c>
      <c r="N127" s="184">
        <v>2.4591251908971243E-2</v>
      </c>
      <c r="O127" s="182">
        <v>2.5561347720828121E-2</v>
      </c>
      <c r="P127" s="98"/>
      <c r="Q127" s="94">
        <f t="shared" ca="1" si="17"/>
        <v>4.9636024980068143</v>
      </c>
      <c r="R127" s="94">
        <f t="shared" ca="1" si="19"/>
        <v>11.701193866128849</v>
      </c>
      <c r="S127" s="94">
        <f t="shared" ca="1" si="18"/>
        <v>8.0008516505451759</v>
      </c>
    </row>
    <row r="128" spans="1:19" hidden="1" outlineLevel="1" x14ac:dyDescent="0.2">
      <c r="A128" s="70" t="str">
        <f>Indexes!A128</f>
        <v>52Y</v>
      </c>
      <c r="B128" s="71">
        <f ca="1">_xll.qlIndexFixing(Indexes!B128,FixingDate,TRUE,InterestRatesTrigger)</f>
        <v>2.412328948468281E-2</v>
      </c>
      <c r="C128" s="71">
        <f ca="1">_xll.qlIndexFixing(Indexes!C128,FixingDate,TRUE,InterestRatesTrigger)</f>
        <v>2.4791099625555042E-2</v>
      </c>
      <c r="D128" s="72">
        <f ca="1">_xll.qlIndexFixing(Indexes!D128,FixingDate,TRUE,InterestRatesTrigger)</f>
        <v>2.5284018464194608E-2</v>
      </c>
      <c r="E128" s="73">
        <f ca="1">_xll.qlIndexFixing(Indexes!E128,FixingDate,TRUE,InterestRatesTrigger)</f>
        <v>2.6084157132159228E-2</v>
      </c>
      <c r="G128" s="165">
        <f t="shared" ca="1" si="12"/>
        <v>1.1105333764810758E-3</v>
      </c>
      <c r="H128" s="166">
        <f t="shared" ca="1" si="13"/>
        <v>7.3659946851354491E-4</v>
      </c>
      <c r="I128" s="166">
        <f t="shared" ca="1" si="14"/>
        <v>7.010694111174165E-4</v>
      </c>
      <c r="J128" s="167">
        <f t="shared" ca="1" si="15"/>
        <v>5.3105250876800056E-4</v>
      </c>
      <c r="K128" s="93">
        <v>52</v>
      </c>
      <c r="L128" s="180">
        <v>2.3012756108201735E-2</v>
      </c>
      <c r="M128" s="184">
        <v>2.4054500157041497E-2</v>
      </c>
      <c r="N128" s="184">
        <v>2.4582949053077192E-2</v>
      </c>
      <c r="O128" s="182">
        <v>2.5553104623391228E-2</v>
      </c>
      <c r="P128" s="98"/>
      <c r="Q128" s="94">
        <f t="shared" ca="1" si="17"/>
        <v>4.9291883863956594</v>
      </c>
      <c r="R128" s="94">
        <f t="shared" ca="1" si="19"/>
        <v>11.607289795117978</v>
      </c>
      <c r="S128" s="94">
        <f t="shared" ca="1" si="18"/>
        <v>8.001386679646199</v>
      </c>
    </row>
    <row r="129" spans="1:19" hidden="1" outlineLevel="1" x14ac:dyDescent="0.2">
      <c r="A129" s="70" t="str">
        <f>Indexes!A129</f>
        <v>53Y</v>
      </c>
      <c r="B129" s="71">
        <f ca="1">_xll.qlIndexFixing(Indexes!B129,FixingDate,TRUE,InterestRatesTrigger)</f>
        <v>2.4145150341513766E-2</v>
      </c>
      <c r="C129" s="71">
        <f ca="1">_xll.qlIndexFixing(Indexes!C129,FixingDate,TRUE,InterestRatesTrigger)</f>
        <v>2.4807284184248404E-2</v>
      </c>
      <c r="D129" s="72">
        <f ca="1">_xll.qlIndexFixing(Indexes!D129,FixingDate,TRUE,InterestRatesTrigger)</f>
        <v>2.5296943790942588E-2</v>
      </c>
      <c r="E129" s="73">
        <f ca="1">_xll.qlIndexFixing(Indexes!E129,FixingDate,TRUE,InterestRatesTrigger)</f>
        <v>2.6097109505350154E-2</v>
      </c>
      <c r="G129" s="165">
        <f t="shared" ca="1" si="12"/>
        <v>1.139682129607647E-3</v>
      </c>
      <c r="H129" s="166">
        <f t="shared" ca="1" si="13"/>
        <v>7.5459910356398541E-4</v>
      </c>
      <c r="I129" s="166">
        <f t="shared" ca="1" si="14"/>
        <v>7.2120100086914968E-4</v>
      </c>
      <c r="J129" s="167">
        <f t="shared" ca="1" si="15"/>
        <v>5.5115240349483743E-4</v>
      </c>
      <c r="K129" s="93">
        <v>53</v>
      </c>
      <c r="L129" s="180">
        <v>2.3005468211906119E-2</v>
      </c>
      <c r="M129" s="184">
        <v>2.4052685080684418E-2</v>
      </c>
      <c r="N129" s="184">
        <v>2.4575742790073438E-2</v>
      </c>
      <c r="O129" s="182">
        <v>2.5545957101855317E-2</v>
      </c>
      <c r="P129" s="98"/>
      <c r="Q129" s="94">
        <f t="shared" ca="1" si="17"/>
        <v>4.8965960669418438</v>
      </c>
      <c r="R129" s="94">
        <f t="shared" ca="1" si="19"/>
        <v>11.517934494288221</v>
      </c>
      <c r="S129" s="94">
        <f t="shared" ca="1" si="18"/>
        <v>8.0016571440756632</v>
      </c>
    </row>
    <row r="130" spans="1:19" hidden="1" outlineLevel="1" x14ac:dyDescent="0.2">
      <c r="A130" s="70" t="str">
        <f>Indexes!A130</f>
        <v>54Y</v>
      </c>
      <c r="B130" s="71">
        <f ca="1">_xll.qlIndexFixing(Indexes!B130,FixingDate,TRUE,InterestRatesTrigger)</f>
        <v>2.4167473034893659E-2</v>
      </c>
      <c r="C130" s="71">
        <f ca="1">_xll.qlIndexFixing(Indexes!C130,FixingDate,TRUE,InterestRatesTrigger)</f>
        <v>2.4824215391955545E-2</v>
      </c>
      <c r="D130" s="72">
        <f ca="1">_xll.qlIndexFixing(Indexes!D130,FixingDate,TRUE,InterestRatesTrigger)</f>
        <v>2.5310802664728488E-2</v>
      </c>
      <c r="E130" s="73">
        <f ca="1">_xll.qlIndexFixing(Indexes!E130,FixingDate,TRUE,InterestRatesTrigger)</f>
        <v>2.6110992412756027E-2</v>
      </c>
      <c r="G130" s="165">
        <f t="shared" ca="1" si="12"/>
        <v>1.1695776317422434E-3</v>
      </c>
      <c r="H130" s="166">
        <f t="shared" ca="1" si="13"/>
        <v>7.7391180023190023E-4</v>
      </c>
      <c r="I130" s="166">
        <f t="shared" ca="1" si="14"/>
        <v>7.4262780518396729E-4</v>
      </c>
      <c r="J130" s="167">
        <f t="shared" ca="1" si="15"/>
        <v>5.7259680491130935E-4</v>
      </c>
      <c r="K130" s="93">
        <v>54</v>
      </c>
      <c r="L130" s="180">
        <v>2.2997895403151416E-2</v>
      </c>
      <c r="M130" s="184">
        <v>2.4050303591723644E-2</v>
      </c>
      <c r="N130" s="184">
        <v>2.4568174859544521E-2</v>
      </c>
      <c r="O130" s="182">
        <v>2.5538395607844717E-2</v>
      </c>
      <c r="P130" s="98"/>
      <c r="Q130" s="94">
        <f t="shared" ca="1" si="17"/>
        <v>4.8658727277294327</v>
      </c>
      <c r="R130" s="94">
        <f t="shared" ca="1" si="19"/>
        <v>11.433296298348287</v>
      </c>
      <c r="S130" s="94">
        <f t="shared" ca="1" si="18"/>
        <v>8.0018974802753906</v>
      </c>
    </row>
    <row r="131" spans="1:19" hidden="1" outlineLevel="1" x14ac:dyDescent="0.2">
      <c r="A131" s="70" t="str">
        <f>Indexes!A131</f>
        <v>55Y</v>
      </c>
      <c r="B131" s="71">
        <f ca="1">_xll.qlIndexFixing(Indexes!B131,FixingDate,TRUE,InterestRatesTrigger)</f>
        <v>2.4188983977265297E-2</v>
      </c>
      <c r="C131" s="71">
        <f ca="1">_xll.qlIndexFixing(Indexes!C131,FixingDate,TRUE,InterestRatesTrigger)</f>
        <v>2.4840569684704102E-2</v>
      </c>
      <c r="D131" s="72">
        <f ca="1">_xll.qlIndexFixing(Indexes!D131,FixingDate,TRUE,InterestRatesTrigger)</f>
        <v>2.5324233177710206E-2</v>
      </c>
      <c r="E131" s="73">
        <f ca="1">_xll.qlIndexFixing(Indexes!E131,FixingDate,TRUE,InterestRatesTrigger)</f>
        <v>2.6124410477834079E-2</v>
      </c>
      <c r="G131" s="165">
        <f t="shared" ca="1" si="12"/>
        <v>1.1982211208639883E-3</v>
      </c>
      <c r="H131" s="166">
        <f t="shared" ca="1" si="13"/>
        <v>7.9249151159305892E-4</v>
      </c>
      <c r="I131" s="166">
        <f t="shared" ca="1" si="14"/>
        <v>7.632123319600212E-4</v>
      </c>
      <c r="J131" s="167">
        <f t="shared" ca="1" si="15"/>
        <v>5.9318528033958789E-4</v>
      </c>
      <c r="K131" s="93">
        <v>55</v>
      </c>
      <c r="L131" s="180">
        <v>2.2990762856401309E-2</v>
      </c>
      <c r="M131" s="184">
        <v>2.4048078173111043E-2</v>
      </c>
      <c r="N131" s="184">
        <v>2.4561020845750185E-2</v>
      </c>
      <c r="O131" s="182">
        <v>2.5531225197494491E-2</v>
      </c>
      <c r="P131" s="98"/>
      <c r="Q131" s="94">
        <f t="shared" ca="1" si="17"/>
        <v>4.8366349300610345</v>
      </c>
      <c r="R131" s="94">
        <f t="shared" ca="1" si="19"/>
        <v>11.352492004449086</v>
      </c>
      <c r="S131" s="94">
        <f t="shared" ca="1" si="18"/>
        <v>8.0017730012387283</v>
      </c>
    </row>
    <row r="132" spans="1:19" hidden="1" outlineLevel="1" x14ac:dyDescent="0.2">
      <c r="A132" s="70" t="str">
        <f>Indexes!A132</f>
        <v>56Y</v>
      </c>
      <c r="B132" s="71">
        <f ca="1">_xll.qlIndexFixing(Indexes!B132,FixingDate,TRUE,InterestRatesTrigger)</f>
        <v>2.4210145668773605E-2</v>
      </c>
      <c r="C132" s="71">
        <f ca="1">_xll.qlIndexFixing(Indexes!C132,FixingDate,TRUE,InterestRatesTrigger)</f>
        <v>2.4856808043792741E-2</v>
      </c>
      <c r="D132" s="72">
        <f ca="1">_xll.qlIndexFixing(Indexes!D132,FixingDate,TRUE,InterestRatesTrigger)</f>
        <v>2.5337694025041015E-2</v>
      </c>
      <c r="E132" s="73">
        <f ca="1">_xll.qlIndexFixing(Indexes!E132,FixingDate,TRUE,InterestRatesTrigger)</f>
        <v>2.61378455511737E-2</v>
      </c>
      <c r="G132" s="165">
        <f t="shared" ca="1" si="12"/>
        <v>1.2261799985877897E-3</v>
      </c>
      <c r="H132" s="166">
        <f t="shared" ca="1" si="13"/>
        <v>8.108401611271257E-4</v>
      </c>
      <c r="I132" s="166">
        <f t="shared" ca="1" si="14"/>
        <v>7.8351103988072088E-4</v>
      </c>
      <c r="J132" s="167">
        <f t="shared" ca="1" si="15"/>
        <v>6.1348976653569087E-4</v>
      </c>
      <c r="K132" s="93">
        <v>56</v>
      </c>
      <c r="L132" s="180">
        <v>2.2983965670185815E-2</v>
      </c>
      <c r="M132" s="184">
        <v>2.4045967882665616E-2</v>
      </c>
      <c r="N132" s="184">
        <v>2.4554182985160294E-2</v>
      </c>
      <c r="O132" s="182">
        <v>2.5524355784638009E-2</v>
      </c>
      <c r="P132" s="98"/>
      <c r="Q132" s="94">
        <f t="shared" ca="1" si="17"/>
        <v>4.8088598124827397</v>
      </c>
      <c r="R132" s="94">
        <f t="shared" ca="1" si="19"/>
        <v>11.275483562674104</v>
      </c>
      <c r="S132" s="94">
        <f t="shared" ca="1" si="18"/>
        <v>8.0015152613268494</v>
      </c>
    </row>
    <row r="133" spans="1:19" hidden="1" outlineLevel="1" x14ac:dyDescent="0.2">
      <c r="A133" s="70" t="str">
        <f>Indexes!A133</f>
        <v>57Y</v>
      </c>
      <c r="B133" s="71">
        <f ca="1">_xll.qlIndexFixing(Indexes!B133,FixingDate,TRUE,InterestRatesTrigger)</f>
        <v>2.4230969254135426E-2</v>
      </c>
      <c r="C133" s="71">
        <f ca="1">_xll.qlIndexFixing(Indexes!C133,FixingDate,TRUE,InterestRatesTrigger)</f>
        <v>2.4872900345702432E-2</v>
      </c>
      <c r="D133" s="72">
        <f ca="1">_xll.qlIndexFixing(Indexes!D133,FixingDate,TRUE,InterestRatesTrigger)</f>
        <v>2.5351128120111577E-2</v>
      </c>
      <c r="E133" s="73">
        <f ca="1">_xll.qlIndexFixing(Indexes!E133,FixingDate,TRUE,InterestRatesTrigger)</f>
        <v>2.6151244489501183E-2</v>
      </c>
      <c r="G133" s="165">
        <f t="shared" ca="1" si="12"/>
        <v>1.2529442695304316E-3</v>
      </c>
      <c r="H133" s="166">
        <f t="shared" ca="1" si="13"/>
        <v>8.2833613482039339E-4</v>
      </c>
      <c r="I133" s="166">
        <f t="shared" ca="1" si="14"/>
        <v>8.0289954440166192E-4</v>
      </c>
      <c r="J133" s="167">
        <f t="shared" ca="1" si="15"/>
        <v>6.328592516086709E-4</v>
      </c>
      <c r="K133" s="93">
        <v>57</v>
      </c>
      <c r="L133" s="180">
        <v>2.2978024984604994E-2</v>
      </c>
      <c r="M133" s="184">
        <v>2.4044564210882038E-2</v>
      </c>
      <c r="N133" s="184">
        <v>2.4548228575709916E-2</v>
      </c>
      <c r="O133" s="182">
        <v>2.5518385237892512E-2</v>
      </c>
      <c r="P133" s="98"/>
      <c r="Q133" s="94">
        <f t="shared" ca="1" si="17"/>
        <v>4.7822777440914566</v>
      </c>
      <c r="R133" s="94">
        <f t="shared" ca="1" si="19"/>
        <v>11.201588659761514</v>
      </c>
      <c r="S133" s="94">
        <f t="shared" ca="1" si="18"/>
        <v>8.0011636938960571</v>
      </c>
    </row>
    <row r="134" spans="1:19" hidden="1" outlineLevel="1" x14ac:dyDescent="0.2">
      <c r="A134" s="70" t="str">
        <f>Indexes!A134</f>
        <v>58Y</v>
      </c>
      <c r="B134" s="71">
        <f ca="1">_xll.qlIndexFixing(Indexes!B134,FixingDate,TRUE,InterestRatesTrigger)</f>
        <v>2.4251584504336478E-2</v>
      </c>
      <c r="C134" s="71">
        <f ca="1">_xll.qlIndexFixing(Indexes!C134,FixingDate,TRUE,InterestRatesTrigger)</f>
        <v>2.4889038223234364E-2</v>
      </c>
      <c r="D134" s="72">
        <f ca="1">_xll.qlIndexFixing(Indexes!D134,FixingDate,TRUE,InterestRatesTrigger)</f>
        <v>2.5364760690877772E-2</v>
      </c>
      <c r="E134" s="73">
        <f ca="1">_xll.qlIndexFixing(Indexes!E134,FixingDate,TRUE,InterestRatesTrigger)</f>
        <v>2.6164851669485199E-2</v>
      </c>
      <c r="G134" s="165">
        <f t="shared" ca="1" si="12"/>
        <v>1.2797991796521455E-3</v>
      </c>
      <c r="H134" s="166">
        <f t="shared" ref="H134:J136" ca="1" si="20">C134-M134</f>
        <v>8.4640258563144222E-4</v>
      </c>
      <c r="I134" s="166">
        <f t="shared" ca="1" si="20"/>
        <v>8.2283602731511585E-4</v>
      </c>
      <c r="J134" s="167">
        <f t="shared" ca="1" si="20"/>
        <v>6.5282000697736153E-4</v>
      </c>
      <c r="K134" s="93">
        <v>58</v>
      </c>
      <c r="L134" s="180">
        <v>2.2971785324684333E-2</v>
      </c>
      <c r="M134" s="184">
        <v>2.4042635637602922E-2</v>
      </c>
      <c r="N134" s="184">
        <v>2.4541924663562656E-2</v>
      </c>
      <c r="O134" s="182">
        <v>2.5512031662507838E-2</v>
      </c>
      <c r="P134" s="98"/>
      <c r="Q134" s="94">
        <f t="shared" ca="1" si="17"/>
        <v>4.7572246764340793</v>
      </c>
      <c r="R134" s="94">
        <f t="shared" ca="1" si="19"/>
        <v>11.131761865412933</v>
      </c>
      <c r="S134" s="94">
        <f t="shared" ca="1" si="18"/>
        <v>8.0009097860742759</v>
      </c>
    </row>
    <row r="135" spans="1:19" hidden="1" outlineLevel="1" x14ac:dyDescent="0.2">
      <c r="A135" s="70" t="str">
        <f>Indexes!A135</f>
        <v>59Y</v>
      </c>
      <c r="B135" s="71">
        <f ca="1">_xll.qlIndexFixing(Indexes!B135,FixingDate,TRUE,InterestRatesTrigger)</f>
        <v>2.4271135438945227E-2</v>
      </c>
      <c r="C135" s="71">
        <f ca="1">_xll.qlIndexFixing(Indexes!C135,FixingDate,TRUE,InterestRatesTrigger)</f>
        <v>2.4904274422488736E-2</v>
      </c>
      <c r="D135" s="72">
        <f ca="1">_xll.qlIndexFixing(Indexes!D135,FixingDate,TRUE,InterestRatesTrigger)</f>
        <v>2.5377585308415735E-2</v>
      </c>
      <c r="E135" s="73">
        <f ca="1">_xll.qlIndexFixing(Indexes!E135,FixingDate,TRUE,InterestRatesTrigger)</f>
        <v>2.6177631106259928E-2</v>
      </c>
      <c r="G135" s="165">
        <f ca="1">B135-L135</f>
        <v>1.3053384968786941E-3</v>
      </c>
      <c r="H135" s="166">
        <f t="shared" ca="1" si="20"/>
        <v>8.6348573192094463E-4</v>
      </c>
      <c r="I135" s="166">
        <f t="shared" ca="1" si="20"/>
        <v>8.4171835416260374E-4</v>
      </c>
      <c r="J135" s="167">
        <f t="shared" ca="1" si="20"/>
        <v>6.7171087335053323E-4</v>
      </c>
      <c r="K135" s="93">
        <v>59</v>
      </c>
      <c r="L135" s="180">
        <v>2.2965796942066533E-2</v>
      </c>
      <c r="M135" s="184">
        <v>2.4040788690567791E-2</v>
      </c>
      <c r="N135" s="184">
        <v>2.4535866954253131E-2</v>
      </c>
      <c r="O135" s="182">
        <v>2.5505920232909395E-2</v>
      </c>
      <c r="P135" s="98"/>
      <c r="Q135" s="94">
        <f t="shared" ca="1" si="17"/>
        <v>4.7331088592699952</v>
      </c>
      <c r="R135" s="94">
        <f t="shared" ca="1" si="19"/>
        <v>11.064498694705085</v>
      </c>
      <c r="S135" s="94">
        <f t="shared" ca="1" si="18"/>
        <v>8.0004579784419274</v>
      </c>
    </row>
    <row r="136" spans="1:19" collapsed="1" x14ac:dyDescent="0.2">
      <c r="A136" s="61" t="str">
        <f>Indexes!A136</f>
        <v>60Y</v>
      </c>
      <c r="B136" s="62">
        <f ca="1">_xll.qlIndexFixing(Indexes!B136,FixingDate,TRUE,InterestRatesTrigger)</f>
        <v>2.4290000000000023E-2</v>
      </c>
      <c r="C136" s="62">
        <f ca="1">_xll.qlIndexFixing(Indexes!C136,FixingDate,TRUE,InterestRatesTrigger)</f>
        <v>2.4919000000000024E-2</v>
      </c>
      <c r="D136" s="63">
        <f ca="1">_xll.qlIndexFixing(Indexes!D136,FixingDate,TRUE,InterestRatesTrigger)</f>
        <v>2.539000000000001E-2</v>
      </c>
      <c r="E136" s="64">
        <f ca="1">_xll.qlIndexFixing(Indexes!E136,FixingDate,TRUE,InterestRatesTrigger)</f>
        <v>2.619000000002563E-2</v>
      </c>
      <c r="G136" s="168">
        <f ca="1">B136-L136</f>
        <v>1.3300000000119779E-3</v>
      </c>
      <c r="H136" s="169">
        <f t="shared" ca="1" si="20"/>
        <v>8.8000000003026629E-4</v>
      </c>
      <c r="I136" s="169">
        <f t="shared" ca="1" si="20"/>
        <v>8.6000000001210108E-4</v>
      </c>
      <c r="J136" s="170">
        <f t="shared" ca="1" si="20"/>
        <v>6.9000000003817397E-4</v>
      </c>
      <c r="K136" s="93">
        <v>60</v>
      </c>
      <c r="L136" s="174">
        <v>2.2959999999988046E-2</v>
      </c>
      <c r="M136" s="185">
        <v>2.4038999999969758E-2</v>
      </c>
      <c r="N136" s="185">
        <v>2.4529999999987909E-2</v>
      </c>
      <c r="O136" s="176">
        <v>2.5499999999987456E-2</v>
      </c>
      <c r="P136" s="98"/>
      <c r="Q136" s="94">
        <f ca="1">(D136-C136)*10000</f>
        <v>4.7099999999998534</v>
      </c>
      <c r="R136" s="94">
        <f t="shared" ca="1" si="19"/>
        <v>10.999999999999863</v>
      </c>
      <c r="S136" s="94">
        <f ca="1">(E136-D136)*10000</f>
        <v>8.0000000002562057</v>
      </c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U137"/>
  <sheetViews>
    <sheetView workbookViewId="0">
      <pane xSplit="1" ySplit="4" topLeftCell="B128" activePane="bottomRight" state="frozen"/>
      <selection pane="topRight" activeCell="B1" sqref="B1"/>
      <selection pane="bottomLeft" activeCell="A5" sqref="A5"/>
      <selection pane="bottomRight" activeCell="C15" sqref="C15"/>
    </sheetView>
  </sheetViews>
  <sheetFormatPr defaultRowHeight="11.25" outlineLevelRow="1" outlineLevelCol="1" x14ac:dyDescent="0.2"/>
  <cols>
    <col min="1" max="1" width="10" style="3" bestFit="1" customWidth="1"/>
    <col min="2" max="5" width="17.28515625" style="3" bestFit="1" customWidth="1"/>
    <col min="6" max="6" width="2.28515625" style="3" customWidth="1" outlineLevel="1"/>
    <col min="7" max="7" width="19.28515625" style="3" customWidth="1" outlineLevel="1"/>
    <col min="8" max="9" width="8" style="3" customWidth="1" outlineLevel="1"/>
    <col min="10" max="10" width="19.28515625" style="3" customWidth="1" outlineLevel="1"/>
    <col min="11" max="12" width="8" style="3" customWidth="1" outlineLevel="1"/>
    <col min="13" max="13" width="19.28515625" style="3" customWidth="1" outlineLevel="1"/>
    <col min="14" max="15" width="8" style="3" customWidth="1" outlineLevel="1"/>
    <col min="16" max="16" width="18.28515625" style="3" customWidth="1" outlineLevel="1"/>
    <col min="17" max="18" width="7" style="3" customWidth="1" outlineLevel="1"/>
    <col min="19" max="19" width="3.42578125" style="3" customWidth="1"/>
    <col min="20" max="20" width="4.140625" style="3" hidden="1" customWidth="1" outlineLevel="1"/>
    <col min="21" max="21" width="20.140625" style="3" hidden="1" customWidth="1" outlineLevel="1"/>
    <col min="22" max="23" width="7.85546875" style="3" hidden="1" customWidth="1" outlineLevel="1"/>
    <col min="24" max="24" width="15.140625" style="3" hidden="1" customWidth="1" outlineLevel="1"/>
    <col min="25" max="26" width="7.85546875" style="3" hidden="1" customWidth="1" outlineLevel="1"/>
    <col min="27" max="27" width="15.140625" style="3" hidden="1" customWidth="1" outlineLevel="1"/>
    <col min="28" max="29" width="7.85546875" style="3" hidden="1" customWidth="1" outlineLevel="1"/>
    <col min="30" max="30" width="15.140625" style="3" hidden="1" customWidth="1" outlineLevel="1"/>
    <col min="31" max="32" width="7.85546875" style="3" hidden="1" customWidth="1" outlineLevel="1"/>
    <col min="33" max="33" width="9.140625" style="3" collapsed="1"/>
    <col min="34" max="35" width="9.140625" style="3"/>
    <col min="36" max="36" width="1.7109375" style="3" customWidth="1"/>
    <col min="37" max="38" width="9.140625" style="3"/>
    <col min="39" max="39" width="2" style="3" customWidth="1"/>
    <col min="40" max="41" width="9.140625" style="3"/>
    <col min="42" max="42" width="2.140625" style="3" customWidth="1"/>
    <col min="43" max="16384" width="9.140625" style="3"/>
  </cols>
  <sheetData>
    <row r="1" spans="1:47" x14ac:dyDescent="0.2">
      <c r="A1" s="2" t="s">
        <v>110</v>
      </c>
      <c r="B1" s="116" t="s">
        <v>99</v>
      </c>
      <c r="C1" s="134"/>
      <c r="D1" s="3" t="s">
        <v>120</v>
      </c>
    </row>
    <row r="2" spans="1:47" x14ac:dyDescent="0.2">
      <c r="A2" s="3">
        <v>0</v>
      </c>
      <c r="B2" s="116" t="s">
        <v>100</v>
      </c>
      <c r="C2" s="117" t="s">
        <v>101</v>
      </c>
      <c r="D2" s="1" t="s">
        <v>125</v>
      </c>
    </row>
    <row r="3" spans="1:47" x14ac:dyDescent="0.2">
      <c r="B3" s="1" t="s">
        <v>117</v>
      </c>
      <c r="C3" s="1" t="s">
        <v>118</v>
      </c>
      <c r="D3" s="1" t="s">
        <v>119</v>
      </c>
      <c r="G3" s="1">
        <v>1</v>
      </c>
      <c r="H3" s="1"/>
      <c r="I3" s="1"/>
      <c r="J3" s="1">
        <v>3</v>
      </c>
      <c r="K3" s="1"/>
      <c r="L3" s="1"/>
      <c r="M3" s="1">
        <v>6</v>
      </c>
      <c r="N3" s="1"/>
      <c r="O3" s="1"/>
      <c r="P3" s="1">
        <v>12</v>
      </c>
    </row>
    <row r="4" spans="1:47" x14ac:dyDescent="0.2">
      <c r="A4" s="118" t="s">
        <v>66</v>
      </c>
      <c r="B4" s="119" t="str">
        <f>G4</f>
        <v>EURYC1M</v>
      </c>
      <c r="C4" s="119" t="str">
        <f>J4</f>
        <v>EURYC3M</v>
      </c>
      <c r="D4" s="119" t="str">
        <f>M4</f>
        <v>EURYC6M</v>
      </c>
      <c r="E4" s="119" t="str">
        <f>P4</f>
        <v>EURYC1Y</v>
      </c>
      <c r="G4" s="120" t="str">
        <f>UPPER(Currency)&amp;"YC"&amp;_xll.qlPeriodEquivalent(G3&amp;"M")</f>
        <v>EURYC1M</v>
      </c>
      <c r="H4" s="121"/>
      <c r="I4" s="121"/>
      <c r="J4" s="122" t="str">
        <f>UPPER(Currency)&amp;"YC"&amp;_xll.qlPeriodEquivalent(J3&amp;"M")</f>
        <v>EURYC3M</v>
      </c>
      <c r="K4" s="121"/>
      <c r="L4" s="121"/>
      <c r="M4" s="122" t="str">
        <f>UPPER(Currency)&amp;"YC"&amp;_xll.qlPeriodEquivalent(M3&amp;"M")</f>
        <v>EURYC6M</v>
      </c>
      <c r="N4" s="121"/>
      <c r="O4" s="121"/>
      <c r="P4" s="122" t="str">
        <f>UPPER(Currency)&amp;"YC"&amp;_xll.qlPeriodEquivalent(P3&amp;"M")</f>
        <v>EURYC1Y</v>
      </c>
      <c r="Q4" s="121"/>
      <c r="R4" s="115"/>
      <c r="AH4" s="3" t="s">
        <v>63</v>
      </c>
      <c r="AK4" s="3" t="s">
        <v>64</v>
      </c>
      <c r="AN4" s="3" t="s">
        <v>65</v>
      </c>
      <c r="AQ4" s="3" t="s">
        <v>0</v>
      </c>
    </row>
    <row r="5" spans="1:47" x14ac:dyDescent="0.2">
      <c r="A5" s="66" t="str">
        <f>Pricing!$A5</f>
        <v>ON</v>
      </c>
      <c r="B5" s="214" t="str">
        <f>IF(Contribute="abcd",IF($A$2&lt;&gt;-1,_xll.RtContribute(SourceAlias,G5,Fields,H5:I5,"SCOPE:SERVER"),_xll.RtContribute(SourceAlias,"DDS_INSERT_S",$A$2:$C$2,G5:I5,"SCOPE:SERVER FTC:ALL")),"stopped")</f>
        <v>stopped</v>
      </c>
      <c r="C5" s="211"/>
      <c r="D5" s="211"/>
      <c r="E5" s="115"/>
      <c r="G5" s="114" t="str">
        <f>G$4&amp;"_"&amp;$A5&amp;"D"</f>
        <v>EURYC1M_OND</v>
      </c>
      <c r="H5" s="123">
        <f ca="1">Pricing!$B5*100</f>
        <v>0.30934924981001372</v>
      </c>
      <c r="I5" s="124">
        <f ca="1">Pricing!$B5*100</f>
        <v>0.30934924981001372</v>
      </c>
      <c r="J5" s="114" t="str">
        <f>J$4&amp;"_"&amp;$A5&amp;"D"</f>
        <v>EURYC3M_OND</v>
      </c>
      <c r="K5" s="123">
        <f ca="1">Pricing!$C5*100</f>
        <v>0.36466010811025346</v>
      </c>
      <c r="L5" s="124">
        <f ca="1">Pricing!$C5*100</f>
        <v>0.36466010811025346</v>
      </c>
      <c r="M5" s="114" t="str">
        <f>M$4&amp;"_"&amp;$A5&amp;"D"</f>
        <v>EURYC6M_OND</v>
      </c>
      <c r="N5" s="123">
        <f ca="1">Pricing!$D5*100</f>
        <v>0.52633682954845851</v>
      </c>
      <c r="O5" s="124">
        <f ca="1">Pricing!$D5*100</f>
        <v>0.52633682954845851</v>
      </c>
      <c r="P5" s="114" t="str">
        <f>P$4&amp;"_"&amp;$A5&amp;"D"</f>
        <v>EURYC1Y_OND</v>
      </c>
      <c r="Q5" s="123">
        <f ca="1">Pricing!$E5*100</f>
        <v>0.63816099284926797</v>
      </c>
      <c r="R5" s="124">
        <f ca="1">Pricing!$E5*100</f>
        <v>0.63816099284926797</v>
      </c>
      <c r="U5" s="3" t="str">
        <f>_xll.RData(G5:G136,Fields,"RTFEED:"&amp;SourceAlias,,,V5)</f>
        <v>Updated at 15:17:45</v>
      </c>
      <c r="V5" s="123">
        <v>0.30934925000000002</v>
      </c>
      <c r="W5" s="124">
        <v>0.30934925000000002</v>
      </c>
      <c r="X5" s="3" t="str">
        <f>_xll.RData(J5:J136,Fields,"RTFEED:"&amp;SourceAlias,,,Y5)</f>
        <v>Updated at 15:17:45</v>
      </c>
      <c r="Y5" s="123" t="s">
        <v>126</v>
      </c>
      <c r="Z5" s="124" t="s">
        <v>126</v>
      </c>
      <c r="AA5" s="3" t="str">
        <f>_xll.RData(M5:M136,Fields,"RTFEED:"&amp;SourceAlias,,,AB5)</f>
        <v>Updated at 15:17:45</v>
      </c>
      <c r="AB5" s="123" t="s">
        <v>126</v>
      </c>
      <c r="AC5" s="124" t="s">
        <v>126</v>
      </c>
      <c r="AD5" s="3" t="str">
        <f>_xll.RData(P5:P136,Fields,"RTFEED:"&amp;SourceAlias,,,AE5)</f>
        <v>Updated at 15:17:45</v>
      </c>
      <c r="AE5" s="123" t="s">
        <v>126</v>
      </c>
      <c r="AF5" s="124" t="s">
        <v>126</v>
      </c>
      <c r="AH5" s="217">
        <f t="shared" ref="AH5:AH22" ca="1" si="0">(V5-H5+W5-I5)/2</f>
        <v>1.8998630446631637E-10</v>
      </c>
      <c r="AI5" s="217"/>
      <c r="AJ5" s="217"/>
      <c r="AK5" s="217"/>
      <c r="AL5" s="217"/>
      <c r="AM5" s="217"/>
      <c r="AN5" s="217"/>
      <c r="AO5" s="217"/>
      <c r="AP5" s="217"/>
      <c r="AQ5" s="217"/>
      <c r="AR5" s="30"/>
      <c r="AS5" s="30"/>
      <c r="AT5" s="30"/>
      <c r="AU5" s="30"/>
    </row>
    <row r="6" spans="1:47" x14ac:dyDescent="0.2">
      <c r="A6" s="66" t="str">
        <f>Pricing!$A6</f>
        <v>TN</v>
      </c>
      <c r="B6" s="214" t="str">
        <f>IF(Contribute="abcd",IF($A$2&lt;&gt;-1,_xll.RtContribute(SourceAlias,G6,Fields,H6:I6,"SCOPE:SERVER"),_xll.RtContribute(SourceAlias,"DDS_INSERT_S",$A$2:$C$2,G6:I6,"SCOPE:SERVER FTC:ALL")),"stopped")</f>
        <v>stopped</v>
      </c>
      <c r="C6" s="211"/>
      <c r="D6" s="211"/>
      <c r="E6" s="115"/>
      <c r="G6" s="114" t="str">
        <f>G$4&amp;"_"&amp;$A6&amp;"D"</f>
        <v>EURYC1M_TND</v>
      </c>
      <c r="H6" s="123">
        <f ca="1">Pricing!$B6*100</f>
        <v>0.30224515552857079</v>
      </c>
      <c r="I6" s="124">
        <f ca="1">Pricing!$B6*100</f>
        <v>0.30224515552857079</v>
      </c>
      <c r="J6" s="114" t="str">
        <f>J$4&amp;"_"&amp;$A6&amp;"D"</f>
        <v>EURYC3M_TND</v>
      </c>
      <c r="K6" s="123">
        <f ca="1">Pricing!$C6*100</f>
        <v>0.36461944110472494</v>
      </c>
      <c r="L6" s="124">
        <f ca="1">Pricing!$C6*100</f>
        <v>0.36461944110472494</v>
      </c>
      <c r="M6" s="114" t="str">
        <f>M$4&amp;"_"&amp;$A6&amp;"D"</f>
        <v>EURYC6M_TND</v>
      </c>
      <c r="N6" s="123">
        <f ca="1">Pricing!$D6*100</f>
        <v>0.51865359532773603</v>
      </c>
      <c r="O6" s="124">
        <f ca="1">Pricing!$D6*100</f>
        <v>0.51865359532773603</v>
      </c>
      <c r="P6" s="114" t="str">
        <f>P$4&amp;"_"&amp;$A6&amp;"D"</f>
        <v>EURYC1Y_TND</v>
      </c>
      <c r="Q6" s="123">
        <f ca="1">Pricing!$E6*100</f>
        <v>0.63815422425423796</v>
      </c>
      <c r="R6" s="124">
        <f ca="1">Pricing!$E6*100</f>
        <v>0.63815422425423796</v>
      </c>
      <c r="V6" s="123">
        <v>0.30224515600000001</v>
      </c>
      <c r="W6" s="124">
        <v>0.30224515600000001</v>
      </c>
      <c r="Y6" s="123" t="s">
        <v>126</v>
      </c>
      <c r="Z6" s="124" t="s">
        <v>126</v>
      </c>
      <c r="AB6" s="123" t="s">
        <v>126</v>
      </c>
      <c r="AC6" s="124" t="s">
        <v>126</v>
      </c>
      <c r="AE6" s="123" t="s">
        <v>126</v>
      </c>
      <c r="AF6" s="124" t="s">
        <v>126</v>
      </c>
      <c r="AH6" s="217">
        <f t="shared" ca="1" si="0"/>
        <v>4.7142922898757433E-10</v>
      </c>
      <c r="AI6" s="217"/>
      <c r="AJ6" s="217"/>
      <c r="AK6" s="217"/>
      <c r="AL6" s="217"/>
      <c r="AM6" s="217"/>
      <c r="AN6" s="217"/>
      <c r="AO6" s="217"/>
      <c r="AP6" s="217"/>
      <c r="AQ6" s="217"/>
      <c r="AR6" s="30"/>
      <c r="AS6" s="30"/>
      <c r="AT6" s="30"/>
      <c r="AU6" s="30"/>
    </row>
    <row r="7" spans="1:47" x14ac:dyDescent="0.2">
      <c r="A7" s="55" t="str">
        <f>Pricing!$A7</f>
        <v>SN</v>
      </c>
      <c r="B7" s="215" t="str">
        <f>IF(Contribute="abcd",IF($A$2&lt;&gt;-1,_xll.RtContribute(SourceAlias,G7,Fields,H7:I7,"SCOPE:SERVER"),_xll.RtContribute(SourceAlias,"DDS_INSERT_S",$A$2:$C$2,G7:I7,"SCOPE:SERVER FTC:ALL")),"stopped")</f>
        <v>stopped</v>
      </c>
      <c r="C7" s="210"/>
      <c r="D7" s="210"/>
      <c r="E7" s="125"/>
      <c r="G7" s="4" t="str">
        <f>G$4&amp;"_"&amp;$A7&amp;"D"</f>
        <v>EURYC1M_SND</v>
      </c>
      <c r="H7" s="126">
        <f ca="1">Pricing!$B7*100</f>
        <v>0.29440000000224842</v>
      </c>
      <c r="I7" s="127">
        <f ca="1">Pricing!$B7*100</f>
        <v>0.29440000000224842</v>
      </c>
      <c r="J7" s="4" t="str">
        <f>J$4&amp;"_"&amp;$A7&amp;"D"</f>
        <v>EURYC3M_SND</v>
      </c>
      <c r="K7" s="126">
        <f ca="1">Pricing!$C7*100</f>
        <v>0.36461363153250659</v>
      </c>
      <c r="L7" s="127">
        <f ca="1">Pricing!$C7*100</f>
        <v>0.36461363153250659</v>
      </c>
      <c r="M7" s="4" t="str">
        <f>M$4&amp;"_"&amp;$A7&amp;"D"</f>
        <v>EURYC6M_SND</v>
      </c>
      <c r="N7" s="126">
        <f ca="1">Pricing!$D7*100</f>
        <v>0.51059999999036876</v>
      </c>
      <c r="O7" s="127">
        <f ca="1">Pricing!$D7*100</f>
        <v>0.51059999999036876</v>
      </c>
      <c r="P7" s="4" t="str">
        <f>P$4&amp;"_"&amp;$A7&amp;"D"</f>
        <v>EURYC1Y_SND</v>
      </c>
      <c r="Q7" s="126">
        <f ca="1">Pricing!$E7*100</f>
        <v>0.63815325731209072</v>
      </c>
      <c r="R7" s="127">
        <f ca="1">Pricing!$E7*100</f>
        <v>0.63815325731209072</v>
      </c>
      <c r="V7" s="126">
        <v>0.2944</v>
      </c>
      <c r="W7" s="127">
        <v>0.2944</v>
      </c>
      <c r="Y7" s="126" t="s">
        <v>126</v>
      </c>
      <c r="Z7" s="127" t="s">
        <v>126</v>
      </c>
      <c r="AB7" s="126" t="s">
        <v>126</v>
      </c>
      <c r="AC7" s="127" t="s">
        <v>126</v>
      </c>
      <c r="AE7" s="126" t="s">
        <v>126</v>
      </c>
      <c r="AF7" s="127" t="s">
        <v>126</v>
      </c>
      <c r="AH7" s="217">
        <f t="shared" ca="1" si="0"/>
        <v>-2.248423669470867E-12</v>
      </c>
      <c r="AI7" s="217"/>
      <c r="AJ7" s="217"/>
      <c r="AK7" s="217"/>
      <c r="AL7" s="217"/>
      <c r="AM7" s="217"/>
      <c r="AN7" s="217"/>
      <c r="AO7" s="217"/>
      <c r="AP7" s="217"/>
      <c r="AQ7" s="217"/>
      <c r="AR7" s="30"/>
      <c r="AS7" s="30"/>
      <c r="AT7" s="30"/>
      <c r="AU7" s="30"/>
    </row>
    <row r="8" spans="1:47" x14ac:dyDescent="0.2">
      <c r="A8" s="70" t="str">
        <f>Pricing!$A8</f>
        <v>SW</v>
      </c>
      <c r="B8" s="208" t="str">
        <f>IF(Contribute="abcd",IF($A$2&lt;&gt;-1,_xll.RtContribute(SourceAlias,G8,Fields,H8:I8,"SCOPE:SERVER"),_xll.RtContribute(SourceAlias,"DDS_INSERT_S",$A$2:$C$2,G8:I8,"SCOPE:SERVER FTC:ALL")),"stopped")</f>
        <v>stopped</v>
      </c>
      <c r="C8" s="205"/>
      <c r="D8" s="205"/>
      <c r="E8" s="93"/>
      <c r="G8" s="128" t="str">
        <f t="shared" ref="G8:G30" si="1">G$4&amp;"_"&amp;$A8&amp;"D"</f>
        <v>EURYC1M_SWD</v>
      </c>
      <c r="H8" s="129">
        <f ca="1">Pricing!$B8*100</f>
        <v>0.25419999999228993</v>
      </c>
      <c r="I8" s="130">
        <f ca="1">Pricing!$B8*100</f>
        <v>0.25419999999228993</v>
      </c>
      <c r="J8" s="128" t="str">
        <f t="shared" ref="J8:J30" si="2">J$4&amp;"_"&amp;$A8&amp;"D"</f>
        <v>EURYC3M_SWD</v>
      </c>
      <c r="K8" s="129">
        <f ca="1">Pricing!$C8*100</f>
        <v>0.36335876393334132</v>
      </c>
      <c r="L8" s="130">
        <f ca="1">Pricing!$C8*100</f>
        <v>0.36335876393334132</v>
      </c>
      <c r="M8" s="128" t="str">
        <f t="shared" ref="M8:M30" si="3">M$4&amp;"_"&amp;$A8&amp;"D"</f>
        <v>EURYC6M_SWD</v>
      </c>
      <c r="N8" s="129">
        <f ca="1">Pricing!$D8*100</f>
        <v>0.46959999995685053</v>
      </c>
      <c r="O8" s="130">
        <f ca="1">Pricing!$D8*100</f>
        <v>0.46959999995685053</v>
      </c>
      <c r="P8" s="128" t="str">
        <f t="shared" ref="P8:P22" si="4">P$4&amp;"_"&amp;$A8&amp;"D"</f>
        <v>EURYC1Y_SWD</v>
      </c>
      <c r="Q8" s="129">
        <f ca="1">Pricing!$E8*100</f>
        <v>0.63794439780830359</v>
      </c>
      <c r="R8" s="130">
        <f ca="1">Pricing!$E8*100</f>
        <v>0.63794439780830359</v>
      </c>
      <c r="V8" s="129">
        <v>0.25419999999999998</v>
      </c>
      <c r="W8" s="130">
        <v>0.25419999999999998</v>
      </c>
      <c r="Y8" s="129" t="s">
        <v>126</v>
      </c>
      <c r="Z8" s="130" t="s">
        <v>126</v>
      </c>
      <c r="AB8" s="129" t="s">
        <v>126</v>
      </c>
      <c r="AC8" s="130" t="s">
        <v>126</v>
      </c>
      <c r="AE8" s="129" t="s">
        <v>126</v>
      </c>
      <c r="AF8" s="130" t="s">
        <v>126</v>
      </c>
      <c r="AH8" s="217">
        <f t="shared" ca="1" si="0"/>
        <v>7.7100548168118621E-12</v>
      </c>
      <c r="AI8" s="217"/>
      <c r="AJ8" s="217"/>
      <c r="AK8" s="217"/>
      <c r="AL8" s="217"/>
      <c r="AM8" s="217"/>
      <c r="AN8" s="217"/>
      <c r="AO8" s="217"/>
      <c r="AP8" s="217"/>
      <c r="AQ8" s="217"/>
      <c r="AR8" s="30"/>
      <c r="AS8" s="30"/>
      <c r="AT8" s="30"/>
      <c r="AU8" s="30"/>
    </row>
    <row r="9" spans="1:47" x14ac:dyDescent="0.2">
      <c r="A9" s="70" t="str">
        <f>Pricing!$A9</f>
        <v>2W</v>
      </c>
      <c r="B9" s="208" t="str">
        <f>IF(Contribute="abcd",IF($A$2&lt;&gt;-1,_xll.RtContribute(SourceAlias,G9,Fields,H9:I9,"SCOPE:SERVER"),_xll.RtContribute(SourceAlias,"DDS_INSERT_S",$A$2:$C$2,G9:I9,"SCOPE:SERVER FTC:ALL")),"stopped")</f>
        <v>stopped</v>
      </c>
      <c r="C9" s="205"/>
      <c r="D9" s="205"/>
      <c r="E9" s="93"/>
      <c r="G9" s="128" t="str">
        <f t="shared" si="1"/>
        <v>EURYC1M_2WD</v>
      </c>
      <c r="H9" s="129">
        <f ca="1">Pricing!$B9*100</f>
        <v>0.24739999999745521</v>
      </c>
      <c r="I9" s="130">
        <f ca="1">Pricing!$B9*100</f>
        <v>0.24739999999745521</v>
      </c>
      <c r="J9" s="128" t="str">
        <f t="shared" si="2"/>
        <v>EURYC3M_2WD</v>
      </c>
      <c r="K9" s="129">
        <f ca="1">Pricing!$C9*100</f>
        <v>0.35469999999593327</v>
      </c>
      <c r="L9" s="130">
        <f ca="1">Pricing!$C9*100</f>
        <v>0.35469999999593327</v>
      </c>
      <c r="M9" s="128" t="str">
        <f t="shared" si="3"/>
        <v>EURYC6M_2WD</v>
      </c>
      <c r="N9" s="129">
        <f ca="1">Pricing!$D9*100</f>
        <v>0.46049999983299728</v>
      </c>
      <c r="O9" s="130">
        <f ca="1">Pricing!$D9*100</f>
        <v>0.46049999983299728</v>
      </c>
      <c r="P9" s="128" t="str">
        <f t="shared" si="4"/>
        <v>EURYC1Y_2WD</v>
      </c>
      <c r="Q9" s="129">
        <f ca="1">Pricing!$E9*100</f>
        <v>0.6364148132562697</v>
      </c>
      <c r="R9" s="130">
        <f ca="1">Pricing!$E9*100</f>
        <v>0.6364148132562697</v>
      </c>
      <c r="V9" s="129">
        <v>0.24740000000000001</v>
      </c>
      <c r="W9" s="130">
        <v>0.24740000000000001</v>
      </c>
      <c r="Y9" s="129" t="s">
        <v>126</v>
      </c>
      <c r="Z9" s="130" t="s">
        <v>126</v>
      </c>
      <c r="AB9" s="129" t="s">
        <v>126</v>
      </c>
      <c r="AC9" s="130" t="s">
        <v>126</v>
      </c>
      <c r="AE9" s="129" t="s">
        <v>126</v>
      </c>
      <c r="AF9" s="130" t="s">
        <v>126</v>
      </c>
      <c r="AH9" s="217">
        <f t="shared" ca="1" si="0"/>
        <v>2.5447977058945526E-12</v>
      </c>
      <c r="AI9" s="217"/>
      <c r="AJ9" s="217"/>
      <c r="AK9" s="217"/>
      <c r="AL9" s="217"/>
      <c r="AM9" s="217"/>
      <c r="AN9" s="217"/>
      <c r="AO9" s="217"/>
      <c r="AP9" s="217"/>
      <c r="AQ9" s="217"/>
      <c r="AR9" s="30"/>
      <c r="AS9" s="30"/>
      <c r="AT9" s="30"/>
      <c r="AU9" s="30"/>
    </row>
    <row r="10" spans="1:47" x14ac:dyDescent="0.2">
      <c r="A10" s="61" t="str">
        <f>Pricing!$A10</f>
        <v>3W</v>
      </c>
      <c r="B10" s="216" t="str">
        <f>IF(Contribute="abcd",IF($A$2&lt;&gt;-1,_xll.RtContribute(SourceAlias,G10,Fields,H10:I10,"SCOPE:SERVER"),_xll.RtContribute(SourceAlias,"DDS_INSERT_S",$A$2:$C$2,G10:I10,"SCOPE:SERVER FTC:ALL")),"stopped")</f>
        <v>stopped</v>
      </c>
      <c r="C10" s="207"/>
      <c r="D10" s="207"/>
      <c r="E10" s="99"/>
      <c r="G10" s="131" t="str">
        <f t="shared" si="1"/>
        <v>EURYC1M_3WD</v>
      </c>
      <c r="H10" s="132">
        <f ca="1">Pricing!$B10*100</f>
        <v>0.244999999999226</v>
      </c>
      <c r="I10" s="133">
        <f ca="1">Pricing!$B10*100</f>
        <v>0.244999999999226</v>
      </c>
      <c r="J10" s="131" t="str">
        <f t="shared" si="2"/>
        <v>EURYC3M_3WD</v>
      </c>
      <c r="K10" s="132">
        <f ca="1">Pricing!$C10*100</f>
        <v>0.35139999999917698</v>
      </c>
      <c r="L10" s="133">
        <f ca="1">Pricing!$C10*100</f>
        <v>0.35139999999917698</v>
      </c>
      <c r="M10" s="131" t="str">
        <f t="shared" si="3"/>
        <v>EURYC6M_3WD</v>
      </c>
      <c r="N10" s="132">
        <f ca="1">Pricing!$D10*100</f>
        <v>0.45749999995032498</v>
      </c>
      <c r="O10" s="133">
        <f ca="1">Pricing!$D10*100</f>
        <v>0.45749999995032498</v>
      </c>
      <c r="P10" s="131" t="str">
        <f t="shared" si="4"/>
        <v>EURYC1Y_3WD</v>
      </c>
      <c r="Q10" s="132">
        <f ca="1">Pricing!$E10*100</f>
        <v>0.6357544296749903</v>
      </c>
      <c r="R10" s="133">
        <f ca="1">Pricing!$E10*100</f>
        <v>0.6357544296749903</v>
      </c>
      <c r="V10" s="132">
        <v>0.245</v>
      </c>
      <c r="W10" s="133">
        <v>0.245</v>
      </c>
      <c r="Y10" s="132" t="s">
        <v>126</v>
      </c>
      <c r="Z10" s="133" t="s">
        <v>126</v>
      </c>
      <c r="AB10" s="132" t="s">
        <v>126</v>
      </c>
      <c r="AC10" s="133" t="s">
        <v>126</v>
      </c>
      <c r="AE10" s="132" t="s">
        <v>126</v>
      </c>
      <c r="AF10" s="133" t="s">
        <v>126</v>
      </c>
      <c r="AH10" s="217">
        <f t="shared" ca="1" si="0"/>
        <v>7.7399198161742788E-13</v>
      </c>
      <c r="AI10" s="217"/>
      <c r="AJ10" s="217"/>
      <c r="AK10" s="217"/>
      <c r="AL10" s="217"/>
      <c r="AM10" s="217"/>
      <c r="AN10" s="217"/>
      <c r="AO10" s="217"/>
      <c r="AP10" s="217"/>
      <c r="AQ10" s="217"/>
      <c r="AR10" s="30"/>
      <c r="AS10" s="30"/>
      <c r="AT10" s="30"/>
      <c r="AU10" s="30"/>
    </row>
    <row r="11" spans="1:47" x14ac:dyDescent="0.2">
      <c r="A11" s="70" t="str">
        <f>Pricing!$A11</f>
        <v>1M</v>
      </c>
      <c r="B11" s="208" t="str">
        <f>IF(Contribute="abcd",IF($A$2&lt;&gt;-1,_xll.RtContribute(SourceAlias,G11,Fields,H11:I11,"SCOPE:SERVER"),_xll.RtContribute(SourceAlias,"DDS_INSERT_S",$A$2:$C$2,G11:I11,"SCOPE:SERVER FTC:ALL")),"stopped")</f>
        <v>stopped</v>
      </c>
      <c r="C11" s="205"/>
      <c r="D11" s="205"/>
      <c r="E11" s="93"/>
      <c r="G11" s="128" t="str">
        <f t="shared" si="1"/>
        <v>EURYC1M_1MD</v>
      </c>
      <c r="H11" s="129">
        <f ca="1">Pricing!$B11*100</f>
        <v>0.24199999973771902</v>
      </c>
      <c r="I11" s="130">
        <f ca="1">Pricing!$B11*100</f>
        <v>0.24199999973771902</v>
      </c>
      <c r="J11" s="128" t="str">
        <f t="shared" si="2"/>
        <v>EURYC3M_1MD</v>
      </c>
      <c r="K11" s="129">
        <f ca="1">Pricing!$C11*100</f>
        <v>0.34539999999622634</v>
      </c>
      <c r="L11" s="130">
        <f ca="1">Pricing!$C11*100</f>
        <v>0.34539999999622634</v>
      </c>
      <c r="M11" s="128" t="str">
        <f t="shared" si="3"/>
        <v>EURYC6M_1MD</v>
      </c>
      <c r="N11" s="129">
        <f ca="1">Pricing!$D11*100</f>
        <v>0.45239999976922562</v>
      </c>
      <c r="O11" s="130">
        <f ca="1">Pricing!$D11*100</f>
        <v>0.45239999976922562</v>
      </c>
      <c r="P11" s="128" t="str">
        <f t="shared" si="4"/>
        <v>EURYC1Y_1MD</v>
      </c>
      <c r="Q11" s="129">
        <f ca="1">Pricing!$E11*100</f>
        <v>0.63279999972253342</v>
      </c>
      <c r="R11" s="130">
        <f ca="1">Pricing!$E11*100</f>
        <v>0.63279999972253342</v>
      </c>
      <c r="V11" s="129">
        <v>0.24199999999999999</v>
      </c>
      <c r="W11" s="130">
        <v>0.24199999999999999</v>
      </c>
      <c r="Y11" s="129" t="s">
        <v>126</v>
      </c>
      <c r="Z11" s="130" t="s">
        <v>126</v>
      </c>
      <c r="AB11" s="129" t="s">
        <v>126</v>
      </c>
      <c r="AC11" s="130" t="s">
        <v>126</v>
      </c>
      <c r="AE11" s="129" t="s">
        <v>126</v>
      </c>
      <c r="AF11" s="130" t="s">
        <v>126</v>
      </c>
      <c r="AH11" s="217">
        <f t="shared" ca="1" si="0"/>
        <v>2.6228097471658884E-10</v>
      </c>
      <c r="AI11" s="217"/>
      <c r="AJ11" s="217"/>
      <c r="AK11" s="217"/>
      <c r="AL11" s="217"/>
      <c r="AM11" s="217"/>
      <c r="AN11" s="217"/>
      <c r="AO11" s="217"/>
      <c r="AP11" s="217"/>
      <c r="AQ11" s="217"/>
      <c r="AR11" s="30"/>
      <c r="AS11" s="30"/>
      <c r="AT11" s="30"/>
      <c r="AU11" s="30"/>
    </row>
    <row r="12" spans="1:47" x14ac:dyDescent="0.2">
      <c r="A12" s="70" t="str">
        <f>Pricing!$A12</f>
        <v>2M</v>
      </c>
      <c r="B12" s="208" t="str">
        <f>IF(Contribute="abcd",IF($A$2&lt;&gt;-1,_xll.RtContribute(SourceAlias,G12,Fields,H12:I12,"SCOPE:SERVER"),_xll.RtContribute(SourceAlias,"DDS_INSERT_S",$A$2:$C$2,G12:I12,"SCOPE:SERVER FTC:ALL")),"stopped")</f>
        <v>stopped</v>
      </c>
      <c r="C12" s="205"/>
      <c r="D12" s="205"/>
      <c r="E12" s="93"/>
      <c r="G12" s="128" t="str">
        <f t="shared" ref="G12:G21" si="5">Currency&amp;"X1S"&amp;$A12&amp;"="</f>
        <v>EURX1S2M=</v>
      </c>
      <c r="H12" s="129">
        <f ca="1">Pricing!$B12*100</f>
        <v>0.23300637380446104</v>
      </c>
      <c r="I12" s="130">
        <f ca="1">Pricing!$B12*100</f>
        <v>0.23300637380446104</v>
      </c>
      <c r="J12" s="128" t="str">
        <f t="shared" si="2"/>
        <v>EURYC3M_2MD</v>
      </c>
      <c r="K12" s="129">
        <f ca="1">Pricing!$C12*100</f>
        <v>0.32719999990683879</v>
      </c>
      <c r="L12" s="130">
        <f ca="1">Pricing!$C12*100</f>
        <v>0.32719999990683879</v>
      </c>
      <c r="M12" s="128" t="str">
        <f t="shared" si="3"/>
        <v>EURYC6M_2MD</v>
      </c>
      <c r="N12" s="129">
        <f ca="1">Pricing!$D12*100</f>
        <v>0.43709999999999177</v>
      </c>
      <c r="O12" s="130">
        <f ca="1">Pricing!$D12*100</f>
        <v>0.43709999999999177</v>
      </c>
      <c r="P12" s="128" t="str">
        <f t="shared" si="4"/>
        <v>EURYC1Y_2MD</v>
      </c>
      <c r="Q12" s="129">
        <f ca="1">Pricing!$E12*100</f>
        <v>0.62102190683233449</v>
      </c>
      <c r="R12" s="130">
        <f ca="1">Pricing!$E12*100</f>
        <v>0.62102190683233449</v>
      </c>
      <c r="V12" s="129">
        <v>0.23300637399999999</v>
      </c>
      <c r="W12" s="130">
        <v>0.23300637399999999</v>
      </c>
      <c r="Y12" s="129" t="s">
        <v>126</v>
      </c>
      <c r="Z12" s="130" t="s">
        <v>126</v>
      </c>
      <c r="AB12" s="129" t="s">
        <v>126</v>
      </c>
      <c r="AC12" s="130" t="s">
        <v>126</v>
      </c>
      <c r="AE12" s="129" t="s">
        <v>126</v>
      </c>
      <c r="AF12" s="130" t="s">
        <v>126</v>
      </c>
      <c r="AH12" s="217">
        <f t="shared" ca="1" si="0"/>
        <v>1.9553894614610101E-10</v>
      </c>
      <c r="AI12" s="217"/>
      <c r="AJ12" s="217"/>
      <c r="AK12" s="217"/>
      <c r="AL12" s="217"/>
      <c r="AM12" s="217"/>
      <c r="AN12" s="217"/>
      <c r="AO12" s="217"/>
      <c r="AP12" s="217"/>
      <c r="AQ12" s="217"/>
      <c r="AR12" s="30"/>
      <c r="AS12" s="30"/>
      <c r="AT12" s="30"/>
      <c r="AU12" s="30"/>
    </row>
    <row r="13" spans="1:47" x14ac:dyDescent="0.2">
      <c r="A13" s="70" t="str">
        <f>Pricing!$A13</f>
        <v>3M</v>
      </c>
      <c r="B13" s="208" t="str">
        <f>IF(Contribute="abcd",IF($A$2&lt;&gt;-1,_xll.RtContribute(SourceAlias,G13,Fields,H13:I13,"SCOPE:SERVER"),_xll.RtContribute(SourceAlias,"DDS_INSERT_S",$A$2:$C$2,G13:I13,"SCOPE:SERVER FTC:ALL")),"stopped")</f>
        <v>stopped</v>
      </c>
      <c r="C13" s="205"/>
      <c r="D13" s="205"/>
      <c r="E13" s="93"/>
      <c r="G13" s="128" t="str">
        <f t="shared" si="5"/>
        <v>EURX1S3M=</v>
      </c>
      <c r="H13" s="129">
        <f ca="1">Pricing!$B13*100</f>
        <v>0.22901195486186779</v>
      </c>
      <c r="I13" s="130">
        <f ca="1">Pricing!$B13*100</f>
        <v>0.22901195486186779</v>
      </c>
      <c r="J13" s="128" t="str">
        <f t="shared" si="2"/>
        <v>EURYC3M_3MD</v>
      </c>
      <c r="K13" s="129">
        <f ca="1">Pricing!$C13*100</f>
        <v>0.31791662737515353</v>
      </c>
      <c r="L13" s="130">
        <f ca="1">Pricing!$C13*100</f>
        <v>0.31791662737515353</v>
      </c>
      <c r="M13" s="128" t="str">
        <f t="shared" si="3"/>
        <v>EURYC6M_3MD</v>
      </c>
      <c r="N13" s="129">
        <f ca="1">Pricing!$D13*100</f>
        <v>0.4318000000000029</v>
      </c>
      <c r="O13" s="130">
        <f ca="1">Pricing!$D13*100</f>
        <v>0.4318000000000029</v>
      </c>
      <c r="P13" s="128" t="str">
        <f t="shared" si="4"/>
        <v>EURYC1Y_3MD</v>
      </c>
      <c r="Q13" s="129">
        <f ca="1">Pricing!$E13*100</f>
        <v>0.61239999999996597</v>
      </c>
      <c r="R13" s="130">
        <f ca="1">Pricing!$E13*100</f>
        <v>0.61239999999996597</v>
      </c>
      <c r="V13" s="129">
        <v>0.22901195499999999</v>
      </c>
      <c r="W13" s="130">
        <v>0.22901195499999999</v>
      </c>
      <c r="Y13" s="129" t="s">
        <v>126</v>
      </c>
      <c r="Z13" s="130" t="s">
        <v>126</v>
      </c>
      <c r="AB13" s="129" t="s">
        <v>126</v>
      </c>
      <c r="AC13" s="130" t="s">
        <v>126</v>
      </c>
      <c r="AE13" s="129" t="s">
        <v>126</v>
      </c>
      <c r="AF13" s="130" t="s">
        <v>126</v>
      </c>
      <c r="AH13" s="217">
        <f t="shared" ca="1" si="0"/>
        <v>1.3813220012259819E-10</v>
      </c>
      <c r="AI13" s="217"/>
      <c r="AJ13" s="217"/>
      <c r="AK13" s="217"/>
      <c r="AL13" s="217"/>
      <c r="AM13" s="217"/>
      <c r="AN13" s="217"/>
      <c r="AO13" s="217"/>
      <c r="AP13" s="217"/>
      <c r="AQ13" s="217"/>
      <c r="AR13" s="30"/>
      <c r="AS13" s="30"/>
      <c r="AT13" s="30"/>
      <c r="AU13" s="30"/>
    </row>
    <row r="14" spans="1:47" x14ac:dyDescent="0.2">
      <c r="A14" s="70" t="str">
        <f>Pricing!$A14</f>
        <v>4M</v>
      </c>
      <c r="B14" s="208" t="str">
        <f>IF(Contribute="abcd",IF($A$2&lt;&gt;-1,_xll.RtContribute(SourceAlias,G14,Fields,H14:I14,"SCOPE:SERVER"),_xll.RtContribute(SourceAlias,"DDS_INSERT_S",$A$2:$C$2,G14:I14,"SCOPE:SERVER FTC:ALL")),"stopped")</f>
        <v>stopped</v>
      </c>
      <c r="C14" s="59"/>
      <c r="D14" s="205"/>
      <c r="E14" s="93"/>
      <c r="G14" s="128" t="str">
        <f t="shared" si="5"/>
        <v>EURX1S4M=</v>
      </c>
      <c r="H14" s="129">
        <f ca="1">Pricing!$B14*100</f>
        <v>0.22801845720385686</v>
      </c>
      <c r="I14" s="130">
        <f ca="1">Pricing!$B14*100</f>
        <v>0.22801845720385686</v>
      </c>
      <c r="J14" s="128"/>
      <c r="K14" s="129"/>
      <c r="L14" s="130"/>
      <c r="M14" s="128" t="str">
        <f t="shared" si="3"/>
        <v>EURYC6M_4MD</v>
      </c>
      <c r="N14" s="129">
        <f ca="1">Pricing!$D14*100</f>
        <v>0.42860000000000487</v>
      </c>
      <c r="O14" s="130">
        <f ca="1">Pricing!$D14*100</f>
        <v>0.42860000000000487</v>
      </c>
      <c r="P14" s="128" t="str">
        <f t="shared" si="4"/>
        <v>EURYC1Y_4MD</v>
      </c>
      <c r="Q14" s="129">
        <f ca="1">Pricing!$E14*100</f>
        <v>0.60810684971041662</v>
      </c>
      <c r="R14" s="130">
        <f ca="1">Pricing!$E14*100</f>
        <v>0.60810684971041662</v>
      </c>
      <c r="V14" s="129">
        <v>0.22801845700000001</v>
      </c>
      <c r="W14" s="130">
        <v>0.22801845700000001</v>
      </c>
      <c r="Y14" s="129"/>
      <c r="Z14" s="130"/>
      <c r="AB14" s="129" t="s">
        <v>126</v>
      </c>
      <c r="AC14" s="130" t="s">
        <v>126</v>
      </c>
      <c r="AE14" s="129" t="s">
        <v>126</v>
      </c>
      <c r="AF14" s="130" t="s">
        <v>126</v>
      </c>
      <c r="AH14" s="217">
        <f t="shared" ca="1" si="0"/>
        <v>-2.0385684806889515E-10</v>
      </c>
      <c r="AI14" s="217"/>
      <c r="AJ14" s="217"/>
      <c r="AK14" s="217"/>
      <c r="AL14" s="217"/>
      <c r="AM14" s="217"/>
      <c r="AN14" s="217"/>
      <c r="AO14" s="217"/>
      <c r="AP14" s="217"/>
      <c r="AQ14" s="217"/>
      <c r="AR14" s="30"/>
      <c r="AS14" s="30"/>
      <c r="AT14" s="30"/>
      <c r="AU14" s="30"/>
    </row>
    <row r="15" spans="1:47" x14ac:dyDescent="0.2">
      <c r="A15" s="70" t="str">
        <f>Pricing!$A15</f>
        <v>5M</v>
      </c>
      <c r="B15" s="208" t="str">
        <f>IF(Contribute="abcd",IF($A$2&lt;&gt;-1,_xll.RtContribute(SourceAlias,G15,Fields,H15:I15,"SCOPE:SERVER"),_xll.RtContribute(SourceAlias,"DDS_INSERT_S",$A$2:$C$2,G15:I15,"SCOPE:SERVER FTC:ALL")),"stopped")</f>
        <v>stopped</v>
      </c>
      <c r="C15" s="59"/>
      <c r="D15" s="205"/>
      <c r="E15" s="93"/>
      <c r="G15" s="128" t="str">
        <f t="shared" si="5"/>
        <v>EURX1S5M=</v>
      </c>
      <c r="H15" s="129">
        <f ca="1">Pricing!$B15*100</f>
        <v>0.22702549749317899</v>
      </c>
      <c r="I15" s="130">
        <f ca="1">Pricing!$B15*100</f>
        <v>0.22702549749317899</v>
      </c>
      <c r="J15" s="128"/>
      <c r="K15" s="129"/>
      <c r="L15" s="130"/>
      <c r="M15" s="128" t="str">
        <f t="shared" si="3"/>
        <v>EURYC6M_5MD</v>
      </c>
      <c r="N15" s="129">
        <f ca="1">Pricing!$D15*100</f>
        <v>0.42530000000000751</v>
      </c>
      <c r="O15" s="130">
        <f ca="1">Pricing!$D15*100</f>
        <v>0.42530000000000751</v>
      </c>
      <c r="P15" s="128" t="str">
        <f t="shared" si="4"/>
        <v>EURYC1Y_5MD</v>
      </c>
      <c r="Q15" s="129">
        <f ca="1">Pricing!$E15*100</f>
        <v>0.6058246794429365</v>
      </c>
      <c r="R15" s="130">
        <f ca="1">Pricing!$E15*100</f>
        <v>0.6058246794429365</v>
      </c>
      <c r="V15" s="129">
        <v>0.22702549799999999</v>
      </c>
      <c r="W15" s="130">
        <v>0.22702549799999999</v>
      </c>
      <c r="Y15" s="129"/>
      <c r="Z15" s="130"/>
      <c r="AB15" s="129" t="s">
        <v>126</v>
      </c>
      <c r="AC15" s="130" t="s">
        <v>126</v>
      </c>
      <c r="AE15" s="129" t="s">
        <v>126</v>
      </c>
      <c r="AF15" s="130" t="s">
        <v>126</v>
      </c>
      <c r="AH15" s="217">
        <f t="shared" ca="1" si="0"/>
        <v>5.0682100183330192E-10</v>
      </c>
      <c r="AI15" s="217"/>
      <c r="AJ15" s="217"/>
      <c r="AK15" s="217"/>
      <c r="AL15" s="217"/>
      <c r="AM15" s="217"/>
      <c r="AN15" s="217"/>
      <c r="AO15" s="217"/>
      <c r="AP15" s="217"/>
      <c r="AQ15" s="217"/>
      <c r="AR15" s="30"/>
      <c r="AS15" s="30"/>
      <c r="AT15" s="30"/>
      <c r="AU15" s="30"/>
    </row>
    <row r="16" spans="1:47" x14ac:dyDescent="0.2">
      <c r="A16" s="70" t="str">
        <f>Pricing!$A16</f>
        <v>6M</v>
      </c>
      <c r="B16" s="208" t="str">
        <f>IF(Contribute="abcd",IF($A$2&lt;&gt;-1,_xll.RtContribute(SourceAlias,G16,Fields,H16:I16,"SCOPE:SERVER"),_xll.RtContribute(SourceAlias,"DDS_INSERT_S",$A$2:$C$2,G16:I16,"SCOPE:SERVER FTC:ALL")),"stopped")</f>
        <v>stopped</v>
      </c>
      <c r="C16" s="59"/>
      <c r="D16" s="205"/>
      <c r="E16" s="93"/>
      <c r="G16" s="128" t="str">
        <f t="shared" si="5"/>
        <v>EURX1S6M=</v>
      </c>
      <c r="H16" s="129">
        <f ca="1">Pricing!$B16*100</f>
        <v>0.22603222874930246</v>
      </c>
      <c r="I16" s="130">
        <f ca="1">Pricing!$B16*100</f>
        <v>0.22603222874930246</v>
      </c>
      <c r="J16" s="128"/>
      <c r="K16" s="129"/>
      <c r="L16" s="130"/>
      <c r="M16" s="128" t="str">
        <f t="shared" si="3"/>
        <v>EURYC6M_6MD</v>
      </c>
      <c r="N16" s="129">
        <f ca="1">Pricing!$D16*100</f>
        <v>0.42338674753394984</v>
      </c>
      <c r="O16" s="130">
        <f ca="1">Pricing!$D16*100</f>
        <v>0.42338674753394984</v>
      </c>
      <c r="P16" s="128" t="str">
        <f t="shared" si="4"/>
        <v>EURYC1Y_6MD</v>
      </c>
      <c r="Q16" s="129">
        <f ca="1">Pricing!$E16*100</f>
        <v>0.60399999999998177</v>
      </c>
      <c r="R16" s="130">
        <f ca="1">Pricing!$E16*100</f>
        <v>0.60399999999998177</v>
      </c>
      <c r="V16" s="129">
        <v>0.226032229</v>
      </c>
      <c r="W16" s="130">
        <v>0.226032229</v>
      </c>
      <c r="Y16" s="129"/>
      <c r="Z16" s="130"/>
      <c r="AB16" s="129" t="s">
        <v>126</v>
      </c>
      <c r="AC16" s="130" t="s">
        <v>126</v>
      </c>
      <c r="AE16" s="129" t="s">
        <v>126</v>
      </c>
      <c r="AF16" s="130" t="s">
        <v>126</v>
      </c>
      <c r="AH16" s="217">
        <f t="shared" ca="1" si="0"/>
        <v>2.5069754605588912E-10</v>
      </c>
      <c r="AI16" s="217"/>
      <c r="AJ16" s="217"/>
      <c r="AK16" s="217"/>
      <c r="AL16" s="217"/>
      <c r="AM16" s="217"/>
      <c r="AN16" s="217"/>
      <c r="AO16" s="217"/>
      <c r="AP16" s="217"/>
      <c r="AQ16" s="217"/>
      <c r="AR16" s="30"/>
      <c r="AS16" s="30"/>
      <c r="AT16" s="30"/>
      <c r="AU16" s="30"/>
    </row>
    <row r="17" spans="1:47" x14ac:dyDescent="0.2">
      <c r="A17" s="70" t="str">
        <f>Pricing!$A17</f>
        <v>7M</v>
      </c>
      <c r="B17" s="208" t="str">
        <f>IF(Contribute="abcd",IF($A$2&lt;&gt;-1,_xll.RtContribute(SourceAlias,G17,Fields,H17:I17,"SCOPE:SERVER"),_xll.RtContribute(SourceAlias,"DDS_INSERT_S",$A$2:$C$2,G17:I17,"SCOPE:SERVER FTC:ALL")),"stopped")</f>
        <v>stopped</v>
      </c>
      <c r="C17" s="59"/>
      <c r="D17" s="59"/>
      <c r="E17" s="93"/>
      <c r="G17" s="128" t="str">
        <f t="shared" si="5"/>
        <v>EURX1S7M=</v>
      </c>
      <c r="H17" s="129">
        <f ca="1">Pricing!$B17*100</f>
        <v>0.22403877815810092</v>
      </c>
      <c r="I17" s="130">
        <f ca="1">Pricing!$B17*100</f>
        <v>0.22403877815810092</v>
      </c>
      <c r="J17" s="128"/>
      <c r="K17" s="129"/>
      <c r="L17" s="130"/>
      <c r="M17" s="128"/>
      <c r="N17" s="129"/>
      <c r="O17" s="130"/>
      <c r="P17" s="128" t="str">
        <f t="shared" si="4"/>
        <v>EURYC1Y_7MD</v>
      </c>
      <c r="Q17" s="129">
        <f ca="1">Pricing!$E17*100</f>
        <v>0.60233882662945937</v>
      </c>
      <c r="R17" s="130">
        <f ca="1">Pricing!$E17*100</f>
        <v>0.60233882662945937</v>
      </c>
      <c r="V17" s="129">
        <v>0.22403877799999999</v>
      </c>
      <c r="W17" s="130">
        <v>0.22403877799999999</v>
      </c>
      <c r="Y17" s="129"/>
      <c r="Z17" s="130"/>
      <c r="AB17" s="129"/>
      <c r="AC17" s="130"/>
      <c r="AE17" s="129" t="s">
        <v>126</v>
      </c>
      <c r="AF17" s="130" t="s">
        <v>126</v>
      </c>
      <c r="AH17" s="217">
        <f t="shared" ca="1" si="0"/>
        <v>-1.581009212436868E-10</v>
      </c>
      <c r="AI17" s="217"/>
      <c r="AJ17" s="217"/>
      <c r="AK17" s="217"/>
      <c r="AL17" s="217"/>
      <c r="AM17" s="217"/>
      <c r="AN17" s="217"/>
      <c r="AO17" s="217"/>
      <c r="AP17" s="217"/>
      <c r="AQ17" s="217"/>
      <c r="AR17" s="30"/>
      <c r="AS17" s="30"/>
      <c r="AT17" s="30"/>
      <c r="AU17" s="30"/>
    </row>
    <row r="18" spans="1:47" x14ac:dyDescent="0.2">
      <c r="A18" s="70" t="str">
        <f>Pricing!$A18</f>
        <v>8M</v>
      </c>
      <c r="B18" s="208" t="str">
        <f>IF(Contribute="abcd",IF($A$2&lt;&gt;-1,_xll.RtContribute(SourceAlias,G18,Fields,H18:I18,"SCOPE:SERVER"),_xll.RtContribute(SourceAlias,"DDS_INSERT_S",$A$2:$C$2,G18:I18,"SCOPE:SERVER FTC:ALL")),"stopped")</f>
        <v>stopped</v>
      </c>
      <c r="C18" s="59"/>
      <c r="D18" s="59"/>
      <c r="E18" s="93"/>
      <c r="G18" s="128" t="str">
        <f t="shared" si="5"/>
        <v>EURX1S8M=</v>
      </c>
      <c r="H18" s="129">
        <f ca="1">Pricing!$B18*100</f>
        <v>0.22204432146686359</v>
      </c>
      <c r="I18" s="130">
        <f ca="1">Pricing!$B18*100</f>
        <v>0.22204432146686359</v>
      </c>
      <c r="J18" s="128"/>
      <c r="K18" s="129"/>
      <c r="L18" s="130"/>
      <c r="M18" s="128"/>
      <c r="N18" s="129"/>
      <c r="O18" s="130"/>
      <c r="P18" s="128" t="str">
        <f t="shared" si="4"/>
        <v>EURYC1Y_8MD</v>
      </c>
      <c r="Q18" s="129">
        <f ca="1">Pricing!$E18*100</f>
        <v>0.60077734349796363</v>
      </c>
      <c r="R18" s="130">
        <f ca="1">Pricing!$E18*100</f>
        <v>0.60077734349796363</v>
      </c>
      <c r="V18" s="129">
        <v>0.22204432199999999</v>
      </c>
      <c r="W18" s="130">
        <v>0.22204432199999999</v>
      </c>
      <c r="Y18" s="129"/>
      <c r="Z18" s="130"/>
      <c r="AB18" s="129"/>
      <c r="AC18" s="130"/>
      <c r="AE18" s="129" t="s">
        <v>126</v>
      </c>
      <c r="AF18" s="130" t="s">
        <v>126</v>
      </c>
      <c r="AH18" s="217">
        <f t="shared" ca="1" si="0"/>
        <v>5.3313639614138708E-10</v>
      </c>
      <c r="AI18" s="217"/>
      <c r="AJ18" s="217"/>
      <c r="AK18" s="217"/>
      <c r="AL18" s="217"/>
      <c r="AM18" s="217"/>
      <c r="AN18" s="217"/>
      <c r="AO18" s="217"/>
      <c r="AP18" s="217"/>
      <c r="AQ18" s="217"/>
      <c r="AR18" s="30"/>
      <c r="AS18" s="30"/>
      <c r="AT18" s="30"/>
      <c r="AU18" s="30"/>
    </row>
    <row r="19" spans="1:47" x14ac:dyDescent="0.2">
      <c r="A19" s="70" t="str">
        <f>Pricing!$A19</f>
        <v>9M</v>
      </c>
      <c r="B19" s="208" t="str">
        <f>IF(Contribute="abcd",IF($A$2&lt;&gt;-1,_xll.RtContribute(SourceAlias,G19,Fields,H19:I19,"SCOPE:SERVER"),_xll.RtContribute(SourceAlias,"DDS_INSERT_S",$A$2:$C$2,G19:I19,"SCOPE:SERVER FTC:ALL")),"stopped")</f>
        <v>stopped</v>
      </c>
      <c r="C19" s="59"/>
      <c r="D19" s="59"/>
      <c r="E19" s="93"/>
      <c r="G19" s="128" t="str">
        <f t="shared" si="5"/>
        <v>EURX1S9M=</v>
      </c>
      <c r="H19" s="129">
        <f ca="1">Pricing!$B19*100</f>
        <v>0.22204866393816655</v>
      </c>
      <c r="I19" s="130">
        <f ca="1">Pricing!$B19*100</f>
        <v>0.22204866393816655</v>
      </c>
      <c r="J19" s="128"/>
      <c r="K19" s="129"/>
      <c r="L19" s="130"/>
      <c r="M19" s="128"/>
      <c r="N19" s="129"/>
      <c r="O19" s="130"/>
      <c r="P19" s="128" t="str">
        <f t="shared" si="4"/>
        <v>EURYC1Y_9MD</v>
      </c>
      <c r="Q19" s="129">
        <f ca="1">Pricing!$E19*100</f>
        <v>0.5995000000000088</v>
      </c>
      <c r="R19" s="130">
        <f ca="1">Pricing!$E19*100</f>
        <v>0.5995000000000088</v>
      </c>
      <c r="V19" s="129">
        <v>0.22204866400000001</v>
      </c>
      <c r="W19" s="130">
        <v>0.22204866400000001</v>
      </c>
      <c r="Y19" s="129"/>
      <c r="Z19" s="130"/>
      <c r="AB19" s="129"/>
      <c r="AC19" s="130"/>
      <c r="AE19" s="129" t="s">
        <v>126</v>
      </c>
      <c r="AF19" s="130" t="s">
        <v>126</v>
      </c>
      <c r="AH19" s="217">
        <f t="shared" ca="1" si="0"/>
        <v>6.1833455022863859E-11</v>
      </c>
      <c r="AI19" s="217"/>
      <c r="AJ19" s="217"/>
      <c r="AK19" s="217"/>
      <c r="AL19" s="217"/>
      <c r="AM19" s="217"/>
      <c r="AN19" s="217"/>
      <c r="AO19" s="217"/>
      <c r="AP19" s="217"/>
      <c r="AQ19" s="217"/>
      <c r="AR19" s="30"/>
      <c r="AS19" s="30"/>
      <c r="AT19" s="30"/>
      <c r="AU19" s="30"/>
    </row>
    <row r="20" spans="1:47" x14ac:dyDescent="0.2">
      <c r="A20" s="70" t="str">
        <f>Pricing!$A20</f>
        <v>10M</v>
      </c>
      <c r="B20" s="208" t="str">
        <f>IF(Contribute="abcd",IF($A$2&lt;&gt;-1,_xll.RtContribute(SourceAlias,G20,Fields,H20:I20,"SCOPE:SERVER"),_xll.RtContribute(SourceAlias,"DDS_INSERT_S",$A$2:$C$2,G20:I20,"SCOPE:SERVER FTC:ALL")),"stopped")</f>
        <v>stopped</v>
      </c>
      <c r="C20" s="59"/>
      <c r="D20" s="59"/>
      <c r="E20" s="93"/>
      <c r="G20" s="128" t="str">
        <f t="shared" si="5"/>
        <v>EURX1S10M=</v>
      </c>
      <c r="H20" s="129">
        <f ca="1">Pricing!$B20*100</f>
        <v>0.21905253238737663</v>
      </c>
      <c r="I20" s="130">
        <f ca="1">Pricing!$B20*100</f>
        <v>0.21905253238737663</v>
      </c>
      <c r="J20" s="128"/>
      <c r="K20" s="129"/>
      <c r="L20" s="130"/>
      <c r="M20" s="128"/>
      <c r="N20" s="129"/>
      <c r="O20" s="130"/>
      <c r="P20" s="128" t="str">
        <f t="shared" si="4"/>
        <v>EURYC1Y_10MD</v>
      </c>
      <c r="Q20" s="129">
        <f ca="1">Pricing!$E20*100</f>
        <v>0.59878421679228278</v>
      </c>
      <c r="R20" s="130">
        <f ca="1">Pricing!$E20*100</f>
        <v>0.59878421679228278</v>
      </c>
      <c r="V20" s="129">
        <v>0.21905253199999999</v>
      </c>
      <c r="W20" s="130">
        <v>0.21905253199999999</v>
      </c>
      <c r="Y20" s="129"/>
      <c r="Z20" s="130"/>
      <c r="AB20" s="129"/>
      <c r="AC20" s="130"/>
      <c r="AE20" s="129" t="s">
        <v>126</v>
      </c>
      <c r="AF20" s="130" t="s">
        <v>126</v>
      </c>
      <c r="AH20" s="217">
        <f t="shared" ca="1" si="0"/>
        <v>-3.8737663077270668E-10</v>
      </c>
      <c r="AI20" s="217"/>
      <c r="AJ20" s="217"/>
      <c r="AK20" s="217"/>
      <c r="AL20" s="217"/>
      <c r="AM20" s="217"/>
      <c r="AN20" s="217"/>
      <c r="AO20" s="217"/>
      <c r="AP20" s="217"/>
      <c r="AQ20" s="217"/>
      <c r="AR20" s="30"/>
      <c r="AS20" s="30"/>
      <c r="AT20" s="30"/>
      <c r="AU20" s="30"/>
    </row>
    <row r="21" spans="1:47" x14ac:dyDescent="0.2">
      <c r="A21" s="70" t="str">
        <f>Pricing!$A21</f>
        <v>11M</v>
      </c>
      <c r="B21" s="208" t="str">
        <f>IF(Contribute="abcd",IF($A$2&lt;&gt;-1,_xll.RtContribute(SourceAlias,G21,Fields,H21:I21,"SCOPE:SERVER"),_xll.RtContribute(SourceAlias,"DDS_INSERT_S",$A$2:$C$2,G21:I21,"SCOPE:SERVER FTC:ALL")),"stopped")</f>
        <v>stopped</v>
      </c>
      <c r="C21" s="59"/>
      <c r="D21" s="59"/>
      <c r="E21" s="93"/>
      <c r="G21" s="128" t="str">
        <f t="shared" si="5"/>
        <v>EURX1S11M=</v>
      </c>
      <c r="H21" s="129">
        <f ca="1">Pricing!$B21*100</f>
        <v>0.21805391877047536</v>
      </c>
      <c r="I21" s="130">
        <f ca="1">Pricing!$B21*100</f>
        <v>0.21805391877047536</v>
      </c>
      <c r="J21" s="128"/>
      <c r="K21" s="129"/>
      <c r="L21" s="130"/>
      <c r="M21" s="128"/>
      <c r="N21" s="129"/>
      <c r="O21" s="130"/>
      <c r="P21" s="128" t="str">
        <f t="shared" si="4"/>
        <v>EURYC1Y_11MD</v>
      </c>
      <c r="Q21" s="129">
        <f ca="1">Pricing!$E21*100</f>
        <v>0.59858733372569983</v>
      </c>
      <c r="R21" s="130">
        <f ca="1">Pricing!$E21*100</f>
        <v>0.59858733372569983</v>
      </c>
      <c r="V21" s="129">
        <v>0.21805391900000001</v>
      </c>
      <c r="W21" s="130">
        <v>0.21805391900000001</v>
      </c>
      <c r="Y21" s="129"/>
      <c r="Z21" s="130"/>
      <c r="AB21" s="129"/>
      <c r="AC21" s="130"/>
      <c r="AE21" s="129" t="s">
        <v>126</v>
      </c>
      <c r="AF21" s="130" t="s">
        <v>126</v>
      </c>
      <c r="AH21" s="217">
        <f t="shared" ca="1" si="0"/>
        <v>2.2952464928671645E-10</v>
      </c>
      <c r="AI21" s="217"/>
      <c r="AJ21" s="217"/>
      <c r="AK21" s="217"/>
      <c r="AL21" s="217"/>
      <c r="AM21" s="217"/>
      <c r="AN21" s="217"/>
      <c r="AO21" s="217"/>
      <c r="AP21" s="217"/>
      <c r="AQ21" s="217"/>
      <c r="AR21" s="30"/>
      <c r="AS21" s="30"/>
      <c r="AT21" s="30"/>
      <c r="AU21" s="30"/>
    </row>
    <row r="22" spans="1:47" x14ac:dyDescent="0.2">
      <c r="A22" s="61" t="str">
        <f>Pricing!$A22</f>
        <v>1Y</v>
      </c>
      <c r="B22" s="216" t="str">
        <f>IF(Contribute="abcd",IF($A$2&lt;&gt;-1,_xll.RtContribute(SourceAlias,G22,Fields,H22:I22,"SCOPE:SERVER"),_xll.RtContribute(SourceAlias,"DDS_INSERT_S",$A$2:$C$2,G22:I22,"SCOPE:SERVER FTC:ALL")),"stopped")</f>
        <v>stopped</v>
      </c>
      <c r="C22" s="29"/>
      <c r="D22" s="29"/>
      <c r="E22" s="99"/>
      <c r="G22" s="128" t="str">
        <f>Currency&amp;"X1S12M="</f>
        <v>EURX1S12M=</v>
      </c>
      <c r="H22" s="132">
        <f ca="1">Pricing!$B22*100</f>
        <v>0.21705590937410968</v>
      </c>
      <c r="I22" s="133">
        <f ca="1">Pricing!$B22*100</f>
        <v>0.21705590937410968</v>
      </c>
      <c r="J22" s="131"/>
      <c r="K22" s="132"/>
      <c r="L22" s="133"/>
      <c r="M22" s="131"/>
      <c r="N22" s="132"/>
      <c r="O22" s="133"/>
      <c r="P22" s="131" t="str">
        <f t="shared" si="4"/>
        <v>EURYC1Y_1YD</v>
      </c>
      <c r="Q22" s="132">
        <f ca="1">Pricing!$E22*100</f>
        <v>0.59899999999999698</v>
      </c>
      <c r="R22" s="133">
        <f ca="1">Pricing!$E22*100</f>
        <v>0.59899999999999698</v>
      </c>
      <c r="V22" s="132">
        <v>0.21705590899999999</v>
      </c>
      <c r="W22" s="133">
        <v>0.21705590899999999</v>
      </c>
      <c r="Y22" s="132"/>
      <c r="Z22" s="133"/>
      <c r="AB22" s="132"/>
      <c r="AC22" s="133"/>
      <c r="AE22" s="132" t="s">
        <v>126</v>
      </c>
      <c r="AF22" s="133" t="s">
        <v>126</v>
      </c>
      <c r="AH22" s="217">
        <f t="shared" ca="1" si="0"/>
        <v>-3.7410968767304098E-10</v>
      </c>
      <c r="AI22" s="217"/>
      <c r="AJ22" s="217"/>
      <c r="AK22" s="217"/>
      <c r="AL22" s="217"/>
      <c r="AM22" s="217"/>
      <c r="AN22" s="217"/>
      <c r="AO22" s="217"/>
      <c r="AP22" s="217"/>
      <c r="AQ22" s="217"/>
      <c r="AR22" s="30"/>
      <c r="AS22" s="30"/>
      <c r="AT22" s="30"/>
      <c r="AU22" s="30"/>
    </row>
    <row r="23" spans="1:47" hidden="1" outlineLevel="1" x14ac:dyDescent="0.2">
      <c r="A23" s="70" t="str">
        <f>Pricing!$A23</f>
        <v>#20141230</v>
      </c>
      <c r="B23" s="208" t="str">
        <f>IF(Contribute="abcd",IF($A$2&lt;&gt;-1,_xll.RtContribute(SourceAlias,G23,Fields,H23:I23,"SCOPE:SERVER"),_xll.RtContribute(SourceAlias,"DDS_INSERT_S",$A$2:$C$2,G23:I23,"SCOPE:SERVER FTC:ALL")),"stopped")</f>
        <v>stopped</v>
      </c>
      <c r="C23" s="205"/>
      <c r="D23" s="205"/>
      <c r="E23" s="93"/>
      <c r="G23" s="128" t="str">
        <f t="shared" si="1"/>
        <v>EURYC1M_#20141230D</v>
      </c>
      <c r="H23" s="129">
        <f ca="1">Pricing!$B23*100</f>
        <v>0.22227502669422231</v>
      </c>
      <c r="I23" s="129">
        <f ca="1">Pricing!$B23*100</f>
        <v>0.22227502669422231</v>
      </c>
      <c r="J23" s="128" t="str">
        <f t="shared" si="2"/>
        <v>EURYC3M_#20141230D</v>
      </c>
      <c r="K23" s="129">
        <f ca="1">Pricing!$C23*100</f>
        <v>0.30282000418466737</v>
      </c>
      <c r="L23" s="130">
        <f ca="1">Pricing!$C23*100</f>
        <v>0.30282000418466737</v>
      </c>
      <c r="M23" s="128" t="str">
        <f t="shared" si="3"/>
        <v>EURYC6M_#20141230D</v>
      </c>
      <c r="N23" s="129">
        <f ca="1">Pricing!$D23*100</f>
        <v>0.41733003896163484</v>
      </c>
      <c r="O23" s="130">
        <f ca="1">Pricing!$D23*100</f>
        <v>0.41733003896163484</v>
      </c>
      <c r="P23" s="128"/>
      <c r="Q23" s="129"/>
      <c r="R23" s="130"/>
      <c r="V23" s="129" t="s">
        <v>126</v>
      </c>
      <c r="W23" s="129" t="s">
        <v>126</v>
      </c>
      <c r="Y23" s="129" t="s">
        <v>126</v>
      </c>
      <c r="Z23" s="129" t="s">
        <v>126</v>
      </c>
      <c r="AB23" s="129" t="s">
        <v>126</v>
      </c>
      <c r="AC23" s="129" t="s">
        <v>126</v>
      </c>
      <c r="AE23" s="129"/>
      <c r="AF23" s="129"/>
      <c r="AH23" s="217"/>
      <c r="AI23" s="217"/>
      <c r="AJ23" s="217"/>
      <c r="AK23" s="217"/>
      <c r="AL23" s="217"/>
      <c r="AM23" s="217"/>
      <c r="AN23" s="217"/>
      <c r="AO23" s="217"/>
      <c r="AP23" s="217"/>
      <c r="AQ23" s="217"/>
      <c r="AR23" s="30"/>
      <c r="AS23" s="30"/>
      <c r="AT23" s="30"/>
      <c r="AU23" s="30"/>
    </row>
    <row r="24" spans="1:47" hidden="1" outlineLevel="1" x14ac:dyDescent="0.2">
      <c r="A24" s="70" t="str">
        <f>Pricing!$A24</f>
        <v>#20141231</v>
      </c>
      <c r="B24" s="208" t="str">
        <f>IF(Contribute="abcd",IF($A$2&lt;&gt;-1,_xll.RtContribute(SourceAlias,G24,Fields,H24:I24,"SCOPE:SERVER"),_xll.RtContribute(SourceAlias,"DDS_INSERT_S",$A$2:$C$2,G24:I24,"SCOPE:SERVER FTC:ALL")),"stopped")</f>
        <v>stopped</v>
      </c>
      <c r="C24" s="205"/>
      <c r="D24" s="205"/>
      <c r="E24" s="93"/>
      <c r="G24" s="128" t="str">
        <f t="shared" si="1"/>
        <v>EURYC1M_#20141231D</v>
      </c>
      <c r="H24" s="129">
        <f ca="1">Pricing!$B24*100</f>
        <v>0.22225306686036783</v>
      </c>
      <c r="I24" s="129">
        <f ca="1">Pricing!$B24*100</f>
        <v>0.22225306686036783</v>
      </c>
      <c r="J24" s="128" t="str">
        <f t="shared" si="2"/>
        <v>EURYC3M_#20141231D</v>
      </c>
      <c r="K24" s="129">
        <f ca="1">Pricing!$C24*100</f>
        <v>0.30280576453830299</v>
      </c>
      <c r="L24" s="130">
        <f ca="1">Pricing!$C24*100</f>
        <v>0.30280576453830299</v>
      </c>
      <c r="M24" s="128" t="str">
        <f t="shared" si="3"/>
        <v>EURYC6M_#20141231D</v>
      </c>
      <c r="N24" s="129">
        <f ca="1">Pricing!$D24*100</f>
        <v>0.41736164311055957</v>
      </c>
      <c r="O24" s="130">
        <f ca="1">Pricing!$D24*100</f>
        <v>0.41736164311055957</v>
      </c>
      <c r="P24" s="128"/>
      <c r="Q24" s="129"/>
      <c r="R24" s="130"/>
      <c r="V24" s="129" t="s">
        <v>126</v>
      </c>
      <c r="W24" s="129" t="s">
        <v>126</v>
      </c>
      <c r="Y24" s="129" t="s">
        <v>126</v>
      </c>
      <c r="Z24" s="129" t="s">
        <v>126</v>
      </c>
      <c r="AB24" s="129" t="s">
        <v>126</v>
      </c>
      <c r="AC24" s="129" t="s">
        <v>126</v>
      </c>
      <c r="AE24" s="129"/>
      <c r="AF24" s="129"/>
      <c r="AH24" s="217"/>
      <c r="AI24" s="217"/>
      <c r="AJ24" s="217"/>
      <c r="AK24" s="217"/>
      <c r="AL24" s="217"/>
      <c r="AM24" s="217"/>
      <c r="AN24" s="217"/>
      <c r="AO24" s="217"/>
      <c r="AP24" s="217"/>
      <c r="AQ24" s="217"/>
      <c r="AR24" s="30"/>
      <c r="AS24" s="30"/>
      <c r="AT24" s="30"/>
      <c r="AU24" s="30"/>
    </row>
    <row r="25" spans="1:47" hidden="1" outlineLevel="1" x14ac:dyDescent="0.2">
      <c r="A25" s="70" t="str">
        <f>Pricing!$A25</f>
        <v>#20150102</v>
      </c>
      <c r="B25" s="208" t="str">
        <f>IF(Contribute="abcd",IF($A$2&lt;&gt;-1,_xll.RtContribute(SourceAlias,G25,Fields,H25:I25,"SCOPE:SERVER"),_xll.RtContribute(SourceAlias,"DDS_INSERT_S",$A$2:$C$2,G25:I25,"SCOPE:SERVER FTC:ALL")),"stopped")</f>
        <v>stopped</v>
      </c>
      <c r="C25" s="205"/>
      <c r="D25" s="205"/>
      <c r="E25" s="93"/>
      <c r="G25" s="128" t="str">
        <f t="shared" si="1"/>
        <v>EURYC1M_#20150102D</v>
      </c>
      <c r="H25" s="129">
        <f ca="1">Pricing!$B25*100</f>
        <v>0.22219123791873946</v>
      </c>
      <c r="I25" s="129">
        <f ca="1">Pricing!$B25*100</f>
        <v>0.22219123791873946</v>
      </c>
      <c r="J25" s="128" t="str">
        <f t="shared" si="2"/>
        <v>EURYC3M_#20150102D</v>
      </c>
      <c r="K25" s="129">
        <f ca="1">Pricing!$C25*100</f>
        <v>0.30277999936281802</v>
      </c>
      <c r="L25" s="130">
        <f ca="1">Pricing!$C25*100</f>
        <v>0.30277999936281802</v>
      </c>
      <c r="M25" s="128" t="str">
        <f t="shared" si="3"/>
        <v>EURYC6M_#20150102D</v>
      </c>
      <c r="N25" s="129">
        <f ca="1">Pricing!$D25*100</f>
        <v>0.41741933851724788</v>
      </c>
      <c r="O25" s="130">
        <f ca="1">Pricing!$D25*100</f>
        <v>0.41741933851724788</v>
      </c>
      <c r="P25" s="128"/>
      <c r="Q25" s="129"/>
      <c r="R25" s="130"/>
      <c r="V25" s="129" t="s">
        <v>126</v>
      </c>
      <c r="W25" s="129" t="s">
        <v>126</v>
      </c>
      <c r="Y25" s="129" t="s">
        <v>126</v>
      </c>
      <c r="Z25" s="129" t="s">
        <v>126</v>
      </c>
      <c r="AB25" s="129" t="s">
        <v>126</v>
      </c>
      <c r="AC25" s="129" t="s">
        <v>126</v>
      </c>
      <c r="AE25" s="129"/>
      <c r="AF25" s="129"/>
      <c r="AH25" s="217"/>
      <c r="AI25" s="217"/>
      <c r="AJ25" s="217"/>
      <c r="AK25" s="217"/>
      <c r="AL25" s="217"/>
      <c r="AM25" s="217"/>
      <c r="AN25" s="217"/>
      <c r="AO25" s="217"/>
      <c r="AP25" s="217"/>
      <c r="AQ25" s="217"/>
      <c r="AR25" s="30"/>
      <c r="AS25" s="30"/>
      <c r="AT25" s="30"/>
      <c r="AU25" s="30"/>
    </row>
    <row r="26" spans="1:47" hidden="1" outlineLevel="1" x14ac:dyDescent="0.2">
      <c r="A26" s="61" t="str">
        <f>Pricing!$A26</f>
        <v>#20150105</v>
      </c>
      <c r="B26" s="208" t="str">
        <f>IF(Contribute="abcd",IF($A$2&lt;&gt;-1,_xll.RtContribute(SourceAlias,G26,Fields,H26:I26,"SCOPE:SERVER"),_xll.RtContribute(SourceAlias,"DDS_INSERT_S",$A$2:$C$2,G26:I26,"SCOPE:SERVER FTC:ALL")),"stopped")</f>
        <v>stopped</v>
      </c>
      <c r="C26" s="207"/>
      <c r="D26" s="207"/>
      <c r="E26" s="99"/>
      <c r="G26" s="131" t="str">
        <f t="shared" si="1"/>
        <v>EURYC1M_#20150105D</v>
      </c>
      <c r="H26" s="132">
        <f ca="1">Pricing!$B26*100</f>
        <v>0.22204866393816655</v>
      </c>
      <c r="I26" s="132">
        <f ca="1">Pricing!$B26*100</f>
        <v>0.22204866393816655</v>
      </c>
      <c r="J26" s="131" t="str">
        <f t="shared" si="2"/>
        <v>EURYC3M_#20150105D</v>
      </c>
      <c r="K26" s="132">
        <f ca="1">Pricing!$C26*100</f>
        <v>0.30274814555711466</v>
      </c>
      <c r="L26" s="133">
        <f ca="1">Pricing!$C26*100</f>
        <v>0.30274814555711466</v>
      </c>
      <c r="M26" s="131" t="str">
        <f t="shared" si="3"/>
        <v>EURYC6M_#20150105D</v>
      </c>
      <c r="N26" s="132">
        <f ca="1">Pricing!$D26*100</f>
        <v>0.41748764439713848</v>
      </c>
      <c r="O26" s="133">
        <f ca="1">Pricing!$D26*100</f>
        <v>0.41748764439713848</v>
      </c>
      <c r="P26" s="131"/>
      <c r="Q26" s="132"/>
      <c r="R26" s="133"/>
      <c r="V26" s="132" t="s">
        <v>126</v>
      </c>
      <c r="W26" s="132" t="s">
        <v>126</v>
      </c>
      <c r="Y26" s="132" t="s">
        <v>126</v>
      </c>
      <c r="Z26" s="132" t="s">
        <v>126</v>
      </c>
      <c r="AB26" s="132" t="s">
        <v>126</v>
      </c>
      <c r="AC26" s="132" t="s">
        <v>126</v>
      </c>
      <c r="AE26" s="132"/>
      <c r="AF26" s="132"/>
      <c r="AH26" s="217"/>
      <c r="AI26" s="217"/>
      <c r="AJ26" s="217"/>
      <c r="AK26" s="217"/>
      <c r="AL26" s="217"/>
      <c r="AM26" s="217"/>
      <c r="AN26" s="217"/>
      <c r="AO26" s="217"/>
      <c r="AP26" s="217"/>
      <c r="AQ26" s="217"/>
      <c r="AR26" s="30"/>
      <c r="AS26" s="30"/>
      <c r="AT26" s="30"/>
      <c r="AU26" s="30"/>
    </row>
    <row r="27" spans="1:47" hidden="1" outlineLevel="1" x14ac:dyDescent="0.2">
      <c r="A27" s="70" t="str">
        <f>Pricing!$A27</f>
        <v>#20151230</v>
      </c>
      <c r="B27" s="208" t="str">
        <f>IF(Contribute="abcd",IF($A$2&lt;&gt;-1,_xll.RtContribute(SourceAlias,G27,Fields,H27:I27,"SCOPE:SERVER"),_xll.RtContribute(SourceAlias,"DDS_INSERT_S",$A$2:$C$2,G27:I27,"SCOPE:SERVER FTC:ALL")),"stopped")</f>
        <v>stopped</v>
      </c>
      <c r="C27" s="59"/>
      <c r="D27" s="59"/>
      <c r="E27" s="93"/>
      <c r="G27" s="128" t="str">
        <f t="shared" si="1"/>
        <v>EURYC1M_#20151230D</v>
      </c>
      <c r="H27" s="129">
        <f ca="1">Pricing!$B27*100</f>
        <v>0.24648775299875264</v>
      </c>
      <c r="I27" s="129">
        <f ca="1">Pricing!$B27*100</f>
        <v>0.24648775299875264</v>
      </c>
      <c r="J27" s="128" t="str">
        <f t="shared" si="2"/>
        <v>EURYC3M_#20151230D</v>
      </c>
      <c r="K27" s="129">
        <f ca="1">Pricing!$C27*100</f>
        <v>0.34542870271002796</v>
      </c>
      <c r="L27" s="130">
        <f ca="1">Pricing!$C27*100</f>
        <v>0.34542870271002796</v>
      </c>
      <c r="M27" s="128" t="str">
        <f t="shared" si="3"/>
        <v>EURYC6M_#20151230D</v>
      </c>
      <c r="N27" s="129">
        <f ca="1">Pricing!$D27*100</f>
        <v>0.46687380254810101</v>
      </c>
      <c r="O27" s="130">
        <f ca="1">Pricing!$D27*100</f>
        <v>0.46687380254810101</v>
      </c>
      <c r="P27" s="128"/>
      <c r="Q27" s="129"/>
      <c r="R27" s="130"/>
      <c r="V27" s="129" t="s">
        <v>126</v>
      </c>
      <c r="W27" s="129" t="s">
        <v>126</v>
      </c>
      <c r="Y27" s="129" t="s">
        <v>126</v>
      </c>
      <c r="Z27" s="129" t="s">
        <v>126</v>
      </c>
      <c r="AB27" s="129" t="s">
        <v>126</v>
      </c>
      <c r="AC27" s="129" t="s">
        <v>126</v>
      </c>
      <c r="AE27" s="129"/>
      <c r="AF27" s="129"/>
      <c r="AH27" s="217"/>
      <c r="AI27" s="217"/>
      <c r="AJ27" s="217"/>
      <c r="AK27" s="217"/>
      <c r="AL27" s="217"/>
      <c r="AM27" s="217"/>
      <c r="AN27" s="217"/>
      <c r="AO27" s="217"/>
      <c r="AP27" s="217"/>
      <c r="AQ27" s="217"/>
      <c r="AR27" s="30"/>
      <c r="AS27" s="30"/>
      <c r="AT27" s="30"/>
      <c r="AU27" s="30"/>
    </row>
    <row r="28" spans="1:47" hidden="1" outlineLevel="1" x14ac:dyDescent="0.2">
      <c r="A28" s="70" t="str">
        <f>Pricing!$A28</f>
        <v>#20151231</v>
      </c>
      <c r="B28" s="208" t="str">
        <f>IF(Contribute="abcd",IF($A$2&lt;&gt;-1,_xll.RtContribute(SourceAlias,G28,Fields,H28:I28,"SCOPE:SERVER"),_xll.RtContribute(SourceAlias,"DDS_INSERT_S",$A$2:$C$2,G28:I28,"SCOPE:SERVER FTC:ALL")),"stopped")</f>
        <v>stopped</v>
      </c>
      <c r="C28" s="59"/>
      <c r="D28" s="59"/>
      <c r="E28" s="93"/>
      <c r="G28" s="128" t="str">
        <f t="shared" si="1"/>
        <v>EURYC1M_#20151231D</v>
      </c>
      <c r="H28" s="129">
        <f ca="1">Pricing!$B28*100</f>
        <v>0.24668490302292284</v>
      </c>
      <c r="I28" s="129">
        <f ca="1">Pricing!$B28*100</f>
        <v>0.24668490302292284</v>
      </c>
      <c r="J28" s="128" t="str">
        <f t="shared" si="2"/>
        <v>EURYC3M_#20151231D</v>
      </c>
      <c r="K28" s="129">
        <f ca="1">Pricing!$C28*100</f>
        <v>0.34565636354100049</v>
      </c>
      <c r="L28" s="130">
        <f ca="1">Pricing!$C28*100</f>
        <v>0.34565636354100049</v>
      </c>
      <c r="M28" s="128" t="str">
        <f t="shared" si="3"/>
        <v>EURYC6M_#20151231D</v>
      </c>
      <c r="N28" s="129">
        <f ca="1">Pricing!$D28*100</f>
        <v>0.46715325853891149</v>
      </c>
      <c r="O28" s="130">
        <f ca="1">Pricing!$D28*100</f>
        <v>0.46715325853891149</v>
      </c>
      <c r="P28" s="128"/>
      <c r="Q28" s="129"/>
      <c r="R28" s="130"/>
      <c r="V28" s="129" t="s">
        <v>126</v>
      </c>
      <c r="W28" s="129" t="s">
        <v>126</v>
      </c>
      <c r="Y28" s="129" t="s">
        <v>126</v>
      </c>
      <c r="Z28" s="129" t="s">
        <v>126</v>
      </c>
      <c r="AB28" s="129" t="s">
        <v>126</v>
      </c>
      <c r="AC28" s="129" t="s">
        <v>126</v>
      </c>
      <c r="AE28" s="129"/>
      <c r="AF28" s="129"/>
      <c r="AH28" s="217"/>
      <c r="AI28" s="217"/>
      <c r="AJ28" s="217"/>
      <c r="AK28" s="217"/>
      <c r="AL28" s="217"/>
      <c r="AM28" s="217"/>
      <c r="AN28" s="217"/>
      <c r="AO28" s="217"/>
      <c r="AP28" s="217"/>
      <c r="AQ28" s="217"/>
      <c r="AR28" s="30"/>
      <c r="AS28" s="30"/>
      <c r="AT28" s="30"/>
      <c r="AU28" s="30"/>
    </row>
    <row r="29" spans="1:47" hidden="1" outlineLevel="1" x14ac:dyDescent="0.2">
      <c r="A29" s="70" t="str">
        <f>Pricing!$A29</f>
        <v>#20160104</v>
      </c>
      <c r="B29" s="208" t="str">
        <f>IF(Contribute="abcd",IF($A$2&lt;&gt;-1,_xll.RtContribute(SourceAlias,G29,Fields,H29:I29,"SCOPE:SERVER"),_xll.RtContribute(SourceAlias,"DDS_INSERT_S",$A$2:$C$2,G29:I29,"SCOPE:SERVER FTC:ALL")),"stopped")</f>
        <v>stopped</v>
      </c>
      <c r="C29" s="59"/>
      <c r="D29" s="59"/>
      <c r="E29" s="93"/>
      <c r="G29" s="128" t="str">
        <f t="shared" si="1"/>
        <v>EURYC1M_#20160104D</v>
      </c>
      <c r="H29" s="129">
        <f ca="1">Pricing!$B29*100</f>
        <v>0.24747817279069523</v>
      </c>
      <c r="I29" s="129">
        <f ca="1">Pricing!$B29*100</f>
        <v>0.24747817279069523</v>
      </c>
      <c r="J29" s="128" t="str">
        <f t="shared" si="2"/>
        <v>EURYC3M_#20160104D</v>
      </c>
      <c r="K29" s="129">
        <f ca="1">Pricing!$C29*100</f>
        <v>0.34657221505972891</v>
      </c>
      <c r="L29" s="130">
        <f ca="1">Pricing!$C29*100</f>
        <v>0.34657221505972891</v>
      </c>
      <c r="M29" s="128" t="str">
        <f t="shared" si="3"/>
        <v>EURYC6M_#20160104D</v>
      </c>
      <c r="N29" s="129">
        <f ca="1">Pricing!$D29*100</f>
        <v>0.4682794651444569</v>
      </c>
      <c r="O29" s="130">
        <f ca="1">Pricing!$D29*100</f>
        <v>0.4682794651444569</v>
      </c>
      <c r="P29" s="128"/>
      <c r="Q29" s="129"/>
      <c r="R29" s="130"/>
      <c r="V29" s="129" t="s">
        <v>126</v>
      </c>
      <c r="W29" s="129" t="s">
        <v>126</v>
      </c>
      <c r="Y29" s="129" t="s">
        <v>126</v>
      </c>
      <c r="Z29" s="129" t="s">
        <v>126</v>
      </c>
      <c r="AB29" s="129" t="s">
        <v>126</v>
      </c>
      <c r="AC29" s="129" t="s">
        <v>126</v>
      </c>
      <c r="AE29" s="129"/>
      <c r="AF29" s="129"/>
      <c r="AH29" s="217"/>
      <c r="AI29" s="217"/>
      <c r="AJ29" s="217"/>
      <c r="AK29" s="217"/>
      <c r="AL29" s="217"/>
      <c r="AM29" s="217"/>
      <c r="AN29" s="217"/>
      <c r="AO29" s="217"/>
      <c r="AP29" s="217"/>
      <c r="AQ29" s="217"/>
      <c r="AR29" s="30"/>
      <c r="AS29" s="30"/>
      <c r="AT29" s="30"/>
      <c r="AU29" s="30"/>
    </row>
    <row r="30" spans="1:47" hidden="1" outlineLevel="1" x14ac:dyDescent="0.2">
      <c r="A30" s="61" t="str">
        <f>Pricing!$A30</f>
        <v>#20160105</v>
      </c>
      <c r="B30" s="208" t="str">
        <f>IF(Contribute="abcd",IF($A$2&lt;&gt;-1,_xll.RtContribute(SourceAlias,G30,Fields,H30:I30,"SCOPE:SERVER"),_xll.RtContribute(SourceAlias,"DDS_INSERT_S",$A$2:$C$2,G30:I30,"SCOPE:SERVER FTC:ALL")),"stopped")</f>
        <v>stopped</v>
      </c>
      <c r="C30" s="29"/>
      <c r="D30" s="29"/>
      <c r="E30" s="99"/>
      <c r="G30" s="131" t="str">
        <f t="shared" si="1"/>
        <v>EURYC1M_#20160105D</v>
      </c>
      <c r="H30" s="132">
        <f ca="1">Pricing!$B30*100</f>
        <v>0.24767765193050359</v>
      </c>
      <c r="I30" s="132">
        <f ca="1">Pricing!$B30*100</f>
        <v>0.24767765193050359</v>
      </c>
      <c r="J30" s="131" t="str">
        <f t="shared" si="2"/>
        <v>EURYC3M_#20160105D</v>
      </c>
      <c r="K30" s="132">
        <f ca="1">Pricing!$C30*100</f>
        <v>0.34680247636726436</v>
      </c>
      <c r="L30" s="133">
        <f ca="1">Pricing!$C30*100</f>
        <v>0.34680247636726436</v>
      </c>
      <c r="M30" s="131" t="str">
        <f t="shared" si="3"/>
        <v>EURYC6M_#20160105D</v>
      </c>
      <c r="N30" s="132">
        <f ca="1">Pricing!$D30*100</f>
        <v>0.46856269217635632</v>
      </c>
      <c r="O30" s="133">
        <f ca="1">Pricing!$D30*100</f>
        <v>0.46856269217635632</v>
      </c>
      <c r="P30" s="131"/>
      <c r="Q30" s="132"/>
      <c r="R30" s="133"/>
      <c r="V30" s="132" t="s">
        <v>126</v>
      </c>
      <c r="W30" s="132" t="s">
        <v>126</v>
      </c>
      <c r="Y30" s="132" t="s">
        <v>126</v>
      </c>
      <c r="Z30" s="132" t="s">
        <v>126</v>
      </c>
      <c r="AB30" s="132" t="s">
        <v>126</v>
      </c>
      <c r="AC30" s="132" t="s">
        <v>126</v>
      </c>
      <c r="AE30" s="132"/>
      <c r="AF30" s="132"/>
      <c r="AH30" s="217"/>
      <c r="AI30" s="217"/>
      <c r="AJ30" s="217"/>
      <c r="AK30" s="217"/>
      <c r="AL30" s="217"/>
      <c r="AM30" s="217"/>
      <c r="AN30" s="217"/>
      <c r="AO30" s="217"/>
      <c r="AP30" s="217"/>
      <c r="AQ30" s="217"/>
      <c r="AR30" s="30"/>
      <c r="AS30" s="30"/>
      <c r="AT30" s="30"/>
      <c r="AU30" s="30"/>
    </row>
    <row r="31" spans="1:47" hidden="1" outlineLevel="1" x14ac:dyDescent="0.2">
      <c r="A31" s="55" t="str">
        <f>Pricing!$A31</f>
        <v>J4</v>
      </c>
      <c r="B31" s="208" t="str">
        <f>IF(Contribute="abcd",IF($A$2&lt;&gt;-1,_xll.RtContribute(SourceAlias,G31,Fields,H31:I31,"SCOPE:SERVER"),_xll.RtContribute(SourceAlias,"DDS_INSERT_S",$A$2:$C$2,G31:I31,"SCOPE:SERVER FTC:ALL")),"stopped")</f>
        <v>stopped</v>
      </c>
      <c r="C31" s="210"/>
      <c r="D31" s="37"/>
      <c r="E31" s="125"/>
      <c r="G31" s="4" t="str">
        <f t="shared" ref="G31:G42" si="6">G$4&amp;"_"&amp;$A31</f>
        <v>EURYC1M_J4</v>
      </c>
      <c r="H31" s="126">
        <f ca="1">Pricing!$B31</f>
        <v>99.773937458089463</v>
      </c>
      <c r="I31" s="126">
        <f ca="1">Pricing!$B31</f>
        <v>99.773937458089463</v>
      </c>
      <c r="J31" s="4" t="str">
        <f t="shared" ref="J31:J50" si="7">J$4&amp;"_"&amp;$A31</f>
        <v>EURYC3M_J4</v>
      </c>
      <c r="K31" s="126">
        <f ca="1">Pricing!$C31</f>
        <v>99.690200285741</v>
      </c>
      <c r="L31" s="127">
        <f ca="1">Pricing!$C31</f>
        <v>99.690200285741</v>
      </c>
      <c r="M31" s="4" t="str">
        <f>M$4&amp;"_"&amp;$A31</f>
        <v>EURYC6M_J4</v>
      </c>
      <c r="N31" s="126">
        <f ca="1">Pricing!$D31</f>
        <v>99.573514150455239</v>
      </c>
      <c r="O31" s="127">
        <f ca="1">Pricing!$D31</f>
        <v>99.573514150455239</v>
      </c>
      <c r="P31" s="4"/>
      <c r="Q31" s="126"/>
      <c r="R31" s="127"/>
      <c r="V31" s="126" t="s">
        <v>126</v>
      </c>
      <c r="W31" s="126" t="s">
        <v>126</v>
      </c>
      <c r="Y31" s="126" t="s">
        <v>126</v>
      </c>
      <c r="Z31" s="126" t="s">
        <v>126</v>
      </c>
      <c r="AB31" s="126" t="s">
        <v>126</v>
      </c>
      <c r="AC31" s="126" t="s">
        <v>126</v>
      </c>
      <c r="AE31" s="126"/>
      <c r="AF31" s="126"/>
      <c r="AH31" s="217"/>
      <c r="AI31" s="217"/>
      <c r="AJ31" s="217"/>
      <c r="AK31" s="217"/>
      <c r="AL31" s="217"/>
      <c r="AM31" s="217"/>
      <c r="AN31" s="217"/>
      <c r="AO31" s="217"/>
      <c r="AP31" s="217"/>
      <c r="AQ31" s="217"/>
      <c r="AR31" s="30"/>
      <c r="AS31" s="30"/>
      <c r="AT31" s="30"/>
      <c r="AU31" s="30"/>
    </row>
    <row r="32" spans="1:47" hidden="1" outlineLevel="1" x14ac:dyDescent="0.2">
      <c r="A32" s="70" t="str">
        <f>Pricing!$A32</f>
        <v>K4</v>
      </c>
      <c r="B32" s="208" t="str">
        <f>IF(Contribute="abcd",IF($A$2&lt;&gt;-1,_xll.RtContribute(SourceAlias,G32,Fields,H32:I32,"SCOPE:SERVER"),_xll.RtContribute(SourceAlias,"DDS_INSERT_S",$A$2:$C$2,G32:I32,"SCOPE:SERVER FTC:ALL")),"stopped")</f>
        <v>stopped</v>
      </c>
      <c r="C32" s="205"/>
      <c r="D32" s="59"/>
      <c r="E32" s="93"/>
      <c r="G32" s="128" t="str">
        <f t="shared" si="6"/>
        <v>EURYC1M_K4</v>
      </c>
      <c r="H32" s="129">
        <f ca="1">Pricing!$B32</f>
        <v>99.777525964234911</v>
      </c>
      <c r="I32" s="129">
        <f ca="1">Pricing!$B32</f>
        <v>99.777525964234911</v>
      </c>
      <c r="J32" s="128" t="str">
        <f t="shared" si="7"/>
        <v>EURYC3M_K4</v>
      </c>
      <c r="K32" s="129">
        <f ca="1">Pricing!$C32</f>
        <v>99.701179457224271</v>
      </c>
      <c r="L32" s="130">
        <f ca="1">Pricing!$C32</f>
        <v>99.701179457224271</v>
      </c>
      <c r="M32" s="128" t="str">
        <f>M$4&amp;"_"&amp;$A32</f>
        <v>EURYC6M_K4</v>
      </c>
      <c r="N32" s="129">
        <f ca="1">Pricing!$D32</f>
        <v>99.582218004621822</v>
      </c>
      <c r="O32" s="130">
        <f ca="1">Pricing!$D32</f>
        <v>99.582218004621822</v>
      </c>
      <c r="P32" s="128"/>
      <c r="Q32" s="129"/>
      <c r="R32" s="130"/>
      <c r="V32" s="129" t="s">
        <v>126</v>
      </c>
      <c r="W32" s="129" t="s">
        <v>126</v>
      </c>
      <c r="Y32" s="129" t="s">
        <v>126</v>
      </c>
      <c r="Z32" s="129" t="s">
        <v>126</v>
      </c>
      <c r="AB32" s="129" t="s">
        <v>126</v>
      </c>
      <c r="AC32" s="129" t="s">
        <v>126</v>
      </c>
      <c r="AE32" s="129"/>
      <c r="AF32" s="129"/>
      <c r="AH32" s="217"/>
      <c r="AI32" s="217"/>
      <c r="AJ32" s="217"/>
      <c r="AK32" s="217"/>
      <c r="AL32" s="217"/>
      <c r="AM32" s="217"/>
      <c r="AN32" s="217"/>
      <c r="AO32" s="217"/>
      <c r="AP32" s="217"/>
      <c r="AQ32" s="217"/>
      <c r="AR32" s="30"/>
      <c r="AS32" s="30"/>
      <c r="AT32" s="30"/>
      <c r="AU32" s="30"/>
    </row>
    <row r="33" spans="1:47" hidden="1" outlineLevel="1" x14ac:dyDescent="0.2">
      <c r="A33" s="70" t="str">
        <f>Pricing!$A33</f>
        <v>M4</v>
      </c>
      <c r="B33" s="208" t="str">
        <f>IF(Contribute="abcd",IF($A$2&lt;&gt;-1,_xll.RtContribute(SourceAlias,G33,Fields,H33:I33,"SCOPE:SERVER"),_xll.RtContribute(SourceAlias,"DDS_INSERT_S",$A$2:$C$2,G33:I33,"SCOPE:SERVER FTC:ALL")),"stopped")</f>
        <v>stopped</v>
      </c>
      <c r="C33" s="205"/>
      <c r="D33" s="59"/>
      <c r="E33" s="93"/>
      <c r="G33" s="128" t="str">
        <f t="shared" si="6"/>
        <v>EURYC1M_M4</v>
      </c>
      <c r="H33" s="129">
        <f ca="1">Pricing!$B33</f>
        <v>99.776558292149502</v>
      </c>
      <c r="I33" s="129">
        <f ca="1">Pricing!$B33</f>
        <v>99.776558292149502</v>
      </c>
      <c r="J33" s="128" t="str">
        <f t="shared" si="7"/>
        <v>EURYC3M_M4</v>
      </c>
      <c r="K33" s="129">
        <f ca="1">Pricing!$C33</f>
        <v>99.702500000104706</v>
      </c>
      <c r="L33" s="130">
        <f ca="1">Pricing!$C33</f>
        <v>99.702500000104706</v>
      </c>
      <c r="M33" s="128" t="str">
        <f>M$4&amp;"_"&amp;$A33</f>
        <v>EURYC6M_M4</v>
      </c>
      <c r="N33" s="129">
        <f ca="1">Pricing!$D33</f>
        <v>99.583635305861407</v>
      </c>
      <c r="O33" s="130">
        <f ca="1">Pricing!$D33</f>
        <v>99.583635305861407</v>
      </c>
      <c r="P33" s="128"/>
      <c r="Q33" s="129"/>
      <c r="R33" s="130"/>
      <c r="V33" s="129" t="s">
        <v>126</v>
      </c>
      <c r="W33" s="129" t="s">
        <v>126</v>
      </c>
      <c r="Y33" s="129" t="s">
        <v>126</v>
      </c>
      <c r="Z33" s="129" t="s">
        <v>126</v>
      </c>
      <c r="AB33" s="129" t="s">
        <v>126</v>
      </c>
      <c r="AC33" s="129" t="s">
        <v>126</v>
      </c>
      <c r="AE33" s="129"/>
      <c r="AF33" s="129"/>
      <c r="AH33" s="217"/>
      <c r="AI33" s="217"/>
      <c r="AJ33" s="217"/>
      <c r="AK33" s="217"/>
      <c r="AL33" s="217"/>
      <c r="AM33" s="217"/>
      <c r="AN33" s="217"/>
      <c r="AO33" s="217"/>
      <c r="AP33" s="217"/>
      <c r="AQ33" s="217"/>
      <c r="AR33" s="30"/>
      <c r="AS33" s="30"/>
      <c r="AT33" s="30"/>
      <c r="AU33" s="30"/>
    </row>
    <row r="34" spans="1:47" hidden="1" outlineLevel="1" x14ac:dyDescent="0.2">
      <c r="A34" s="70" t="str">
        <f>Pricing!$A34</f>
        <v>N4</v>
      </c>
      <c r="B34" s="208" t="str">
        <f>IF(Contribute="abcd",IF($A$2&lt;&gt;-1,_xll.RtContribute(SourceAlias,G34,Fields,H34:I34,"SCOPE:SERVER"),_xll.RtContribute(SourceAlias,"DDS_INSERT_S",$A$2:$C$2,G34:I34,"SCOPE:SERVER FTC:ALL")),"stopped")</f>
        <v>stopped</v>
      </c>
      <c r="C34" s="205"/>
      <c r="D34" s="59"/>
      <c r="E34" s="93"/>
      <c r="G34" s="128" t="str">
        <f t="shared" si="6"/>
        <v>EURYC1M_N4</v>
      </c>
      <c r="H34" s="129">
        <f ca="1">Pricing!$B34</f>
        <v>99.778059278404001</v>
      </c>
      <c r="I34" s="129">
        <f ca="1">Pricing!$B34</f>
        <v>99.778059278404001</v>
      </c>
      <c r="J34" s="128" t="str">
        <f t="shared" si="7"/>
        <v>EURYC3M_N4</v>
      </c>
      <c r="K34" s="129">
        <f ca="1">Pricing!$C34</f>
        <v>99.704517030010066</v>
      </c>
      <c r="L34" s="130">
        <f ca="1">Pricing!$C34</f>
        <v>99.704517030010066</v>
      </c>
      <c r="M34" s="128" t="str">
        <f>M$4&amp;"_"&amp;$A34</f>
        <v>EURYC6M_N4</v>
      </c>
      <c r="N34" s="129">
        <f ca="1">Pricing!$D34</f>
        <v>99.586707851333458</v>
      </c>
      <c r="O34" s="130">
        <f ca="1">Pricing!$D34</f>
        <v>99.586707851333458</v>
      </c>
      <c r="P34" s="128"/>
      <c r="Q34" s="129"/>
      <c r="R34" s="130"/>
      <c r="V34" s="129" t="s">
        <v>126</v>
      </c>
      <c r="W34" s="129" t="s">
        <v>126</v>
      </c>
      <c r="Y34" s="129" t="s">
        <v>126</v>
      </c>
      <c r="Z34" s="129" t="s">
        <v>126</v>
      </c>
      <c r="AB34" s="129" t="s">
        <v>126</v>
      </c>
      <c r="AC34" s="129" t="s">
        <v>126</v>
      </c>
      <c r="AE34" s="129"/>
      <c r="AF34" s="129"/>
      <c r="AH34" s="217"/>
      <c r="AI34" s="217"/>
      <c r="AJ34" s="217"/>
      <c r="AK34" s="217"/>
      <c r="AL34" s="217"/>
      <c r="AM34" s="217"/>
      <c r="AN34" s="217"/>
      <c r="AO34" s="217"/>
      <c r="AP34" s="217"/>
      <c r="AQ34" s="217"/>
      <c r="AR34" s="30"/>
      <c r="AS34" s="30"/>
      <c r="AT34" s="30"/>
      <c r="AU34" s="30"/>
    </row>
    <row r="35" spans="1:47" hidden="1" outlineLevel="1" x14ac:dyDescent="0.2">
      <c r="A35" s="70" t="str">
        <f>Pricing!$A35</f>
        <v>Q4</v>
      </c>
      <c r="B35" s="208" t="str">
        <f>IF(Contribute="abcd",IF($A$2&lt;&gt;-1,_xll.RtContribute(SourceAlias,G35,Fields,H35:I35,"SCOPE:SERVER"),_xll.RtContribute(SourceAlias,"DDS_INSERT_S",$A$2:$C$2,G35:I35,"SCOPE:SERVER FTC:ALL")),"stopped")</f>
        <v>stopped</v>
      </c>
      <c r="C35" s="205"/>
      <c r="D35" s="59"/>
      <c r="E35" s="93"/>
      <c r="G35" s="128" t="str">
        <f t="shared" si="6"/>
        <v>EURYC1M_Q4</v>
      </c>
      <c r="H35" s="129">
        <f ca="1">Pricing!$B35</f>
        <v>99.784749537746791</v>
      </c>
      <c r="I35" s="129">
        <f ca="1">Pricing!$B35</f>
        <v>99.784749537746791</v>
      </c>
      <c r="J35" s="128" t="str">
        <f t="shared" si="7"/>
        <v>EURYC3M_Q4</v>
      </c>
      <c r="K35" s="129">
        <f ca="1">Pricing!$C35</f>
        <v>99.706981690781788</v>
      </c>
      <c r="L35" s="130">
        <f ca="1">Pricing!$C35</f>
        <v>99.706981690781788</v>
      </c>
      <c r="M35" s="128"/>
      <c r="N35" s="129"/>
      <c r="O35" s="130"/>
      <c r="P35" s="128"/>
      <c r="Q35" s="129"/>
      <c r="R35" s="130"/>
      <c r="V35" s="129" t="s">
        <v>126</v>
      </c>
      <c r="W35" s="129" t="s">
        <v>126</v>
      </c>
      <c r="Y35" s="129" t="s">
        <v>126</v>
      </c>
      <c r="Z35" s="129" t="s">
        <v>126</v>
      </c>
      <c r="AB35" s="129"/>
      <c r="AC35" s="129"/>
      <c r="AE35" s="129"/>
      <c r="AF35" s="129"/>
      <c r="AH35" s="217"/>
      <c r="AI35" s="217"/>
      <c r="AJ35" s="217"/>
      <c r="AK35" s="217"/>
      <c r="AL35" s="217"/>
      <c r="AM35" s="217"/>
      <c r="AN35" s="217"/>
      <c r="AO35" s="217"/>
      <c r="AP35" s="217"/>
      <c r="AQ35" s="217"/>
      <c r="AR35" s="30"/>
      <c r="AS35" s="30"/>
      <c r="AT35" s="30"/>
      <c r="AU35" s="30"/>
    </row>
    <row r="36" spans="1:47" hidden="1" outlineLevel="1" x14ac:dyDescent="0.2">
      <c r="A36" s="70" t="str">
        <f>Pricing!$A36</f>
        <v>U4</v>
      </c>
      <c r="B36" s="208" t="str">
        <f>IF(Contribute="abcd",IF($A$2&lt;&gt;-1,_xll.RtContribute(SourceAlias,G36,Fields,H36:I36,"SCOPE:SERVER"),_xll.RtContribute(SourceAlias,"DDS_INSERT_S",$A$2:$C$2,G36:I36,"SCOPE:SERVER FTC:ALL")),"stopped")</f>
        <v>stopped</v>
      </c>
      <c r="C36" s="205"/>
      <c r="D36" s="59"/>
      <c r="E36" s="93"/>
      <c r="G36" s="128" t="str">
        <f t="shared" si="6"/>
        <v>EURYC1M_U4</v>
      </c>
      <c r="H36" s="129">
        <f ca="1">Pricing!$B36</f>
        <v>99.786242102186392</v>
      </c>
      <c r="I36" s="129">
        <f ca="1">Pricing!$B36</f>
        <v>99.786242102186392</v>
      </c>
      <c r="J36" s="128" t="str">
        <f t="shared" si="7"/>
        <v>EURYC3M_U4</v>
      </c>
      <c r="K36" s="129">
        <f ca="1">Pricing!$C36</f>
        <v>99.707499999991839</v>
      </c>
      <c r="L36" s="130">
        <f ca="1">Pricing!$C36</f>
        <v>99.707499999991839</v>
      </c>
      <c r="M36" s="128"/>
      <c r="N36" s="129"/>
      <c r="O36" s="130"/>
      <c r="P36" s="128"/>
      <c r="Q36" s="129"/>
      <c r="R36" s="130"/>
      <c r="V36" s="129" t="s">
        <v>126</v>
      </c>
      <c r="W36" s="129" t="s">
        <v>126</v>
      </c>
      <c r="Y36" s="129" t="s">
        <v>126</v>
      </c>
      <c r="Z36" s="129" t="s">
        <v>126</v>
      </c>
      <c r="AB36" s="129"/>
      <c r="AC36" s="129"/>
      <c r="AE36" s="129"/>
      <c r="AF36" s="129"/>
      <c r="AH36" s="217"/>
      <c r="AI36" s="217"/>
      <c r="AJ36" s="217"/>
      <c r="AK36" s="217"/>
      <c r="AL36" s="217"/>
      <c r="AM36" s="217"/>
      <c r="AN36" s="217"/>
      <c r="AO36" s="217"/>
      <c r="AP36" s="217"/>
      <c r="AQ36" s="217"/>
      <c r="AR36" s="30"/>
      <c r="AS36" s="30"/>
      <c r="AT36" s="30"/>
      <c r="AU36" s="30"/>
    </row>
    <row r="37" spans="1:47" hidden="1" outlineLevel="1" x14ac:dyDescent="0.2">
      <c r="A37" s="70" t="str">
        <f>Pricing!$A37</f>
        <v>V4</v>
      </c>
      <c r="B37" s="208" t="str">
        <f>IF(Contribute="abcd",IF($A$2&lt;&gt;-1,_xll.RtContribute(SourceAlias,G37,Fields,H37:I37,"SCOPE:SERVER"),_xll.RtContribute(SourceAlias,"DDS_INSERT_S",$A$2:$C$2,G37:I37,"SCOPE:SERVER FTC:ALL")),"stopped")</f>
        <v>stopped</v>
      </c>
      <c r="C37" s="205"/>
      <c r="D37" s="59"/>
      <c r="E37" s="93"/>
      <c r="G37" s="128" t="str">
        <f t="shared" si="6"/>
        <v>EURYC1M_V4</v>
      </c>
      <c r="H37" s="129">
        <f ca="1">Pricing!$B37</f>
        <v>99.788291644517201</v>
      </c>
      <c r="I37" s="129">
        <f ca="1">Pricing!$B37</f>
        <v>99.788291644517201</v>
      </c>
      <c r="J37" s="128" t="str">
        <f t="shared" si="7"/>
        <v>EURYC3M_V4</v>
      </c>
      <c r="K37" s="129">
        <f ca="1">Pricing!$C37</f>
        <v>99.705532380444836</v>
      </c>
      <c r="L37" s="130">
        <f ca="1">Pricing!$C37</f>
        <v>99.705532380444836</v>
      </c>
      <c r="M37" s="128"/>
      <c r="N37" s="129"/>
      <c r="O37" s="130"/>
      <c r="P37" s="128"/>
      <c r="Q37" s="129"/>
      <c r="R37" s="130"/>
      <c r="V37" s="129" t="s">
        <v>126</v>
      </c>
      <c r="W37" s="129" t="s">
        <v>126</v>
      </c>
      <c r="Y37" s="129" t="s">
        <v>126</v>
      </c>
      <c r="Z37" s="129" t="s">
        <v>126</v>
      </c>
      <c r="AB37" s="129"/>
      <c r="AC37" s="129"/>
      <c r="AE37" s="129"/>
      <c r="AF37" s="129"/>
      <c r="AH37" s="217"/>
      <c r="AI37" s="217"/>
      <c r="AJ37" s="217"/>
      <c r="AK37" s="217"/>
      <c r="AL37" s="217"/>
      <c r="AM37" s="217"/>
      <c r="AN37" s="217"/>
      <c r="AO37" s="217"/>
      <c r="AP37" s="217"/>
      <c r="AQ37" s="217"/>
      <c r="AR37" s="30"/>
      <c r="AS37" s="30"/>
      <c r="AT37" s="30"/>
      <c r="AU37" s="30"/>
    </row>
    <row r="38" spans="1:47" hidden="1" outlineLevel="1" x14ac:dyDescent="0.2">
      <c r="A38" s="70" t="str">
        <f>Pricing!$A38</f>
        <v>X4</v>
      </c>
      <c r="B38" s="208" t="str">
        <f>IF(Contribute="abcd",IF($A$2&lt;&gt;-1,_xll.RtContribute(SourceAlias,G38,Fields,H38:I38,"SCOPE:SERVER"),_xll.RtContribute(SourceAlias,"DDS_INSERT_S",$A$2:$C$2,G38:I38,"SCOPE:SERVER FTC:ALL")),"stopped")</f>
        <v>stopped</v>
      </c>
      <c r="C38" s="205"/>
      <c r="D38" s="59"/>
      <c r="E38" s="93"/>
      <c r="G38" s="128" t="str">
        <f t="shared" si="6"/>
        <v>EURYC1M_X4</v>
      </c>
      <c r="H38" s="129">
        <f ca="1">Pricing!$B38</f>
        <v>99.79289352676733</v>
      </c>
      <c r="I38" s="129">
        <f ca="1">Pricing!$B38</f>
        <v>99.79289352676733</v>
      </c>
      <c r="J38" s="128" t="str">
        <f t="shared" si="7"/>
        <v>EURYC3M_X4</v>
      </c>
      <c r="K38" s="129">
        <f ca="1">Pricing!$C38</f>
        <v>99.699584504452929</v>
      </c>
      <c r="L38" s="130">
        <f ca="1">Pricing!$C38</f>
        <v>99.699584504452929</v>
      </c>
      <c r="M38" s="128"/>
      <c r="N38" s="129"/>
      <c r="O38" s="130"/>
      <c r="P38" s="128"/>
      <c r="Q38" s="129"/>
      <c r="R38" s="130"/>
      <c r="V38" s="129" t="s">
        <v>126</v>
      </c>
      <c r="W38" s="129" t="s">
        <v>126</v>
      </c>
      <c r="Y38" s="129" t="s">
        <v>126</v>
      </c>
      <c r="Z38" s="129" t="s">
        <v>126</v>
      </c>
      <c r="AB38" s="129"/>
      <c r="AC38" s="129"/>
      <c r="AE38" s="129"/>
      <c r="AF38" s="129"/>
      <c r="AH38" s="217"/>
      <c r="AI38" s="217"/>
      <c r="AJ38" s="217"/>
      <c r="AK38" s="217"/>
      <c r="AL38" s="217"/>
      <c r="AM38" s="217"/>
      <c r="AN38" s="217"/>
      <c r="AO38" s="217"/>
      <c r="AP38" s="217"/>
      <c r="AQ38" s="217"/>
      <c r="AR38" s="30"/>
      <c r="AS38" s="30"/>
      <c r="AT38" s="30"/>
      <c r="AU38" s="30"/>
    </row>
    <row r="39" spans="1:47" hidden="1" outlineLevel="1" x14ac:dyDescent="0.2">
      <c r="A39" s="70" t="str">
        <f>Pricing!$A39</f>
        <v>Z4</v>
      </c>
      <c r="B39" s="208" t="str">
        <f>IF(Contribute="abcd",IF($A$2&lt;&gt;-1,_xll.RtContribute(SourceAlias,G39,Fields,H39:I39,"SCOPE:SERVER"),_xll.RtContribute(SourceAlias,"DDS_INSERT_S",$A$2:$C$2,G39:I39,"SCOPE:SERVER FTC:ALL")),"stopped")</f>
        <v>stopped</v>
      </c>
      <c r="C39" s="205"/>
      <c r="D39" s="59"/>
      <c r="E39" s="93"/>
      <c r="G39" s="128" t="str">
        <f t="shared" si="6"/>
        <v>EURYC1M_Z4</v>
      </c>
      <c r="H39" s="129">
        <f ca="1">Pricing!$B39</f>
        <v>99.795623576117265</v>
      </c>
      <c r="I39" s="129">
        <f ca="1">Pricing!$B39</f>
        <v>99.795623576117265</v>
      </c>
      <c r="J39" s="128" t="str">
        <f t="shared" si="7"/>
        <v>EURYC3M_Z4</v>
      </c>
      <c r="K39" s="129">
        <f ca="1">Pricing!$C39</f>
        <v>99.69250000000001</v>
      </c>
      <c r="L39" s="130">
        <f ca="1">Pricing!$C39</f>
        <v>99.69250000000001</v>
      </c>
      <c r="M39" s="128"/>
      <c r="N39" s="129"/>
      <c r="O39" s="130"/>
      <c r="P39" s="128"/>
      <c r="Q39" s="129"/>
      <c r="R39" s="130"/>
      <c r="V39" s="129" t="s">
        <v>126</v>
      </c>
      <c r="W39" s="129" t="s">
        <v>126</v>
      </c>
      <c r="Y39" s="129" t="s">
        <v>126</v>
      </c>
      <c r="Z39" s="129" t="s">
        <v>126</v>
      </c>
      <c r="AB39" s="129"/>
      <c r="AC39" s="129"/>
      <c r="AE39" s="129"/>
      <c r="AF39" s="129"/>
      <c r="AH39" s="217"/>
      <c r="AI39" s="217"/>
      <c r="AJ39" s="217"/>
      <c r="AK39" s="217"/>
      <c r="AL39" s="217"/>
      <c r="AM39" s="217"/>
      <c r="AN39" s="217"/>
      <c r="AO39" s="217"/>
      <c r="AP39" s="217"/>
      <c r="AQ39" s="217"/>
      <c r="AR39" s="30"/>
      <c r="AS39" s="30"/>
      <c r="AT39" s="30"/>
      <c r="AU39" s="30"/>
    </row>
    <row r="40" spans="1:47" hidden="1" outlineLevel="1" x14ac:dyDescent="0.2">
      <c r="A40" s="70" t="str">
        <f>Pricing!$A40</f>
        <v>F5</v>
      </c>
      <c r="B40" s="208" t="str">
        <f>IF(Contribute="abcd",IF($A$2&lt;&gt;-1,_xll.RtContribute(SourceAlias,G40,Fields,H40:I40,"SCOPE:SERVER"),_xll.RtContribute(SourceAlias,"DDS_INSERT_S",$A$2:$C$2,G40:I40,"SCOPE:SERVER FTC:ALL")),"stopped")</f>
        <v>stopped</v>
      </c>
      <c r="C40" s="205"/>
      <c r="D40" s="59"/>
      <c r="E40" s="93"/>
      <c r="G40" s="128" t="str">
        <f t="shared" si="6"/>
        <v>EURYC1M_F5</v>
      </c>
      <c r="H40" s="129">
        <f ca="1">Pricing!$B40</f>
        <v>99.794930157830123</v>
      </c>
      <c r="I40" s="129">
        <f ca="1">Pricing!$B40</f>
        <v>99.794930157830123</v>
      </c>
      <c r="J40" s="128" t="str">
        <f t="shared" si="7"/>
        <v>EURYC3M_F5</v>
      </c>
      <c r="K40" s="129">
        <f ca="1">Pricing!$C40</f>
        <v>99.680400033878769</v>
      </c>
      <c r="L40" s="130">
        <f ca="1">Pricing!$C40</f>
        <v>99.680400033878769</v>
      </c>
      <c r="M40" s="128"/>
      <c r="N40" s="129"/>
      <c r="O40" s="130"/>
      <c r="P40" s="128"/>
      <c r="Q40" s="129"/>
      <c r="R40" s="130"/>
      <c r="V40" s="129" t="s">
        <v>126</v>
      </c>
      <c r="W40" s="129" t="s">
        <v>126</v>
      </c>
      <c r="Y40" s="129" t="s">
        <v>126</v>
      </c>
      <c r="Z40" s="129" t="s">
        <v>126</v>
      </c>
      <c r="AB40" s="129"/>
      <c r="AC40" s="129"/>
      <c r="AE40" s="129"/>
      <c r="AF40" s="129"/>
      <c r="AH40" s="217"/>
      <c r="AI40" s="217"/>
      <c r="AJ40" s="217"/>
      <c r="AK40" s="217"/>
      <c r="AL40" s="217"/>
      <c r="AM40" s="217"/>
      <c r="AN40" s="217"/>
      <c r="AO40" s="217"/>
      <c r="AP40" s="217"/>
      <c r="AQ40" s="217"/>
      <c r="AR40" s="30"/>
      <c r="AS40" s="30"/>
      <c r="AT40" s="30"/>
      <c r="AU40" s="30"/>
    </row>
    <row r="41" spans="1:47" hidden="1" outlineLevel="1" x14ac:dyDescent="0.2">
      <c r="A41" s="70" t="str">
        <f>Pricing!$A41</f>
        <v>G5</v>
      </c>
      <c r="B41" s="208" t="str">
        <f>IF(Contribute="abcd",IF($A$2&lt;&gt;-1,_xll.RtContribute(SourceAlias,G41,Fields,H41:I41,"SCOPE:SERVER"),_xll.RtContribute(SourceAlias,"DDS_INSERT_S",$A$2:$C$2,G41:I41,"SCOPE:SERVER FTC:ALL")),"stopped")</f>
        <v>stopped</v>
      </c>
      <c r="C41" s="205"/>
      <c r="D41" s="59"/>
      <c r="E41" s="93"/>
      <c r="G41" s="128" t="str">
        <f t="shared" si="6"/>
        <v>EURYC1M_G5</v>
      </c>
      <c r="H41" s="129">
        <f ca="1">Pricing!$B41</f>
        <v>99.786208323230511</v>
      </c>
      <c r="I41" s="129">
        <f ca="1">Pricing!$B41</f>
        <v>99.786208323230511</v>
      </c>
      <c r="J41" s="128" t="str">
        <f t="shared" si="7"/>
        <v>EURYC3M_G5</v>
      </c>
      <c r="K41" s="129">
        <f ca="1">Pricing!$C41</f>
        <v>99.669518441211778</v>
      </c>
      <c r="L41" s="130">
        <f ca="1">Pricing!$C41</f>
        <v>99.669518441211778</v>
      </c>
      <c r="M41" s="128"/>
      <c r="N41" s="129"/>
      <c r="O41" s="130"/>
      <c r="P41" s="128"/>
      <c r="Q41" s="129"/>
      <c r="R41" s="130"/>
      <c r="V41" s="129" t="s">
        <v>126</v>
      </c>
      <c r="W41" s="129" t="s">
        <v>126</v>
      </c>
      <c r="Y41" s="129" t="s">
        <v>126</v>
      </c>
      <c r="Z41" s="129" t="s">
        <v>126</v>
      </c>
      <c r="AB41" s="129"/>
      <c r="AC41" s="129"/>
      <c r="AE41" s="129"/>
      <c r="AF41" s="129"/>
      <c r="AH41" s="217"/>
      <c r="AI41" s="217"/>
      <c r="AJ41" s="217"/>
      <c r="AK41" s="217"/>
      <c r="AL41" s="217"/>
      <c r="AM41" s="217"/>
      <c r="AN41" s="217"/>
      <c r="AO41" s="217"/>
      <c r="AP41" s="217"/>
      <c r="AQ41" s="217"/>
      <c r="AR41" s="30"/>
      <c r="AS41" s="30"/>
      <c r="AT41" s="30"/>
      <c r="AU41" s="30"/>
    </row>
    <row r="42" spans="1:47" hidden="1" outlineLevel="1" x14ac:dyDescent="0.2">
      <c r="A42" s="70" t="str">
        <f>Pricing!$A42</f>
        <v>H5</v>
      </c>
      <c r="B42" s="208" t="str">
        <f>IF(Contribute="abcd",IF($A$2&lt;&gt;-1,_xll.RtContribute(SourceAlias,G42,Fields,H42:I42,"SCOPE:SERVER"),_xll.RtContribute(SourceAlias,"DDS_INSERT_S",$A$2:$C$2,G42:I42,"SCOPE:SERVER FTC:ALL")),"stopped")</f>
        <v>stopped</v>
      </c>
      <c r="C42" s="205"/>
      <c r="D42" s="59"/>
      <c r="E42" s="93"/>
      <c r="G42" s="128" t="str">
        <f t="shared" si="6"/>
        <v>EURYC1M_H5</v>
      </c>
      <c r="H42" s="129">
        <f ca="1">Pricing!$B42</f>
        <v>99.775785213409335</v>
      </c>
      <c r="I42" s="129">
        <f ca="1">Pricing!$B42</f>
        <v>99.775785213409335</v>
      </c>
      <c r="J42" s="128" t="str">
        <f t="shared" si="7"/>
        <v>EURYC3M_H5</v>
      </c>
      <c r="K42" s="129">
        <f ca="1">Pricing!$C42</f>
        <v>99.657499999995977</v>
      </c>
      <c r="L42" s="130">
        <f ca="1">Pricing!$C42</f>
        <v>99.657499999995977</v>
      </c>
      <c r="M42" s="128"/>
      <c r="N42" s="129"/>
      <c r="O42" s="130"/>
      <c r="P42" s="128"/>
      <c r="Q42" s="129"/>
      <c r="R42" s="130"/>
      <c r="V42" s="129" t="s">
        <v>126</v>
      </c>
      <c r="W42" s="129" t="s">
        <v>126</v>
      </c>
      <c r="Y42" s="129" t="s">
        <v>126</v>
      </c>
      <c r="Z42" s="129" t="s">
        <v>126</v>
      </c>
      <c r="AB42" s="129"/>
      <c r="AC42" s="129"/>
      <c r="AE42" s="129"/>
      <c r="AF42" s="129"/>
      <c r="AH42" s="217"/>
      <c r="AI42" s="217"/>
      <c r="AJ42" s="217"/>
      <c r="AK42" s="217"/>
      <c r="AL42" s="217"/>
      <c r="AM42" s="217"/>
      <c r="AN42" s="217"/>
      <c r="AO42" s="217"/>
      <c r="AP42" s="217"/>
      <c r="AQ42" s="217"/>
      <c r="AR42" s="30"/>
      <c r="AS42" s="30"/>
      <c r="AT42" s="30"/>
      <c r="AU42" s="30"/>
    </row>
    <row r="43" spans="1:47" hidden="1" outlineLevel="1" x14ac:dyDescent="0.2">
      <c r="A43" s="70" t="str">
        <f>Pricing!$A43</f>
        <v>M5</v>
      </c>
      <c r="B43" s="208" t="str">
        <f>IF(Contribute="abcd",IF($A$2&lt;&gt;-1,_xll.RtContribute(SourceAlias,G43,Fields,H43:I43,"SCOPE:SERVER"),_xll.RtContribute(SourceAlias,"DDS_INSERT_S",$A$2:$C$2,G43:I43,"SCOPE:SERVER FTC:ALL")),"stopped")</f>
        <v>stopped</v>
      </c>
      <c r="C43" s="205"/>
      <c r="D43" s="59"/>
      <c r="E43" s="93"/>
      <c r="G43" s="128"/>
      <c r="H43" s="129"/>
      <c r="I43" s="129"/>
      <c r="J43" s="128" t="str">
        <f t="shared" si="7"/>
        <v>EURYC3M_M5</v>
      </c>
      <c r="K43" s="129">
        <f ca="1">Pricing!$C43</f>
        <v>99.617499999942197</v>
      </c>
      <c r="L43" s="130">
        <f ca="1">Pricing!$C43</f>
        <v>99.617499999942197</v>
      </c>
      <c r="M43" s="128"/>
      <c r="N43" s="129"/>
      <c r="O43" s="130"/>
      <c r="P43" s="128"/>
      <c r="Q43" s="129"/>
      <c r="R43" s="130"/>
      <c r="V43" s="129"/>
      <c r="W43" s="129"/>
      <c r="Y43" s="129" t="s">
        <v>126</v>
      </c>
      <c r="Z43" s="129" t="s">
        <v>126</v>
      </c>
      <c r="AB43" s="129"/>
      <c r="AC43" s="129"/>
      <c r="AE43" s="129"/>
      <c r="AF43" s="129"/>
      <c r="AH43" s="217"/>
      <c r="AI43" s="217"/>
      <c r="AJ43" s="217"/>
      <c r="AK43" s="217"/>
      <c r="AL43" s="217"/>
      <c r="AM43" s="217"/>
      <c r="AN43" s="217"/>
      <c r="AO43" s="217"/>
      <c r="AP43" s="217"/>
      <c r="AQ43" s="217"/>
      <c r="AR43" s="30"/>
      <c r="AS43" s="30"/>
      <c r="AT43" s="30"/>
      <c r="AU43" s="30"/>
    </row>
    <row r="44" spans="1:47" hidden="1" outlineLevel="1" x14ac:dyDescent="0.2">
      <c r="A44" s="70" t="str">
        <f>Pricing!$A44</f>
        <v>U5</v>
      </c>
      <c r="B44" s="208" t="str">
        <f>IF(Contribute="abcd",IF($A$2&lt;&gt;-1,_xll.RtContribute(SourceAlias,G44,Fields,H44:I44,"SCOPE:SERVER"),_xll.RtContribute(SourceAlias,"DDS_INSERT_S",$A$2:$C$2,G44:I44,"SCOPE:SERVER FTC:ALL")),"stopped")</f>
        <v>stopped</v>
      </c>
      <c r="C44" s="205"/>
      <c r="D44" s="59"/>
      <c r="E44" s="93"/>
      <c r="G44" s="128"/>
      <c r="H44" s="129"/>
      <c r="I44" s="129"/>
      <c r="J44" s="128" t="str">
        <f t="shared" si="7"/>
        <v>EURYC3M_U5</v>
      </c>
      <c r="K44" s="129">
        <f ca="1">Pricing!$C44</f>
        <v>99.557500000176859</v>
      </c>
      <c r="L44" s="130">
        <f ca="1">Pricing!$C44</f>
        <v>99.557500000176859</v>
      </c>
      <c r="M44" s="128"/>
      <c r="N44" s="129"/>
      <c r="O44" s="130"/>
      <c r="P44" s="128"/>
      <c r="Q44" s="129"/>
      <c r="R44" s="130"/>
      <c r="V44" s="129"/>
      <c r="W44" s="129"/>
      <c r="Y44" s="129" t="s">
        <v>126</v>
      </c>
      <c r="Z44" s="129" t="s">
        <v>126</v>
      </c>
      <c r="AB44" s="129"/>
      <c r="AC44" s="129"/>
      <c r="AE44" s="129"/>
      <c r="AF44" s="129"/>
      <c r="AH44" s="217"/>
      <c r="AI44" s="217"/>
      <c r="AJ44" s="217"/>
      <c r="AK44" s="217"/>
      <c r="AL44" s="217"/>
      <c r="AM44" s="217"/>
      <c r="AN44" s="217"/>
      <c r="AO44" s="217"/>
      <c r="AP44" s="217"/>
      <c r="AQ44" s="217"/>
      <c r="AR44" s="30"/>
      <c r="AS44" s="30"/>
      <c r="AT44" s="30"/>
      <c r="AU44" s="30"/>
    </row>
    <row r="45" spans="1:47" hidden="1" outlineLevel="1" x14ac:dyDescent="0.2">
      <c r="A45" s="70" t="str">
        <f>Pricing!$A45</f>
        <v>Z5</v>
      </c>
      <c r="B45" s="208" t="str">
        <f>IF(Contribute="abcd",IF($A$2&lt;&gt;-1,_xll.RtContribute(SourceAlias,G45,Fields,H45:I45,"SCOPE:SERVER"),_xll.RtContribute(SourceAlias,"DDS_INSERT_S",$A$2:$C$2,G45:I45,"SCOPE:SERVER FTC:ALL")),"stopped")</f>
        <v>stopped</v>
      </c>
      <c r="C45" s="205"/>
      <c r="D45" s="59"/>
      <c r="E45" s="93"/>
      <c r="G45" s="128"/>
      <c r="H45" s="129"/>
      <c r="I45" s="129"/>
      <c r="J45" s="128" t="str">
        <f t="shared" si="7"/>
        <v>EURYC3M_Z5</v>
      </c>
      <c r="K45" s="129">
        <f ca="1">Pricing!$C45</f>
        <v>99.487499999999969</v>
      </c>
      <c r="L45" s="130">
        <f ca="1">Pricing!$C45</f>
        <v>99.487499999999969</v>
      </c>
      <c r="M45" s="128"/>
      <c r="N45" s="129"/>
      <c r="O45" s="130"/>
      <c r="P45" s="128"/>
      <c r="Q45" s="129"/>
      <c r="R45" s="130"/>
      <c r="V45" s="129"/>
      <c r="W45" s="129"/>
      <c r="Y45" s="129" t="s">
        <v>126</v>
      </c>
      <c r="Z45" s="129" t="s">
        <v>126</v>
      </c>
      <c r="AB45" s="129"/>
      <c r="AC45" s="129"/>
      <c r="AE45" s="129"/>
      <c r="AF45" s="129"/>
      <c r="AH45" s="217"/>
      <c r="AI45" s="217"/>
      <c r="AJ45" s="217"/>
      <c r="AK45" s="217"/>
      <c r="AL45" s="217"/>
      <c r="AM45" s="217"/>
      <c r="AN45" s="217"/>
      <c r="AO45" s="217"/>
      <c r="AP45" s="217"/>
      <c r="AQ45" s="217"/>
      <c r="AR45" s="30"/>
      <c r="AS45" s="30"/>
      <c r="AT45" s="30"/>
      <c r="AU45" s="30"/>
    </row>
    <row r="46" spans="1:47" hidden="1" outlineLevel="1" x14ac:dyDescent="0.2">
      <c r="A46" s="70" t="str">
        <f>Pricing!$A46</f>
        <v>H6</v>
      </c>
      <c r="B46" s="208" t="str">
        <f>IF(Contribute="abcd",IF($A$2&lt;&gt;-1,_xll.RtContribute(SourceAlias,G46,Fields,H46:I46,"SCOPE:SERVER"),_xll.RtContribute(SourceAlias,"DDS_INSERT_S",$A$2:$C$2,G46:I46,"SCOPE:SERVER FTC:ALL")),"stopped")</f>
        <v>stopped</v>
      </c>
      <c r="C46" s="205"/>
      <c r="D46" s="59"/>
      <c r="E46" s="93"/>
      <c r="G46" s="128"/>
      <c r="H46" s="129"/>
      <c r="I46" s="129"/>
      <c r="J46" s="128" t="str">
        <f t="shared" si="7"/>
        <v>EURYC3M_H6</v>
      </c>
      <c r="K46" s="129">
        <f ca="1">Pricing!$C46</f>
        <v>99.407499999999985</v>
      </c>
      <c r="L46" s="130">
        <f ca="1">Pricing!$C46</f>
        <v>99.407499999999985</v>
      </c>
      <c r="M46" s="128"/>
      <c r="N46" s="129"/>
      <c r="O46" s="130"/>
      <c r="P46" s="128"/>
      <c r="Q46" s="129"/>
      <c r="R46" s="130"/>
      <c r="V46" s="129"/>
      <c r="W46" s="129"/>
      <c r="Y46" s="129" t="s">
        <v>126</v>
      </c>
      <c r="Z46" s="129" t="s">
        <v>126</v>
      </c>
      <c r="AB46" s="129"/>
      <c r="AC46" s="129"/>
      <c r="AE46" s="129"/>
      <c r="AF46" s="129"/>
      <c r="AH46" s="217"/>
      <c r="AI46" s="217"/>
      <c r="AJ46" s="217"/>
      <c r="AK46" s="217"/>
      <c r="AL46" s="217"/>
      <c r="AM46" s="217"/>
      <c r="AN46" s="217"/>
      <c r="AO46" s="217"/>
      <c r="AP46" s="217"/>
      <c r="AQ46" s="217"/>
      <c r="AR46" s="30"/>
      <c r="AS46" s="30"/>
      <c r="AT46" s="30"/>
      <c r="AU46" s="30"/>
    </row>
    <row r="47" spans="1:47" hidden="1" outlineLevel="1" x14ac:dyDescent="0.2">
      <c r="A47" s="70" t="str">
        <f>Pricing!$A47</f>
        <v>M6</v>
      </c>
      <c r="B47" s="208" t="str">
        <f>IF(Contribute="abcd",IF($A$2&lt;&gt;-1,_xll.RtContribute(SourceAlias,G47,Fields,H47:I47,"SCOPE:SERVER"),_xll.RtContribute(SourceAlias,"DDS_INSERT_S",$A$2:$C$2,G47:I47,"SCOPE:SERVER FTC:ALL")),"stopped")</f>
        <v>stopped</v>
      </c>
      <c r="C47" s="59"/>
      <c r="D47" s="59"/>
      <c r="E47" s="93"/>
      <c r="G47" s="128"/>
      <c r="H47" s="129"/>
      <c r="I47" s="129"/>
      <c r="J47" s="128" t="str">
        <f t="shared" si="7"/>
        <v>EURYC3M_M6</v>
      </c>
      <c r="K47" s="129">
        <f ca="1">Pricing!$C47</f>
        <v>99.313778285448848</v>
      </c>
      <c r="L47" s="130">
        <f ca="1">Pricing!$C47</f>
        <v>99.313778285448848</v>
      </c>
      <c r="M47" s="128"/>
      <c r="N47" s="129"/>
      <c r="O47" s="130"/>
      <c r="P47" s="128"/>
      <c r="Q47" s="129"/>
      <c r="R47" s="130"/>
      <c r="V47" s="129"/>
      <c r="W47" s="129"/>
      <c r="Y47" s="129" t="s">
        <v>126</v>
      </c>
      <c r="Z47" s="129" t="s">
        <v>126</v>
      </c>
      <c r="AB47" s="129"/>
      <c r="AC47" s="129"/>
      <c r="AE47" s="129"/>
      <c r="AF47" s="129"/>
      <c r="AH47" s="217"/>
      <c r="AI47" s="217"/>
      <c r="AJ47" s="217"/>
      <c r="AK47" s="217"/>
      <c r="AL47" s="217"/>
      <c r="AM47" s="217"/>
      <c r="AN47" s="217"/>
      <c r="AO47" s="217"/>
      <c r="AP47" s="217"/>
      <c r="AQ47" s="217"/>
      <c r="AR47" s="30"/>
      <c r="AS47" s="30"/>
      <c r="AT47" s="30"/>
      <c r="AU47" s="30"/>
    </row>
    <row r="48" spans="1:47" hidden="1" outlineLevel="1" x14ac:dyDescent="0.2">
      <c r="A48" s="70" t="str">
        <f>Pricing!$A48</f>
        <v>U6</v>
      </c>
      <c r="B48" s="208" t="str">
        <f>IF(Contribute="abcd",IF($A$2&lt;&gt;-1,_xll.RtContribute(SourceAlias,G48,Fields,H48:I48,"SCOPE:SERVER"),_xll.RtContribute(SourceAlias,"DDS_INSERT_S",$A$2:$C$2,G48:I48,"SCOPE:SERVER FTC:ALL")),"stopped")</f>
        <v>stopped</v>
      </c>
      <c r="C48" s="59"/>
      <c r="D48" s="59"/>
      <c r="E48" s="93"/>
      <c r="G48" s="128"/>
      <c r="H48" s="129"/>
      <c r="I48" s="129"/>
      <c r="J48" s="128" t="str">
        <f t="shared" si="7"/>
        <v>EURYC3M_U6</v>
      </c>
      <c r="K48" s="129">
        <f ca="1">Pricing!$C48</f>
        <v>99.20446921104849</v>
      </c>
      <c r="L48" s="130">
        <f ca="1">Pricing!$C48</f>
        <v>99.20446921104849</v>
      </c>
      <c r="M48" s="128"/>
      <c r="N48" s="129"/>
      <c r="O48" s="130"/>
      <c r="P48" s="128"/>
      <c r="Q48" s="129"/>
      <c r="R48" s="130"/>
      <c r="V48" s="129"/>
      <c r="W48" s="129"/>
      <c r="Y48" s="129" t="s">
        <v>126</v>
      </c>
      <c r="Z48" s="129" t="s">
        <v>126</v>
      </c>
      <c r="AB48" s="129"/>
      <c r="AC48" s="129"/>
      <c r="AE48" s="129"/>
      <c r="AF48" s="129"/>
      <c r="AH48" s="217"/>
      <c r="AI48" s="217"/>
      <c r="AJ48" s="217"/>
      <c r="AK48" s="217"/>
      <c r="AL48" s="217"/>
      <c r="AM48" s="217"/>
      <c r="AN48" s="217"/>
      <c r="AO48" s="217"/>
      <c r="AP48" s="217"/>
      <c r="AQ48" s="217"/>
      <c r="AR48" s="30"/>
      <c r="AS48" s="30"/>
      <c r="AT48" s="30"/>
      <c r="AU48" s="30"/>
    </row>
    <row r="49" spans="1:47" hidden="1" outlineLevel="1" x14ac:dyDescent="0.2">
      <c r="A49" s="70" t="str">
        <f>Pricing!$A49</f>
        <v>Z6</v>
      </c>
      <c r="B49" s="208" t="str">
        <f>IF(Contribute="abcd",IF($A$2&lt;&gt;-1,_xll.RtContribute(SourceAlias,G49,Fields,H49:I49,"SCOPE:SERVER"),_xll.RtContribute(SourceAlias,"DDS_INSERT_S",$A$2:$C$2,G49:I49,"SCOPE:SERVER FTC:ALL")),"stopped")</f>
        <v>stopped</v>
      </c>
      <c r="C49" s="59"/>
      <c r="D49" s="59"/>
      <c r="E49" s="93"/>
      <c r="G49" s="128"/>
      <c r="H49" s="129"/>
      <c r="I49" s="129"/>
      <c r="J49" s="128" t="str">
        <f t="shared" si="7"/>
        <v>EURYC3M_Z6</v>
      </c>
      <c r="K49" s="129">
        <f ca="1">Pricing!$C49</f>
        <v>99.096661683215899</v>
      </c>
      <c r="L49" s="130">
        <f ca="1">Pricing!$C49</f>
        <v>99.096661683215899</v>
      </c>
      <c r="M49" s="128"/>
      <c r="N49" s="129"/>
      <c r="O49" s="130"/>
      <c r="P49" s="128"/>
      <c r="Q49" s="129"/>
      <c r="R49" s="130"/>
      <c r="V49" s="129"/>
      <c r="W49" s="129"/>
      <c r="Y49" s="129" t="s">
        <v>126</v>
      </c>
      <c r="Z49" s="129" t="s">
        <v>126</v>
      </c>
      <c r="AB49" s="129"/>
      <c r="AC49" s="129"/>
      <c r="AE49" s="129"/>
      <c r="AF49" s="129"/>
      <c r="AH49" s="217"/>
      <c r="AI49" s="217"/>
      <c r="AJ49" s="217"/>
      <c r="AK49" s="217"/>
      <c r="AL49" s="217"/>
      <c r="AM49" s="217"/>
      <c r="AN49" s="217"/>
      <c r="AO49" s="217"/>
      <c r="AP49" s="217"/>
      <c r="AQ49" s="217"/>
      <c r="AR49" s="30"/>
      <c r="AS49" s="30"/>
      <c r="AT49" s="30"/>
      <c r="AU49" s="30"/>
    </row>
    <row r="50" spans="1:47" hidden="1" outlineLevel="1" x14ac:dyDescent="0.2">
      <c r="A50" s="61" t="str">
        <f>Pricing!$A50</f>
        <v>H7</v>
      </c>
      <c r="B50" s="208" t="str">
        <f>IF(Contribute="abcd",IF($A$2&lt;&gt;-1,_xll.RtContribute(SourceAlias,G50,Fields,H50:I50,"SCOPE:SERVER"),_xll.RtContribute(SourceAlias,"DDS_INSERT_S",$A$2:$C$2,G50:I50,"SCOPE:SERVER FTC:ALL")),"stopped")</f>
        <v>stopped</v>
      </c>
      <c r="C50" s="29"/>
      <c r="D50" s="29"/>
      <c r="E50" s="99"/>
      <c r="G50" s="131"/>
      <c r="H50" s="132"/>
      <c r="I50" s="132"/>
      <c r="J50" s="131" t="str">
        <f t="shared" si="7"/>
        <v>EURYC3M_H7</v>
      </c>
      <c r="K50" s="132">
        <f ca="1">Pricing!$C50</f>
        <v>98.990613323723096</v>
      </c>
      <c r="L50" s="133">
        <f ca="1">Pricing!$C50</f>
        <v>98.990613323723096</v>
      </c>
      <c r="M50" s="131"/>
      <c r="N50" s="132"/>
      <c r="O50" s="133"/>
      <c r="P50" s="131"/>
      <c r="Q50" s="132"/>
      <c r="R50" s="133"/>
      <c r="V50" s="132"/>
      <c r="W50" s="132"/>
      <c r="Y50" s="132" t="s">
        <v>126</v>
      </c>
      <c r="Z50" s="132" t="s">
        <v>126</v>
      </c>
      <c r="AB50" s="132"/>
      <c r="AC50" s="132"/>
      <c r="AE50" s="132"/>
      <c r="AF50" s="132"/>
      <c r="AH50" s="217"/>
      <c r="AI50" s="217"/>
      <c r="AJ50" s="217"/>
      <c r="AK50" s="217"/>
      <c r="AL50" s="217"/>
      <c r="AM50" s="217"/>
      <c r="AN50" s="217"/>
      <c r="AO50" s="217"/>
      <c r="AP50" s="217"/>
      <c r="AQ50" s="217"/>
      <c r="AR50" s="30"/>
      <c r="AS50" s="30"/>
      <c r="AT50" s="30"/>
      <c r="AU50" s="30"/>
    </row>
    <row r="51" spans="1:47" hidden="1" outlineLevel="1" x14ac:dyDescent="0.2">
      <c r="A51" s="55" t="str">
        <f>Indexes!A51</f>
        <v>T</v>
      </c>
      <c r="B51" s="208" t="str">
        <f>IF(Contribute="abcd",IF($A$2&lt;&gt;-1,_xll.RtContribute(SourceAlias,G51,Fields,H51:I51,"SCOPE:SERVER"),_xll.RtContribute(SourceAlias,"DDS_INSERT_S",$A$2:$C$2,G51:I51,"SCOPE:SERVER FTC:ALL")),"stopped")</f>
        <v>stopped</v>
      </c>
      <c r="C51" s="37"/>
      <c r="D51" s="37"/>
      <c r="E51" s="125"/>
      <c r="G51" s="4"/>
      <c r="H51" s="126"/>
      <c r="I51" s="126"/>
      <c r="J51" s="4" t="str">
        <f>J$4&amp;"_"&amp;$A51&amp;J$3&amp;"F1"</f>
        <v>EURYC3M_T3F1</v>
      </c>
      <c r="K51" s="126">
        <f ca="1">Pricing!$C51*100</f>
        <v>0.31791662737515353</v>
      </c>
      <c r="L51" s="127">
        <f ca="1">Pricing!$C51*100</f>
        <v>0.31791662737515353</v>
      </c>
      <c r="M51" s="4" t="str">
        <f>M$4&amp;"_"&amp;$A51&amp;M$3&amp;"F1"</f>
        <v>EURYC6M_T6F1</v>
      </c>
      <c r="N51" s="126">
        <f ca="1">Pricing!$D51*100</f>
        <v>0.42338674753394984</v>
      </c>
      <c r="O51" s="127">
        <f ca="1">Pricing!$D51*100</f>
        <v>0.42338674753394984</v>
      </c>
      <c r="P51" s="4"/>
      <c r="Q51" s="126"/>
      <c r="R51" s="127"/>
      <c r="V51" s="126"/>
      <c r="W51" s="126"/>
      <c r="Y51" s="126" t="s">
        <v>126</v>
      </c>
      <c r="Z51" s="126" t="s">
        <v>126</v>
      </c>
      <c r="AB51" s="126" t="s">
        <v>126</v>
      </c>
      <c r="AC51" s="126" t="s">
        <v>126</v>
      </c>
      <c r="AE51" s="126"/>
      <c r="AF51" s="126"/>
      <c r="AH51" s="217"/>
      <c r="AI51" s="217"/>
      <c r="AJ51" s="217"/>
      <c r="AK51" s="217"/>
      <c r="AL51" s="217"/>
      <c r="AM51" s="217"/>
      <c r="AN51" s="217"/>
      <c r="AO51" s="217"/>
      <c r="AP51" s="217"/>
      <c r="AQ51" s="217"/>
      <c r="AR51" s="30"/>
      <c r="AS51" s="30"/>
      <c r="AT51" s="30"/>
      <c r="AU51" s="30"/>
    </row>
    <row r="52" spans="1:47" hidden="1" outlineLevel="1" x14ac:dyDescent="0.2">
      <c r="A52" s="61" t="str">
        <f>Indexes!A52</f>
        <v>TOM</v>
      </c>
      <c r="B52" s="208" t="str">
        <f>IF(Contribute="abcd",IF($A$2&lt;&gt;-1,_xll.RtContribute(SourceAlias,G52,Fields,H52:I52,"SCOPE:SERVER"),_xll.RtContribute(SourceAlias,"DDS_INSERT_S",$A$2:$C$2,G52:I52,"SCOPE:SERVER FTC:ALL")),"stopped")</f>
        <v>stopped</v>
      </c>
      <c r="C52" s="29"/>
      <c r="D52" s="29"/>
      <c r="E52" s="99"/>
      <c r="G52" s="131"/>
      <c r="H52" s="132"/>
      <c r="I52" s="132"/>
      <c r="J52" s="131" t="str">
        <f>J$4&amp;"_"&amp;$A52&amp;J$3&amp;"F1"</f>
        <v>EURYC3M_TOM3F1</v>
      </c>
      <c r="K52" s="132">
        <f ca="1">Pricing!$C52*100</f>
        <v>0.31574938519857582</v>
      </c>
      <c r="L52" s="133">
        <f ca="1">Pricing!$C52*100</f>
        <v>0.31574938519857582</v>
      </c>
      <c r="M52" s="131" t="str">
        <f>M$4&amp;"_"&amp;$A52&amp;M$3&amp;"F1"</f>
        <v>EURYC6M_TOM6F1</v>
      </c>
      <c r="N52" s="132">
        <f ca="1">Pricing!$D52*100</f>
        <v>0.42187411060458435</v>
      </c>
      <c r="O52" s="133">
        <f ca="1">Pricing!$D52*100</f>
        <v>0.42187411060458435</v>
      </c>
      <c r="P52" s="131"/>
      <c r="Q52" s="132"/>
      <c r="R52" s="133"/>
      <c r="V52" s="132"/>
      <c r="W52" s="132"/>
      <c r="Y52" s="132" t="s">
        <v>126</v>
      </c>
      <c r="Z52" s="132" t="s">
        <v>126</v>
      </c>
      <c r="AB52" s="132" t="s">
        <v>126</v>
      </c>
      <c r="AC52" s="132" t="s">
        <v>126</v>
      </c>
      <c r="AE52" s="132"/>
      <c r="AF52" s="132"/>
      <c r="AH52" s="217"/>
      <c r="AI52" s="217"/>
      <c r="AJ52" s="217"/>
      <c r="AK52" s="217"/>
      <c r="AL52" s="217"/>
      <c r="AM52" s="217"/>
      <c r="AN52" s="217"/>
      <c r="AO52" s="217"/>
      <c r="AP52" s="217"/>
      <c r="AQ52" s="217"/>
      <c r="AR52" s="30"/>
      <c r="AS52" s="30"/>
      <c r="AT52" s="30"/>
      <c r="AU52" s="30"/>
    </row>
    <row r="53" spans="1:47" hidden="1" outlineLevel="1" x14ac:dyDescent="0.2">
      <c r="A53" s="55">
        <f>Indexes!A53</f>
        <v>1</v>
      </c>
      <c r="B53" s="208" t="str">
        <f>IF(Contribute="abcd",IF($A$2&lt;&gt;-1,_xll.RtContribute(SourceAlias,G53,Fields,H53:I53,"SCOPE:SERVER"),_xll.RtContribute(SourceAlias,"DDS_INSERT_S",$A$2:$C$2,G53:I53,"SCOPE:SERVER FTC:ALL")),"stopped")</f>
        <v>stopped</v>
      </c>
      <c r="C53" s="37"/>
      <c r="D53" s="205"/>
      <c r="E53" s="125"/>
      <c r="G53" s="4"/>
      <c r="H53" s="126"/>
      <c r="I53" s="127"/>
      <c r="J53" s="4" t="str">
        <f t="shared" ref="J53:J58" si="8">J$4&amp;$A53&amp;"X"&amp;($A53+J$3)&amp;"F"</f>
        <v>EURYC3M1X4F</v>
      </c>
      <c r="K53" s="126">
        <f ca="1">Pricing!$C53*100</f>
        <v>0.30191632064908813</v>
      </c>
      <c r="L53" s="127">
        <f ca="1">Pricing!$C53*100</f>
        <v>0.30191632064908813</v>
      </c>
      <c r="M53" s="4" t="str">
        <f>M$4&amp;$A53&amp;"X"&amp;($A53+M$3)&amp;"F"</f>
        <v>EURYC6M1X7F</v>
      </c>
      <c r="N53" s="126">
        <f ca="1">Pricing!$D53*100</f>
        <v>0.41499999999998188</v>
      </c>
      <c r="O53" s="127">
        <f ca="1">Pricing!$D53*100</f>
        <v>0.41499999999998188</v>
      </c>
      <c r="P53" s="4" t="str">
        <f>P$4&amp;$A53&amp;"X"&amp;($A53+P$3)&amp;"F"</f>
        <v>EURYC1Y1X13F</v>
      </c>
      <c r="Q53" s="126">
        <f ca="1">Pricing!$E53*100</f>
        <v>0.59678336022552614</v>
      </c>
      <c r="R53" s="127">
        <f ca="1">Pricing!$E53*100</f>
        <v>0.59678336022552614</v>
      </c>
      <c r="V53" s="126"/>
      <c r="W53" s="127"/>
      <c r="Y53" s="126" t="s">
        <v>126</v>
      </c>
      <c r="Z53" s="127" t="s">
        <v>126</v>
      </c>
      <c r="AB53" s="126" t="s">
        <v>126</v>
      </c>
      <c r="AC53" s="127" t="s">
        <v>126</v>
      </c>
      <c r="AE53" s="126" t="s">
        <v>126</v>
      </c>
      <c r="AF53" s="127" t="s">
        <v>126</v>
      </c>
      <c r="AH53" s="217"/>
      <c r="AI53" s="217"/>
      <c r="AJ53" s="217"/>
      <c r="AK53" s="217"/>
      <c r="AL53" s="217"/>
      <c r="AM53" s="217"/>
      <c r="AN53" s="217"/>
      <c r="AO53" s="217"/>
      <c r="AP53" s="217"/>
      <c r="AQ53" s="217"/>
      <c r="AR53" s="30"/>
      <c r="AS53" s="30"/>
      <c r="AT53" s="30"/>
      <c r="AU53" s="30"/>
    </row>
    <row r="54" spans="1:47" hidden="1" outlineLevel="1" x14ac:dyDescent="0.2">
      <c r="A54" s="70">
        <f>Indexes!A54</f>
        <v>2</v>
      </c>
      <c r="B54" s="208" t="str">
        <f>IF(Contribute="abcd",IF($A$2&lt;&gt;-1,_xll.RtContribute(SourceAlias,G54,Fields,H54:I54,"SCOPE:SERVER"),_xll.RtContribute(SourceAlias,"DDS_INSERT_S",$A$2:$C$2,G54:I54,"SCOPE:SERVER FTC:ALL")),"stopped")</f>
        <v>stopped</v>
      </c>
      <c r="C54" s="59"/>
      <c r="D54" s="205"/>
      <c r="E54" s="93"/>
      <c r="G54" s="128"/>
      <c r="H54" s="129"/>
      <c r="I54" s="130"/>
      <c r="J54" s="128" t="str">
        <f t="shared" si="8"/>
        <v>EURYC3M2X5F</v>
      </c>
      <c r="K54" s="129">
        <f ca="1">Pricing!$C54*100</f>
        <v>0.29814051503743771</v>
      </c>
      <c r="L54" s="130">
        <f ca="1">Pricing!$C54*100</f>
        <v>0.29814051503743771</v>
      </c>
      <c r="M54" s="128" t="str">
        <f t="shared" ref="M54:M70" si="9">M$4&amp;$A54&amp;"X"&amp;($A54+M$3)&amp;"F"</f>
        <v>EURYC6M2X8F</v>
      </c>
      <c r="N54" s="129">
        <f ca="1">Pricing!$D54*100</f>
        <v>0.40999999999999959</v>
      </c>
      <c r="O54" s="130">
        <f ca="1">Pricing!$D54*100</f>
        <v>0.40999999999999959</v>
      </c>
      <c r="P54" s="128" t="str">
        <f t="shared" ref="P54:P70" si="10">P$4&amp;$A54&amp;"X"&amp;($A54+P$3)&amp;"F"</f>
        <v>EURYC1Y2X14F</v>
      </c>
      <c r="Q54" s="129">
        <f ca="1">Pricing!$E54*100</f>
        <v>0.59757044969126116</v>
      </c>
      <c r="R54" s="130">
        <f ca="1">Pricing!$E54*100</f>
        <v>0.59757044969126116</v>
      </c>
      <c r="V54" s="129"/>
      <c r="W54" s="130"/>
      <c r="Y54" s="129" t="s">
        <v>126</v>
      </c>
      <c r="Z54" s="130" t="s">
        <v>126</v>
      </c>
      <c r="AB54" s="129" t="s">
        <v>126</v>
      </c>
      <c r="AC54" s="130" t="s">
        <v>126</v>
      </c>
      <c r="AE54" s="129" t="s">
        <v>126</v>
      </c>
      <c r="AF54" s="130" t="s">
        <v>126</v>
      </c>
      <c r="AH54" s="217"/>
      <c r="AI54" s="217"/>
      <c r="AJ54" s="217"/>
      <c r="AK54" s="217"/>
      <c r="AL54" s="217"/>
      <c r="AM54" s="217"/>
      <c r="AN54" s="217"/>
      <c r="AO54" s="217"/>
      <c r="AP54" s="217"/>
      <c r="AQ54" s="217"/>
      <c r="AR54" s="30"/>
      <c r="AS54" s="30"/>
      <c r="AT54" s="30"/>
      <c r="AU54" s="30"/>
    </row>
    <row r="55" spans="1:47" hidden="1" outlineLevel="1" x14ac:dyDescent="0.2">
      <c r="A55" s="70">
        <f>Indexes!A55</f>
        <v>3</v>
      </c>
      <c r="B55" s="208" t="str">
        <f>IF(Contribute="abcd",IF($A$2&lt;&gt;-1,_xll.RtContribute(SourceAlias,G55,Fields,H55:I55,"SCOPE:SERVER"),_xll.RtContribute(SourceAlias,"DDS_INSERT_S",$A$2:$C$2,G55:I55,"SCOPE:SERVER FTC:ALL")),"stopped")</f>
        <v>stopped</v>
      </c>
      <c r="C55" s="59"/>
      <c r="D55" s="205"/>
      <c r="E55" s="93"/>
      <c r="G55" s="128"/>
      <c r="H55" s="129"/>
      <c r="I55" s="130"/>
      <c r="J55" s="128" t="str">
        <f t="shared" si="8"/>
        <v>EURYC3M3X6F</v>
      </c>
      <c r="K55" s="129">
        <f ca="1">Pricing!$C55*100</f>
        <v>0.29633303797100541</v>
      </c>
      <c r="L55" s="130">
        <f ca="1">Pricing!$C55*100</f>
        <v>0.29633303797100541</v>
      </c>
      <c r="M55" s="128" t="str">
        <f t="shared" si="9"/>
        <v>EURYC6M3X9F</v>
      </c>
      <c r="N55" s="129">
        <f ca="1">Pricing!$D55*100</f>
        <v>0.40999999999998549</v>
      </c>
      <c r="O55" s="130">
        <f ca="1">Pricing!$D55*100</f>
        <v>0.40999999999998549</v>
      </c>
      <c r="P55" s="128" t="str">
        <f t="shared" si="10"/>
        <v>EURYC1Y3X15F</v>
      </c>
      <c r="Q55" s="129">
        <f ca="1">Pricing!$E55*100</f>
        <v>0.60079999999332345</v>
      </c>
      <c r="R55" s="130">
        <f ca="1">Pricing!$E55*100</f>
        <v>0.60079999999332345</v>
      </c>
      <c r="V55" s="129"/>
      <c r="W55" s="130"/>
      <c r="Y55" s="129" t="s">
        <v>126</v>
      </c>
      <c r="Z55" s="130" t="s">
        <v>126</v>
      </c>
      <c r="AB55" s="129" t="s">
        <v>126</v>
      </c>
      <c r="AC55" s="130" t="s">
        <v>126</v>
      </c>
      <c r="AE55" s="129" t="s">
        <v>126</v>
      </c>
      <c r="AF55" s="130" t="s">
        <v>126</v>
      </c>
      <c r="AH55" s="217"/>
      <c r="AI55" s="217"/>
      <c r="AJ55" s="217"/>
      <c r="AK55" s="217"/>
      <c r="AL55" s="217"/>
      <c r="AM55" s="217"/>
      <c r="AN55" s="217"/>
      <c r="AO55" s="217"/>
      <c r="AP55" s="217"/>
      <c r="AQ55" s="217"/>
      <c r="AR55" s="30"/>
      <c r="AS55" s="30"/>
      <c r="AT55" s="30"/>
      <c r="AU55" s="30"/>
    </row>
    <row r="56" spans="1:47" hidden="1" outlineLevel="1" x14ac:dyDescent="0.2">
      <c r="A56" s="70">
        <f>Indexes!A56</f>
        <v>4</v>
      </c>
      <c r="B56" s="208" t="str">
        <f>IF(Contribute="abcd",IF($A$2&lt;&gt;-1,_xll.RtContribute(SourceAlias,G56,Fields,H56:I56,"SCOPE:SERVER"),_xll.RtContribute(SourceAlias,"DDS_INSERT_S",$A$2:$C$2,G56:I56,"SCOPE:SERVER FTC:ALL")),"stopped")</f>
        <v>stopped</v>
      </c>
      <c r="C56" s="59"/>
      <c r="D56" s="205"/>
      <c r="E56" s="93"/>
      <c r="G56" s="128"/>
      <c r="H56" s="129"/>
      <c r="I56" s="130"/>
      <c r="J56" s="128" t="str">
        <f t="shared" si="8"/>
        <v>EURYC3M4X7F</v>
      </c>
      <c r="K56" s="129">
        <f ca="1">Pricing!$C56*100</f>
        <v>0.29400850876282197</v>
      </c>
      <c r="L56" s="130">
        <f ca="1">Pricing!$C56*100</f>
        <v>0.29400850876282197</v>
      </c>
      <c r="M56" s="128" t="str">
        <f t="shared" si="9"/>
        <v>EURYC6M4X10F</v>
      </c>
      <c r="N56" s="129">
        <f ca="1">Pricing!$D56*100</f>
        <v>0.40900000000001202</v>
      </c>
      <c r="O56" s="130">
        <f ca="1">Pricing!$D56*100</f>
        <v>0.40900000000001202</v>
      </c>
      <c r="P56" s="128" t="str">
        <f t="shared" si="10"/>
        <v>EURYC1Y4X16F</v>
      </c>
      <c r="Q56" s="129">
        <f ca="1">Pricing!$E56*100</f>
        <v>0.60492215748134937</v>
      </c>
      <c r="R56" s="130">
        <f ca="1">Pricing!$E56*100</f>
        <v>0.60492215748134937</v>
      </c>
      <c r="V56" s="129"/>
      <c r="W56" s="130"/>
      <c r="Y56" s="129" t="s">
        <v>126</v>
      </c>
      <c r="Z56" s="130" t="s">
        <v>126</v>
      </c>
      <c r="AB56" s="129" t="s">
        <v>126</v>
      </c>
      <c r="AC56" s="130" t="s">
        <v>126</v>
      </c>
      <c r="AE56" s="129" t="s">
        <v>126</v>
      </c>
      <c r="AF56" s="130" t="s">
        <v>126</v>
      </c>
      <c r="AH56" s="217"/>
      <c r="AI56" s="217"/>
      <c r="AJ56" s="217"/>
      <c r="AK56" s="217"/>
      <c r="AL56" s="217"/>
      <c r="AM56" s="217"/>
      <c r="AN56" s="217"/>
      <c r="AO56" s="217"/>
      <c r="AP56" s="217"/>
      <c r="AQ56" s="217"/>
      <c r="AR56" s="30"/>
      <c r="AS56" s="30"/>
      <c r="AT56" s="30"/>
      <c r="AU56" s="30"/>
    </row>
    <row r="57" spans="1:47" hidden="1" outlineLevel="1" x14ac:dyDescent="0.2">
      <c r="A57" s="70">
        <f>Indexes!A57</f>
        <v>5</v>
      </c>
      <c r="B57" s="208" t="str">
        <f>IF(Contribute="abcd",IF($A$2&lt;&gt;-1,_xll.RtContribute(SourceAlias,G57,Fields,H57:I57,"SCOPE:SERVER"),_xll.RtContribute(SourceAlias,"DDS_INSERT_S",$A$2:$C$2,G57:I57,"SCOPE:SERVER FTC:ALL")),"stopped")</f>
        <v>stopped</v>
      </c>
      <c r="C57" s="59"/>
      <c r="D57" s="205"/>
      <c r="E57" s="93"/>
      <c r="G57" s="128"/>
      <c r="H57" s="129"/>
      <c r="I57" s="130"/>
      <c r="J57" s="128" t="str">
        <f t="shared" si="8"/>
        <v>EURYC3M5X8F</v>
      </c>
      <c r="K57" s="129">
        <f ca="1">Pricing!$C57*100</f>
        <v>0.2924921804188802</v>
      </c>
      <c r="L57" s="130">
        <f ca="1">Pricing!$C57*100</f>
        <v>0.2924921804188802</v>
      </c>
      <c r="M57" s="128" t="str">
        <f t="shared" si="9"/>
        <v>EURYC6M5X11F</v>
      </c>
      <c r="N57" s="129">
        <f ca="1">Pricing!$D57*100</f>
        <v>0.40899999999999209</v>
      </c>
      <c r="O57" s="130">
        <f ca="1">Pricing!$D57*100</f>
        <v>0.40899999999999209</v>
      </c>
      <c r="P57" s="128" t="str">
        <f t="shared" si="10"/>
        <v>EURYC1Y5X17F</v>
      </c>
      <c r="Q57" s="129">
        <f ca="1">Pricing!$E57*100</f>
        <v>0.61057041215844909</v>
      </c>
      <c r="R57" s="130">
        <f ca="1">Pricing!$E57*100</f>
        <v>0.61057041215844909</v>
      </c>
      <c r="V57" s="129"/>
      <c r="W57" s="130"/>
      <c r="Y57" s="129" t="s">
        <v>126</v>
      </c>
      <c r="Z57" s="130" t="s">
        <v>126</v>
      </c>
      <c r="AB57" s="129" t="s">
        <v>126</v>
      </c>
      <c r="AC57" s="130" t="s">
        <v>126</v>
      </c>
      <c r="AE57" s="129" t="s">
        <v>126</v>
      </c>
      <c r="AF57" s="130" t="s">
        <v>126</v>
      </c>
      <c r="AH57" s="217"/>
      <c r="AI57" s="217"/>
      <c r="AJ57" s="217"/>
      <c r="AK57" s="217"/>
      <c r="AL57" s="217"/>
      <c r="AM57" s="217"/>
      <c r="AN57" s="217"/>
      <c r="AO57" s="217"/>
      <c r="AP57" s="217"/>
      <c r="AQ57" s="217"/>
      <c r="AR57" s="30"/>
      <c r="AS57" s="30"/>
      <c r="AT57" s="30"/>
      <c r="AU57" s="30"/>
    </row>
    <row r="58" spans="1:47" hidden="1" outlineLevel="1" x14ac:dyDescent="0.2">
      <c r="A58" s="70">
        <f>Indexes!A58</f>
        <v>6</v>
      </c>
      <c r="B58" s="208" t="str">
        <f>IF(Contribute="abcd",IF($A$2&lt;&gt;-1,_xll.RtContribute(SourceAlias,G58,Fields,H58:I58,"SCOPE:SERVER"),_xll.RtContribute(SourceAlias,"DDS_INSERT_S",$A$2:$C$2,G58:I58,"SCOPE:SERVER FTC:ALL")),"stopped")</f>
        <v>stopped</v>
      </c>
      <c r="C58" s="59"/>
      <c r="D58" s="205"/>
      <c r="E58" s="93"/>
      <c r="G58" s="128"/>
      <c r="H58" s="129"/>
      <c r="I58" s="130"/>
      <c r="J58" s="128" t="str">
        <f t="shared" si="8"/>
        <v>EURYC3M6X9F</v>
      </c>
      <c r="K58" s="129">
        <f ca="1">Pricing!$C58*100</f>
        <v>0.29356603249424035</v>
      </c>
      <c r="L58" s="130">
        <f ca="1">Pricing!$C58*100</f>
        <v>0.29356603249424035</v>
      </c>
      <c r="M58" s="128" t="str">
        <f t="shared" si="9"/>
        <v>EURYC6M6X12F</v>
      </c>
      <c r="N58" s="129">
        <f ca="1">Pricing!$D58*100</f>
        <v>0.41300000000601012</v>
      </c>
      <c r="O58" s="130">
        <f ca="1">Pricing!$D58*100</f>
        <v>0.41300000000601012</v>
      </c>
      <c r="P58" s="128" t="str">
        <f t="shared" si="10"/>
        <v>EURYC1Y6X18F</v>
      </c>
      <c r="Q58" s="129">
        <f ca="1">Pricing!$E58*100</f>
        <v>0.61810000000000376</v>
      </c>
      <c r="R58" s="130">
        <f ca="1">Pricing!$E58*100</f>
        <v>0.61810000000000376</v>
      </c>
      <c r="V58" s="129"/>
      <c r="W58" s="130"/>
      <c r="Y58" s="129" t="s">
        <v>126</v>
      </c>
      <c r="Z58" s="130" t="s">
        <v>126</v>
      </c>
      <c r="AB58" s="129" t="s">
        <v>126</v>
      </c>
      <c r="AC58" s="130" t="s">
        <v>126</v>
      </c>
      <c r="AE58" s="129" t="s">
        <v>126</v>
      </c>
      <c r="AF58" s="130" t="s">
        <v>126</v>
      </c>
      <c r="AH58" s="217"/>
      <c r="AI58" s="217"/>
      <c r="AJ58" s="217"/>
      <c r="AK58" s="217"/>
      <c r="AL58" s="217"/>
      <c r="AM58" s="217"/>
      <c r="AN58" s="217"/>
      <c r="AO58" s="217"/>
      <c r="AP58" s="217"/>
      <c r="AQ58" s="217"/>
      <c r="AR58" s="30"/>
      <c r="AS58" s="30"/>
      <c r="AT58" s="30"/>
      <c r="AU58" s="30"/>
    </row>
    <row r="59" spans="1:47" hidden="1" outlineLevel="1" x14ac:dyDescent="0.2">
      <c r="A59" s="70">
        <f>Indexes!A59</f>
        <v>7</v>
      </c>
      <c r="B59" s="208" t="str">
        <f>IF(Contribute="abcd",IF($A$2&lt;&gt;-1,_xll.RtContribute(SourceAlias,G59,Fields,H59:I59,"SCOPE:SERVER"),_xll.RtContribute(SourceAlias,"DDS_INSERT_S",$A$2:$C$2,G59:I59,"SCOPE:SERVER FTC:ALL")),"stopped")</f>
        <v>stopped</v>
      </c>
      <c r="C59" s="59"/>
      <c r="D59" s="205"/>
      <c r="E59" s="93"/>
      <c r="G59" s="128"/>
      <c r="H59" s="129"/>
      <c r="I59" s="130"/>
      <c r="J59" s="128"/>
      <c r="K59" s="129"/>
      <c r="L59" s="130"/>
      <c r="M59" s="128" t="str">
        <f t="shared" si="9"/>
        <v>EURYC6M7X13F</v>
      </c>
      <c r="N59" s="129">
        <f ca="1">Pricing!$D59*100</f>
        <v>0.42300000000003524</v>
      </c>
      <c r="O59" s="130">
        <f ca="1">Pricing!$D59*100</f>
        <v>0.42300000000003524</v>
      </c>
      <c r="P59" s="128" t="str">
        <f t="shared" si="10"/>
        <v>EURYC1Y7X19F</v>
      </c>
      <c r="Q59" s="129">
        <f ca="1">Pricing!$E59*100</f>
        <v>0.62664724820104678</v>
      </c>
      <c r="R59" s="130">
        <f ca="1">Pricing!$E59*100</f>
        <v>0.62664724820104678</v>
      </c>
      <c r="V59" s="129"/>
      <c r="W59" s="130"/>
      <c r="Y59" s="129"/>
      <c r="Z59" s="130"/>
      <c r="AB59" s="129" t="s">
        <v>126</v>
      </c>
      <c r="AC59" s="130" t="s">
        <v>126</v>
      </c>
      <c r="AE59" s="129" t="s">
        <v>126</v>
      </c>
      <c r="AF59" s="130" t="s">
        <v>126</v>
      </c>
      <c r="AH59" s="217"/>
      <c r="AI59" s="217"/>
      <c r="AJ59" s="217"/>
      <c r="AK59" s="217"/>
      <c r="AL59" s="217"/>
      <c r="AM59" s="217"/>
      <c r="AN59" s="217"/>
      <c r="AO59" s="217"/>
      <c r="AP59" s="217"/>
      <c r="AQ59" s="217"/>
      <c r="AR59" s="30"/>
      <c r="AS59" s="30"/>
      <c r="AT59" s="30"/>
      <c r="AU59" s="30"/>
    </row>
    <row r="60" spans="1:47" hidden="1" outlineLevel="1" x14ac:dyDescent="0.2">
      <c r="A60" s="70">
        <f>Indexes!A60</f>
        <v>8</v>
      </c>
      <c r="B60" s="208" t="str">
        <f>IF(Contribute="abcd",IF($A$2&lt;&gt;-1,_xll.RtContribute(SourceAlias,G60,Fields,H60:I60,"SCOPE:SERVER"),_xll.RtContribute(SourceAlias,"DDS_INSERT_S",$A$2:$C$2,G60:I60,"SCOPE:SERVER FTC:ALL")),"stopped")</f>
        <v>stopped</v>
      </c>
      <c r="C60" s="59"/>
      <c r="D60" s="205"/>
      <c r="E60" s="93"/>
      <c r="G60" s="128"/>
      <c r="H60" s="129"/>
      <c r="I60" s="130"/>
      <c r="J60" s="128"/>
      <c r="K60" s="129"/>
      <c r="L60" s="130"/>
      <c r="M60" s="128" t="str">
        <f t="shared" si="9"/>
        <v>EURYC6M8X14F</v>
      </c>
      <c r="N60" s="129">
        <f ca="1">Pricing!$D60*100</f>
        <v>0.43500000000001687</v>
      </c>
      <c r="O60" s="130">
        <f ca="1">Pricing!$D60*100</f>
        <v>0.43500000000001687</v>
      </c>
      <c r="P60" s="128" t="str">
        <f t="shared" si="10"/>
        <v>EURYC1Y8X20F</v>
      </c>
      <c r="Q60" s="129">
        <f ca="1">Pricing!$E60*100</f>
        <v>0.63720374386128475</v>
      </c>
      <c r="R60" s="130">
        <f ca="1">Pricing!$E60*100</f>
        <v>0.63720374386128475</v>
      </c>
      <c r="V60" s="129"/>
      <c r="W60" s="130"/>
      <c r="Y60" s="129"/>
      <c r="Z60" s="130"/>
      <c r="AB60" s="129" t="s">
        <v>126</v>
      </c>
      <c r="AC60" s="130" t="s">
        <v>126</v>
      </c>
      <c r="AE60" s="129" t="s">
        <v>126</v>
      </c>
      <c r="AF60" s="130" t="s">
        <v>126</v>
      </c>
      <c r="AH60" s="217"/>
      <c r="AI60" s="217"/>
      <c r="AJ60" s="217"/>
      <c r="AK60" s="217"/>
      <c r="AL60" s="217"/>
      <c r="AM60" s="217"/>
      <c r="AN60" s="217"/>
      <c r="AO60" s="217"/>
      <c r="AP60" s="217"/>
      <c r="AQ60" s="217"/>
      <c r="AR60" s="30"/>
      <c r="AS60" s="30"/>
      <c r="AT60" s="30"/>
      <c r="AU60" s="30"/>
    </row>
    <row r="61" spans="1:47" hidden="1" outlineLevel="1" x14ac:dyDescent="0.2">
      <c r="A61" s="70">
        <f>Indexes!A61</f>
        <v>9</v>
      </c>
      <c r="B61" s="208" t="str">
        <f>IF(Contribute="abcd",IF($A$2&lt;&gt;-1,_xll.RtContribute(SourceAlias,G61,Fields,H61:I61,"SCOPE:SERVER"),_xll.RtContribute(SourceAlias,"DDS_INSERT_S",$A$2:$C$2,G61:I61,"SCOPE:SERVER FTC:ALL")),"stopped")</f>
        <v>stopped</v>
      </c>
      <c r="C61" s="59"/>
      <c r="D61" s="205"/>
      <c r="E61" s="93"/>
      <c r="G61" s="128"/>
      <c r="H61" s="129"/>
      <c r="I61" s="130"/>
      <c r="J61" s="128"/>
      <c r="K61" s="129"/>
      <c r="L61" s="130"/>
      <c r="M61" s="128" t="str">
        <f t="shared" si="9"/>
        <v>EURYC6M9X15F</v>
      </c>
      <c r="N61" s="129">
        <f ca="1">Pricing!$D61*100</f>
        <v>0.44700000000002527</v>
      </c>
      <c r="O61" s="130">
        <f ca="1">Pricing!$D61*100</f>
        <v>0.44700000000002527</v>
      </c>
      <c r="P61" s="128" t="str">
        <f t="shared" si="10"/>
        <v>EURYC1Y9X21F</v>
      </c>
      <c r="Q61" s="129">
        <f ca="1">Pricing!$E61*100</f>
        <v>0.65029999999998589</v>
      </c>
      <c r="R61" s="130">
        <f ca="1">Pricing!$E61*100</f>
        <v>0.65029999999998589</v>
      </c>
      <c r="V61" s="129"/>
      <c r="W61" s="130"/>
      <c r="Y61" s="129"/>
      <c r="Z61" s="130"/>
      <c r="AB61" s="129" t="s">
        <v>126</v>
      </c>
      <c r="AC61" s="130" t="s">
        <v>126</v>
      </c>
      <c r="AE61" s="129" t="s">
        <v>126</v>
      </c>
      <c r="AF61" s="130" t="s">
        <v>126</v>
      </c>
      <c r="AH61" s="217"/>
      <c r="AI61" s="217"/>
      <c r="AJ61" s="217"/>
      <c r="AK61" s="217"/>
      <c r="AL61" s="217"/>
      <c r="AM61" s="217"/>
      <c r="AN61" s="217"/>
      <c r="AO61" s="217"/>
      <c r="AP61" s="217"/>
      <c r="AQ61" s="217"/>
      <c r="AR61" s="30"/>
      <c r="AS61" s="30"/>
      <c r="AT61" s="30"/>
      <c r="AU61" s="30"/>
    </row>
    <row r="62" spans="1:47" hidden="1" outlineLevel="1" x14ac:dyDescent="0.2">
      <c r="A62" s="70">
        <f>Indexes!A62</f>
        <v>10</v>
      </c>
      <c r="B62" s="208" t="str">
        <f>IF(Contribute="abcd",IF($A$2&lt;&gt;-1,_xll.RtContribute(SourceAlias,G62,Fields,H62:I62,"SCOPE:SERVER"),_xll.RtContribute(SourceAlias,"DDS_INSERT_S",$A$2:$C$2,G62:I62,"SCOPE:SERVER FTC:ALL")),"stopped")</f>
        <v>stopped</v>
      </c>
      <c r="C62" s="59"/>
      <c r="D62" s="205"/>
      <c r="E62" s="93"/>
      <c r="G62" s="128"/>
      <c r="H62" s="129"/>
      <c r="I62" s="130"/>
      <c r="J62" s="128"/>
      <c r="K62" s="129"/>
      <c r="L62" s="130"/>
      <c r="M62" s="128" t="str">
        <f t="shared" si="9"/>
        <v>EURYC6M10X16F</v>
      </c>
      <c r="N62" s="129">
        <f ca="1">Pricing!$D62*100</f>
        <v>0.46400000000001013</v>
      </c>
      <c r="O62" s="130">
        <f ca="1">Pricing!$D62*100</f>
        <v>0.46400000000001013</v>
      </c>
      <c r="P62" s="128" t="str">
        <f t="shared" si="10"/>
        <v>EURYC1Y10X22F</v>
      </c>
      <c r="Q62" s="129">
        <f ca="1">Pricing!$E62*100</f>
        <v>0.66425077978535718</v>
      </c>
      <c r="R62" s="130">
        <f ca="1">Pricing!$E62*100</f>
        <v>0.66425077978535718</v>
      </c>
      <c r="V62" s="129"/>
      <c r="W62" s="130"/>
      <c r="Y62" s="129"/>
      <c r="Z62" s="130"/>
      <c r="AB62" s="129" t="s">
        <v>126</v>
      </c>
      <c r="AC62" s="130" t="s">
        <v>126</v>
      </c>
      <c r="AE62" s="129" t="s">
        <v>126</v>
      </c>
      <c r="AF62" s="130" t="s">
        <v>126</v>
      </c>
      <c r="AH62" s="217"/>
      <c r="AI62" s="217"/>
      <c r="AJ62" s="217"/>
      <c r="AK62" s="217"/>
      <c r="AL62" s="217"/>
      <c r="AM62" s="217"/>
      <c r="AN62" s="217"/>
      <c r="AO62" s="217"/>
      <c r="AP62" s="217"/>
      <c r="AQ62" s="217"/>
      <c r="AR62" s="30"/>
      <c r="AS62" s="30"/>
      <c r="AT62" s="30"/>
      <c r="AU62" s="30"/>
    </row>
    <row r="63" spans="1:47" hidden="1" outlineLevel="1" x14ac:dyDescent="0.2">
      <c r="A63" s="70">
        <f>Indexes!A63</f>
        <v>11</v>
      </c>
      <c r="B63" s="208" t="str">
        <f>IF(Contribute="abcd",IF($A$2&lt;&gt;-1,_xll.RtContribute(SourceAlias,G63,Fields,H63:I63,"SCOPE:SERVER"),_xll.RtContribute(SourceAlias,"DDS_INSERT_S",$A$2:$C$2,G63:I63,"SCOPE:SERVER FTC:ALL")),"stopped")</f>
        <v>stopped</v>
      </c>
      <c r="C63" s="59"/>
      <c r="D63" s="205"/>
      <c r="E63" s="93"/>
      <c r="G63" s="128"/>
      <c r="H63" s="129"/>
      <c r="I63" s="130"/>
      <c r="J63" s="128"/>
      <c r="K63" s="129"/>
      <c r="L63" s="130"/>
      <c r="M63" s="128" t="str">
        <f t="shared" si="9"/>
        <v>EURYC6M11X17F</v>
      </c>
      <c r="N63" s="129">
        <f ca="1">Pricing!$D63*100</f>
        <v>0.48099999999999715</v>
      </c>
      <c r="O63" s="130">
        <f ca="1">Pricing!$D63*100</f>
        <v>0.48099999999999715</v>
      </c>
      <c r="P63" s="128" t="str">
        <f t="shared" si="10"/>
        <v>EURYC1Y11X23F</v>
      </c>
      <c r="Q63" s="129">
        <f ca="1">Pricing!$E63*100</f>
        <v>0.67914089916862919</v>
      </c>
      <c r="R63" s="130">
        <f ca="1">Pricing!$E63*100</f>
        <v>0.67914089916862919</v>
      </c>
      <c r="V63" s="129"/>
      <c r="W63" s="130"/>
      <c r="Y63" s="129"/>
      <c r="Z63" s="130"/>
      <c r="AB63" s="129" t="s">
        <v>126</v>
      </c>
      <c r="AC63" s="130" t="s">
        <v>126</v>
      </c>
      <c r="AE63" s="129" t="s">
        <v>126</v>
      </c>
      <c r="AF63" s="130" t="s">
        <v>126</v>
      </c>
      <c r="AH63" s="217"/>
      <c r="AI63" s="217"/>
      <c r="AJ63" s="217"/>
      <c r="AK63" s="217"/>
      <c r="AL63" s="217"/>
      <c r="AM63" s="217"/>
      <c r="AN63" s="217"/>
      <c r="AO63" s="217"/>
      <c r="AP63" s="217"/>
      <c r="AQ63" s="217"/>
      <c r="AR63" s="30"/>
      <c r="AS63" s="30"/>
      <c r="AT63" s="30"/>
      <c r="AU63" s="30"/>
    </row>
    <row r="64" spans="1:47" hidden="1" outlineLevel="1" x14ac:dyDescent="0.2">
      <c r="A64" s="70">
        <f>Indexes!A64</f>
        <v>12</v>
      </c>
      <c r="B64" s="208" t="str">
        <f>IF(Contribute="abcd",IF($A$2&lt;&gt;-1,_xll.RtContribute(SourceAlias,G64,Fields,H64:I64,"SCOPE:SERVER"),_xll.RtContribute(SourceAlias,"DDS_INSERT_S",$A$2:$C$2,G64:I64,"SCOPE:SERVER FTC:ALL")),"stopped")</f>
        <v>stopped</v>
      </c>
      <c r="C64" s="59"/>
      <c r="D64" s="205"/>
      <c r="E64" s="93"/>
      <c r="G64" s="128"/>
      <c r="H64" s="129"/>
      <c r="I64" s="130"/>
      <c r="J64" s="128"/>
      <c r="K64" s="129"/>
      <c r="L64" s="130"/>
      <c r="M64" s="128" t="str">
        <f t="shared" si="9"/>
        <v>EURYC6M12X18F</v>
      </c>
      <c r="N64" s="129">
        <f ca="1">Pricing!$D64*100</f>
        <v>0.50199999999997336</v>
      </c>
      <c r="O64" s="130">
        <f ca="1">Pricing!$D64*100</f>
        <v>0.50199999999997336</v>
      </c>
      <c r="P64" s="128" t="str">
        <f t="shared" si="10"/>
        <v>EURYC1Y12X24F</v>
      </c>
      <c r="Q64" s="129">
        <f ca="1">Pricing!$E64*100</f>
        <v>0.6990000000000125</v>
      </c>
      <c r="R64" s="130">
        <f ca="1">Pricing!$E64*100</f>
        <v>0.6990000000000125</v>
      </c>
      <c r="V64" s="129"/>
      <c r="W64" s="130"/>
      <c r="Y64" s="129"/>
      <c r="Z64" s="130"/>
      <c r="AB64" s="129" t="s">
        <v>126</v>
      </c>
      <c r="AC64" s="130" t="s">
        <v>126</v>
      </c>
      <c r="AE64" s="129" t="s">
        <v>126</v>
      </c>
      <c r="AF64" s="130" t="s">
        <v>126</v>
      </c>
      <c r="AH64" s="217"/>
      <c r="AI64" s="217"/>
      <c r="AJ64" s="217"/>
      <c r="AK64" s="217"/>
      <c r="AL64" s="217"/>
      <c r="AM64" s="217"/>
      <c r="AN64" s="217"/>
      <c r="AO64" s="217"/>
      <c r="AP64" s="217"/>
      <c r="AQ64" s="217"/>
      <c r="AR64" s="30"/>
      <c r="AS64" s="30"/>
      <c r="AT64" s="30"/>
      <c r="AU64" s="30"/>
    </row>
    <row r="65" spans="1:47" hidden="1" outlineLevel="1" x14ac:dyDescent="0.2">
      <c r="A65" s="70">
        <f>Indexes!A65</f>
        <v>13</v>
      </c>
      <c r="B65" s="208" t="str">
        <f>IF(Contribute="abcd",IF($A$2&lt;&gt;-1,_xll.RtContribute(SourceAlias,G65,Fields,H65:I65,"SCOPE:SERVER"),_xll.RtContribute(SourceAlias,"DDS_INSERT_S",$A$2:$C$2,G65:I65,"SCOPE:SERVER FTC:ALL")),"stopped")</f>
        <v>stopped</v>
      </c>
      <c r="C65" s="59"/>
      <c r="D65" s="205"/>
      <c r="E65" s="93"/>
      <c r="G65" s="128"/>
      <c r="H65" s="129"/>
      <c r="I65" s="130"/>
      <c r="J65" s="128"/>
      <c r="K65" s="129"/>
      <c r="L65" s="130"/>
      <c r="M65" s="128" t="str">
        <f t="shared" si="9"/>
        <v>EURYC6M13X19F</v>
      </c>
      <c r="N65" s="129">
        <f ca="1">Pricing!$D65*100</f>
        <v>0.5199999999999747</v>
      </c>
      <c r="O65" s="130">
        <f ca="1">Pricing!$D65*100</f>
        <v>0.5199999999999747</v>
      </c>
      <c r="P65" s="128" t="str">
        <f t="shared" si="10"/>
        <v>EURYC1Y13X25F</v>
      </c>
      <c r="Q65" s="129">
        <f ca="1">Pricing!$E65*100</f>
        <v>0.71654951764909747</v>
      </c>
      <c r="R65" s="130">
        <f ca="1">Pricing!$E65*100</f>
        <v>0.71654951764909747</v>
      </c>
      <c r="V65" s="129"/>
      <c r="W65" s="130"/>
      <c r="Y65" s="129"/>
      <c r="Z65" s="130"/>
      <c r="AB65" s="129" t="s">
        <v>126</v>
      </c>
      <c r="AC65" s="130" t="s">
        <v>126</v>
      </c>
      <c r="AE65" s="129" t="s">
        <v>126</v>
      </c>
      <c r="AF65" s="130" t="s">
        <v>126</v>
      </c>
      <c r="AH65" s="217"/>
      <c r="AI65" s="217"/>
      <c r="AJ65" s="217"/>
      <c r="AK65" s="217"/>
      <c r="AL65" s="217"/>
      <c r="AM65" s="217"/>
      <c r="AN65" s="217"/>
      <c r="AO65" s="217"/>
      <c r="AP65" s="217"/>
      <c r="AQ65" s="217"/>
      <c r="AR65" s="30"/>
      <c r="AS65" s="30"/>
      <c r="AT65" s="30"/>
      <c r="AU65" s="30"/>
    </row>
    <row r="66" spans="1:47" hidden="1" outlineLevel="1" x14ac:dyDescent="0.2">
      <c r="A66" s="70">
        <f>Indexes!A66</f>
        <v>14</v>
      </c>
      <c r="B66" s="208" t="str">
        <f>IF(Contribute="abcd",IF($A$2&lt;&gt;-1,_xll.RtContribute(SourceAlias,G66,Fields,H66:I66,"SCOPE:SERVER"),_xll.RtContribute(SourceAlias,"DDS_INSERT_S",$A$2:$C$2,G66:I66,"SCOPE:SERVER FTC:ALL")),"stopped")</f>
        <v>stopped</v>
      </c>
      <c r="C66" s="59"/>
      <c r="D66" s="205"/>
      <c r="E66" s="93"/>
      <c r="G66" s="128"/>
      <c r="H66" s="129"/>
      <c r="I66" s="130"/>
      <c r="J66" s="128"/>
      <c r="K66" s="129"/>
      <c r="L66" s="130"/>
      <c r="M66" s="128" t="str">
        <f t="shared" si="9"/>
        <v>EURYC6M14X20F</v>
      </c>
      <c r="N66" s="129">
        <f ca="1">Pricing!$D66*100</f>
        <v>0.53899999999999082</v>
      </c>
      <c r="O66" s="130">
        <f ca="1">Pricing!$D66*100</f>
        <v>0.53899999999999082</v>
      </c>
      <c r="P66" s="128" t="str">
        <f t="shared" si="10"/>
        <v>EURYC1Y14X26F</v>
      </c>
      <c r="Q66" s="129">
        <f ca="1">Pricing!$E66*100</f>
        <v>0.73960986900204051</v>
      </c>
      <c r="R66" s="130">
        <f ca="1">Pricing!$E66*100</f>
        <v>0.73960986900204051</v>
      </c>
      <c r="V66" s="129"/>
      <c r="W66" s="130"/>
      <c r="Y66" s="129"/>
      <c r="Z66" s="130"/>
      <c r="AB66" s="129" t="s">
        <v>126</v>
      </c>
      <c r="AC66" s="130" t="s">
        <v>126</v>
      </c>
      <c r="AE66" s="129" t="s">
        <v>126</v>
      </c>
      <c r="AF66" s="130" t="s">
        <v>126</v>
      </c>
      <c r="AH66" s="217"/>
      <c r="AI66" s="217"/>
      <c r="AJ66" s="217"/>
      <c r="AK66" s="217"/>
      <c r="AL66" s="217"/>
      <c r="AM66" s="217"/>
      <c r="AN66" s="217"/>
      <c r="AO66" s="217"/>
      <c r="AP66" s="217"/>
      <c r="AQ66" s="217"/>
      <c r="AR66" s="30"/>
      <c r="AS66" s="30"/>
      <c r="AT66" s="30"/>
      <c r="AU66" s="30"/>
    </row>
    <row r="67" spans="1:47" hidden="1" outlineLevel="1" x14ac:dyDescent="0.2">
      <c r="A67" s="70">
        <f>Indexes!A67</f>
        <v>15</v>
      </c>
      <c r="B67" s="208" t="str">
        <f>IF(Contribute="abcd",IF($A$2&lt;&gt;-1,_xll.RtContribute(SourceAlias,G67,Fields,H67:I67,"SCOPE:SERVER"),_xll.RtContribute(SourceAlias,"DDS_INSERT_S",$A$2:$C$2,G67:I67,"SCOPE:SERVER FTC:ALL")),"stopped")</f>
        <v>stopped</v>
      </c>
      <c r="C67" s="59"/>
      <c r="D67" s="205"/>
      <c r="E67" s="93"/>
      <c r="G67" s="128"/>
      <c r="H67" s="129"/>
      <c r="I67" s="130"/>
      <c r="J67" s="128"/>
      <c r="K67" s="129"/>
      <c r="L67" s="130"/>
      <c r="M67" s="128" t="str">
        <f t="shared" si="9"/>
        <v>EURYC6M15X21F</v>
      </c>
      <c r="N67" s="129">
        <f ca="1">Pricing!$D67*100</f>
        <v>0.56300000000000439</v>
      </c>
      <c r="O67" s="130">
        <f ca="1">Pricing!$D67*100</f>
        <v>0.56300000000000439</v>
      </c>
      <c r="P67" s="128" t="str">
        <f t="shared" si="10"/>
        <v>EURYC1Y15X27F</v>
      </c>
      <c r="Q67" s="129">
        <f ca="1">Pricing!$E67*100</f>
        <v>0.76389999997149238</v>
      </c>
      <c r="R67" s="130">
        <f ca="1">Pricing!$E67*100</f>
        <v>0.76389999997149238</v>
      </c>
      <c r="V67" s="129"/>
      <c r="W67" s="130"/>
      <c r="Y67" s="129"/>
      <c r="Z67" s="130"/>
      <c r="AB67" s="129" t="s">
        <v>126</v>
      </c>
      <c r="AC67" s="130" t="s">
        <v>126</v>
      </c>
      <c r="AE67" s="129" t="s">
        <v>126</v>
      </c>
      <c r="AF67" s="130" t="s">
        <v>126</v>
      </c>
      <c r="AH67" s="217"/>
      <c r="AI67" s="217"/>
      <c r="AJ67" s="217"/>
      <c r="AK67" s="217"/>
      <c r="AL67" s="217"/>
      <c r="AM67" s="217"/>
      <c r="AN67" s="217"/>
      <c r="AO67" s="217"/>
      <c r="AP67" s="217"/>
      <c r="AQ67" s="217"/>
      <c r="AR67" s="30"/>
      <c r="AS67" s="30"/>
      <c r="AT67" s="30"/>
      <c r="AU67" s="30"/>
    </row>
    <row r="68" spans="1:47" hidden="1" outlineLevel="1" x14ac:dyDescent="0.2">
      <c r="A68" s="70">
        <f>Indexes!A68</f>
        <v>16</v>
      </c>
      <c r="B68" s="208" t="str">
        <f>IF(Contribute="abcd",IF($A$2&lt;&gt;-1,_xll.RtContribute(SourceAlias,G68,Fields,H68:I68,"SCOPE:SERVER"),_xll.RtContribute(SourceAlias,"DDS_INSERT_S",$A$2:$C$2,G68:I68,"SCOPE:SERVER FTC:ALL")),"stopped")</f>
        <v>stopped</v>
      </c>
      <c r="C68" s="59"/>
      <c r="D68" s="205"/>
      <c r="E68" s="93"/>
      <c r="G68" s="128"/>
      <c r="H68" s="129"/>
      <c r="I68" s="130"/>
      <c r="J68" s="128"/>
      <c r="K68" s="129"/>
      <c r="L68" s="130"/>
      <c r="M68" s="128" t="str">
        <f t="shared" si="9"/>
        <v>EURYC6M16X22F</v>
      </c>
      <c r="N68" s="129">
        <f ca="1">Pricing!$D68*100</f>
        <v>0.58399999999998553</v>
      </c>
      <c r="O68" s="130">
        <f ca="1">Pricing!$D68*100</f>
        <v>0.58399999999998553</v>
      </c>
      <c r="P68" s="128" t="str">
        <f t="shared" si="10"/>
        <v>EURYC1Y16X28F</v>
      </c>
      <c r="Q68" s="129">
        <f ca="1">Pricing!$E68*100</f>
        <v>0.78876959585408635</v>
      </c>
      <c r="R68" s="130">
        <f ca="1">Pricing!$E68*100</f>
        <v>0.78876959585408635</v>
      </c>
      <c r="V68" s="129"/>
      <c r="W68" s="130"/>
      <c r="Y68" s="129"/>
      <c r="Z68" s="130"/>
      <c r="AB68" s="129" t="s">
        <v>126</v>
      </c>
      <c r="AC68" s="130" t="s">
        <v>126</v>
      </c>
      <c r="AE68" s="129" t="s">
        <v>126</v>
      </c>
      <c r="AF68" s="130" t="s">
        <v>126</v>
      </c>
      <c r="AH68" s="217"/>
      <c r="AI68" s="217"/>
      <c r="AJ68" s="217"/>
      <c r="AK68" s="217"/>
      <c r="AL68" s="217"/>
      <c r="AM68" s="217"/>
      <c r="AN68" s="217"/>
      <c r="AO68" s="217"/>
      <c r="AP68" s="217"/>
      <c r="AQ68" s="217"/>
      <c r="AR68" s="30"/>
      <c r="AS68" s="30"/>
      <c r="AT68" s="30"/>
      <c r="AU68" s="30"/>
    </row>
    <row r="69" spans="1:47" hidden="1" outlineLevel="1" x14ac:dyDescent="0.2">
      <c r="A69" s="70">
        <f>Indexes!A69</f>
        <v>17</v>
      </c>
      <c r="B69" s="208" t="str">
        <f>IF(Contribute="abcd",IF($A$2&lt;&gt;-1,_xll.RtContribute(SourceAlias,G69,Fields,H69:I69,"SCOPE:SERVER"),_xll.RtContribute(SourceAlias,"DDS_INSERT_S",$A$2:$C$2,G69:I69,"SCOPE:SERVER FTC:ALL")),"stopped")</f>
        <v>stopped</v>
      </c>
      <c r="C69" s="59"/>
      <c r="D69" s="205"/>
      <c r="E69" s="93"/>
      <c r="G69" s="128"/>
      <c r="H69" s="129"/>
      <c r="I69" s="130"/>
      <c r="J69" s="128"/>
      <c r="K69" s="129"/>
      <c r="L69" s="130"/>
      <c r="M69" s="128" t="str">
        <f t="shared" si="9"/>
        <v>EURYC6M17X23F</v>
      </c>
      <c r="N69" s="129">
        <f ca="1">Pricing!$D69*100</f>
        <v>0.60600000000002596</v>
      </c>
      <c r="O69" s="130">
        <f ca="1">Pricing!$D69*100</f>
        <v>0.60600000000002596</v>
      </c>
      <c r="P69" s="128" t="str">
        <f t="shared" si="10"/>
        <v>EURYC1Y17X29F</v>
      </c>
      <c r="Q69" s="129">
        <f ca="1">Pricing!$E69*100</f>
        <v>0.81786843005215093</v>
      </c>
      <c r="R69" s="130">
        <f ca="1">Pricing!$E69*100</f>
        <v>0.81786843005215093</v>
      </c>
      <c r="V69" s="129"/>
      <c r="W69" s="130"/>
      <c r="Y69" s="129"/>
      <c r="Z69" s="130"/>
      <c r="AB69" s="129" t="s">
        <v>126</v>
      </c>
      <c r="AC69" s="130" t="s">
        <v>126</v>
      </c>
      <c r="AE69" s="129" t="s">
        <v>126</v>
      </c>
      <c r="AF69" s="130" t="s">
        <v>126</v>
      </c>
      <c r="AH69" s="217"/>
      <c r="AI69" s="217"/>
      <c r="AJ69" s="217"/>
      <c r="AK69" s="217"/>
      <c r="AL69" s="217"/>
      <c r="AM69" s="217"/>
      <c r="AN69" s="217"/>
      <c r="AO69" s="217"/>
      <c r="AP69" s="217"/>
      <c r="AQ69" s="217"/>
      <c r="AR69" s="30"/>
      <c r="AS69" s="30"/>
      <c r="AT69" s="30"/>
      <c r="AU69" s="30"/>
    </row>
    <row r="70" spans="1:47" hidden="1" outlineLevel="1" x14ac:dyDescent="0.2">
      <c r="A70" s="61">
        <f>Indexes!A70</f>
        <v>18</v>
      </c>
      <c r="B70" s="208" t="str">
        <f>IF(Contribute="abcd",IF($A$2&lt;&gt;-1,_xll.RtContribute(SourceAlias,G70,Fields,H70:I70,"SCOPE:SERVER"),_xll.RtContribute(SourceAlias,"DDS_INSERT_S",$A$2:$C$2,G70:I70,"SCOPE:SERVER FTC:ALL")),"stopped")</f>
        <v>stopped</v>
      </c>
      <c r="C70" s="29"/>
      <c r="D70" s="207"/>
      <c r="E70" s="99"/>
      <c r="G70" s="131"/>
      <c r="H70" s="132"/>
      <c r="I70" s="133"/>
      <c r="J70" s="128"/>
      <c r="K70" s="132"/>
      <c r="L70" s="133"/>
      <c r="M70" s="128" t="str">
        <f t="shared" si="9"/>
        <v>EURYC6M18X24F</v>
      </c>
      <c r="N70" s="132">
        <f ca="1">Pricing!$D70*100</f>
        <v>0.63100000002403267</v>
      </c>
      <c r="O70" s="133">
        <f ca="1">Pricing!$D70*100</f>
        <v>0.63100000002403267</v>
      </c>
      <c r="P70" s="131" t="str">
        <f t="shared" si="10"/>
        <v>EURYC1Y18X30F</v>
      </c>
      <c r="Q70" s="132">
        <f ca="1">Pricing!$E70*100</f>
        <v>0.84759999999997393</v>
      </c>
      <c r="R70" s="133">
        <f ca="1">Pricing!$E70*100</f>
        <v>0.84759999999997393</v>
      </c>
      <c r="V70" s="132"/>
      <c r="W70" s="133"/>
      <c r="Y70" s="132"/>
      <c r="Z70" s="133"/>
      <c r="AB70" s="132" t="s">
        <v>126</v>
      </c>
      <c r="AC70" s="133" t="s">
        <v>126</v>
      </c>
      <c r="AE70" s="132" t="s">
        <v>126</v>
      </c>
      <c r="AF70" s="133" t="s">
        <v>126</v>
      </c>
      <c r="AH70" s="217"/>
      <c r="AI70" s="217"/>
      <c r="AJ70" s="217"/>
      <c r="AK70" s="217"/>
      <c r="AL70" s="217"/>
      <c r="AM70" s="217"/>
      <c r="AN70" s="217"/>
      <c r="AO70" s="217"/>
      <c r="AP70" s="217"/>
      <c r="AQ70" s="217"/>
      <c r="AR70" s="30"/>
      <c r="AS70" s="30"/>
      <c r="AT70" s="30"/>
      <c r="AU70" s="30"/>
    </row>
    <row r="71" spans="1:47" collapsed="1" x14ac:dyDescent="0.2">
      <c r="A71" s="70" t="str">
        <f>Pricing!$A71</f>
        <v>1Y</v>
      </c>
      <c r="B71" s="59"/>
      <c r="C71" s="208" t="str">
        <f>IF(Contribute="abcd",IF($A$2&lt;&gt;-1,_xll.RtContribute(SourceAlias,J71,Fields,K71:L71,"SCOPE:SERVER"),_xll.RtContribute(SourceAlias,"DDS_INSERT_S",$A$2:$C$2,J71:L71,"SCOPE:SERVER FTC:ALL")),"stopped")</f>
        <v>stopped</v>
      </c>
      <c r="D71" s="208" t="str">
        <f>IF(Contribute="abcd",IF($A$2&lt;&gt;-1,_xll.RtContribute(SourceAlias,M71,Fields,N71:O71,"SCOPE:SERVER"),_xll.RtContribute(SourceAlias,"DDS_INSERT_S",$A$2:$C$2,M71:O71,"SCOPE:SERVER FTC:ALL")),"stopped")</f>
        <v>stopped</v>
      </c>
      <c r="E71" s="212" t="str">
        <f>IF(Contribute="abcd",IF($A$2&lt;&gt;-1,_xll.RtContribute(SourceAlias,P71,Fields,Q71:R71,"SCOPE:SERVER"),_xll.RtContribute(SourceAlias,"DDS_INSERT_S",$A$2:$C$2,P71:R71,"SCOPE:SERVER FTC:ALL")),"stopped")</f>
        <v>stopped</v>
      </c>
      <c r="G71" s="4" t="str">
        <f t="shared" ref="G71:G102" si="11">G$4&amp;"_AB1E"&amp;IF(UPPER(Start)="1W","1WFWD_","_")&amp;$A71</f>
        <v>EURYC1M_AB1E_1Y</v>
      </c>
      <c r="H71" s="126">
        <f ca="1">Pricing!$B71*100</f>
        <v>0.21998898071625039</v>
      </c>
      <c r="I71" s="126">
        <f ca="1">Pricing!$B71*100</f>
        <v>0.21998898071625039</v>
      </c>
      <c r="J71" s="59" t="str">
        <f t="shared" ref="J71:J102" si="12">Currency&amp;"_CURVE_"&amp;J$3&amp;"M_"&amp;$A71</f>
        <v>EUR_CURVE_3M_1Y</v>
      </c>
      <c r="K71" s="126">
        <f ca="1">Pricing!$C71*100</f>
        <v>0.31008370797118562</v>
      </c>
      <c r="L71" s="126">
        <f ca="1">Pricing!$C71*100</f>
        <v>0.31008370797118562</v>
      </c>
      <c r="M71" s="59" t="str">
        <f>Currency&amp;"AB"&amp;M$3&amp;"R"&amp;A71&amp;"="</f>
        <v>EURAB6R1Y=</v>
      </c>
      <c r="N71" s="126">
        <f ca="1">Pricing!$D71*100</f>
        <v>0.42395588590959854</v>
      </c>
      <c r="O71" s="127">
        <f ca="1">Pricing!$D71*100</f>
        <v>0.42395588590959854</v>
      </c>
      <c r="P71" s="59" t="str">
        <f>Currency&amp;"_CURVE_"&amp;P$3&amp;"M_"&amp;$A71</f>
        <v>EUR_CURVE_12M_1Y</v>
      </c>
      <c r="Q71" s="126">
        <f ca="1">Pricing!$E71*100</f>
        <v>0.60725068870523402</v>
      </c>
      <c r="R71" s="127">
        <f ca="1">Pricing!$E71*100</f>
        <v>0.60725068870523402</v>
      </c>
      <c r="V71" s="126" t="s">
        <v>126</v>
      </c>
      <c r="W71" s="126" t="s">
        <v>126</v>
      </c>
      <c r="Y71" s="126">
        <v>0.30986898099999999</v>
      </c>
      <c r="Z71" s="126">
        <v>0.30986898099999999</v>
      </c>
      <c r="AB71" s="126">
        <v>0.423955886</v>
      </c>
      <c r="AC71" s="126">
        <v>0.423955886</v>
      </c>
      <c r="AE71" s="126">
        <v>0.60725068900000001</v>
      </c>
      <c r="AF71" s="126">
        <v>0.60725068900000001</v>
      </c>
      <c r="AH71" s="217"/>
      <c r="AI71" s="217"/>
      <c r="AJ71" s="217"/>
      <c r="AK71" s="217">
        <f ca="1">(Y71-K71+Z71-L71)/2</f>
        <v>-2.1472697118563033E-4</v>
      </c>
      <c r="AL71" s="217"/>
      <c r="AM71" s="217"/>
      <c r="AN71" s="217">
        <f ca="1">(AB71-N71+AC71-O71)/2</f>
        <v>9.0401464092337847E-11</v>
      </c>
      <c r="AO71" s="217"/>
      <c r="AP71" s="217"/>
      <c r="AQ71" s="217">
        <f ca="1">(AE71-Q71+AF71-R71)/2</f>
        <v>2.9476598939481846E-10</v>
      </c>
      <c r="AR71" s="30"/>
      <c r="AS71" s="30"/>
      <c r="AT71" s="30"/>
      <c r="AU71" s="30"/>
    </row>
    <row r="72" spans="1:47" x14ac:dyDescent="0.2">
      <c r="A72" s="70" t="str">
        <f>Pricing!$A72</f>
        <v>1Y3M</v>
      </c>
      <c r="B72" s="208" t="str">
        <f>IF(Contribute="abcd",IF($A$2&lt;&gt;-1,_xll.RtContribute(SourceAlias,G72,Fields,H72:I72,"SCOPE:SERVER"),_xll.RtContribute(SourceAlias,"DDS_INSERT_S",$A$2:$C$2,G72:I72,"SCOPE:SERVER FTC:ALL")),"stopped")</f>
        <v>stopped</v>
      </c>
      <c r="C72" s="205"/>
      <c r="D72" s="205"/>
      <c r="E72" s="206"/>
      <c r="G72" s="128" t="str">
        <f t="shared" si="11"/>
        <v>EURYC1M_AB1E_1Y3M</v>
      </c>
      <c r="H72" s="129">
        <f ca="1">Pricing!$B72*100</f>
        <v>0.22327020956827728</v>
      </c>
      <c r="I72" s="129">
        <f ca="1">Pricing!$B72*100</f>
        <v>0.22327020956827728</v>
      </c>
      <c r="J72" s="59" t="str">
        <f t="shared" si="12"/>
        <v>EUR_CURVE_3M_1Y3M</v>
      </c>
      <c r="K72" s="129">
        <f ca="1">Pricing!$C72*100</f>
        <v>0.31874835449630035</v>
      </c>
      <c r="L72" s="129">
        <f ca="1">Pricing!$C72*100</f>
        <v>0.31874835449630035</v>
      </c>
      <c r="M72" s="59"/>
      <c r="N72" s="129"/>
      <c r="O72" s="130"/>
      <c r="P72" s="59"/>
      <c r="Q72" s="129"/>
      <c r="R72" s="130"/>
      <c r="V72" s="129">
        <v>0.22334394699999999</v>
      </c>
      <c r="W72" s="129">
        <v>0.22334394699999999</v>
      </c>
      <c r="Y72" s="129" t="s">
        <v>126</v>
      </c>
      <c r="Z72" s="129" t="s">
        <v>126</v>
      </c>
      <c r="AB72" s="129"/>
      <c r="AC72" s="129"/>
      <c r="AE72" s="129"/>
      <c r="AF72" s="129"/>
      <c r="AH72" s="217">
        <f t="shared" ref="AH72:AH126" ca="1" si="13">(V72-H72+W72-I72)/2</f>
        <v>7.3737431722703528E-5</v>
      </c>
      <c r="AI72" s="217"/>
      <c r="AJ72" s="217"/>
      <c r="AK72" s="217"/>
      <c r="AL72" s="217"/>
      <c r="AM72" s="217"/>
      <c r="AN72" s="217"/>
      <c r="AO72" s="217"/>
      <c r="AP72" s="217"/>
      <c r="AQ72" s="217"/>
      <c r="AR72" s="30"/>
      <c r="AS72" s="30"/>
      <c r="AT72" s="30"/>
      <c r="AU72" s="30"/>
    </row>
    <row r="73" spans="1:47" x14ac:dyDescent="0.2">
      <c r="A73" s="70" t="str">
        <f>Pricing!$A73</f>
        <v>1Y6M</v>
      </c>
      <c r="B73" s="208" t="str">
        <f>IF(Contribute="abcd",IF($A$2&lt;&gt;-1,_xll.RtContribute(SourceAlias,G73,Fields,H73:I73,"SCOPE:SERVER"),_xll.RtContribute(SourceAlias,"DDS_INSERT_S",$A$2:$C$2,G73:I73,"SCOPE:SERVER FTC:ALL")),"stopped")</f>
        <v>stopped</v>
      </c>
      <c r="C73" s="205"/>
      <c r="D73" s="205"/>
      <c r="E73" s="206"/>
      <c r="G73" s="128" t="str">
        <f t="shared" si="11"/>
        <v>EURYC1M_AB1E_1Y6M</v>
      </c>
      <c r="H73" s="129">
        <f ca="1">Pricing!$B73*100</f>
        <v>0.23462450487545036</v>
      </c>
      <c r="I73" s="129">
        <f ca="1">Pricing!$B73*100</f>
        <v>0.23462450487545036</v>
      </c>
      <c r="J73" s="59" t="str">
        <f t="shared" si="12"/>
        <v>EUR_CURVE_3M_1Y6M</v>
      </c>
      <c r="K73" s="129">
        <f ca="1">Pricing!$C73*100</f>
        <v>0.33247007031488052</v>
      </c>
      <c r="L73" s="129">
        <f ca="1">Pricing!$C73*100</f>
        <v>0.33247007031488052</v>
      </c>
      <c r="M73" s="59" t="str">
        <f>Currency&amp;"AB"&amp;M$3&amp;"R"&amp;A73&amp;"="</f>
        <v>EURAB6R1Y6M=</v>
      </c>
      <c r="N73" s="129">
        <f ca="1">Pricing!$D73*100</f>
        <v>0.45216088310478753</v>
      </c>
      <c r="O73" s="130">
        <f ca="1">Pricing!$D73*100</f>
        <v>0.45216088310478753</v>
      </c>
      <c r="P73" s="59"/>
      <c r="Q73" s="129"/>
      <c r="R73" s="130"/>
      <c r="V73" s="129">
        <v>0.234688593</v>
      </c>
      <c r="W73" s="129">
        <v>0.234688593</v>
      </c>
      <c r="Y73" s="129" t="s">
        <v>126</v>
      </c>
      <c r="Z73" s="129" t="s">
        <v>126</v>
      </c>
      <c r="AB73" s="129" t="s">
        <v>126</v>
      </c>
      <c r="AC73" s="129" t="s">
        <v>126</v>
      </c>
      <c r="AE73" s="129"/>
      <c r="AF73" s="129"/>
      <c r="AH73" s="217">
        <f t="shared" ca="1" si="13"/>
        <v>6.4088124549638303E-5</v>
      </c>
      <c r="AI73" s="217"/>
      <c r="AJ73" s="217"/>
      <c r="AK73" s="217"/>
      <c r="AL73" s="217"/>
      <c r="AM73" s="217"/>
      <c r="AN73" s="217"/>
      <c r="AO73" s="217"/>
      <c r="AP73" s="217"/>
      <c r="AQ73" s="217"/>
      <c r="AR73" s="30"/>
      <c r="AS73" s="30"/>
      <c r="AT73" s="30"/>
      <c r="AU73" s="30"/>
    </row>
    <row r="74" spans="1:47" x14ac:dyDescent="0.2">
      <c r="A74" s="70" t="str">
        <f>Pricing!$A74</f>
        <v>1Y9M</v>
      </c>
      <c r="B74" s="208" t="str">
        <f>IF(Contribute="abcd",IF($A$2&lt;&gt;-1,_xll.RtContribute(SourceAlias,G74,Fields,H74:I74,"SCOPE:SERVER"),_xll.RtContribute(SourceAlias,"DDS_INSERT_S",$A$2:$C$2,G74:I74,"SCOPE:SERVER FTC:ALL")),"stopped")</f>
        <v>stopped</v>
      </c>
      <c r="C74" s="205"/>
      <c r="D74" s="205"/>
      <c r="E74" s="206"/>
      <c r="G74" s="128" t="str">
        <f t="shared" si="11"/>
        <v>EURYC1M_AB1E_1Y9M</v>
      </c>
      <c r="H74" s="129">
        <f ca="1">Pricing!$B74*100</f>
        <v>0.25106551094895491</v>
      </c>
      <c r="I74" s="129">
        <f ca="1">Pricing!$B74*100</f>
        <v>0.25106551094895491</v>
      </c>
      <c r="J74" s="59" t="str">
        <f t="shared" si="12"/>
        <v>EUR_CURVE_3M_1Y9M</v>
      </c>
      <c r="K74" s="129">
        <f ca="1">Pricing!$C74*100</f>
        <v>0.35150766173954667</v>
      </c>
      <c r="L74" s="129">
        <f ca="1">Pricing!$C74*100</f>
        <v>0.35150766173954667</v>
      </c>
      <c r="M74" s="59"/>
      <c r="N74" s="129"/>
      <c r="O74" s="130"/>
      <c r="P74" s="59"/>
      <c r="Q74" s="129"/>
      <c r="R74" s="130"/>
      <c r="V74" s="129">
        <v>0.251094924</v>
      </c>
      <c r="W74" s="129">
        <v>0.251094924</v>
      </c>
      <c r="Y74" s="129" t="s">
        <v>126</v>
      </c>
      <c r="Z74" s="129" t="s">
        <v>126</v>
      </c>
      <c r="AB74" s="129"/>
      <c r="AC74" s="129"/>
      <c r="AE74" s="129"/>
      <c r="AF74" s="129"/>
      <c r="AH74" s="217">
        <f t="shared" ca="1" si="13"/>
        <v>2.9413051045090732E-5</v>
      </c>
      <c r="AI74" s="217"/>
      <c r="AJ74" s="217"/>
      <c r="AK74" s="217"/>
      <c r="AL74" s="217"/>
      <c r="AM74" s="217"/>
      <c r="AN74" s="217"/>
      <c r="AO74" s="217"/>
      <c r="AP74" s="217"/>
      <c r="AQ74" s="217"/>
      <c r="AR74" s="30"/>
      <c r="AS74" s="30"/>
      <c r="AT74" s="30"/>
      <c r="AU74" s="30"/>
    </row>
    <row r="75" spans="1:47" x14ac:dyDescent="0.2">
      <c r="A75" s="70" t="str">
        <f>Pricing!$A75</f>
        <v>2Y</v>
      </c>
      <c r="B75" s="208" t="str">
        <f>IF(Contribute="abcd",IF($A$2&lt;&gt;-1,_xll.RtContribute(SourceAlias,G75,Fields,H75:I75,"SCOPE:SERVER"),_xll.RtContribute(SourceAlias,"DDS_INSERT_S",$A$2:$C$2,G75:I75,"SCOPE:SERVER FTC:ALL")),"stopped")</f>
        <v>stopped</v>
      </c>
      <c r="C75" s="208" t="str">
        <f>IF(Contribute="abcd",IF($A$2&lt;&gt;-1,_xll.RtContribute(SourceAlias,J75,Fields,K75:L75,"SCOPE:SERVER"),_xll.RtContribute(SourceAlias,"DDS_INSERT_S",$A$2:$C$2,J75:L75,"SCOPE:SERVER FTC:ALL")),"stopped")</f>
        <v>stopped</v>
      </c>
      <c r="D75" s="208" t="str">
        <f>IF(Contribute="abcd",IF($A$2&lt;&gt;-1,_xll.RtContribute(SourceAlias,M75,Fields,N75:O75,"SCOPE:SERVER"),_xll.RtContribute(SourceAlias,"DDS_INSERT_S",$A$2:$C$2,M75:O75,"SCOPE:SERVER FTC:ALL")),"stopped")</f>
        <v>stopped</v>
      </c>
      <c r="E75" s="212" t="str">
        <f>IF(Contribute="abcd",IF($A$2&lt;&gt;-1,_xll.RtContribute(SourceAlias,P75,Fields,Q75:R75,"SCOPE:SERVER"),_xll.RtContribute(SourceAlias,"DDS_INSERT_S",$A$2:$C$2,P75:R75,"SCOPE:SERVER FTC:ALL")),"stopped")</f>
        <v>stopped</v>
      </c>
      <c r="G75" s="128" t="str">
        <f t="shared" si="11"/>
        <v>EURYC1M_AB1E_2Y</v>
      </c>
      <c r="H75" s="129">
        <f ca="1">Pricing!$B75*100</f>
        <v>0.27099999998073138</v>
      </c>
      <c r="I75" s="129">
        <f ca="1">Pricing!$B75*100</f>
        <v>0.27099999998073138</v>
      </c>
      <c r="J75" s="59" t="str">
        <f t="shared" si="12"/>
        <v>EUR_CURVE_3M_2Y</v>
      </c>
      <c r="K75" s="129">
        <f ca="1">Pricing!$C75*100</f>
        <v>0.37437054384588692</v>
      </c>
      <c r="L75" s="129">
        <f ca="1">Pricing!$C75*100</f>
        <v>0.37437054384588692</v>
      </c>
      <c r="M75" s="59" t="str">
        <f>Currency&amp;"AB"&amp;M$3&amp;"R"&amp;A75&amp;"="</f>
        <v>EURAB6R2Y=</v>
      </c>
      <c r="N75" s="129">
        <f ca="1">Pricing!$D75*100</f>
        <v>0.4992193885787054</v>
      </c>
      <c r="O75" s="130">
        <f ca="1">Pricing!$D75*100</f>
        <v>0.4992193885787054</v>
      </c>
      <c r="P75" s="59" t="str">
        <f>Currency&amp;"_CURVE_"&amp;P$3&amp;"M_"&amp;$A75</f>
        <v>EUR_CURVE_12M_2Y</v>
      </c>
      <c r="Q75" s="129">
        <f ca="1">Pricing!$E75*100</f>
        <v>0.65794011419714915</v>
      </c>
      <c r="R75" s="130">
        <f ca="1">Pricing!$E75*100</f>
        <v>0.65794011419714915</v>
      </c>
      <c r="V75" s="129">
        <v>0.27100000000000002</v>
      </c>
      <c r="W75" s="129">
        <v>0.27100000000000002</v>
      </c>
      <c r="Y75" s="129">
        <v>0.37406229200000002</v>
      </c>
      <c r="Z75" s="129">
        <v>0.37406229200000002</v>
      </c>
      <c r="AB75" s="129">
        <v>0.49922230299999998</v>
      </c>
      <c r="AC75" s="129">
        <v>0.49922230299999998</v>
      </c>
      <c r="AE75" s="129">
        <v>0.65794011399999996</v>
      </c>
      <c r="AF75" s="129">
        <v>0.65794011399999996</v>
      </c>
      <c r="AH75" s="217">
        <f t="shared" ca="1" si="13"/>
        <v>1.9268642237335598E-11</v>
      </c>
      <c r="AI75" s="217"/>
      <c r="AJ75" s="217"/>
      <c r="AK75" s="217">
        <f ca="1">(Y75-K75+Z75-L75)/2</f>
        <v>-3.0825184588689769E-4</v>
      </c>
      <c r="AL75" s="217"/>
      <c r="AM75" s="217"/>
      <c r="AN75" s="217">
        <f ca="1">(AB75-N75+AC75-O75)/2</f>
        <v>2.914421294575309E-6</v>
      </c>
      <c r="AO75" s="217"/>
      <c r="AP75" s="217"/>
      <c r="AQ75" s="217">
        <f ca="1">(AE75-Q75+AF75-R75)/2</f>
        <v>-1.9714918586544172E-10</v>
      </c>
      <c r="AR75" s="30"/>
      <c r="AS75" s="30"/>
      <c r="AT75" s="30"/>
      <c r="AU75" s="30"/>
    </row>
    <row r="76" spans="1:47" x14ac:dyDescent="0.2">
      <c r="A76" s="70" t="str">
        <f>Pricing!$A76</f>
        <v>2Y3M</v>
      </c>
      <c r="B76" s="208" t="str">
        <f>IF(Contribute="abcd",IF($A$2&lt;&gt;-1,_xll.RtContribute(SourceAlias,G76,Fields,H76:I76,"SCOPE:SERVER"),_xll.RtContribute(SourceAlias,"DDS_INSERT_S",$A$2:$C$2,G76:I76,"SCOPE:SERVER FTC:ALL")),"stopped")</f>
        <v>stopped</v>
      </c>
      <c r="C76" s="205"/>
      <c r="D76" s="205"/>
      <c r="E76" s="206"/>
      <c r="G76" s="128" t="str">
        <f t="shared" si="11"/>
        <v>EURYC1M_AB1E_2Y3M</v>
      </c>
      <c r="H76" s="129">
        <f ca="1">Pricing!$B76*100</f>
        <v>0.29425577123585173</v>
      </c>
      <c r="I76" s="129">
        <f ca="1">Pricing!$B76*100</f>
        <v>0.29425577123585173</v>
      </c>
      <c r="J76" s="59" t="str">
        <f t="shared" si="12"/>
        <v>EUR_CURVE_3M_2Y3M</v>
      </c>
      <c r="K76" s="129">
        <f ca="1">Pricing!$C76*100</f>
        <v>0.40135829963985853</v>
      </c>
      <c r="L76" s="129">
        <f ca="1">Pricing!$C76*100</f>
        <v>0.40135829963985853</v>
      </c>
      <c r="M76" s="59"/>
      <c r="N76" s="129"/>
      <c r="O76" s="130"/>
      <c r="P76" s="59"/>
      <c r="Q76" s="129"/>
      <c r="R76" s="130"/>
      <c r="V76" s="129">
        <v>0.294244644</v>
      </c>
      <c r="W76" s="129">
        <v>0.294244644</v>
      </c>
      <c r="Y76" s="129" t="s">
        <v>126</v>
      </c>
      <c r="Z76" s="129" t="s">
        <v>126</v>
      </c>
      <c r="AB76" s="129"/>
      <c r="AC76" s="129"/>
      <c r="AE76" s="129"/>
      <c r="AF76" s="129"/>
      <c r="AH76" s="217">
        <f t="shared" ca="1" si="13"/>
        <v>-1.1127235851726702E-5</v>
      </c>
      <c r="AI76" s="217"/>
      <c r="AJ76" s="217"/>
      <c r="AK76" s="217"/>
      <c r="AL76" s="217"/>
      <c r="AM76" s="217"/>
      <c r="AN76" s="217"/>
      <c r="AO76" s="217"/>
      <c r="AP76" s="217"/>
      <c r="AQ76" s="217"/>
      <c r="AR76" s="30"/>
      <c r="AS76" s="30"/>
      <c r="AT76" s="30"/>
      <c r="AU76" s="30"/>
    </row>
    <row r="77" spans="1:47" x14ac:dyDescent="0.2">
      <c r="A77" s="70" t="str">
        <f>Pricing!$A77</f>
        <v>2Y6M</v>
      </c>
      <c r="B77" s="208" t="str">
        <f>IF(Contribute="abcd",IF($A$2&lt;&gt;-1,_xll.RtContribute(SourceAlias,G77,Fields,H77:I77,"SCOPE:SERVER"),_xll.RtContribute(SourceAlias,"DDS_INSERT_S",$A$2:$C$2,G77:I77,"SCOPE:SERVER FTC:ALL")),"stopped")</f>
        <v>stopped</v>
      </c>
      <c r="C77" s="205"/>
      <c r="D77" s="205"/>
      <c r="E77" s="206"/>
      <c r="G77" s="128" t="str">
        <f t="shared" si="11"/>
        <v>EURYC1M_AB1E_2Y6M</v>
      </c>
      <c r="H77" s="129">
        <f ca="1">Pricing!$B77*100</f>
        <v>0.32174213074824098</v>
      </c>
      <c r="I77" s="129">
        <f ca="1">Pricing!$B77*100</f>
        <v>0.32174213074824098</v>
      </c>
      <c r="J77" s="59" t="str">
        <f t="shared" si="12"/>
        <v>EUR_CURVE_3M_2Y6M</v>
      </c>
      <c r="K77" s="129">
        <f ca="1">Pricing!$C77*100</f>
        <v>0.43348814781151451</v>
      </c>
      <c r="L77" s="129">
        <f ca="1">Pricing!$C77*100</f>
        <v>0.43348814781151451</v>
      </c>
      <c r="M77" s="59" t="str">
        <f>Currency&amp;"AB"&amp;M$3&amp;"R"&amp;A77&amp;"="</f>
        <v>EURAB6R2Y6M=</v>
      </c>
      <c r="N77" s="129">
        <f ca="1">Pricing!$D77*100</f>
        <v>0.56359832830472856</v>
      </c>
      <c r="O77" s="130">
        <f ca="1">Pricing!$D77*100</f>
        <v>0.56359832830472856</v>
      </c>
      <c r="P77" s="59"/>
      <c r="Q77" s="129"/>
      <c r="R77" s="130"/>
      <c r="V77" s="129">
        <v>0.32173177800000002</v>
      </c>
      <c r="W77" s="129">
        <v>0.32173177800000002</v>
      </c>
      <c r="Y77" s="129" t="s">
        <v>126</v>
      </c>
      <c r="Z77" s="129" t="s">
        <v>126</v>
      </c>
      <c r="AB77" s="129" t="s">
        <v>126</v>
      </c>
      <c r="AC77" s="129" t="s">
        <v>126</v>
      </c>
      <c r="AE77" s="129"/>
      <c r="AF77" s="129"/>
      <c r="AH77" s="217">
        <f t="shared" ca="1" si="13"/>
        <v>-1.0352748240960441E-5</v>
      </c>
      <c r="AI77" s="217"/>
      <c r="AJ77" s="217"/>
      <c r="AK77" s="217"/>
      <c r="AL77" s="217"/>
      <c r="AM77" s="217"/>
      <c r="AN77" s="217"/>
      <c r="AO77" s="217"/>
      <c r="AP77" s="217"/>
      <c r="AQ77" s="217"/>
      <c r="AR77" s="30"/>
      <c r="AS77" s="30"/>
      <c r="AT77" s="30"/>
      <c r="AU77" s="30"/>
    </row>
    <row r="78" spans="1:47" x14ac:dyDescent="0.2">
      <c r="A78" s="70" t="str">
        <f>Pricing!$A78</f>
        <v>2Y9M</v>
      </c>
      <c r="B78" s="208" t="str">
        <f>IF(Contribute="abcd",IF($A$2&lt;&gt;-1,_xll.RtContribute(SourceAlias,G78,Fields,H78:I78,"SCOPE:SERVER"),_xll.RtContribute(SourceAlias,"DDS_INSERT_S",$A$2:$C$2,G78:I78,"SCOPE:SERVER FTC:ALL")),"stopped")</f>
        <v>stopped</v>
      </c>
      <c r="C78" s="205"/>
      <c r="D78" s="205"/>
      <c r="E78" s="206"/>
      <c r="G78" s="128" t="str">
        <f t="shared" si="11"/>
        <v>EURYC1M_AB1E_2Y9M</v>
      </c>
      <c r="H78" s="129">
        <f ca="1">Pricing!$B78*100</f>
        <v>0.35310692921050213</v>
      </c>
      <c r="I78" s="129">
        <f ca="1">Pricing!$B78*100</f>
        <v>0.35310692921050213</v>
      </c>
      <c r="J78" s="59" t="str">
        <f t="shared" si="12"/>
        <v>EUR_CURVE_3M_2Y9M</v>
      </c>
      <c r="K78" s="129">
        <f ca="1">Pricing!$C78*100</f>
        <v>0.46945123246644527</v>
      </c>
      <c r="L78" s="129">
        <f ca="1">Pricing!$C78*100</f>
        <v>0.46945123246644527</v>
      </c>
      <c r="M78" s="59"/>
      <c r="N78" s="129"/>
      <c r="O78" s="130"/>
      <c r="P78" s="59"/>
      <c r="Q78" s="129"/>
      <c r="R78" s="130"/>
      <c r="V78" s="129">
        <v>0.35310197700000001</v>
      </c>
      <c r="W78" s="129">
        <v>0.35310197700000001</v>
      </c>
      <c r="Y78" s="129" t="s">
        <v>126</v>
      </c>
      <c r="Z78" s="129" t="s">
        <v>126</v>
      </c>
      <c r="AB78" s="129"/>
      <c r="AC78" s="129"/>
      <c r="AE78" s="129"/>
      <c r="AF78" s="129"/>
      <c r="AH78" s="217">
        <f t="shared" ca="1" si="13"/>
        <v>-4.9522105021182483E-6</v>
      </c>
      <c r="AI78" s="217"/>
      <c r="AJ78" s="217"/>
      <c r="AK78" s="217"/>
      <c r="AL78" s="217"/>
      <c r="AM78" s="217"/>
      <c r="AN78" s="217"/>
      <c r="AO78" s="217"/>
      <c r="AP78" s="217"/>
      <c r="AQ78" s="217"/>
      <c r="AR78" s="30"/>
      <c r="AS78" s="30"/>
      <c r="AT78" s="30"/>
      <c r="AU78" s="30"/>
    </row>
    <row r="79" spans="1:47" x14ac:dyDescent="0.2">
      <c r="A79" s="70" t="str">
        <f>Pricing!$A79</f>
        <v>3Y</v>
      </c>
      <c r="B79" s="208" t="str">
        <f>IF(Contribute="abcd",IF($A$2&lt;&gt;-1,_xll.RtContribute(SourceAlias,G79,Fields,H79:I79,"SCOPE:SERVER"),_xll.RtContribute(SourceAlias,"DDS_INSERT_S",$A$2:$C$2,G79:I79,"SCOPE:SERVER FTC:ALL")),"stopped")</f>
        <v>stopped</v>
      </c>
      <c r="C79" s="208" t="str">
        <f>IF(Contribute="abcd",IF($A$2&lt;&gt;-1,_xll.RtContribute(SourceAlias,J79,Fields,K79:L79,"SCOPE:SERVER"),_xll.RtContribute(SourceAlias,"DDS_INSERT_S",$A$2:$C$2,J79:L79,"SCOPE:SERVER FTC:ALL")),"stopped")</f>
        <v>stopped</v>
      </c>
      <c r="D79" s="208" t="str">
        <f>IF(Contribute="abcd",IF($A$2&lt;&gt;-1,_xll.RtContribute(SourceAlias,M79,Fields,N79:O79,"SCOPE:SERVER"),_xll.RtContribute(SourceAlias,"DDS_INSERT_S",$A$2:$C$2,M79:O79,"SCOPE:SERVER FTC:ALL")),"stopped")</f>
        <v>stopped</v>
      </c>
      <c r="E79" s="212" t="str">
        <f>IF(Contribute="abcd",IF($A$2&lt;&gt;-1,_xll.RtContribute(SourceAlias,P79,Fields,Q79:R79,"SCOPE:SERVER"),_xll.RtContribute(SourceAlias,"DDS_INSERT_S",$A$2:$C$2,P79:R79,"SCOPE:SERVER FTC:ALL")),"stopped")</f>
        <v>stopped</v>
      </c>
      <c r="G79" s="128" t="str">
        <f t="shared" si="11"/>
        <v>EURYC1M_AB1E_3Y</v>
      </c>
      <c r="H79" s="129">
        <f ca="1">Pricing!$B79*100</f>
        <v>0.38699999999891027</v>
      </c>
      <c r="I79" s="129">
        <f ca="1">Pricing!$B79*100</f>
        <v>0.38699999999891027</v>
      </c>
      <c r="J79" s="59" t="str">
        <f t="shared" si="12"/>
        <v>EUR_CURVE_3M_3Y</v>
      </c>
      <c r="K79" s="129">
        <f ca="1">Pricing!$C79*100</f>
        <v>0.50699999997742373</v>
      </c>
      <c r="L79" s="129">
        <f ca="1">Pricing!$C79*100</f>
        <v>0.50699999997742373</v>
      </c>
      <c r="M79" s="59" t="str">
        <f t="shared" ref="M79:M110" si="14">Currency&amp;"AB"&amp;M$3&amp;"R"&amp;A79&amp;"="</f>
        <v>EURAB6R3Y=</v>
      </c>
      <c r="N79" s="129">
        <f ca="1">Pricing!$D79*100</f>
        <v>0.64099999987783929</v>
      </c>
      <c r="O79" s="130">
        <f ca="1">Pricing!$D79*100</f>
        <v>0.64099999987783929</v>
      </c>
      <c r="P79" s="59" t="str">
        <f t="shared" ref="P79:P110" si="15">Currency&amp;"_CURVE_"&amp;P$3&amp;"M_"&amp;$A79</f>
        <v>EUR_CURVE_12M_3Y</v>
      </c>
      <c r="Q79" s="129">
        <f ca="1">Pricing!$E79*100</f>
        <v>0.79399999999999571</v>
      </c>
      <c r="R79" s="130">
        <f ca="1">Pricing!$E79*100</f>
        <v>0.79399999999999571</v>
      </c>
      <c r="V79" s="129">
        <v>0.38700000000000001</v>
      </c>
      <c r="W79" s="129">
        <v>0.38700000000000001</v>
      </c>
      <c r="Y79" s="129">
        <v>0.50700000000000001</v>
      </c>
      <c r="Z79" s="129">
        <v>0.50700000000000001</v>
      </c>
      <c r="AB79" s="129">
        <v>0.64100000000000001</v>
      </c>
      <c r="AC79" s="129">
        <v>0.64100000000000001</v>
      </c>
      <c r="AE79" s="129">
        <v>0.79400000000000004</v>
      </c>
      <c r="AF79" s="129">
        <v>0.79400000000000004</v>
      </c>
      <c r="AH79" s="217">
        <f t="shared" ca="1" si="13"/>
        <v>1.0897394098208224E-12</v>
      </c>
      <c r="AI79" s="217"/>
      <c r="AJ79" s="217"/>
      <c r="AK79" s="217">
        <f t="shared" ref="AK79:AK136" ca="1" si="16">(Y79-K79+Z79-L79)/2</f>
        <v>2.2576274183450096E-11</v>
      </c>
      <c r="AL79" s="217"/>
      <c r="AM79" s="217"/>
      <c r="AN79" s="217">
        <f t="shared" ref="AN79:AN126" ca="1" si="17">(AB79-N79+AC79-O79)/2</f>
        <v>1.2216072597937E-10</v>
      </c>
      <c r="AO79" s="217"/>
      <c r="AP79" s="217"/>
      <c r="AQ79" s="217">
        <f t="shared" ref="AQ79:AQ126" ca="1" si="18">(AE79-Q79+AF79-R79)/2</f>
        <v>4.3298697960381105E-15</v>
      </c>
      <c r="AR79" s="30"/>
      <c r="AS79" s="30"/>
      <c r="AT79" s="30"/>
      <c r="AU79" s="30"/>
    </row>
    <row r="80" spans="1:47" x14ac:dyDescent="0.2">
      <c r="A80" s="70" t="str">
        <f>Pricing!$A80</f>
        <v>4Y</v>
      </c>
      <c r="B80" s="208" t="str">
        <f>IF(Contribute="abcd",IF($A$2&lt;&gt;-1,_xll.RtContribute(SourceAlias,G80,Fields,H80:I80,"SCOPE:SERVER"),_xll.RtContribute(SourceAlias,"DDS_INSERT_S",$A$2:$C$2,G80:I80,"SCOPE:SERVER FTC:ALL")),"stopped")</f>
        <v>stopped</v>
      </c>
      <c r="C80" s="208" t="str">
        <f>IF(Contribute="abcd",IF($A$2&lt;&gt;-1,_xll.RtContribute(SourceAlias,J80,Fields,K80:L80,"SCOPE:SERVER"),_xll.RtContribute(SourceAlias,"DDS_INSERT_S",$A$2:$C$2,J80:L80,"SCOPE:SERVER FTC:ALL")),"stopped")</f>
        <v>stopped</v>
      </c>
      <c r="D80" s="208" t="str">
        <f>IF(Contribute="abcd",IF($A$2&lt;&gt;-1,_xll.RtContribute(SourceAlias,M80,Fields,N80:O80,"SCOPE:SERVER"),_xll.RtContribute(SourceAlias,"DDS_INSERT_S",$A$2:$C$2,M80:O80,"SCOPE:SERVER FTC:ALL")),"stopped")</f>
        <v>stopped</v>
      </c>
      <c r="E80" s="212" t="str">
        <f>IF(Contribute="abcd",IF($A$2&lt;&gt;-1,_xll.RtContribute(SourceAlias,P80,Fields,Q80:R80,"SCOPE:SERVER"),_xll.RtContribute(SourceAlias,"DDS_INSERT_S",$A$2:$C$2,P80:R80,"SCOPE:SERVER FTC:ALL")),"stopped")</f>
        <v>stopped</v>
      </c>
      <c r="G80" s="128" t="str">
        <f t="shared" si="11"/>
        <v>EURYC1M_AB1E_4Y</v>
      </c>
      <c r="H80" s="129">
        <f ca="1">Pricing!$B80*100</f>
        <v>0.55400000000029237</v>
      </c>
      <c r="I80" s="129">
        <f ca="1">Pricing!$B80*100</f>
        <v>0.55400000000029237</v>
      </c>
      <c r="J80" s="59" t="str">
        <f t="shared" si="12"/>
        <v>EUR_CURVE_3M_4Y</v>
      </c>
      <c r="K80" s="129">
        <f ca="1">Pricing!$C80*100</f>
        <v>0.68299999999794292</v>
      </c>
      <c r="L80" s="129">
        <f ca="1">Pricing!$C80*100</f>
        <v>0.68299999999794292</v>
      </c>
      <c r="M80" s="59" t="str">
        <f t="shared" si="14"/>
        <v>EURAB6R4Y=</v>
      </c>
      <c r="N80" s="129">
        <f ca="1">Pricing!$D80*100</f>
        <v>0.82400000000011386</v>
      </c>
      <c r="O80" s="130">
        <f ca="1">Pricing!$D80*100</f>
        <v>0.82400000000011386</v>
      </c>
      <c r="P80" s="59" t="str">
        <f t="shared" si="15"/>
        <v>EUR_CURVE_12M_4Y</v>
      </c>
      <c r="Q80" s="129">
        <f ca="1">Pricing!$E80*100</f>
        <v>0.97699999999999632</v>
      </c>
      <c r="R80" s="130">
        <f ca="1">Pricing!$E80*100</f>
        <v>0.97699999999999632</v>
      </c>
      <c r="V80" s="129">
        <v>0.55400000000000005</v>
      </c>
      <c r="W80" s="129">
        <v>0.55400000000000005</v>
      </c>
      <c r="Y80" s="129">
        <v>0.68300000000000005</v>
      </c>
      <c r="Z80" s="129">
        <v>0.68300000000000005</v>
      </c>
      <c r="AB80" s="129">
        <v>0.82399999999999995</v>
      </c>
      <c r="AC80" s="129">
        <v>0.82399999999999995</v>
      </c>
      <c r="AE80" s="129">
        <v>0.97699999999999998</v>
      </c>
      <c r="AF80" s="129">
        <v>0.97699999999999998</v>
      </c>
      <c r="AH80" s="217">
        <f t="shared" ca="1" si="13"/>
        <v>-2.9232172238380372E-13</v>
      </c>
      <c r="AI80" s="217"/>
      <c r="AJ80" s="217"/>
      <c r="AK80" s="217">
        <f t="shared" ca="1" si="16"/>
        <v>2.0571322423279526E-12</v>
      </c>
      <c r="AL80" s="217"/>
      <c r="AM80" s="217"/>
      <c r="AN80" s="217">
        <f t="shared" ca="1" si="17"/>
        <v>-1.1390888232654106E-13</v>
      </c>
      <c r="AO80" s="217"/>
      <c r="AP80" s="217"/>
      <c r="AQ80" s="217">
        <f t="shared" ca="1" si="18"/>
        <v>3.6637359812630166E-15</v>
      </c>
      <c r="AR80" s="30"/>
      <c r="AS80" s="30"/>
      <c r="AT80" s="30"/>
      <c r="AU80" s="30"/>
    </row>
    <row r="81" spans="1:47" x14ac:dyDescent="0.2">
      <c r="A81" s="70" t="str">
        <f>Pricing!$A81</f>
        <v>5Y</v>
      </c>
      <c r="B81" s="208" t="str">
        <f>IF(Contribute="abcd",IF($A$2&lt;&gt;-1,_xll.RtContribute(SourceAlias,G81,Fields,H81:I81,"SCOPE:SERVER"),_xll.RtContribute(SourceAlias,"DDS_INSERT_S",$A$2:$C$2,G81:I81,"SCOPE:SERVER FTC:ALL")),"stopped")</f>
        <v>stopped</v>
      </c>
      <c r="C81" s="208" t="str">
        <f>IF(Contribute="abcd",IF($A$2&lt;&gt;-1,_xll.RtContribute(SourceAlias,J81,Fields,K81:L81,"SCOPE:SERVER"),_xll.RtContribute(SourceAlias,"DDS_INSERT_S",$A$2:$C$2,J81:L81,"SCOPE:SERVER FTC:ALL")),"stopped")</f>
        <v>stopped</v>
      </c>
      <c r="D81" s="208" t="str">
        <f>IF(Contribute="abcd",IF($A$2&lt;&gt;-1,_xll.RtContribute(SourceAlias,M81,Fields,N81:O81,"SCOPE:SERVER"),_xll.RtContribute(SourceAlias,"DDS_INSERT_S",$A$2:$C$2,M81:O81,"SCOPE:SERVER FTC:ALL")),"stopped")</f>
        <v>stopped</v>
      </c>
      <c r="E81" s="212" t="str">
        <f>IF(Contribute="abcd",IF($A$2&lt;&gt;-1,_xll.RtContribute(SourceAlias,P81,Fields,Q81:R81,"SCOPE:SERVER"),_xll.RtContribute(SourceAlias,"DDS_INSERT_S",$A$2:$C$2,P81:R81,"SCOPE:SERVER FTC:ALL")),"stopped")</f>
        <v>stopped</v>
      </c>
      <c r="G81" s="128" t="str">
        <f t="shared" si="11"/>
        <v>EURYC1M_AB1E_5Y</v>
      </c>
      <c r="H81" s="129">
        <f ca="1">Pricing!$B81*100</f>
        <v>0.73399999999698617</v>
      </c>
      <c r="I81" s="129">
        <f ca="1">Pricing!$B81*100</f>
        <v>0.73399999999698617</v>
      </c>
      <c r="J81" s="59" t="str">
        <f t="shared" si="12"/>
        <v>EUR_CURVE_3M_5Y</v>
      </c>
      <c r="K81" s="129">
        <f ca="1">Pricing!$C81*100</f>
        <v>0.86900000000698796</v>
      </c>
      <c r="L81" s="129">
        <f ca="1">Pricing!$C81*100</f>
        <v>0.86900000000698796</v>
      </c>
      <c r="M81" s="59" t="str">
        <f t="shared" si="14"/>
        <v>EURAB6R5Y=</v>
      </c>
      <c r="N81" s="129">
        <f ca="1">Pricing!$D81*100</f>
        <v>1.0139999999988758</v>
      </c>
      <c r="O81" s="130">
        <f ca="1">Pricing!$D81*100</f>
        <v>1.0139999999988758</v>
      </c>
      <c r="P81" s="59" t="str">
        <f t="shared" si="15"/>
        <v>EUR_CURVE_12M_5Y</v>
      </c>
      <c r="Q81" s="129">
        <f ca="1">Pricing!$E81*100</f>
        <v>1.1669999999999996</v>
      </c>
      <c r="R81" s="130">
        <f ca="1">Pricing!$E81*100</f>
        <v>1.1669999999999996</v>
      </c>
      <c r="V81" s="129">
        <v>0.73399999999999999</v>
      </c>
      <c r="W81" s="129">
        <v>0.73399999999999999</v>
      </c>
      <c r="Y81" s="129">
        <v>0.86899999999999999</v>
      </c>
      <c r="Z81" s="129">
        <v>0.86899999999999999</v>
      </c>
      <c r="AB81" s="129">
        <v>1.014</v>
      </c>
      <c r="AC81" s="129">
        <v>1.014</v>
      </c>
      <c r="AE81" s="129">
        <v>1.167</v>
      </c>
      <c r="AF81" s="129">
        <v>1.167</v>
      </c>
      <c r="AH81" s="217">
        <f t="shared" ca="1" si="13"/>
        <v>3.0138114226474499E-12</v>
      </c>
      <c r="AI81" s="217"/>
      <c r="AJ81" s="217"/>
      <c r="AK81" s="217">
        <f t="shared" ca="1" si="16"/>
        <v>-6.9879657615956603E-12</v>
      </c>
      <c r="AL81" s="217"/>
      <c r="AM81" s="217"/>
      <c r="AN81" s="217">
        <f t="shared" ca="1" si="17"/>
        <v>1.1242118347354335E-12</v>
      </c>
      <c r="AO81" s="217"/>
      <c r="AP81" s="217"/>
      <c r="AQ81" s="217">
        <f t="shared" ca="1" si="18"/>
        <v>4.4408920985006262E-16</v>
      </c>
      <c r="AR81" s="30"/>
      <c r="AS81" s="30"/>
      <c r="AT81" s="30"/>
      <c r="AU81" s="30"/>
    </row>
    <row r="82" spans="1:47" x14ac:dyDescent="0.2">
      <c r="A82" s="70" t="str">
        <f>Pricing!$A82</f>
        <v>6Y</v>
      </c>
      <c r="B82" s="208" t="str">
        <f>IF(Contribute="abcd",IF($A$2&lt;&gt;-1,_xll.RtContribute(SourceAlias,G82,Fields,H82:I82,"SCOPE:SERVER"),_xll.RtContribute(SourceAlias,"DDS_INSERT_S",$A$2:$C$2,G82:I82,"SCOPE:SERVER FTC:ALL")),"stopped")</f>
        <v>stopped</v>
      </c>
      <c r="C82" s="208" t="str">
        <f>IF(Contribute="abcd",IF($A$2&lt;&gt;-1,_xll.RtContribute(SourceAlias,J82,Fields,K82:L82,"SCOPE:SERVER"),_xll.RtContribute(SourceAlias,"DDS_INSERT_S",$A$2:$C$2,J82:L82,"SCOPE:SERVER FTC:ALL")),"stopped")</f>
        <v>stopped</v>
      </c>
      <c r="D82" s="208" t="str">
        <f>IF(Contribute="abcd",IF($A$2&lt;&gt;-1,_xll.RtContribute(SourceAlias,M82,Fields,N82:O82,"SCOPE:SERVER"),_xll.RtContribute(SourceAlias,"DDS_INSERT_S",$A$2:$C$2,M82:O82,"SCOPE:SERVER FTC:ALL")),"stopped")</f>
        <v>stopped</v>
      </c>
      <c r="E82" s="212" t="str">
        <f>IF(Contribute="abcd",IF($A$2&lt;&gt;-1,_xll.RtContribute(SourceAlias,P82,Fields,Q82:R82,"SCOPE:SERVER"),_xll.RtContribute(SourceAlias,"DDS_INSERT_S",$A$2:$C$2,P82:R82,"SCOPE:SERVER FTC:ALL")),"stopped")</f>
        <v>stopped</v>
      </c>
      <c r="G82" s="128" t="str">
        <f t="shared" si="11"/>
        <v>EURYC1M_AB1E_6Y</v>
      </c>
      <c r="H82" s="129">
        <f ca="1">Pricing!$B82*100</f>
        <v>0.91800000000036397</v>
      </c>
      <c r="I82" s="129">
        <f ca="1">Pricing!$B82*100</f>
        <v>0.91800000000036397</v>
      </c>
      <c r="J82" s="59" t="str">
        <f t="shared" si="12"/>
        <v>EUR_CURVE_3M_6Y</v>
      </c>
      <c r="K82" s="129">
        <f ca="1">Pricing!$C82*100</f>
        <v>1.0549999999986281</v>
      </c>
      <c r="L82" s="129">
        <f ca="1">Pricing!$C82*100</f>
        <v>1.0549999999986281</v>
      </c>
      <c r="M82" s="59" t="str">
        <f t="shared" si="14"/>
        <v>EURAB6R6Y=</v>
      </c>
      <c r="N82" s="129">
        <f ca="1">Pricing!$D82*100</f>
        <v>1.200000000000145</v>
      </c>
      <c r="O82" s="130">
        <f ca="1">Pricing!$D82*100</f>
        <v>1.200000000000145</v>
      </c>
      <c r="P82" s="59" t="str">
        <f t="shared" si="15"/>
        <v>EUR_CURVE_12M_6Y</v>
      </c>
      <c r="Q82" s="129">
        <f ca="1">Pricing!$E82*100</f>
        <v>1.3519999999999972</v>
      </c>
      <c r="R82" s="130">
        <f ca="1">Pricing!$E82*100</f>
        <v>1.3519999999999972</v>
      </c>
      <c r="V82" s="129">
        <v>0.91800000000000004</v>
      </c>
      <c r="W82" s="129">
        <v>0.91800000000000004</v>
      </c>
      <c r="Y82" s="129">
        <v>1.0549999999999999</v>
      </c>
      <c r="Z82" s="129">
        <v>1.0549999999999999</v>
      </c>
      <c r="AB82" s="129">
        <v>1.2</v>
      </c>
      <c r="AC82" s="129">
        <v>1.2</v>
      </c>
      <c r="AE82" s="129">
        <v>1.3520000000000001</v>
      </c>
      <c r="AF82" s="129">
        <v>1.3520000000000001</v>
      </c>
      <c r="AH82" s="217">
        <f t="shared" ca="1" si="13"/>
        <v>-3.6393110747212631E-13</v>
      </c>
      <c r="AI82" s="217"/>
      <c r="AJ82" s="217"/>
      <c r="AK82" s="217">
        <f t="shared" ca="1" si="16"/>
        <v>1.3717915692268434E-12</v>
      </c>
      <c r="AL82" s="217"/>
      <c r="AM82" s="217"/>
      <c r="AN82" s="217">
        <f t="shared" ca="1" si="17"/>
        <v>-1.4499512701604544E-13</v>
      </c>
      <c r="AO82" s="217"/>
      <c r="AP82" s="217"/>
      <c r="AQ82" s="217">
        <f t="shared" ca="1" si="18"/>
        <v>2.886579864025407E-15</v>
      </c>
      <c r="AR82" s="30"/>
      <c r="AS82" s="30"/>
      <c r="AT82" s="30"/>
      <c r="AU82" s="30"/>
    </row>
    <row r="83" spans="1:47" x14ac:dyDescent="0.2">
      <c r="A83" s="70" t="str">
        <f>Pricing!$A83</f>
        <v>7Y</v>
      </c>
      <c r="B83" s="208" t="str">
        <f>IF(Contribute="abcd",IF($A$2&lt;&gt;-1,_xll.RtContribute(SourceAlias,G83,Fields,H83:I83,"SCOPE:SERVER"),_xll.RtContribute(SourceAlias,"DDS_INSERT_S",$A$2:$C$2,G83:I83,"SCOPE:SERVER FTC:ALL")),"stopped")</f>
        <v>stopped</v>
      </c>
      <c r="C83" s="208" t="str">
        <f>IF(Contribute="abcd",IF($A$2&lt;&gt;-1,_xll.RtContribute(SourceAlias,J83,Fields,K83:L83,"SCOPE:SERVER"),_xll.RtContribute(SourceAlias,"DDS_INSERT_S",$A$2:$C$2,J83:L83,"SCOPE:SERVER FTC:ALL")),"stopped")</f>
        <v>stopped</v>
      </c>
      <c r="D83" s="208" t="str">
        <f>IF(Contribute="abcd",IF($A$2&lt;&gt;-1,_xll.RtContribute(SourceAlias,M83,Fields,N83:O83,"SCOPE:SERVER"),_xll.RtContribute(SourceAlias,"DDS_INSERT_S",$A$2:$C$2,M83:O83,"SCOPE:SERVER FTC:ALL")),"stopped")</f>
        <v>stopped</v>
      </c>
      <c r="E83" s="212" t="str">
        <f>IF(Contribute="abcd",IF($A$2&lt;&gt;-1,_xll.RtContribute(SourceAlias,P83,Fields,Q83:R83,"SCOPE:SERVER"),_xll.RtContribute(SourceAlias,"DDS_INSERT_S",$A$2:$C$2,P83:R83,"SCOPE:SERVER FTC:ALL")),"stopped")</f>
        <v>stopped</v>
      </c>
      <c r="G83" s="128" t="str">
        <f t="shared" si="11"/>
        <v>EURYC1M_AB1E_7Y</v>
      </c>
      <c r="H83" s="129">
        <f ca="1">Pricing!$B83*100</f>
        <v>1.0950000000004816</v>
      </c>
      <c r="I83" s="129">
        <f ca="1">Pricing!$B83*100</f>
        <v>1.0950000000004816</v>
      </c>
      <c r="J83" s="59" t="str">
        <f t="shared" si="12"/>
        <v>EUR_CURVE_3M_7Y</v>
      </c>
      <c r="K83" s="129">
        <f ca="1">Pricing!$C83*100</f>
        <v>1.2339999999968165</v>
      </c>
      <c r="L83" s="129">
        <f ca="1">Pricing!$C83*100</f>
        <v>1.2339999999968165</v>
      </c>
      <c r="M83" s="59" t="str">
        <f t="shared" si="14"/>
        <v>EURAB6R7Y=</v>
      </c>
      <c r="N83" s="129">
        <f ca="1">Pricing!$D83*100</f>
        <v>1.3760000000001509</v>
      </c>
      <c r="O83" s="130">
        <f ca="1">Pricing!$D83*100</f>
        <v>1.3760000000001509</v>
      </c>
      <c r="P83" s="59" t="str">
        <f t="shared" si="15"/>
        <v>EUR_CURVE_12M_7Y</v>
      </c>
      <c r="Q83" s="129">
        <f ca="1">Pricing!$E83*100</f>
        <v>1.524999999999999</v>
      </c>
      <c r="R83" s="130">
        <f ca="1">Pricing!$E83*100</f>
        <v>1.524999999999999</v>
      </c>
      <c r="V83" s="129">
        <v>1.095</v>
      </c>
      <c r="W83" s="129">
        <v>1.095</v>
      </c>
      <c r="Y83" s="129">
        <v>1.234</v>
      </c>
      <c r="Z83" s="129">
        <v>1.234</v>
      </c>
      <c r="AB83" s="129">
        <v>1.3759999999999999</v>
      </c>
      <c r="AC83" s="129">
        <v>1.3759999999999999</v>
      </c>
      <c r="AE83" s="129">
        <v>1.5249999999999999</v>
      </c>
      <c r="AF83" s="129">
        <v>1.5249999999999999</v>
      </c>
      <c r="AH83" s="217">
        <f t="shared" ca="1" si="13"/>
        <v>-4.8161474808239291E-13</v>
      </c>
      <c r="AI83" s="217"/>
      <c r="AJ83" s="217"/>
      <c r="AK83" s="217">
        <f t="shared" ca="1" si="16"/>
        <v>3.1834535008101739E-12</v>
      </c>
      <c r="AL83" s="217"/>
      <c r="AM83" s="217"/>
      <c r="AN83" s="217">
        <f t="shared" ca="1" si="17"/>
        <v>-1.5099033134902129E-13</v>
      </c>
      <c r="AO83" s="217"/>
      <c r="AP83" s="217"/>
      <c r="AQ83" s="217">
        <f t="shared" ca="1" si="18"/>
        <v>8.8817841970012523E-16</v>
      </c>
      <c r="AR83" s="30"/>
      <c r="AS83" s="30"/>
      <c r="AT83" s="30"/>
      <c r="AU83" s="30"/>
    </row>
    <row r="84" spans="1:47" x14ac:dyDescent="0.2">
      <c r="A84" s="70" t="str">
        <f>Pricing!$A84</f>
        <v>8Y</v>
      </c>
      <c r="B84" s="208" t="str">
        <f>IF(Contribute="abcd",IF($A$2&lt;&gt;-1,_xll.RtContribute(SourceAlias,G84,Fields,H84:I84,"SCOPE:SERVER"),_xll.RtContribute(SourceAlias,"DDS_INSERT_S",$A$2:$C$2,G84:I84,"SCOPE:SERVER FTC:ALL")),"stopped")</f>
        <v>stopped</v>
      </c>
      <c r="C84" s="208" t="str">
        <f>IF(Contribute="abcd",IF($A$2&lt;&gt;-1,_xll.RtContribute(SourceAlias,J84,Fields,K84:L84,"SCOPE:SERVER"),_xll.RtContribute(SourceAlias,"DDS_INSERT_S",$A$2:$C$2,J84:L84,"SCOPE:SERVER FTC:ALL")),"stopped")</f>
        <v>stopped</v>
      </c>
      <c r="D84" s="208" t="str">
        <f>IF(Contribute="abcd",IF($A$2&lt;&gt;-1,_xll.RtContribute(SourceAlias,M84,Fields,N84:O84,"SCOPE:SERVER"),_xll.RtContribute(SourceAlias,"DDS_INSERT_S",$A$2:$C$2,M84:O84,"SCOPE:SERVER FTC:ALL")),"stopped")</f>
        <v>stopped</v>
      </c>
      <c r="E84" s="212" t="str">
        <f>IF(Contribute="abcd",IF($A$2&lt;&gt;-1,_xll.RtContribute(SourceAlias,P84,Fields,Q84:R84,"SCOPE:SERVER"),_xll.RtContribute(SourceAlias,"DDS_INSERT_S",$A$2:$C$2,P84:R84,"SCOPE:SERVER FTC:ALL")),"stopped")</f>
        <v>stopped</v>
      </c>
      <c r="G84" s="128" t="str">
        <f t="shared" si="11"/>
        <v>EURYC1M_AB1E_8Y</v>
      </c>
      <c r="H84" s="129">
        <f ca="1">Pricing!$B84*100</f>
        <v>1.2630000000002255</v>
      </c>
      <c r="I84" s="129">
        <f ca="1">Pricing!$B84*100</f>
        <v>1.2630000000002255</v>
      </c>
      <c r="J84" s="59" t="str">
        <f t="shared" si="12"/>
        <v>EUR_CURVE_3M_8Y</v>
      </c>
      <c r="K84" s="129">
        <f ca="1">Pricing!$C84*100</f>
        <v>1.4019999999994921</v>
      </c>
      <c r="L84" s="129">
        <f ca="1">Pricing!$C84*100</f>
        <v>1.4019999999994921</v>
      </c>
      <c r="M84" s="59" t="str">
        <f t="shared" si="14"/>
        <v>EURAB6R8Y=</v>
      </c>
      <c r="N84" s="129">
        <f ca="1">Pricing!$D84*100</f>
        <v>1.5390000000001669</v>
      </c>
      <c r="O84" s="130">
        <f ca="1">Pricing!$D84*100</f>
        <v>1.5390000000001669</v>
      </c>
      <c r="P84" s="59" t="str">
        <f t="shared" si="15"/>
        <v>EUR_CURVE_12M_8Y</v>
      </c>
      <c r="Q84" s="129">
        <f ca="1">Pricing!$E84*100</f>
        <v>1.6839999999999991</v>
      </c>
      <c r="R84" s="130">
        <f ca="1">Pricing!$E84*100</f>
        <v>1.6839999999999991</v>
      </c>
      <c r="V84" s="129">
        <v>1.2629999999999999</v>
      </c>
      <c r="W84" s="129">
        <v>1.2629999999999999</v>
      </c>
      <c r="Y84" s="129">
        <v>1.4019999999999999</v>
      </c>
      <c r="Z84" s="129">
        <v>1.4019999999999999</v>
      </c>
      <c r="AB84" s="129">
        <v>1.5389999999999999</v>
      </c>
      <c r="AC84" s="129">
        <v>1.5389999999999999</v>
      </c>
      <c r="AE84" s="129">
        <v>1.6839999999999999</v>
      </c>
      <c r="AF84" s="129">
        <v>1.6839999999999999</v>
      </c>
      <c r="AH84" s="217">
        <f t="shared" ca="1" si="13"/>
        <v>-2.2559731860383181E-13</v>
      </c>
      <c r="AI84" s="217"/>
      <c r="AJ84" s="217"/>
      <c r="AK84" s="217">
        <f t="shared" ca="1" si="16"/>
        <v>5.078160114635466E-13</v>
      </c>
      <c r="AL84" s="217"/>
      <c r="AM84" s="217"/>
      <c r="AN84" s="217">
        <f t="shared" ca="1" si="17"/>
        <v>-1.6697754290362354E-13</v>
      </c>
      <c r="AO84" s="217"/>
      <c r="AP84" s="217"/>
      <c r="AQ84" s="217">
        <f t="shared" ca="1" si="18"/>
        <v>8.8817841970012523E-16</v>
      </c>
      <c r="AR84" s="30"/>
      <c r="AS84" s="30"/>
      <c r="AT84" s="30"/>
      <c r="AU84" s="30"/>
    </row>
    <row r="85" spans="1:47" x14ac:dyDescent="0.2">
      <c r="A85" s="70" t="str">
        <f>Pricing!$A85</f>
        <v>9Y</v>
      </c>
      <c r="B85" s="208" t="str">
        <f>IF(Contribute="abcd",IF($A$2&lt;&gt;-1,_xll.RtContribute(SourceAlias,G85,Fields,H85:I85,"SCOPE:SERVER"),_xll.RtContribute(SourceAlias,"DDS_INSERT_S",$A$2:$C$2,G85:I85,"SCOPE:SERVER FTC:ALL")),"stopped")</f>
        <v>stopped</v>
      </c>
      <c r="C85" s="208" t="str">
        <f>IF(Contribute="abcd",IF($A$2&lt;&gt;-1,_xll.RtContribute(SourceAlias,J85,Fields,K85:L85,"SCOPE:SERVER"),_xll.RtContribute(SourceAlias,"DDS_INSERT_S",$A$2:$C$2,J85:L85,"SCOPE:SERVER FTC:ALL")),"stopped")</f>
        <v>stopped</v>
      </c>
      <c r="D85" s="208" t="str">
        <f>IF(Contribute="abcd",IF($A$2&lt;&gt;-1,_xll.RtContribute(SourceAlias,M85,Fields,N85:O85,"SCOPE:SERVER"),_xll.RtContribute(SourceAlias,"DDS_INSERT_S",$A$2:$C$2,M85:O85,"SCOPE:SERVER FTC:ALL")),"stopped")</f>
        <v>stopped</v>
      </c>
      <c r="E85" s="212" t="str">
        <f>IF(Contribute="abcd",IF($A$2&lt;&gt;-1,_xll.RtContribute(SourceAlias,P85,Fields,Q85:R85,"SCOPE:SERVER"),_xll.RtContribute(SourceAlias,"DDS_INSERT_S",$A$2:$C$2,P85:R85,"SCOPE:SERVER FTC:ALL")),"stopped")</f>
        <v>stopped</v>
      </c>
      <c r="G85" s="128" t="str">
        <f t="shared" si="11"/>
        <v>EURYC1M_AB1E_9Y</v>
      </c>
      <c r="H85" s="129">
        <f ca="1">Pricing!$B85*100</f>
        <v>1.417000000000151</v>
      </c>
      <c r="I85" s="129">
        <f ca="1">Pricing!$B85*100</f>
        <v>1.417000000000151</v>
      </c>
      <c r="J85" s="59" t="str">
        <f t="shared" si="12"/>
        <v>EUR_CURVE_3M_9Y</v>
      </c>
      <c r="K85" s="129">
        <f ca="1">Pricing!$C85*100</f>
        <v>1.555999999999806</v>
      </c>
      <c r="L85" s="129">
        <f ca="1">Pricing!$C85*100</f>
        <v>1.555999999999806</v>
      </c>
      <c r="M85" s="59" t="str">
        <f t="shared" si="14"/>
        <v>EURAB6R9Y=</v>
      </c>
      <c r="N85" s="129">
        <f ca="1">Pricing!$D85*100</f>
        <v>1.6870000000001879</v>
      </c>
      <c r="O85" s="130">
        <f ca="1">Pricing!$D85*100</f>
        <v>1.6870000000001879</v>
      </c>
      <c r="P85" s="59" t="str">
        <f t="shared" si="15"/>
        <v>EUR_CURVE_12M_9Y</v>
      </c>
      <c r="Q85" s="129">
        <f ca="1">Pricing!$E85*100</f>
        <v>1.8269999999999977</v>
      </c>
      <c r="R85" s="130">
        <f ca="1">Pricing!$E85*100</f>
        <v>1.8269999999999977</v>
      </c>
      <c r="V85" s="129">
        <v>1.417</v>
      </c>
      <c r="W85" s="129">
        <v>1.417</v>
      </c>
      <c r="Y85" s="129">
        <v>1.556</v>
      </c>
      <c r="Z85" s="129">
        <v>1.556</v>
      </c>
      <c r="AB85" s="129">
        <v>1.6870000000000001</v>
      </c>
      <c r="AC85" s="129">
        <v>1.6870000000000001</v>
      </c>
      <c r="AE85" s="129">
        <v>1.827</v>
      </c>
      <c r="AF85" s="129">
        <v>1.827</v>
      </c>
      <c r="AH85" s="217">
        <f t="shared" ca="1" si="13"/>
        <v>-1.5099033134902129E-13</v>
      </c>
      <c r="AI85" s="217"/>
      <c r="AJ85" s="217"/>
      <c r="AK85" s="217">
        <f t="shared" ca="1" si="16"/>
        <v>1.9406698470447736E-13</v>
      </c>
      <c r="AL85" s="217"/>
      <c r="AM85" s="217"/>
      <c r="AN85" s="217">
        <f t="shared" ca="1" si="17"/>
        <v>-1.8784973576657649E-13</v>
      </c>
      <c r="AO85" s="217"/>
      <c r="AP85" s="217"/>
      <c r="AQ85" s="217">
        <f t="shared" ca="1" si="18"/>
        <v>2.2204460492503131E-15</v>
      </c>
      <c r="AR85" s="30"/>
      <c r="AS85" s="30"/>
      <c r="AT85" s="30"/>
      <c r="AU85" s="30"/>
    </row>
    <row r="86" spans="1:47" x14ac:dyDescent="0.2">
      <c r="A86" s="70" t="str">
        <f>Pricing!$A86</f>
        <v>10Y</v>
      </c>
      <c r="B86" s="208" t="str">
        <f>IF(Contribute="abcd",IF($A$2&lt;&gt;-1,_xll.RtContribute(SourceAlias,G86,Fields,H86:I86,"SCOPE:SERVER"),_xll.RtContribute(SourceAlias,"DDS_INSERT_S",$A$2:$C$2,G86:I86,"SCOPE:SERVER FTC:ALL")),"stopped")</f>
        <v>stopped</v>
      </c>
      <c r="C86" s="208" t="str">
        <f>IF(Contribute="abcd",IF($A$2&lt;&gt;-1,_xll.RtContribute(SourceAlias,J86,Fields,K86:L86,"SCOPE:SERVER"),_xll.RtContribute(SourceAlias,"DDS_INSERT_S",$A$2:$C$2,J86:L86,"SCOPE:SERVER FTC:ALL")),"stopped")</f>
        <v>stopped</v>
      </c>
      <c r="D86" s="208" t="str">
        <f>IF(Contribute="abcd",IF($A$2&lt;&gt;-1,_xll.RtContribute(SourceAlias,M86,Fields,N86:O86,"SCOPE:SERVER"),_xll.RtContribute(SourceAlias,"DDS_INSERT_S",$A$2:$C$2,M86:O86,"SCOPE:SERVER FTC:ALL")),"stopped")</f>
        <v>stopped</v>
      </c>
      <c r="E86" s="212" t="str">
        <f>IF(Contribute="abcd",IF($A$2&lt;&gt;-1,_xll.RtContribute(SourceAlias,P86,Fields,Q86:R86,"SCOPE:SERVER"),_xll.RtContribute(SourceAlias,"DDS_INSERT_S",$A$2:$C$2,P86:R86,"SCOPE:SERVER FTC:ALL")),"stopped")</f>
        <v>stopped</v>
      </c>
      <c r="G86" s="128" t="str">
        <f t="shared" si="11"/>
        <v>EURYC1M_AB1E_10Y</v>
      </c>
      <c r="H86" s="129">
        <f ca="1">Pricing!$B86*100</f>
        <v>1.5570000000000548</v>
      </c>
      <c r="I86" s="129">
        <f ca="1">Pricing!$B86*100</f>
        <v>1.5570000000000548</v>
      </c>
      <c r="J86" s="59" t="str">
        <f t="shared" si="12"/>
        <v>EUR_CURVE_3M_10Y</v>
      </c>
      <c r="K86" s="129">
        <f ca="1">Pricing!$C86*100</f>
        <v>1.6949999999957304</v>
      </c>
      <c r="L86" s="129">
        <f ca="1">Pricing!$C86*100</f>
        <v>1.6949999999957304</v>
      </c>
      <c r="M86" s="59" t="str">
        <f t="shared" si="14"/>
        <v>EURAB6R10Y=</v>
      </c>
      <c r="N86" s="129">
        <f ca="1">Pricing!$D86*100</f>
        <v>1.8209999999930515</v>
      </c>
      <c r="O86" s="130">
        <f ca="1">Pricing!$D86*100</f>
        <v>1.8209999999930515</v>
      </c>
      <c r="P86" s="59" t="str">
        <f t="shared" si="15"/>
        <v>EUR_CURVE_12M_10Y</v>
      </c>
      <c r="Q86" s="129">
        <f ca="1">Pricing!$E86*100</f>
        <v>1.9570000000000012</v>
      </c>
      <c r="R86" s="130">
        <f ca="1">Pricing!$E86*100</f>
        <v>1.9570000000000012</v>
      </c>
      <c r="V86" s="129">
        <v>1.5569999999999999</v>
      </c>
      <c r="W86" s="129">
        <v>1.5569999999999999</v>
      </c>
      <c r="Y86" s="129">
        <v>1.6950000000000001</v>
      </c>
      <c r="Z86" s="129">
        <v>1.6950000000000001</v>
      </c>
      <c r="AB86" s="129">
        <v>1.821</v>
      </c>
      <c r="AC86" s="129">
        <v>1.821</v>
      </c>
      <c r="AE86" s="129">
        <v>1.9570000000000001</v>
      </c>
      <c r="AF86" s="129">
        <v>1.9570000000000001</v>
      </c>
      <c r="AH86" s="217">
        <f t="shared" ca="1" si="13"/>
        <v>-5.4845017416482733E-14</v>
      </c>
      <c r="AI86" s="217"/>
      <c r="AJ86" s="217"/>
      <c r="AK86" s="217">
        <f t="shared" ca="1" si="16"/>
        <v>4.269695708103427E-12</v>
      </c>
      <c r="AL86" s="217"/>
      <c r="AM86" s="217"/>
      <c r="AN86" s="217">
        <f t="shared" ca="1" si="17"/>
        <v>6.9484418219190047E-12</v>
      </c>
      <c r="AO86" s="217"/>
      <c r="AP86" s="217"/>
      <c r="AQ86" s="217">
        <f t="shared" ca="1" si="18"/>
        <v>-1.1102230246251565E-15</v>
      </c>
      <c r="AR86" s="30"/>
      <c r="AS86" s="30"/>
      <c r="AT86" s="30"/>
      <c r="AU86" s="30"/>
    </row>
    <row r="87" spans="1:47" x14ac:dyDescent="0.2">
      <c r="A87" s="70" t="str">
        <f>Pricing!$A87</f>
        <v>11Y</v>
      </c>
      <c r="B87" s="208" t="str">
        <f>IF(Contribute="abcd",IF($A$2&lt;&gt;-1,_xll.RtContribute(SourceAlias,G87,Fields,H87:I87,"SCOPE:SERVER"),_xll.RtContribute(SourceAlias,"DDS_INSERT_S",$A$2:$C$2,G87:I87,"SCOPE:SERVER FTC:ALL")),"stopped")</f>
        <v>stopped</v>
      </c>
      <c r="C87" s="208" t="str">
        <f>IF(Contribute="abcd",IF($A$2&lt;&gt;-1,_xll.RtContribute(SourceAlias,J87,Fields,K87:L87,"SCOPE:SERVER"),_xll.RtContribute(SourceAlias,"DDS_INSERT_S",$A$2:$C$2,J87:L87,"SCOPE:SERVER FTC:ALL")),"stopped")</f>
        <v>stopped</v>
      </c>
      <c r="D87" s="208" t="str">
        <f>IF(Contribute="abcd",IF($A$2&lt;&gt;-1,_xll.RtContribute(SourceAlias,M87,Fields,N87:O87,"SCOPE:SERVER"),_xll.RtContribute(SourceAlias,"DDS_INSERT_S",$A$2:$C$2,M87:O87,"SCOPE:SERVER FTC:ALL")),"stopped")</f>
        <v>stopped</v>
      </c>
      <c r="E87" s="212" t="str">
        <f>IF(Contribute="abcd",IF($A$2&lt;&gt;-1,_xll.RtContribute(SourceAlias,P87,Fields,Q87:R87,"SCOPE:SERVER"),_xll.RtContribute(SourceAlias,"DDS_INSERT_S",$A$2:$C$2,P87:R87,"SCOPE:SERVER FTC:ALL")),"stopped")</f>
        <v>stopped</v>
      </c>
      <c r="G87" s="128" t="str">
        <f t="shared" si="11"/>
        <v>EURYC1M_AB1E_11Y</v>
      </c>
      <c r="H87" s="129">
        <f ca="1">Pricing!$B87*100</f>
        <v>1.6839056652656847</v>
      </c>
      <c r="I87" s="129">
        <f ca="1">Pricing!$B87*100</f>
        <v>1.6839056652656847</v>
      </c>
      <c r="J87" s="59" t="str">
        <f t="shared" si="12"/>
        <v>EUR_CURVE_3M_11Y</v>
      </c>
      <c r="K87" s="129">
        <f ca="1">Pricing!$C87*100</f>
        <v>1.8188364719011556</v>
      </c>
      <c r="L87" s="129">
        <f ca="1">Pricing!$C87*100</f>
        <v>1.8188364719011556</v>
      </c>
      <c r="M87" s="59" t="str">
        <f t="shared" si="14"/>
        <v>EURAB6R11Y=</v>
      </c>
      <c r="N87" s="129">
        <f ca="1">Pricing!$D87*100</f>
        <v>1.9400000000001707</v>
      </c>
      <c r="O87" s="130">
        <f ca="1">Pricing!$D87*100</f>
        <v>1.9400000000001707</v>
      </c>
      <c r="P87" s="59" t="str">
        <f t="shared" si="15"/>
        <v>EUR_CURVE_12M_11Y</v>
      </c>
      <c r="Q87" s="129">
        <f ca="1">Pricing!$E87*100</f>
        <v>2.0693921335666565</v>
      </c>
      <c r="R87" s="130">
        <f ca="1">Pricing!$E87*100</f>
        <v>2.0693921335666565</v>
      </c>
      <c r="V87" s="129">
        <v>1.6839056649999999</v>
      </c>
      <c r="W87" s="129">
        <v>1.6839056649999999</v>
      </c>
      <c r="Y87" s="129">
        <v>1.8188364690000001</v>
      </c>
      <c r="Z87" s="129">
        <v>1.8188364690000001</v>
      </c>
      <c r="AB87" s="129">
        <v>1.94</v>
      </c>
      <c r="AC87" s="129">
        <v>1.94</v>
      </c>
      <c r="AE87" s="129">
        <v>2.0693921340000001</v>
      </c>
      <c r="AF87" s="129">
        <v>2.0693921340000001</v>
      </c>
      <c r="AH87" s="218">
        <f t="shared" ca="1" si="13"/>
        <v>-2.6568480748778711E-10</v>
      </c>
      <c r="AI87" s="218"/>
      <c r="AJ87" s="218"/>
      <c r="AK87" s="218">
        <f t="shared" ca="1" si="16"/>
        <v>-2.9011555380265008E-9</v>
      </c>
      <c r="AL87" s="218"/>
      <c r="AM87" s="218"/>
      <c r="AN87" s="218">
        <f t="shared" ca="1" si="17"/>
        <v>-1.7075230118734908E-13</v>
      </c>
      <c r="AO87" s="218"/>
      <c r="AP87" s="218"/>
      <c r="AQ87" s="218">
        <f t="shared" ca="1" si="18"/>
        <v>4.3334358323932065E-10</v>
      </c>
      <c r="AR87" s="30"/>
      <c r="AS87" s="30"/>
      <c r="AT87" s="30"/>
      <c r="AU87" s="30"/>
    </row>
    <row r="88" spans="1:47" x14ac:dyDescent="0.2">
      <c r="A88" s="70" t="str">
        <f>Pricing!$A88</f>
        <v>12Y</v>
      </c>
      <c r="B88" s="208" t="str">
        <f>IF(Contribute="abcd",IF($A$2&lt;&gt;-1,_xll.RtContribute(SourceAlias,G88,Fields,H88:I88,"SCOPE:SERVER"),_xll.RtContribute(SourceAlias,"DDS_INSERT_S",$A$2:$C$2,G88:I88,"SCOPE:SERVER FTC:ALL")),"stopped")</f>
        <v>stopped</v>
      </c>
      <c r="C88" s="208" t="str">
        <f>IF(Contribute="abcd",IF($A$2&lt;&gt;-1,_xll.RtContribute(SourceAlias,J88,Fields,K88:L88,"SCOPE:SERVER"),_xll.RtContribute(SourceAlias,"DDS_INSERT_S",$A$2:$C$2,J88:L88,"SCOPE:SERVER FTC:ALL")),"stopped")</f>
        <v>stopped</v>
      </c>
      <c r="D88" s="208" t="str">
        <f>IF(Contribute="abcd",IF($A$2&lt;&gt;-1,_xll.RtContribute(SourceAlias,M88,Fields,N88:O88,"SCOPE:SERVER"),_xll.RtContribute(SourceAlias,"DDS_INSERT_S",$A$2:$C$2,M88:O88,"SCOPE:SERVER FTC:ALL")),"stopped")</f>
        <v>stopped</v>
      </c>
      <c r="E88" s="212" t="str">
        <f>IF(Contribute="abcd",IF($A$2&lt;&gt;-1,_xll.RtContribute(SourceAlias,P88,Fields,Q88:R88,"SCOPE:SERVER"),_xll.RtContribute(SourceAlias,"DDS_INSERT_S",$A$2:$C$2,P88:R88,"SCOPE:SERVER FTC:ALL")),"stopped")</f>
        <v>stopped</v>
      </c>
      <c r="G88" s="128" t="str">
        <f t="shared" si="11"/>
        <v>EURYC1M_AB1E_12Y</v>
      </c>
      <c r="H88" s="129">
        <f ca="1">Pricing!$B88*100</f>
        <v>1.7980000000022713</v>
      </c>
      <c r="I88" s="129">
        <f ca="1">Pricing!$B88*100</f>
        <v>1.7980000000022713</v>
      </c>
      <c r="J88" s="59" t="str">
        <f t="shared" si="12"/>
        <v>EUR_CURVE_3M_12Y</v>
      </c>
      <c r="K88" s="129">
        <f ca="1">Pricing!$C88*100</f>
        <v>1.9289999999923566</v>
      </c>
      <c r="L88" s="129">
        <f ca="1">Pricing!$C88*100</f>
        <v>1.9289999999923566</v>
      </c>
      <c r="M88" s="59" t="str">
        <f t="shared" si="14"/>
        <v>EURAB6R12Y=</v>
      </c>
      <c r="N88" s="129">
        <f ca="1">Pricing!$D88*100</f>
        <v>2.0429999999943487</v>
      </c>
      <c r="O88" s="130">
        <f ca="1">Pricing!$D88*100</f>
        <v>2.0429999999943487</v>
      </c>
      <c r="P88" s="59" t="str">
        <f t="shared" si="15"/>
        <v>EUR_CURVE_12M_12Y</v>
      </c>
      <c r="Q88" s="129">
        <f ca="1">Pricing!$E88*100</f>
        <v>2.1670000000002192</v>
      </c>
      <c r="R88" s="130">
        <f ca="1">Pricing!$E88*100</f>
        <v>2.1670000000002192</v>
      </c>
      <c r="V88" s="129">
        <v>1.798</v>
      </c>
      <c r="W88" s="129">
        <v>1.798</v>
      </c>
      <c r="Y88" s="129">
        <v>1.929</v>
      </c>
      <c r="Z88" s="129">
        <v>1.929</v>
      </c>
      <c r="AB88" s="129">
        <v>2.0430000000000001</v>
      </c>
      <c r="AC88" s="129">
        <v>2.0430000000000001</v>
      </c>
      <c r="AE88" s="129">
        <v>2.1669999999999998</v>
      </c>
      <c r="AF88" s="129">
        <v>2.1669999999999998</v>
      </c>
      <c r="AH88" s="217">
        <f t="shared" ca="1" si="13"/>
        <v>-2.2712942637781453E-12</v>
      </c>
      <c r="AI88" s="217"/>
      <c r="AJ88" s="217"/>
      <c r="AK88" s="217">
        <f t="shared" ca="1" si="16"/>
        <v>7.6434414353343527E-12</v>
      </c>
      <c r="AL88" s="217"/>
      <c r="AM88" s="217"/>
      <c r="AN88" s="217">
        <f t="shared" ca="1" si="17"/>
        <v>5.6514792845518969E-12</v>
      </c>
      <c r="AO88" s="217"/>
      <c r="AP88" s="217"/>
      <c r="AQ88" s="217">
        <f t="shared" ca="1" si="18"/>
        <v>-2.1938006966593093E-13</v>
      </c>
      <c r="AR88" s="30"/>
      <c r="AS88" s="30"/>
      <c r="AT88" s="30"/>
      <c r="AU88" s="30"/>
    </row>
    <row r="89" spans="1:47" x14ac:dyDescent="0.2">
      <c r="A89" s="70" t="str">
        <f>Pricing!$A89</f>
        <v>13Y</v>
      </c>
      <c r="B89" s="208" t="str">
        <f>IF(Contribute="abcd",IF($A$2&lt;&gt;-1,_xll.RtContribute(SourceAlias,G89,Fields,H89:I89,"SCOPE:SERVER"),_xll.RtContribute(SourceAlias,"DDS_INSERT_S",$A$2:$C$2,G89:I89,"SCOPE:SERVER FTC:ALL")),"stopped")</f>
        <v>stopped</v>
      </c>
      <c r="C89" s="208" t="str">
        <f>IF(Contribute="abcd",IF($A$2&lt;&gt;-1,_xll.RtContribute(SourceAlias,J89,Fields,K89:L89,"SCOPE:SERVER"),_xll.RtContribute(SourceAlias,"DDS_INSERT_S",$A$2:$C$2,J89:L89,"SCOPE:SERVER FTC:ALL")),"stopped")</f>
        <v>stopped</v>
      </c>
      <c r="D89" s="208" t="str">
        <f>IF(Contribute="abcd",IF($A$2&lt;&gt;-1,_xll.RtContribute(SourceAlias,M89,Fields,N89:O89,"SCOPE:SERVER"),_xll.RtContribute(SourceAlias,"DDS_INSERT_S",$A$2:$C$2,M89:O89,"SCOPE:SERVER FTC:ALL")),"stopped")</f>
        <v>stopped</v>
      </c>
      <c r="E89" s="212" t="str">
        <f>IF(Contribute="abcd",IF($A$2&lt;&gt;-1,_xll.RtContribute(SourceAlias,P89,Fields,Q89:R89,"SCOPE:SERVER"),_xll.RtContribute(SourceAlias,"DDS_INSERT_S",$A$2:$C$2,P89:R89,"SCOPE:SERVER FTC:ALL")),"stopped")</f>
        <v>stopped</v>
      </c>
      <c r="G89" s="128" t="str">
        <f t="shared" si="11"/>
        <v>EURYC1M_AB1E_13Y</v>
      </c>
      <c r="H89" s="129">
        <f ca="1">Pricing!$B89*100</f>
        <v>1.8956753612104276</v>
      </c>
      <c r="I89" s="129">
        <f ca="1">Pricing!$B89*100</f>
        <v>1.8956753612104276</v>
      </c>
      <c r="J89" s="59" t="str">
        <f t="shared" si="12"/>
        <v>EUR_CURVE_3M_13Y</v>
      </c>
      <c r="K89" s="129">
        <f ca="1">Pricing!$C89*100</f>
        <v>2.0230161687368211</v>
      </c>
      <c r="L89" s="129">
        <f ca="1">Pricing!$C89*100</f>
        <v>2.0230161687368211</v>
      </c>
      <c r="M89" s="59" t="str">
        <f t="shared" si="14"/>
        <v>EURAB6R13Y=</v>
      </c>
      <c r="N89" s="129">
        <f ca="1">Pricing!$D89*100</f>
        <v>2.1310000000001255</v>
      </c>
      <c r="O89" s="130">
        <f ca="1">Pricing!$D89*100</f>
        <v>2.1310000000001255</v>
      </c>
      <c r="P89" s="59" t="str">
        <f t="shared" si="15"/>
        <v>EUR_CURVE_12M_13Y</v>
      </c>
      <c r="Q89" s="129">
        <f ca="1">Pricing!$E89*100</f>
        <v>2.2495750365026868</v>
      </c>
      <c r="R89" s="130">
        <f ca="1">Pricing!$E89*100</f>
        <v>2.2495750365026868</v>
      </c>
      <c r="V89" s="129">
        <v>1.8956753609999999</v>
      </c>
      <c r="W89" s="129">
        <v>1.8956753609999999</v>
      </c>
      <c r="Y89" s="129">
        <v>2.02301617</v>
      </c>
      <c r="Z89" s="129">
        <v>2.02301617</v>
      </c>
      <c r="AB89" s="129">
        <v>2.1309999999999998</v>
      </c>
      <c r="AC89" s="129">
        <v>2.1309999999999998</v>
      </c>
      <c r="AE89" s="129">
        <v>2.2495750370000001</v>
      </c>
      <c r="AF89" s="129">
        <v>2.2495750370000001</v>
      </c>
      <c r="AH89" s="218">
        <f t="shared" ca="1" si="13"/>
        <v>-2.1042767528456352E-10</v>
      </c>
      <c r="AI89" s="218"/>
      <c r="AJ89" s="218"/>
      <c r="AK89" s="218">
        <f t="shared" ca="1" si="16"/>
        <v>1.2631788948169742E-9</v>
      </c>
      <c r="AL89" s="218"/>
      <c r="AM89" s="218"/>
      <c r="AN89" s="218">
        <f t="shared" ca="1" si="17"/>
        <v>-1.2567724638756772E-13</v>
      </c>
      <c r="AO89" s="218"/>
      <c r="AP89" s="218"/>
      <c r="AQ89" s="218">
        <f t="shared" ca="1" si="18"/>
        <v>4.9731330165059262E-10</v>
      </c>
      <c r="AR89" s="30"/>
      <c r="AS89" s="30"/>
      <c r="AT89" s="30"/>
      <c r="AU89" s="30"/>
    </row>
    <row r="90" spans="1:47" x14ac:dyDescent="0.2">
      <c r="A90" s="70" t="str">
        <f>Pricing!$A90</f>
        <v>14Y</v>
      </c>
      <c r="B90" s="208" t="str">
        <f>IF(Contribute="abcd",IF($A$2&lt;&gt;-1,_xll.RtContribute(SourceAlias,G90,Fields,H90:I90,"SCOPE:SERVER"),_xll.RtContribute(SourceAlias,"DDS_INSERT_S",$A$2:$C$2,G90:I90,"SCOPE:SERVER FTC:ALL")),"stopped")</f>
        <v>stopped</v>
      </c>
      <c r="C90" s="208" t="str">
        <f>IF(Contribute="abcd",IF($A$2&lt;&gt;-1,_xll.RtContribute(SourceAlias,J90,Fields,K90:L90,"SCOPE:SERVER"),_xll.RtContribute(SourceAlias,"DDS_INSERT_S",$A$2:$C$2,J90:L90,"SCOPE:SERVER FTC:ALL")),"stopped")</f>
        <v>stopped</v>
      </c>
      <c r="D90" s="208" t="str">
        <f>IF(Contribute="abcd",IF($A$2&lt;&gt;-1,_xll.RtContribute(SourceAlias,M90,Fields,N90:O90,"SCOPE:SERVER"),_xll.RtContribute(SourceAlias,"DDS_INSERT_S",$A$2:$C$2,M90:O90,"SCOPE:SERVER FTC:ALL")),"stopped")</f>
        <v>stopped</v>
      </c>
      <c r="E90" s="212" t="str">
        <f>IF(Contribute="abcd",IF($A$2&lt;&gt;-1,_xll.RtContribute(SourceAlias,P90,Fields,Q90:R90,"SCOPE:SERVER"),_xll.RtContribute(SourceAlias,"DDS_INSERT_S",$A$2:$C$2,P90:R90,"SCOPE:SERVER FTC:ALL")),"stopped")</f>
        <v>stopped</v>
      </c>
      <c r="G90" s="128" t="str">
        <f t="shared" si="11"/>
        <v>EURYC1M_AB1E_14Y</v>
      </c>
      <c r="H90" s="129">
        <f ca="1">Pricing!$B90*100</f>
        <v>1.9795762989279961</v>
      </c>
      <c r="I90" s="129">
        <f ca="1">Pricing!$B90*100</f>
        <v>1.9795762989279961</v>
      </c>
      <c r="J90" s="59" t="str">
        <f t="shared" si="12"/>
        <v>EUR_CURVE_3M_14Y</v>
      </c>
      <c r="K90" s="129">
        <f ca="1">Pricing!$C90*100</f>
        <v>2.1036070987804694</v>
      </c>
      <c r="L90" s="129">
        <f ca="1">Pricing!$C90*100</f>
        <v>2.1036070987804694</v>
      </c>
      <c r="M90" s="59" t="str">
        <f t="shared" si="14"/>
        <v>EURAB6R14Y=</v>
      </c>
      <c r="N90" s="129">
        <f ca="1">Pricing!$D90*100</f>
        <v>2.205000000000108</v>
      </c>
      <c r="O90" s="130">
        <f ca="1">Pricing!$D90*100</f>
        <v>2.205000000000108</v>
      </c>
      <c r="P90" s="59" t="str">
        <f t="shared" si="15"/>
        <v>EUR_CURVE_12M_14Y</v>
      </c>
      <c r="Q90" s="129">
        <f ca="1">Pricing!$E90*100</f>
        <v>2.3198737451225089</v>
      </c>
      <c r="R90" s="130">
        <f ca="1">Pricing!$E90*100</f>
        <v>2.3198737451225089</v>
      </c>
      <c r="V90" s="129">
        <v>1.9795762990000001</v>
      </c>
      <c r="W90" s="129">
        <v>1.9795762990000001</v>
      </c>
      <c r="Y90" s="129">
        <v>2.103607099</v>
      </c>
      <c r="Z90" s="129">
        <v>2.103607099</v>
      </c>
      <c r="AB90" s="129">
        <v>2.2050000000000001</v>
      </c>
      <c r="AC90" s="129">
        <v>2.2050000000000001</v>
      </c>
      <c r="AE90" s="129">
        <v>2.3198737450000002</v>
      </c>
      <c r="AF90" s="129">
        <v>2.3198737450000002</v>
      </c>
      <c r="AH90" s="218">
        <f t="shared" ca="1" si="13"/>
        <v>7.2003958351274377E-11</v>
      </c>
      <c r="AI90" s="218"/>
      <c r="AJ90" s="218"/>
      <c r="AK90" s="218">
        <f t="shared" ca="1" si="16"/>
        <v>2.195306159080701E-10</v>
      </c>
      <c r="AL90" s="218"/>
      <c r="AM90" s="218"/>
      <c r="AN90" s="218">
        <f t="shared" ca="1" si="17"/>
        <v>-1.0791367799356522E-13</v>
      </c>
      <c r="AO90" s="218"/>
      <c r="AP90" s="218"/>
      <c r="AQ90" s="218">
        <f t="shared" ca="1" si="18"/>
        <v>-1.2250866987528752E-10</v>
      </c>
      <c r="AR90" s="30"/>
      <c r="AS90" s="30"/>
      <c r="AT90" s="30"/>
      <c r="AU90" s="30"/>
    </row>
    <row r="91" spans="1:47" x14ac:dyDescent="0.2">
      <c r="A91" s="70" t="str">
        <f>Pricing!$A91</f>
        <v>15Y</v>
      </c>
      <c r="B91" s="208" t="str">
        <f>IF(Contribute="abcd",IF($A$2&lt;&gt;-1,_xll.RtContribute(SourceAlias,G91,Fields,H91:I91,"SCOPE:SERVER"),_xll.RtContribute(SourceAlias,"DDS_INSERT_S",$A$2:$C$2,G91:I91,"SCOPE:SERVER FTC:ALL")),"stopped")</f>
        <v>stopped</v>
      </c>
      <c r="C91" s="208" t="str">
        <f>IF(Contribute="abcd",IF($A$2&lt;&gt;-1,_xll.RtContribute(SourceAlias,J91,Fields,K91:L91,"SCOPE:SERVER"),_xll.RtContribute(SourceAlias,"DDS_INSERT_S",$A$2:$C$2,J91:L91,"SCOPE:SERVER FTC:ALL")),"stopped")</f>
        <v>stopped</v>
      </c>
      <c r="D91" s="208" t="str">
        <f>IF(Contribute="abcd",IF($A$2&lt;&gt;-1,_xll.RtContribute(SourceAlias,M91,Fields,N91:O91,"SCOPE:SERVER"),_xll.RtContribute(SourceAlias,"DDS_INSERT_S",$A$2:$C$2,M91:O91,"SCOPE:SERVER FTC:ALL")),"stopped")</f>
        <v>stopped</v>
      </c>
      <c r="E91" s="212" t="str">
        <f>IF(Contribute="abcd",IF($A$2&lt;&gt;-1,_xll.RtContribute(SourceAlias,P91,Fields,Q91:R91,"SCOPE:SERVER"),_xll.RtContribute(SourceAlias,"DDS_INSERT_S",$A$2:$C$2,P91:R91,"SCOPE:SERVER FTC:ALL")),"stopped")</f>
        <v>stopped</v>
      </c>
      <c r="G91" s="128" t="str">
        <f t="shared" si="11"/>
        <v>EURYC1M_AB1E_15Y</v>
      </c>
      <c r="H91" s="129">
        <f ca="1">Pricing!$B91*100</f>
        <v>2.0490000000057682</v>
      </c>
      <c r="I91" s="129">
        <f ca="1">Pricing!$B91*100</f>
        <v>2.0490000000057682</v>
      </c>
      <c r="J91" s="59" t="str">
        <f t="shared" si="12"/>
        <v>EUR_CURVE_3M_15Y</v>
      </c>
      <c r="K91" s="129">
        <f ca="1">Pricing!$C91*100</f>
        <v>2.1700000000022692</v>
      </c>
      <c r="L91" s="129">
        <f ca="1">Pricing!$C91*100</f>
        <v>2.1700000000022692</v>
      </c>
      <c r="M91" s="59" t="str">
        <f t="shared" si="14"/>
        <v>EURAB6R15Y=</v>
      </c>
      <c r="N91" s="129">
        <f ca="1">Pricing!$D91*100</f>
        <v>2.2670000000000834</v>
      </c>
      <c r="O91" s="130">
        <f ca="1">Pricing!$D91*100</f>
        <v>2.2670000000000834</v>
      </c>
      <c r="P91" s="59" t="str">
        <f t="shared" si="15"/>
        <v>EUR_CURVE_12M_15Y</v>
      </c>
      <c r="Q91" s="129">
        <f ca="1">Pricing!$E91*100</f>
        <v>2.3770000000001148</v>
      </c>
      <c r="R91" s="130">
        <f ca="1">Pricing!$E91*100</f>
        <v>2.3770000000001148</v>
      </c>
      <c r="V91" s="129">
        <v>2.0489999999999999</v>
      </c>
      <c r="W91" s="129">
        <v>2.0489999999999999</v>
      </c>
      <c r="Y91" s="129">
        <v>2.17</v>
      </c>
      <c r="Z91" s="129">
        <v>2.17</v>
      </c>
      <c r="AB91" s="129">
        <v>2.2669999999999999</v>
      </c>
      <c r="AC91" s="129">
        <v>2.2669999999999999</v>
      </c>
      <c r="AE91" s="129">
        <v>2.3769999999999998</v>
      </c>
      <c r="AF91" s="129">
        <v>2.3769999999999998</v>
      </c>
      <c r="AH91" s="217">
        <f t="shared" ca="1" si="13"/>
        <v>-5.7682747467424633E-12</v>
      </c>
      <c r="AI91" s="217"/>
      <c r="AJ91" s="217"/>
      <c r="AK91" s="217">
        <f t="shared" ca="1" si="16"/>
        <v>-2.26929586233382E-12</v>
      </c>
      <c r="AL91" s="217"/>
      <c r="AM91" s="217"/>
      <c r="AN91" s="217">
        <f t="shared" ca="1" si="17"/>
        <v>-8.3488771451811772E-14</v>
      </c>
      <c r="AO91" s="217"/>
      <c r="AP91" s="217"/>
      <c r="AQ91" s="217">
        <f t="shared" ca="1" si="18"/>
        <v>-1.1501910535116622E-13</v>
      </c>
      <c r="AR91" s="30"/>
      <c r="AS91" s="30"/>
      <c r="AT91" s="30"/>
      <c r="AU91" s="30"/>
    </row>
    <row r="92" spans="1:47" x14ac:dyDescent="0.2">
      <c r="A92" s="70" t="str">
        <f>Pricing!$A92</f>
        <v>16Y</v>
      </c>
      <c r="B92" s="208" t="str">
        <f>IF(Contribute="abcd",IF($A$2&lt;&gt;-1,_xll.RtContribute(SourceAlias,G92,Fields,H92:I92,"SCOPE:SERVER"),_xll.RtContribute(SourceAlias,"DDS_INSERT_S",$A$2:$C$2,G92:I92,"SCOPE:SERVER FTC:ALL")),"stopped")</f>
        <v>stopped</v>
      </c>
      <c r="C92" s="208" t="str">
        <f>IF(Contribute="abcd",IF($A$2&lt;&gt;-1,_xll.RtContribute(SourceAlias,J92,Fields,K92:L92,"SCOPE:SERVER"),_xll.RtContribute(SourceAlias,"DDS_INSERT_S",$A$2:$C$2,J92:L92,"SCOPE:SERVER FTC:ALL")),"stopped")</f>
        <v>stopped</v>
      </c>
      <c r="D92" s="208" t="str">
        <f>IF(Contribute="abcd",IF($A$2&lt;&gt;-1,_xll.RtContribute(SourceAlias,M92,Fields,N92:O92,"SCOPE:SERVER"),_xll.RtContribute(SourceAlias,"DDS_INSERT_S",$A$2:$C$2,M92:O92,"SCOPE:SERVER FTC:ALL")),"stopped")</f>
        <v>stopped</v>
      </c>
      <c r="E92" s="212" t="str">
        <f>IF(Contribute="abcd",IF($A$2&lt;&gt;-1,_xll.RtContribute(SourceAlias,P92,Fields,Q92:R92,"SCOPE:SERVER"),_xll.RtContribute(SourceAlias,"DDS_INSERT_S",$A$2:$C$2,P92:R92,"SCOPE:SERVER FTC:ALL")),"stopped")</f>
        <v>stopped</v>
      </c>
      <c r="G92" s="128" t="str">
        <f t="shared" si="11"/>
        <v>EURYC1M_AB1E_16Y</v>
      </c>
      <c r="H92" s="129">
        <f ca="1">Pricing!$B92*100</f>
        <v>2.1052388425882689</v>
      </c>
      <c r="I92" s="129">
        <f ca="1">Pricing!$B92*100</f>
        <v>2.1052388425882689</v>
      </c>
      <c r="J92" s="59" t="str">
        <f t="shared" si="12"/>
        <v>EUR_CURVE_3M_16Y</v>
      </c>
      <c r="K92" s="129">
        <f ca="1">Pricing!$C92*100</f>
        <v>2.2234585721692852</v>
      </c>
      <c r="L92" s="129">
        <f ca="1">Pricing!$C92*100</f>
        <v>2.2234585721692852</v>
      </c>
      <c r="M92" s="59" t="str">
        <f t="shared" si="14"/>
        <v>EURAB6R16Y=</v>
      </c>
      <c r="N92" s="129">
        <f ca="1">Pricing!$D92*100</f>
        <v>2.3170000000000748</v>
      </c>
      <c r="O92" s="130">
        <f ca="1">Pricing!$D92*100</f>
        <v>2.3170000000000748</v>
      </c>
      <c r="P92" s="59" t="str">
        <f t="shared" si="15"/>
        <v>EUR_CURVE_12M_16Y</v>
      </c>
      <c r="Q92" s="129">
        <f ca="1">Pricing!$E92*100</f>
        <v>2.4221650719682608</v>
      </c>
      <c r="R92" s="130">
        <f ca="1">Pricing!$E92*100</f>
        <v>2.4221650719682608</v>
      </c>
      <c r="V92" s="129">
        <v>2.1082388430000001</v>
      </c>
      <c r="W92" s="129">
        <v>2.1082388430000001</v>
      </c>
      <c r="Y92" s="129">
        <v>2.2234585720000002</v>
      </c>
      <c r="Z92" s="129">
        <v>2.2234585720000002</v>
      </c>
      <c r="AB92" s="129">
        <v>2.3170000000000002</v>
      </c>
      <c r="AC92" s="129">
        <v>2.3170000000000002</v>
      </c>
      <c r="AE92" s="129">
        <v>2.4221650719999999</v>
      </c>
      <c r="AF92" s="129">
        <v>2.4221650719999999</v>
      </c>
      <c r="AH92" s="218">
        <f t="shared" ca="1" si="13"/>
        <v>3.0000004117312074E-3</v>
      </c>
      <c r="AI92" s="218"/>
      <c r="AJ92" s="218"/>
      <c r="AK92" s="218">
        <f t="shared" ca="1" si="16"/>
        <v>-1.6928503043800447E-10</v>
      </c>
      <c r="AL92" s="218"/>
      <c r="AM92" s="218"/>
      <c r="AN92" s="218">
        <f t="shared" ca="1" si="17"/>
        <v>-7.460698725481052E-14</v>
      </c>
      <c r="AO92" s="218"/>
      <c r="AP92" s="218"/>
      <c r="AQ92" s="218">
        <f t="shared" ca="1" si="18"/>
        <v>3.1739055827983975E-11</v>
      </c>
      <c r="AR92" s="30"/>
      <c r="AS92" s="30"/>
      <c r="AT92" s="30"/>
      <c r="AU92" s="30"/>
    </row>
    <row r="93" spans="1:47" x14ac:dyDescent="0.2">
      <c r="A93" s="70" t="str">
        <f>Pricing!$A93</f>
        <v>17Y</v>
      </c>
      <c r="B93" s="208" t="str">
        <f>IF(Contribute="abcd",IF($A$2&lt;&gt;-1,_xll.RtContribute(SourceAlias,G93,Fields,H93:I93,"SCOPE:SERVER"),_xll.RtContribute(SourceAlias,"DDS_INSERT_S",$A$2:$C$2,G93:I93,"SCOPE:SERVER FTC:ALL")),"stopped")</f>
        <v>stopped</v>
      </c>
      <c r="C93" s="208" t="str">
        <f>IF(Contribute="abcd",IF($A$2&lt;&gt;-1,_xll.RtContribute(SourceAlias,J93,Fields,K93:L93,"SCOPE:SERVER"),_xll.RtContribute(SourceAlias,"DDS_INSERT_S",$A$2:$C$2,J93:L93,"SCOPE:SERVER FTC:ALL")),"stopped")</f>
        <v>stopped</v>
      </c>
      <c r="D93" s="208" t="str">
        <f>IF(Contribute="abcd",IF($A$2&lt;&gt;-1,_xll.RtContribute(SourceAlias,M93,Fields,N93:O93,"SCOPE:SERVER"),_xll.RtContribute(SourceAlias,"DDS_INSERT_S",$A$2:$C$2,M93:O93,"SCOPE:SERVER FTC:ALL")),"stopped")</f>
        <v>stopped</v>
      </c>
      <c r="E93" s="212" t="str">
        <f>IF(Contribute="abcd",IF($A$2&lt;&gt;-1,_xll.RtContribute(SourceAlias,P93,Fields,Q93:R93,"SCOPE:SERVER"),_xll.RtContribute(SourceAlias,"DDS_INSERT_S",$A$2:$C$2,P93:R93,"SCOPE:SERVER FTC:ALL")),"stopped")</f>
        <v>stopped</v>
      </c>
      <c r="G93" s="128" t="str">
        <f t="shared" si="11"/>
        <v>EURYC1M_AB1E_17Y</v>
      </c>
      <c r="H93" s="129">
        <f ca="1">Pricing!$B93*100</f>
        <v>2.1507212090512433</v>
      </c>
      <c r="I93" s="129">
        <f ca="1">Pricing!$B93*100</f>
        <v>2.1507212090512433</v>
      </c>
      <c r="J93" s="59" t="str">
        <f t="shared" si="12"/>
        <v>EUR_CURVE_3M_17Y</v>
      </c>
      <c r="K93" s="129">
        <f ca="1">Pricing!$C93*100</f>
        <v>2.2663212516517963</v>
      </c>
      <c r="L93" s="129">
        <f ca="1">Pricing!$C93*100</f>
        <v>2.2663212516517963</v>
      </c>
      <c r="M93" s="59" t="str">
        <f t="shared" si="14"/>
        <v>EURAB6R17Y=</v>
      </c>
      <c r="N93" s="129">
        <f ca="1">Pricing!$D93*100</f>
        <v>2.3560000000000532</v>
      </c>
      <c r="O93" s="130">
        <f ca="1">Pricing!$D93*100</f>
        <v>2.3560000000000532</v>
      </c>
      <c r="P93" s="59" t="str">
        <f t="shared" si="15"/>
        <v>EUR_CURVE_12M_17Y</v>
      </c>
      <c r="Q93" s="129">
        <f ca="1">Pricing!$E93*100</f>
        <v>2.4576338676985205</v>
      </c>
      <c r="R93" s="130">
        <f ca="1">Pricing!$E93*100</f>
        <v>2.4576338676985205</v>
      </c>
      <c r="V93" s="129">
        <v>2.153721209</v>
      </c>
      <c r="W93" s="129">
        <v>2.153721209</v>
      </c>
      <c r="Y93" s="129">
        <v>2.2663212509999999</v>
      </c>
      <c r="Z93" s="129">
        <v>2.2663212509999999</v>
      </c>
      <c r="AB93" s="129">
        <v>2.3559999999999999</v>
      </c>
      <c r="AC93" s="129">
        <v>2.3559999999999999</v>
      </c>
      <c r="AE93" s="129">
        <v>2.4576338679999998</v>
      </c>
      <c r="AF93" s="129">
        <v>2.4576338679999998</v>
      </c>
      <c r="AH93" s="218">
        <f t="shared" ca="1" si="13"/>
        <v>2.9999999487566598E-3</v>
      </c>
      <c r="AI93" s="218"/>
      <c r="AJ93" s="218"/>
      <c r="AK93" s="218">
        <f t="shared" ca="1" si="16"/>
        <v>-6.5179639463508465E-10</v>
      </c>
      <c r="AL93" s="218"/>
      <c r="AM93" s="218"/>
      <c r="AN93" s="218">
        <f t="shared" ca="1" si="17"/>
        <v>-5.3290705182007514E-14</v>
      </c>
      <c r="AO93" s="218"/>
      <c r="AP93" s="218"/>
      <c r="AQ93" s="218">
        <f t="shared" ca="1" si="18"/>
        <v>3.0147928598012186E-10</v>
      </c>
      <c r="AR93" s="30"/>
      <c r="AS93" s="30"/>
      <c r="AT93" s="30"/>
      <c r="AU93" s="30"/>
    </row>
    <row r="94" spans="1:47" x14ac:dyDescent="0.2">
      <c r="A94" s="70" t="str">
        <f>Pricing!$A94</f>
        <v>18Y</v>
      </c>
      <c r="B94" s="208" t="str">
        <f>IF(Contribute="abcd",IF($A$2&lt;&gt;-1,_xll.RtContribute(SourceAlias,G94,Fields,H94:I94,"SCOPE:SERVER"),_xll.RtContribute(SourceAlias,"DDS_INSERT_S",$A$2:$C$2,G94:I94,"SCOPE:SERVER FTC:ALL")),"stopped")</f>
        <v>stopped</v>
      </c>
      <c r="C94" s="208" t="str">
        <f>IF(Contribute="abcd",IF($A$2&lt;&gt;-1,_xll.RtContribute(SourceAlias,J94,Fields,K94:L94,"SCOPE:SERVER"),_xll.RtContribute(SourceAlias,"DDS_INSERT_S",$A$2:$C$2,J94:L94,"SCOPE:SERVER FTC:ALL")),"stopped")</f>
        <v>stopped</v>
      </c>
      <c r="D94" s="208" t="str">
        <f>IF(Contribute="abcd",IF($A$2&lt;&gt;-1,_xll.RtContribute(SourceAlias,M94,Fields,N94:O94,"SCOPE:SERVER"),_xll.RtContribute(SourceAlias,"DDS_INSERT_S",$A$2:$C$2,M94:O94,"SCOPE:SERVER FTC:ALL")),"stopped")</f>
        <v>stopped</v>
      </c>
      <c r="E94" s="212" t="str">
        <f>IF(Contribute="abcd",IF($A$2&lt;&gt;-1,_xll.RtContribute(SourceAlias,P94,Fields,Q94:R94,"SCOPE:SERVER"),_xll.RtContribute(SourceAlias,"DDS_INSERT_S",$A$2:$C$2,P94:R94,"SCOPE:SERVER FTC:ALL")),"stopped")</f>
        <v>stopped</v>
      </c>
      <c r="G94" s="128" t="str">
        <f t="shared" si="11"/>
        <v>EURYC1M_AB1E_18Y</v>
      </c>
      <c r="H94" s="129">
        <f ca="1">Pricing!$B94*100</f>
        <v>2.1881380219270734</v>
      </c>
      <c r="I94" s="129">
        <f ca="1">Pricing!$B94*100</f>
        <v>2.1881380219270734</v>
      </c>
      <c r="J94" s="59" t="str">
        <f t="shared" si="12"/>
        <v>EUR_CURVE_3M_18Y</v>
      </c>
      <c r="K94" s="129">
        <f ca="1">Pricing!$C94*100</f>
        <v>2.3011989371503589</v>
      </c>
      <c r="L94" s="129">
        <f ca="1">Pricing!$C94*100</f>
        <v>2.3011989371503589</v>
      </c>
      <c r="M94" s="59" t="str">
        <f t="shared" si="14"/>
        <v>EURAB6R18Y=</v>
      </c>
      <c r="N94" s="129">
        <f ca="1">Pricing!$D94*100</f>
        <v>2.3870000000000462</v>
      </c>
      <c r="O94" s="130">
        <f ca="1">Pricing!$D94*100</f>
        <v>2.3870000000000462</v>
      </c>
      <c r="P94" s="59" t="str">
        <f t="shared" si="15"/>
        <v>EUR_CURVE_12M_18Y</v>
      </c>
      <c r="Q94" s="129">
        <f ca="1">Pricing!$E94*100</f>
        <v>2.4859476662707816</v>
      </c>
      <c r="R94" s="130">
        <f ca="1">Pricing!$E94*100</f>
        <v>2.4859476662707816</v>
      </c>
      <c r="V94" s="129">
        <v>2.188138022</v>
      </c>
      <c r="W94" s="129">
        <v>2.188138022</v>
      </c>
      <c r="Y94" s="129">
        <v>2.3011989370000001</v>
      </c>
      <c r="Z94" s="129">
        <v>2.3011989370000001</v>
      </c>
      <c r="AB94" s="129">
        <v>2.387</v>
      </c>
      <c r="AC94" s="129">
        <v>2.387</v>
      </c>
      <c r="AE94" s="129">
        <v>2.4859476659999999</v>
      </c>
      <c r="AF94" s="129">
        <v>2.4859476659999999</v>
      </c>
      <c r="AH94" s="218">
        <f t="shared" ca="1" si="13"/>
        <v>7.2926553684737883E-11</v>
      </c>
      <c r="AI94" s="218"/>
      <c r="AJ94" s="218"/>
      <c r="AK94" s="218">
        <f t="shared" ca="1" si="16"/>
        <v>-1.503588364926145E-10</v>
      </c>
      <c r="AL94" s="218"/>
      <c r="AM94" s="218"/>
      <c r="AN94" s="218">
        <f t="shared" ca="1" si="17"/>
        <v>-4.6185277824406512E-14</v>
      </c>
      <c r="AO94" s="218"/>
      <c r="AP94" s="218"/>
      <c r="AQ94" s="218">
        <f t="shared" ca="1" si="18"/>
        <v>-2.7078161934923628E-10</v>
      </c>
      <c r="AR94" s="30"/>
      <c r="AS94" s="30"/>
      <c r="AT94" s="30"/>
      <c r="AU94" s="30"/>
    </row>
    <row r="95" spans="1:47" x14ac:dyDescent="0.2">
      <c r="A95" s="70" t="str">
        <f>Pricing!$A95</f>
        <v>19Y</v>
      </c>
      <c r="B95" s="208" t="str">
        <f>IF(Contribute="abcd",IF($A$2&lt;&gt;-1,_xll.RtContribute(SourceAlias,G95,Fields,H95:I95,"SCOPE:SERVER"),_xll.RtContribute(SourceAlias,"DDS_INSERT_S",$A$2:$C$2,G95:I95,"SCOPE:SERVER FTC:ALL")),"stopped")</f>
        <v>stopped</v>
      </c>
      <c r="C95" s="208" t="str">
        <f>IF(Contribute="abcd",IF($A$2&lt;&gt;-1,_xll.RtContribute(SourceAlias,J95,Fields,K95:L95,"SCOPE:SERVER"),_xll.RtContribute(SourceAlias,"DDS_INSERT_S",$A$2:$C$2,J95:L95,"SCOPE:SERVER FTC:ALL")),"stopped")</f>
        <v>stopped</v>
      </c>
      <c r="D95" s="208" t="str">
        <f>IF(Contribute="abcd",IF($A$2&lt;&gt;-1,_xll.RtContribute(SourceAlias,M95,Fields,N95:O95,"SCOPE:SERVER"),_xll.RtContribute(SourceAlias,"DDS_INSERT_S",$A$2:$C$2,M95:O95,"SCOPE:SERVER FTC:ALL")),"stopped")</f>
        <v>stopped</v>
      </c>
      <c r="E95" s="212" t="str">
        <f>IF(Contribute="abcd",IF($A$2&lt;&gt;-1,_xll.RtContribute(SourceAlias,P95,Fields,Q95:R95,"SCOPE:SERVER"),_xll.RtContribute(SourceAlias,"DDS_INSERT_S",$A$2:$C$2,P95:R95,"SCOPE:SERVER FTC:ALL")),"stopped")</f>
        <v>stopped</v>
      </c>
      <c r="G95" s="128" t="str">
        <f t="shared" si="11"/>
        <v>EURYC1M_AB1E_19Y</v>
      </c>
      <c r="H95" s="129">
        <f ca="1">Pricing!$B95*100</f>
        <v>2.2182227570748232</v>
      </c>
      <c r="I95" s="129">
        <f ca="1">Pricing!$B95*100</f>
        <v>2.2182227570748232</v>
      </c>
      <c r="J95" s="59" t="str">
        <f t="shared" si="12"/>
        <v>EUR_CURVE_3M_19Y</v>
      </c>
      <c r="K95" s="129">
        <f ca="1">Pricing!$C95*100</f>
        <v>2.3287704057100109</v>
      </c>
      <c r="L95" s="129">
        <f ca="1">Pricing!$C95*100</f>
        <v>2.3287704057100109</v>
      </c>
      <c r="M95" s="59" t="str">
        <f t="shared" si="14"/>
        <v>EURAB6R19Y=</v>
      </c>
      <c r="N95" s="129">
        <f ca="1">Pricing!$D95*100</f>
        <v>2.4109999999968457</v>
      </c>
      <c r="O95" s="130">
        <f ca="1">Pricing!$D95*100</f>
        <v>2.4109999999968457</v>
      </c>
      <c r="P95" s="59" t="str">
        <f t="shared" si="15"/>
        <v>EUR_CURVE_12M_19Y</v>
      </c>
      <c r="Q95" s="129">
        <f ca="1">Pricing!$E95*100</f>
        <v>2.5077766878573886</v>
      </c>
      <c r="R95" s="130">
        <f ca="1">Pricing!$E95*100</f>
        <v>2.5077766878573886</v>
      </c>
      <c r="V95" s="129">
        <v>2.2182227569999999</v>
      </c>
      <c r="W95" s="129">
        <v>2.2182227569999999</v>
      </c>
      <c r="Y95" s="129">
        <v>2.3287704059999998</v>
      </c>
      <c r="Z95" s="129">
        <v>2.3287704059999998</v>
      </c>
      <c r="AB95" s="129">
        <v>2.411</v>
      </c>
      <c r="AC95" s="129">
        <v>2.411</v>
      </c>
      <c r="AE95" s="129">
        <v>2.5077766879999999</v>
      </c>
      <c r="AF95" s="129">
        <v>2.5077766879999999</v>
      </c>
      <c r="AH95" s="218">
        <f t="shared" ca="1" si="13"/>
        <v>-7.48232587000075E-11</v>
      </c>
      <c r="AI95" s="218"/>
      <c r="AJ95" s="218"/>
      <c r="AK95" s="218">
        <f t="shared" ca="1" si="16"/>
        <v>2.8998892176446134E-10</v>
      </c>
      <c r="AL95" s="218"/>
      <c r="AM95" s="218"/>
      <c r="AN95" s="218">
        <f t="shared" ca="1" si="17"/>
        <v>3.1543656575649948E-12</v>
      </c>
      <c r="AO95" s="218"/>
      <c r="AP95" s="218"/>
      <c r="AQ95" s="218">
        <f t="shared" ca="1" si="18"/>
        <v>1.4261125613757031E-10</v>
      </c>
      <c r="AR95" s="30"/>
      <c r="AS95" s="30"/>
      <c r="AT95" s="30"/>
      <c r="AU95" s="30"/>
    </row>
    <row r="96" spans="1:47" x14ac:dyDescent="0.2">
      <c r="A96" s="70" t="str">
        <f>Pricing!$A96</f>
        <v>20Y</v>
      </c>
      <c r="B96" s="208" t="str">
        <f>IF(Contribute="abcd",IF($A$2&lt;&gt;-1,_xll.RtContribute(SourceAlias,G96,Fields,H96:I96,"SCOPE:SERVER"),_xll.RtContribute(SourceAlias,"DDS_INSERT_S",$A$2:$C$2,G96:I96,"SCOPE:SERVER FTC:ALL")),"stopped")</f>
        <v>stopped</v>
      </c>
      <c r="C96" s="208" t="str">
        <f>IF(Contribute="abcd",IF($A$2&lt;&gt;-1,_xll.RtContribute(SourceAlias,J96,Fields,K96:L96,"SCOPE:SERVER"),_xll.RtContribute(SourceAlias,"DDS_INSERT_S",$A$2:$C$2,J96:L96,"SCOPE:SERVER FTC:ALL")),"stopped")</f>
        <v>stopped</v>
      </c>
      <c r="D96" s="208" t="str">
        <f>IF(Contribute="abcd",IF($A$2&lt;&gt;-1,_xll.RtContribute(SourceAlias,M96,Fields,N96:O96,"SCOPE:SERVER"),_xll.RtContribute(SourceAlias,"DDS_INSERT_S",$A$2:$C$2,M96:O96,"SCOPE:SERVER FTC:ALL")),"stopped")</f>
        <v>stopped</v>
      </c>
      <c r="E96" s="212" t="str">
        <f>IF(Contribute="abcd",IF($A$2&lt;&gt;-1,_xll.RtContribute(SourceAlias,P96,Fields,Q96:R96,"SCOPE:SERVER"),_xll.RtContribute(SourceAlias,"DDS_INSERT_S",$A$2:$C$2,P96:R96,"SCOPE:SERVER FTC:ALL")),"stopped")</f>
        <v>stopped</v>
      </c>
      <c r="G96" s="128" t="str">
        <f t="shared" si="11"/>
        <v>EURYC1M_AB1E_20Y</v>
      </c>
      <c r="H96" s="129">
        <f ca="1">Pricing!$B96*100</f>
        <v>2.2430000000031933</v>
      </c>
      <c r="I96" s="129">
        <f ca="1">Pricing!$B96*100</f>
        <v>2.2430000000031933</v>
      </c>
      <c r="J96" s="59" t="str">
        <f t="shared" si="12"/>
        <v>EUR_CURVE_3M_20Y</v>
      </c>
      <c r="K96" s="129">
        <f ca="1">Pricing!$C96*100</f>
        <v>2.3510000000042499</v>
      </c>
      <c r="L96" s="129">
        <f ca="1">Pricing!$C96*100</f>
        <v>2.3510000000042499</v>
      </c>
      <c r="M96" s="59" t="str">
        <f t="shared" si="14"/>
        <v>EURAB6R20Y=</v>
      </c>
      <c r="N96" s="129">
        <f ca="1">Pricing!$D96*100</f>
        <v>2.4299999999940156</v>
      </c>
      <c r="O96" s="130">
        <f ca="1">Pricing!$D96*100</f>
        <v>2.4299999999940156</v>
      </c>
      <c r="P96" s="59" t="str">
        <f t="shared" si="15"/>
        <v>EUR_CURVE_12M_20Y</v>
      </c>
      <c r="Q96" s="129">
        <f ca="1">Pricing!$E96*100</f>
        <v>2.5250000000004804</v>
      </c>
      <c r="R96" s="130">
        <f ca="1">Pricing!$E96*100</f>
        <v>2.5250000000004804</v>
      </c>
      <c r="V96" s="129">
        <v>2.2429999999999999</v>
      </c>
      <c r="W96" s="129">
        <v>2.2429999999999999</v>
      </c>
      <c r="Y96" s="129">
        <v>2.351</v>
      </c>
      <c r="Z96" s="129">
        <v>2.351</v>
      </c>
      <c r="AB96" s="129">
        <v>2.4300000000000002</v>
      </c>
      <c r="AC96" s="129">
        <v>2.4300000000000002</v>
      </c>
      <c r="AE96" s="129">
        <v>2.5249999999999999</v>
      </c>
      <c r="AF96" s="129">
        <v>2.5249999999999999</v>
      </c>
      <c r="AH96" s="217">
        <f t="shared" ca="1" si="13"/>
        <v>-3.1934455080318003E-12</v>
      </c>
      <c r="AI96" s="217"/>
      <c r="AJ96" s="217"/>
      <c r="AK96" s="217">
        <f t="shared" ca="1" si="16"/>
        <v>-4.2499337382650992E-12</v>
      </c>
      <c r="AL96" s="217"/>
      <c r="AM96" s="217"/>
      <c r="AN96" s="217">
        <f t="shared" ca="1" si="17"/>
        <v>5.9845461919394438E-12</v>
      </c>
      <c r="AO96" s="217"/>
      <c r="AP96" s="217"/>
      <c r="AQ96" s="217">
        <f t="shared" ca="1" si="18"/>
        <v>-4.8050452505776775E-13</v>
      </c>
      <c r="AR96" s="30"/>
      <c r="AS96" s="30"/>
      <c r="AT96" s="30"/>
      <c r="AU96" s="30"/>
    </row>
    <row r="97" spans="1:47" x14ac:dyDescent="0.2">
      <c r="A97" s="70" t="str">
        <f>Pricing!$A97</f>
        <v>21Y</v>
      </c>
      <c r="B97" s="208" t="str">
        <f>IF(Contribute="abcd",IF($A$2&lt;&gt;-1,_xll.RtContribute(SourceAlias,G97,Fields,H97:I97,"SCOPE:SERVER"),_xll.RtContribute(SourceAlias,"DDS_INSERT_S",$A$2:$C$2,G97:I97,"SCOPE:SERVER FTC:ALL")),"stopped")</f>
        <v>stopped</v>
      </c>
      <c r="C97" s="208" t="str">
        <f>IF(Contribute="abcd",IF($A$2&lt;&gt;-1,_xll.RtContribute(SourceAlias,J97,Fields,K97:L97,"SCOPE:SERVER"),_xll.RtContribute(SourceAlias,"DDS_INSERT_S",$A$2:$C$2,J97:L97,"SCOPE:SERVER FTC:ALL")),"stopped")</f>
        <v>stopped</v>
      </c>
      <c r="D97" s="208" t="str">
        <f>IF(Contribute="abcd",IF($A$2&lt;&gt;-1,_xll.RtContribute(SourceAlias,M97,Fields,N97:O97,"SCOPE:SERVER"),_xll.RtContribute(SourceAlias,"DDS_INSERT_S",$A$2:$C$2,M97:O97,"SCOPE:SERVER FTC:ALL")),"stopped")</f>
        <v>stopped</v>
      </c>
      <c r="E97" s="212" t="str">
        <f>IF(Contribute="abcd",IF($A$2&lt;&gt;-1,_xll.RtContribute(SourceAlias,P97,Fields,Q97:R97,"SCOPE:SERVER"),_xll.RtContribute(SourceAlias,"DDS_INSERT_S",$A$2:$C$2,P97:R97,"SCOPE:SERVER FTC:ALL")),"stopped")</f>
        <v>stopped</v>
      </c>
      <c r="G97" s="128" t="str">
        <f t="shared" si="11"/>
        <v>EURYC1M_AB1E_21Y</v>
      </c>
      <c r="H97" s="129">
        <f ca="1">Pricing!$B97*100</f>
        <v>2.2634207169311078</v>
      </c>
      <c r="I97" s="129">
        <f ca="1">Pricing!$B97*100</f>
        <v>2.2634207169311078</v>
      </c>
      <c r="J97" s="59" t="str">
        <f t="shared" si="12"/>
        <v>EUR_CURVE_3M_21Y</v>
      </c>
      <c r="K97" s="129">
        <f ca="1">Pricing!$C97*100</f>
        <v>2.3688303497091616</v>
      </c>
      <c r="L97" s="129">
        <f ca="1">Pricing!$C97*100</f>
        <v>2.3688303497091616</v>
      </c>
      <c r="M97" s="59" t="str">
        <f t="shared" si="14"/>
        <v>EURAB6R21Y=</v>
      </c>
      <c r="N97" s="129">
        <f ca="1">Pricing!$D97*100</f>
        <v>2.4450000000000327</v>
      </c>
      <c r="O97" s="130">
        <f ca="1">Pricing!$D97*100</f>
        <v>2.4450000000000327</v>
      </c>
      <c r="P97" s="59" t="str">
        <f t="shared" si="15"/>
        <v>EUR_CURVE_12M_21Y</v>
      </c>
      <c r="Q97" s="129">
        <f ca="1">Pricing!$E97*100</f>
        <v>2.5385109732559759</v>
      </c>
      <c r="R97" s="130">
        <f ca="1">Pricing!$E97*100</f>
        <v>2.5385109732559759</v>
      </c>
      <c r="V97" s="129">
        <v>2.2664207169999999</v>
      </c>
      <c r="W97" s="129">
        <v>2.2664207169999999</v>
      </c>
      <c r="Y97" s="129">
        <v>2.3688303500000001</v>
      </c>
      <c r="Z97" s="129">
        <v>2.3688303500000001</v>
      </c>
      <c r="AB97" s="129">
        <v>2.4449999999999998</v>
      </c>
      <c r="AC97" s="129">
        <v>2.4449999999999998</v>
      </c>
      <c r="AE97" s="129">
        <v>2.5385109730000002</v>
      </c>
      <c r="AF97" s="129">
        <v>2.5385109730000002</v>
      </c>
      <c r="AH97" s="218">
        <f t="shared" ca="1" si="13"/>
        <v>3.0000000688921169E-3</v>
      </c>
      <c r="AI97" s="218"/>
      <c r="AJ97" s="218"/>
      <c r="AK97" s="218">
        <f t="shared" ca="1" si="16"/>
        <v>2.9083846442290451E-10</v>
      </c>
      <c r="AL97" s="218"/>
      <c r="AM97" s="218"/>
      <c r="AN97" s="218">
        <f t="shared" ca="1" si="17"/>
        <v>-3.2862601528904634E-14</v>
      </c>
      <c r="AO97" s="218"/>
      <c r="AP97" s="218"/>
      <c r="AQ97" s="218">
        <f t="shared" ca="1" si="18"/>
        <v>-2.5597568509283519E-10</v>
      </c>
      <c r="AR97" s="30"/>
      <c r="AS97" s="30"/>
      <c r="AT97" s="30"/>
      <c r="AU97" s="30"/>
    </row>
    <row r="98" spans="1:47" x14ac:dyDescent="0.2">
      <c r="A98" s="70" t="str">
        <f>Pricing!$A98</f>
        <v>22Y</v>
      </c>
      <c r="B98" s="208" t="str">
        <f>IF(Contribute="abcd",IF($A$2&lt;&gt;-1,_xll.RtContribute(SourceAlias,G98,Fields,H98:I98,"SCOPE:SERVER"),_xll.RtContribute(SourceAlias,"DDS_INSERT_S",$A$2:$C$2,G98:I98,"SCOPE:SERVER FTC:ALL")),"stopped")</f>
        <v>stopped</v>
      </c>
      <c r="C98" s="208" t="str">
        <f>IF(Contribute="abcd",IF($A$2&lt;&gt;-1,_xll.RtContribute(SourceAlias,J98,Fields,K98:L98,"SCOPE:SERVER"),_xll.RtContribute(SourceAlias,"DDS_INSERT_S",$A$2:$C$2,J98:L98,"SCOPE:SERVER FTC:ALL")),"stopped")</f>
        <v>stopped</v>
      </c>
      <c r="D98" s="208" t="str">
        <f>IF(Contribute="abcd",IF($A$2&lt;&gt;-1,_xll.RtContribute(SourceAlias,M98,Fields,N98:O98,"SCOPE:SERVER"),_xll.RtContribute(SourceAlias,"DDS_INSERT_S",$A$2:$C$2,M98:O98,"SCOPE:SERVER FTC:ALL")),"stopped")</f>
        <v>stopped</v>
      </c>
      <c r="E98" s="212" t="str">
        <f>IF(Contribute="abcd",IF($A$2&lt;&gt;-1,_xll.RtContribute(SourceAlias,P98,Fields,Q98:R98,"SCOPE:SERVER"),_xll.RtContribute(SourceAlias,"DDS_INSERT_S",$A$2:$C$2,P98:R98,"SCOPE:SERVER FTC:ALL")),"stopped")</f>
        <v>stopped</v>
      </c>
      <c r="G98" s="128" t="str">
        <f t="shared" si="11"/>
        <v>EURYC1M_AB1E_22Y</v>
      </c>
      <c r="H98" s="129">
        <f ca="1">Pricing!$B98*100</f>
        <v>2.2804012013534383</v>
      </c>
      <c r="I98" s="129">
        <f ca="1">Pricing!$B98*100</f>
        <v>2.2804012013534383</v>
      </c>
      <c r="J98" s="59" t="str">
        <f t="shared" si="12"/>
        <v>EUR_CURVE_3M_22Y</v>
      </c>
      <c r="K98" s="129">
        <f ca="1">Pricing!$C98*100</f>
        <v>2.3832500565098962</v>
      </c>
      <c r="L98" s="129">
        <f ca="1">Pricing!$C98*100</f>
        <v>2.3832500565098962</v>
      </c>
      <c r="M98" s="59" t="str">
        <f t="shared" si="14"/>
        <v>EURAB6R22Y=</v>
      </c>
      <c r="N98" s="129">
        <f ca="1">Pricing!$D98*100</f>
        <v>2.4580000000000024</v>
      </c>
      <c r="O98" s="130">
        <f ca="1">Pricing!$D98*100</f>
        <v>2.4580000000000024</v>
      </c>
      <c r="P98" s="59" t="str">
        <f t="shared" si="15"/>
        <v>EUR_CURVE_12M_22Y</v>
      </c>
      <c r="Q98" s="129">
        <f ca="1">Pricing!$E98*100</f>
        <v>2.5491299702492825</v>
      </c>
      <c r="R98" s="130">
        <f ca="1">Pricing!$E98*100</f>
        <v>2.5491299702492825</v>
      </c>
      <c r="V98" s="129">
        <v>2.2834012010000002</v>
      </c>
      <c r="W98" s="129">
        <v>2.2834012010000002</v>
      </c>
      <c r="Y98" s="129">
        <v>2.3832500570000001</v>
      </c>
      <c r="Z98" s="129">
        <v>2.3832500570000001</v>
      </c>
      <c r="AB98" s="129">
        <v>2.4580000000000002</v>
      </c>
      <c r="AC98" s="129">
        <v>2.4580000000000002</v>
      </c>
      <c r="AE98" s="129">
        <v>2.5491299700000001</v>
      </c>
      <c r="AF98" s="129">
        <v>2.5491299700000001</v>
      </c>
      <c r="AH98" s="218">
        <f t="shared" ca="1" si="13"/>
        <v>2.9999996465619461E-3</v>
      </c>
      <c r="AI98" s="218"/>
      <c r="AJ98" s="218"/>
      <c r="AK98" s="218">
        <f t="shared" ca="1" si="16"/>
        <v>4.901039574178867E-10</v>
      </c>
      <c r="AL98" s="218"/>
      <c r="AM98" s="218"/>
      <c r="AN98" s="218">
        <f t="shared" ca="1" si="17"/>
        <v>-2.2204460492503131E-15</v>
      </c>
      <c r="AO98" s="218"/>
      <c r="AP98" s="218"/>
      <c r="AQ98" s="218">
        <f t="shared" ca="1" si="18"/>
        <v>-2.4928237252197505E-10</v>
      </c>
      <c r="AR98" s="30"/>
      <c r="AS98" s="30"/>
      <c r="AT98" s="30"/>
      <c r="AU98" s="30"/>
    </row>
    <row r="99" spans="1:47" x14ac:dyDescent="0.2">
      <c r="A99" s="70" t="str">
        <f>Pricing!$A99</f>
        <v>23Y</v>
      </c>
      <c r="B99" s="208" t="str">
        <f>IF(Contribute="abcd",IF($A$2&lt;&gt;-1,_xll.RtContribute(SourceAlias,G99,Fields,H99:I99,"SCOPE:SERVER"),_xll.RtContribute(SourceAlias,"DDS_INSERT_S",$A$2:$C$2,G99:I99,"SCOPE:SERVER FTC:ALL")),"stopped")</f>
        <v>stopped</v>
      </c>
      <c r="C99" s="208" t="str">
        <f>IF(Contribute="abcd",IF($A$2&lt;&gt;-1,_xll.RtContribute(SourceAlias,J99,Fields,K99:L99,"SCOPE:SERVER"),_xll.RtContribute(SourceAlias,"DDS_INSERT_S",$A$2:$C$2,J99:L99,"SCOPE:SERVER FTC:ALL")),"stopped")</f>
        <v>stopped</v>
      </c>
      <c r="D99" s="208" t="str">
        <f>IF(Contribute="abcd",IF($A$2&lt;&gt;-1,_xll.RtContribute(SourceAlias,M99,Fields,N99:O99,"SCOPE:SERVER"),_xll.RtContribute(SourceAlias,"DDS_INSERT_S",$A$2:$C$2,M99:O99,"SCOPE:SERVER FTC:ALL")),"stopped")</f>
        <v>stopped</v>
      </c>
      <c r="E99" s="212" t="str">
        <f>IF(Contribute="abcd",IF($A$2&lt;&gt;-1,_xll.RtContribute(SourceAlias,P99,Fields,Q99:R99,"SCOPE:SERVER"),_xll.RtContribute(SourceAlias,"DDS_INSERT_S",$A$2:$C$2,P99:R99,"SCOPE:SERVER FTC:ALL")),"stopped")</f>
        <v>stopped</v>
      </c>
      <c r="G99" s="128" t="str">
        <f t="shared" si="11"/>
        <v>EURYC1M_AB1E_23Y</v>
      </c>
      <c r="H99" s="129">
        <f ca="1">Pricing!$B99*100</f>
        <v>2.2940244546367556</v>
      </c>
      <c r="I99" s="129">
        <f ca="1">Pricing!$B99*100</f>
        <v>2.2940244546367556</v>
      </c>
      <c r="J99" s="59" t="str">
        <f t="shared" si="12"/>
        <v>EUR_CURVE_3M_23Y</v>
      </c>
      <c r="K99" s="129">
        <f ca="1">Pricing!$C99*100</f>
        <v>2.3943921243143285</v>
      </c>
      <c r="L99" s="129">
        <f ca="1">Pricing!$C99*100</f>
        <v>2.3943921243143285</v>
      </c>
      <c r="M99" s="59" t="str">
        <f t="shared" si="14"/>
        <v>EURAB6R23Y=</v>
      </c>
      <c r="N99" s="129">
        <f ca="1">Pricing!$D99*100</f>
        <v>2.467000000013285</v>
      </c>
      <c r="O99" s="130">
        <f ca="1">Pricing!$D99*100</f>
        <v>2.467000000013285</v>
      </c>
      <c r="P99" s="59" t="str">
        <f t="shared" si="15"/>
        <v>EUR_CURVE_12M_23Y</v>
      </c>
      <c r="Q99" s="129">
        <f ca="1">Pricing!$E99*100</f>
        <v>2.5567827703713819</v>
      </c>
      <c r="R99" s="130">
        <f ca="1">Pricing!$E99*100</f>
        <v>2.5567827703713819</v>
      </c>
      <c r="V99" s="129">
        <v>2.2940244550000002</v>
      </c>
      <c r="W99" s="129">
        <v>2.2940244550000002</v>
      </c>
      <c r="Y99" s="129">
        <v>2.3943921239999999</v>
      </c>
      <c r="Z99" s="129">
        <v>2.3943921239999999</v>
      </c>
      <c r="AB99" s="129">
        <v>2.4670000000000001</v>
      </c>
      <c r="AC99" s="129">
        <v>2.4670000000000001</v>
      </c>
      <c r="AE99" s="129">
        <v>2.5567827699999999</v>
      </c>
      <c r="AF99" s="129">
        <v>2.5567827699999999</v>
      </c>
      <c r="AH99" s="218">
        <f t="shared" ca="1" si="13"/>
        <v>3.6324454555369812E-10</v>
      </c>
      <c r="AI99" s="218"/>
      <c r="AJ99" s="218"/>
      <c r="AK99" s="218">
        <f t="shared" ca="1" si="16"/>
        <v>-3.1432856317792357E-10</v>
      </c>
      <c r="AL99" s="218"/>
      <c r="AM99" s="218"/>
      <c r="AN99" s="218">
        <f t="shared" ca="1" si="17"/>
        <v>-1.3284928712664623E-11</v>
      </c>
      <c r="AO99" s="218"/>
      <c r="AP99" s="218"/>
      <c r="AQ99" s="218">
        <f t="shared" ca="1" si="18"/>
        <v>-3.7138203623499066E-10</v>
      </c>
      <c r="AR99" s="30"/>
      <c r="AS99" s="30"/>
      <c r="AT99" s="30"/>
      <c r="AU99" s="30"/>
    </row>
    <row r="100" spans="1:47" x14ac:dyDescent="0.2">
      <c r="A100" s="70" t="str">
        <f>Pricing!$A100</f>
        <v>24Y</v>
      </c>
      <c r="B100" s="208" t="str">
        <f>IF(Contribute="abcd",IF($A$2&lt;&gt;-1,_xll.RtContribute(SourceAlias,G100,Fields,H100:I100,"SCOPE:SERVER"),_xll.RtContribute(SourceAlias,"DDS_INSERT_S",$A$2:$C$2,G100:I100,"SCOPE:SERVER FTC:ALL")),"stopped")</f>
        <v>stopped</v>
      </c>
      <c r="C100" s="208" t="str">
        <f>IF(Contribute="abcd",IF($A$2&lt;&gt;-1,_xll.RtContribute(SourceAlias,J100,Fields,K100:L100,"SCOPE:SERVER"),_xll.RtContribute(SourceAlias,"DDS_INSERT_S",$A$2:$C$2,J100:L100,"SCOPE:SERVER FTC:ALL")),"stopped")</f>
        <v>stopped</v>
      </c>
      <c r="D100" s="208" t="str">
        <f>IF(Contribute="abcd",IF($A$2&lt;&gt;-1,_xll.RtContribute(SourceAlias,M100,Fields,N100:O100,"SCOPE:SERVER"),_xll.RtContribute(SourceAlias,"DDS_INSERT_S",$A$2:$C$2,M100:O100,"SCOPE:SERVER FTC:ALL")),"stopped")</f>
        <v>stopped</v>
      </c>
      <c r="E100" s="212" t="str">
        <f>IF(Contribute="abcd",IF($A$2&lt;&gt;-1,_xll.RtContribute(SourceAlias,P100,Fields,Q100:R100,"SCOPE:SERVER"),_xll.RtContribute(SourceAlias,"DDS_INSERT_S",$A$2:$C$2,P100:R100,"SCOPE:SERVER FTC:ALL")),"stopped")</f>
        <v>stopped</v>
      </c>
      <c r="G100" s="128" t="str">
        <f t="shared" si="11"/>
        <v>EURYC1M_AB1E_24Y</v>
      </c>
      <c r="H100" s="129">
        <f ca="1">Pricing!$B100*100</f>
        <v>2.304702353344346</v>
      </c>
      <c r="I100" s="129">
        <f ca="1">Pricing!$B100*100</f>
        <v>2.304702353344346</v>
      </c>
      <c r="J100" s="59" t="str">
        <f t="shared" si="12"/>
        <v>EUR_CURVE_3M_24Y</v>
      </c>
      <c r="K100" s="129">
        <f ca="1">Pricing!$C100*100</f>
        <v>2.4027844655279096</v>
      </c>
      <c r="L100" s="129">
        <f ca="1">Pricing!$C100*100</f>
        <v>2.4027844655279096</v>
      </c>
      <c r="M100" s="59" t="str">
        <f t="shared" si="14"/>
        <v>EURAB6R24Y=</v>
      </c>
      <c r="N100" s="129">
        <f ca="1">Pricing!$D100*100</f>
        <v>2.4740000000095872</v>
      </c>
      <c r="O100" s="130">
        <f ca="1">Pricing!$D100*100</f>
        <v>2.4740000000095872</v>
      </c>
      <c r="P100" s="59" t="str">
        <f t="shared" si="15"/>
        <v>EUR_CURVE_12M_24Y</v>
      </c>
      <c r="Q100" s="129">
        <f ca="1">Pricing!$E100*100</f>
        <v>2.561937910314426</v>
      </c>
      <c r="R100" s="130">
        <f ca="1">Pricing!$E100*100</f>
        <v>2.561937910314426</v>
      </c>
      <c r="V100" s="129">
        <v>2.301702353</v>
      </c>
      <c r="W100" s="129">
        <v>2.301702353</v>
      </c>
      <c r="Y100" s="129">
        <v>2.402784466</v>
      </c>
      <c r="Z100" s="129">
        <v>2.402784466</v>
      </c>
      <c r="AB100" s="129">
        <v>2.4740000000000002</v>
      </c>
      <c r="AC100" s="129">
        <v>2.4740000000000002</v>
      </c>
      <c r="AE100" s="129">
        <v>2.5619379100000002</v>
      </c>
      <c r="AF100" s="129">
        <v>2.5619379100000002</v>
      </c>
      <c r="AH100" s="218">
        <f t="shared" ca="1" si="13"/>
        <v>-3.0000003443459988E-3</v>
      </c>
      <c r="AI100" s="218"/>
      <c r="AJ100" s="218"/>
      <c r="AK100" s="218">
        <f t="shared" ca="1" si="16"/>
        <v>4.7209036679873861E-10</v>
      </c>
      <c r="AL100" s="218"/>
      <c r="AM100" s="218"/>
      <c r="AN100" s="218">
        <f t="shared" ca="1" si="17"/>
        <v>-9.5869978622431518E-12</v>
      </c>
      <c r="AO100" s="218"/>
      <c r="AP100" s="218"/>
      <c r="AQ100" s="218">
        <f t="shared" ca="1" si="18"/>
        <v>-3.1442581871488073E-10</v>
      </c>
      <c r="AR100" s="30"/>
      <c r="AS100" s="30"/>
      <c r="AT100" s="30"/>
      <c r="AU100" s="30"/>
    </row>
    <row r="101" spans="1:47" x14ac:dyDescent="0.2">
      <c r="A101" s="70" t="str">
        <f>Pricing!$A101</f>
        <v>25Y</v>
      </c>
      <c r="B101" s="208" t="str">
        <f>IF(Contribute="abcd",IF($A$2&lt;&gt;-1,_xll.RtContribute(SourceAlias,G101,Fields,H101:I101,"SCOPE:SERVER"),_xll.RtContribute(SourceAlias,"DDS_INSERT_S",$A$2:$C$2,G101:I101,"SCOPE:SERVER FTC:ALL")),"stopped")</f>
        <v>stopped</v>
      </c>
      <c r="C101" s="208" t="str">
        <f>IF(Contribute="abcd",IF($A$2&lt;&gt;-1,_xll.RtContribute(SourceAlias,J101,Fields,K101:L101,"SCOPE:SERVER"),_xll.RtContribute(SourceAlias,"DDS_INSERT_S",$A$2:$C$2,J101:L101,"SCOPE:SERVER FTC:ALL")),"stopped")</f>
        <v>stopped</v>
      </c>
      <c r="D101" s="208" t="str">
        <f>IF(Contribute="abcd",IF($A$2&lt;&gt;-1,_xll.RtContribute(SourceAlias,M101,Fields,N101:O101,"SCOPE:SERVER"),_xll.RtContribute(SourceAlias,"DDS_INSERT_S",$A$2:$C$2,M101:O101,"SCOPE:SERVER FTC:ALL")),"stopped")</f>
        <v>stopped</v>
      </c>
      <c r="E101" s="212" t="str">
        <f>IF(Contribute="abcd",IF($A$2&lt;&gt;-1,_xll.RtContribute(SourceAlias,P101,Fields,Q101:R101,"SCOPE:SERVER"),_xll.RtContribute(SourceAlias,"DDS_INSERT_S",$A$2:$C$2,P101:R101,"SCOPE:SERVER FTC:ALL")),"stopped")</f>
        <v>stopped</v>
      </c>
      <c r="G101" s="128" t="str">
        <f t="shared" si="11"/>
        <v>EURYC1M_AB1E_25Y</v>
      </c>
      <c r="H101" s="129">
        <f ca="1">Pricing!$B101*100</f>
        <v>2.3130000000050974</v>
      </c>
      <c r="I101" s="129">
        <f ca="1">Pricing!$B101*100</f>
        <v>2.3130000000050974</v>
      </c>
      <c r="J101" s="59" t="str">
        <f t="shared" si="12"/>
        <v>EUR_CURVE_3M_25Y</v>
      </c>
      <c r="K101" s="129">
        <f ca="1">Pricing!$C101*100</f>
        <v>2.4089999999999678</v>
      </c>
      <c r="L101" s="129">
        <f ca="1">Pricing!$C101*100</f>
        <v>2.4089999999999678</v>
      </c>
      <c r="M101" s="59" t="str">
        <f t="shared" si="14"/>
        <v>EURAB6R25Y=</v>
      </c>
      <c r="N101" s="129">
        <f ca="1">Pricing!$D101*100</f>
        <v>2.4790000000082442</v>
      </c>
      <c r="O101" s="130">
        <f ca="1">Pricing!$D101*100</f>
        <v>2.4790000000082442</v>
      </c>
      <c r="P101" s="59" t="str">
        <f t="shared" si="15"/>
        <v>EUR_CURVE_12M_25Y</v>
      </c>
      <c r="Q101" s="129">
        <f ca="1">Pricing!$E101*100</f>
        <v>2.5650000000001372</v>
      </c>
      <c r="R101" s="130">
        <f ca="1">Pricing!$E101*100</f>
        <v>2.5650000000001372</v>
      </c>
      <c r="V101" s="129">
        <v>2.3130000000000002</v>
      </c>
      <c r="W101" s="129">
        <v>2.3130000000000002</v>
      </c>
      <c r="Y101" s="129">
        <v>2.4089999999999998</v>
      </c>
      <c r="Z101" s="129">
        <v>2.4089999999999998</v>
      </c>
      <c r="AB101" s="129">
        <v>2.4790000000000001</v>
      </c>
      <c r="AC101" s="129">
        <v>2.4790000000000001</v>
      </c>
      <c r="AE101" s="129">
        <v>2.5649999999999999</v>
      </c>
      <c r="AF101" s="129">
        <v>2.5649999999999999</v>
      </c>
      <c r="AH101" s="217">
        <f t="shared" ca="1" si="13"/>
        <v>-5.0972559506590187E-12</v>
      </c>
      <c r="AI101" s="217"/>
      <c r="AJ101" s="217"/>
      <c r="AK101" s="217">
        <f t="shared" ca="1" si="16"/>
        <v>3.1974423109204508E-14</v>
      </c>
      <c r="AL101" s="217"/>
      <c r="AM101" s="217"/>
      <c r="AN101" s="217">
        <f t="shared" ca="1" si="17"/>
        <v>-8.2440720916565624E-12</v>
      </c>
      <c r="AO101" s="217"/>
      <c r="AP101" s="217"/>
      <c r="AQ101" s="217">
        <f t="shared" ca="1" si="18"/>
        <v>-1.3722356584366935E-13</v>
      </c>
      <c r="AR101" s="30"/>
      <c r="AS101" s="30"/>
      <c r="AT101" s="30"/>
      <c r="AU101" s="30"/>
    </row>
    <row r="102" spans="1:47" x14ac:dyDescent="0.2">
      <c r="A102" s="70" t="str">
        <f>Pricing!$A102</f>
        <v>26Y</v>
      </c>
      <c r="B102" s="208" t="str">
        <f>IF(Contribute="abcd",IF($A$2&lt;&gt;-1,_xll.RtContribute(SourceAlias,G102,Fields,H102:I102,"SCOPE:SERVER"),_xll.RtContribute(SourceAlias,"DDS_INSERT_S",$A$2:$C$2,G102:I102,"SCOPE:SERVER FTC:ALL")),"stopped")</f>
        <v>stopped</v>
      </c>
      <c r="C102" s="208" t="str">
        <f>IF(Contribute="abcd",IF($A$2&lt;&gt;-1,_xll.RtContribute(SourceAlias,J102,Fields,K102:L102,"SCOPE:SERVER"),_xll.RtContribute(SourceAlias,"DDS_INSERT_S",$A$2:$C$2,J102:L102,"SCOPE:SERVER FTC:ALL")),"stopped")</f>
        <v>stopped</v>
      </c>
      <c r="D102" s="208" t="str">
        <f>IF(Contribute="abcd",IF($A$2&lt;&gt;-1,_xll.RtContribute(SourceAlias,M102,Fields,N102:O102,"SCOPE:SERVER"),_xll.RtContribute(SourceAlias,"DDS_INSERT_S",$A$2:$C$2,M102:O102,"SCOPE:SERVER FTC:ALL")),"stopped")</f>
        <v>stopped</v>
      </c>
      <c r="E102" s="212" t="str">
        <f>IF(Contribute="abcd",IF($A$2&lt;&gt;-1,_xll.RtContribute(SourceAlias,P102,Fields,Q102:R102,"SCOPE:SERVER"),_xll.RtContribute(SourceAlias,"DDS_INSERT_S",$A$2:$C$2,P102:R102,"SCOPE:SERVER FTC:ALL")),"stopped")</f>
        <v>stopped</v>
      </c>
      <c r="G102" s="128" t="str">
        <f t="shared" si="11"/>
        <v>EURYC1M_AB1E_26Y</v>
      </c>
      <c r="H102" s="129">
        <f ca="1">Pricing!$B102*100</f>
        <v>2.3194471217571562</v>
      </c>
      <c r="I102" s="129">
        <f ca="1">Pricing!$B102*100</f>
        <v>2.3194471217571562</v>
      </c>
      <c r="J102" s="59" t="str">
        <f t="shared" si="12"/>
        <v>EUR_CURVE_3M_26Y</v>
      </c>
      <c r="K102" s="129">
        <f ca="1">Pricing!$C102*100</f>
        <v>2.4135937785665709</v>
      </c>
      <c r="L102" s="129">
        <f ca="1">Pricing!$C102*100</f>
        <v>2.4135937785665709</v>
      </c>
      <c r="M102" s="59" t="str">
        <f t="shared" si="14"/>
        <v>EURAB6R26Y=</v>
      </c>
      <c r="N102" s="129">
        <f ca="1">Pricing!$D102*100</f>
        <v>2.4820000000054776</v>
      </c>
      <c r="O102" s="130">
        <f ca="1">Pricing!$D102*100</f>
        <v>2.4820000000054776</v>
      </c>
      <c r="P102" s="59" t="str">
        <f t="shared" si="15"/>
        <v>EUR_CURVE_12M_26Y</v>
      </c>
      <c r="Q102" s="129">
        <f ca="1">Pricing!$E102*100</f>
        <v>2.566474558064793</v>
      </c>
      <c r="R102" s="130">
        <f ca="1">Pricing!$E102*100</f>
        <v>2.566474558064793</v>
      </c>
      <c r="V102" s="129">
        <v>2.3194471220000001</v>
      </c>
      <c r="W102" s="129">
        <v>2.3194471220000001</v>
      </c>
      <c r="Y102" s="129">
        <v>2.4135937790000002</v>
      </c>
      <c r="Z102" s="129">
        <v>2.4135937790000002</v>
      </c>
      <c r="AB102" s="129">
        <v>2.4820000000000002</v>
      </c>
      <c r="AC102" s="129">
        <v>2.4820000000000002</v>
      </c>
      <c r="AE102" s="129">
        <v>2.5664745579999999</v>
      </c>
      <c r="AF102" s="129">
        <v>2.5664745579999999</v>
      </c>
      <c r="AH102" s="217">
        <f t="shared" ca="1" si="13"/>
        <v>2.4284396715756884E-10</v>
      </c>
      <c r="AI102" s="217"/>
      <c r="AJ102" s="217"/>
      <c r="AK102" s="217">
        <f t="shared" ca="1" si="16"/>
        <v>4.3342929245682171E-10</v>
      </c>
      <c r="AL102" s="217"/>
      <c r="AM102" s="217"/>
      <c r="AN102" s="217">
        <f t="shared" ca="1" si="17"/>
        <v>-5.4773963142906723E-12</v>
      </c>
      <c r="AO102" s="217"/>
      <c r="AP102" s="217"/>
      <c r="AQ102" s="217">
        <f t="shared" ca="1" si="18"/>
        <v>-6.4793059806333986E-11</v>
      </c>
      <c r="AR102" s="30"/>
      <c r="AS102" s="30"/>
      <c r="AT102" s="30"/>
      <c r="AU102" s="30"/>
    </row>
    <row r="103" spans="1:47" x14ac:dyDescent="0.2">
      <c r="A103" s="70" t="str">
        <f>Pricing!$A103</f>
        <v>27Y</v>
      </c>
      <c r="B103" s="208" t="str">
        <f>IF(Contribute="abcd",IF($A$2&lt;&gt;-1,_xll.RtContribute(SourceAlias,G103,Fields,H103:I103,"SCOPE:SERVER"),_xll.RtContribute(SourceAlias,"DDS_INSERT_S",$A$2:$C$2,G103:I103,"SCOPE:SERVER FTC:ALL")),"stopped")</f>
        <v>stopped</v>
      </c>
      <c r="C103" s="208" t="str">
        <f>IF(Contribute="abcd",IF($A$2&lt;&gt;-1,_xll.RtContribute(SourceAlias,J103,Fields,K103:L103,"SCOPE:SERVER"),_xll.RtContribute(SourceAlias,"DDS_INSERT_S",$A$2:$C$2,J103:L103,"SCOPE:SERVER FTC:ALL")),"stopped")</f>
        <v>stopped</v>
      </c>
      <c r="D103" s="208" t="str">
        <f>IF(Contribute="abcd",IF($A$2&lt;&gt;-1,_xll.RtContribute(SourceAlias,M103,Fields,N103:O103,"SCOPE:SERVER"),_xll.RtContribute(SourceAlias,"DDS_INSERT_S",$A$2:$C$2,M103:O103,"SCOPE:SERVER FTC:ALL")),"stopped")</f>
        <v>stopped</v>
      </c>
      <c r="E103" s="212" t="str">
        <f>IF(Contribute="abcd",IF($A$2&lt;&gt;-1,_xll.RtContribute(SourceAlias,P103,Fields,Q103:R103,"SCOPE:SERVER"),_xll.RtContribute(SourceAlias,"DDS_INSERT_S",$A$2:$C$2,P103:R103,"SCOPE:SERVER FTC:ALL")),"stopped")</f>
        <v>stopped</v>
      </c>
      <c r="G103" s="128" t="str">
        <f t="shared" ref="G103:G136" si="19">G$4&amp;"_AB1E"&amp;IF(UPPER(Start)="1W","1WFWD_","_")&amp;$A103</f>
        <v>EURYC1M_AB1E_27Y</v>
      </c>
      <c r="H103" s="129">
        <f ca="1">Pricing!$B103*100</f>
        <v>2.3242225565077819</v>
      </c>
      <c r="I103" s="129">
        <f ca="1">Pricing!$B103*100</f>
        <v>2.3242225565077819</v>
      </c>
      <c r="J103" s="59" t="str">
        <f t="shared" ref="J103:J136" si="20">Currency&amp;"_CURVE_"&amp;J$3&amp;"M_"&amp;$A103</f>
        <v>EUR_CURVE_3M_27Y</v>
      </c>
      <c r="K103" s="129">
        <f ca="1">Pricing!$C103*100</f>
        <v>2.4166956584100112</v>
      </c>
      <c r="L103" s="129">
        <f ca="1">Pricing!$C103*100</f>
        <v>2.4166956584100112</v>
      </c>
      <c r="M103" s="59" t="str">
        <f t="shared" si="14"/>
        <v>EURAB6R27Y=</v>
      </c>
      <c r="N103" s="129">
        <f ca="1">Pricing!$D103*100</f>
        <v>2.4840000000046123</v>
      </c>
      <c r="O103" s="130">
        <f ca="1">Pricing!$D103*100</f>
        <v>2.4840000000046123</v>
      </c>
      <c r="P103" s="59" t="str">
        <f t="shared" si="15"/>
        <v>EUR_CURVE_12M_27Y</v>
      </c>
      <c r="Q103" s="129">
        <f ca="1">Pricing!$E103*100</f>
        <v>2.5666000312090782</v>
      </c>
      <c r="R103" s="130">
        <f ca="1">Pricing!$E103*100</f>
        <v>2.5666000312090782</v>
      </c>
      <c r="V103" s="129">
        <v>2.3242225570000001</v>
      </c>
      <c r="W103" s="129">
        <v>2.3242225570000001</v>
      </c>
      <c r="Y103" s="129">
        <v>2.4166956580000001</v>
      </c>
      <c r="Z103" s="129">
        <v>2.4166956580000001</v>
      </c>
      <c r="AB103" s="129">
        <v>2.484</v>
      </c>
      <c r="AC103" s="129">
        <v>2.484</v>
      </c>
      <c r="AE103" s="129">
        <v>2.5666000310000001</v>
      </c>
      <c r="AF103" s="129">
        <v>2.5666000310000001</v>
      </c>
      <c r="AH103" s="217">
        <f t="shared" ca="1" si="13"/>
        <v>4.9221826614598285E-10</v>
      </c>
      <c r="AI103" s="217"/>
      <c r="AJ103" s="217"/>
      <c r="AK103" s="217">
        <f t="shared" ca="1" si="16"/>
        <v>-4.1001113615379836E-10</v>
      </c>
      <c r="AL103" s="217"/>
      <c r="AM103" s="217"/>
      <c r="AN103" s="217">
        <f t="shared" ca="1" si="17"/>
        <v>-4.6123105335027503E-12</v>
      </c>
      <c r="AO103" s="217"/>
      <c r="AP103" s="217"/>
      <c r="AQ103" s="217">
        <f t="shared" ca="1" si="18"/>
        <v>-2.0907808817582918E-10</v>
      </c>
      <c r="AR103" s="30"/>
      <c r="AS103" s="30"/>
      <c r="AT103" s="30"/>
      <c r="AU103" s="30"/>
    </row>
    <row r="104" spans="1:47" x14ac:dyDescent="0.2">
      <c r="A104" s="70" t="str">
        <f>Pricing!$A104</f>
        <v>28Y</v>
      </c>
      <c r="B104" s="208" t="str">
        <f>IF(Contribute="abcd",IF($A$2&lt;&gt;-1,_xll.RtContribute(SourceAlias,G104,Fields,H104:I104,"SCOPE:SERVER"),_xll.RtContribute(SourceAlias,"DDS_INSERT_S",$A$2:$C$2,G104:I104,"SCOPE:SERVER FTC:ALL")),"stopped")</f>
        <v>stopped</v>
      </c>
      <c r="C104" s="208" t="str">
        <f>IF(Contribute="abcd",IF($A$2&lt;&gt;-1,_xll.RtContribute(SourceAlias,J104,Fields,K104:L104,"SCOPE:SERVER"),_xll.RtContribute(SourceAlias,"DDS_INSERT_S",$A$2:$C$2,J104:L104,"SCOPE:SERVER FTC:ALL")),"stopped")</f>
        <v>stopped</v>
      </c>
      <c r="D104" s="208" t="str">
        <f>IF(Contribute="abcd",IF($A$2&lt;&gt;-1,_xll.RtContribute(SourceAlias,M104,Fields,N104:O104,"SCOPE:SERVER"),_xll.RtContribute(SourceAlias,"DDS_INSERT_S",$A$2:$C$2,M104:O104,"SCOPE:SERVER FTC:ALL")),"stopped")</f>
        <v>stopped</v>
      </c>
      <c r="E104" s="212" t="str">
        <f>IF(Contribute="abcd",IF($A$2&lt;&gt;-1,_xll.RtContribute(SourceAlias,P104,Fields,Q104:R104,"SCOPE:SERVER"),_xll.RtContribute(SourceAlias,"DDS_INSERT_S",$A$2:$C$2,P104:R104,"SCOPE:SERVER FTC:ALL")),"stopped")</f>
        <v>stopped</v>
      </c>
      <c r="G104" s="128" t="str">
        <f t="shared" si="19"/>
        <v>EURYC1M_AB1E_28Y</v>
      </c>
      <c r="H104" s="129">
        <f ca="1">Pricing!$B104*100</f>
        <v>2.3281178053416047</v>
      </c>
      <c r="I104" s="129">
        <f ca="1">Pricing!$B104*100</f>
        <v>2.3281178053416047</v>
      </c>
      <c r="J104" s="59" t="str">
        <f t="shared" si="20"/>
        <v>EUR_CURVE_3M_28Y</v>
      </c>
      <c r="K104" s="129">
        <f ca="1">Pricing!$C104*100</f>
        <v>2.4190236195400607</v>
      </c>
      <c r="L104" s="129">
        <f ca="1">Pricing!$C104*100</f>
        <v>2.4190236195400607</v>
      </c>
      <c r="M104" s="59" t="str">
        <f t="shared" si="14"/>
        <v>EURAB6R28Y=</v>
      </c>
      <c r="N104" s="129">
        <f ca="1">Pricing!$D104*100</f>
        <v>2.4850000000036201</v>
      </c>
      <c r="O104" s="130">
        <f ca="1">Pricing!$D104*100</f>
        <v>2.4850000000036201</v>
      </c>
      <c r="P104" s="59" t="str">
        <f t="shared" si="15"/>
        <v>EUR_CURVE_12M_28Y</v>
      </c>
      <c r="Q104" s="129">
        <f ca="1">Pricing!$E104*100</f>
        <v>2.5661942700732094</v>
      </c>
      <c r="R104" s="130">
        <f ca="1">Pricing!$E104*100</f>
        <v>2.5661942700732094</v>
      </c>
      <c r="V104" s="129">
        <v>2.3281178050000002</v>
      </c>
      <c r="W104" s="129">
        <v>2.3281178050000002</v>
      </c>
      <c r="Y104" s="129">
        <v>2.4190236199999999</v>
      </c>
      <c r="Z104" s="129">
        <v>2.4190236199999999</v>
      </c>
      <c r="AB104" s="129">
        <v>2.4849999999999999</v>
      </c>
      <c r="AC104" s="129">
        <v>2.4849999999999999</v>
      </c>
      <c r="AE104" s="129">
        <v>2.56619427</v>
      </c>
      <c r="AF104" s="129">
        <v>2.56619427</v>
      </c>
      <c r="AH104" s="217">
        <f t="shared" ca="1" si="13"/>
        <v>-3.4160452244691442E-10</v>
      </c>
      <c r="AI104" s="217"/>
      <c r="AJ104" s="217"/>
      <c r="AK104" s="217">
        <f t="shared" ca="1" si="16"/>
        <v>4.599391978388212E-10</v>
      </c>
      <c r="AL104" s="217"/>
      <c r="AM104" s="217"/>
      <c r="AN104" s="217">
        <f t="shared" ca="1" si="17"/>
        <v>-3.6202152386977104E-12</v>
      </c>
      <c r="AO104" s="217"/>
      <c r="AP104" s="217"/>
      <c r="AQ104" s="217">
        <f t="shared" ca="1" si="18"/>
        <v>-7.3209438511412372E-11</v>
      </c>
      <c r="AR104" s="30"/>
      <c r="AS104" s="30"/>
      <c r="AT104" s="30"/>
      <c r="AU104" s="30"/>
    </row>
    <row r="105" spans="1:47" x14ac:dyDescent="0.2">
      <c r="A105" s="70" t="str">
        <f>Pricing!$A105</f>
        <v>29Y</v>
      </c>
      <c r="B105" s="208" t="str">
        <f>IF(Contribute="abcd",IF($A$2&lt;&gt;-1,_xll.RtContribute(SourceAlias,G105,Fields,H105:I105,"SCOPE:SERVER"),_xll.RtContribute(SourceAlias,"DDS_INSERT_S",$A$2:$C$2,G105:I105,"SCOPE:SERVER FTC:ALL")),"stopped")</f>
        <v>stopped</v>
      </c>
      <c r="C105" s="208" t="str">
        <f>IF(Contribute="abcd",IF($A$2&lt;&gt;-1,_xll.RtContribute(SourceAlias,J105,Fields,K105:L105,"SCOPE:SERVER"),_xll.RtContribute(SourceAlias,"DDS_INSERT_S",$A$2:$C$2,J105:L105,"SCOPE:SERVER FTC:ALL")),"stopped")</f>
        <v>stopped</v>
      </c>
      <c r="D105" s="208" t="str">
        <f>IF(Contribute="abcd",IF($A$2&lt;&gt;-1,_xll.RtContribute(SourceAlias,M105,Fields,N105:O105,"SCOPE:SERVER"),_xll.RtContribute(SourceAlias,"DDS_INSERT_S",$A$2:$C$2,M105:O105,"SCOPE:SERVER FTC:ALL")),"stopped")</f>
        <v>stopped</v>
      </c>
      <c r="E105" s="212" t="str">
        <f>IF(Contribute="abcd",IF($A$2&lt;&gt;-1,_xll.RtContribute(SourceAlias,P105,Fields,Q105:R105,"SCOPE:SERVER"),_xll.RtContribute(SourceAlias,"DDS_INSERT_S",$A$2:$C$2,P105:R105,"SCOPE:SERVER FTC:ALL")),"stopped")</f>
        <v>stopped</v>
      </c>
      <c r="G105" s="128" t="str">
        <f t="shared" si="19"/>
        <v>EURYC1M_AB1E_29Y</v>
      </c>
      <c r="H105" s="129">
        <f ca="1">Pricing!$B105*100</f>
        <v>2.3315067407818293</v>
      </c>
      <c r="I105" s="129">
        <f ca="1">Pricing!$B105*100</f>
        <v>2.3315067407818293</v>
      </c>
      <c r="J105" s="59" t="str">
        <f t="shared" si="20"/>
        <v>EUR_CURVE_3M_29Y</v>
      </c>
      <c r="K105" s="129">
        <f ca="1">Pricing!$C105*100</f>
        <v>2.4209435251996001</v>
      </c>
      <c r="L105" s="129">
        <f ca="1">Pricing!$C105*100</f>
        <v>2.4209435251996001</v>
      </c>
      <c r="M105" s="59" t="str">
        <f t="shared" si="14"/>
        <v>EURAB6R29Y=</v>
      </c>
      <c r="N105" s="129">
        <f ca="1">Pricing!$D105*100</f>
        <v>2.4850000000026506</v>
      </c>
      <c r="O105" s="130">
        <f ca="1">Pricing!$D105*100</f>
        <v>2.4850000000026506</v>
      </c>
      <c r="P105" s="59" t="str">
        <f t="shared" si="15"/>
        <v>EUR_CURVE_12M_29Y</v>
      </c>
      <c r="Q105" s="129">
        <f ca="1">Pricing!$E105*100</f>
        <v>2.5657983650498006</v>
      </c>
      <c r="R105" s="130">
        <f ca="1">Pricing!$E105*100</f>
        <v>2.5657983650498006</v>
      </c>
      <c r="V105" s="129">
        <v>2.3315067410000001</v>
      </c>
      <c r="W105" s="129">
        <v>2.3315067410000001</v>
      </c>
      <c r="Y105" s="129">
        <v>2.4209435250000002</v>
      </c>
      <c r="Z105" s="129">
        <v>2.4209435250000002</v>
      </c>
      <c r="AB105" s="129">
        <v>2.4849999999999999</v>
      </c>
      <c r="AC105" s="129">
        <v>2.4849999999999999</v>
      </c>
      <c r="AE105" s="129">
        <v>2.565798365</v>
      </c>
      <c r="AF105" s="129">
        <v>2.565798365</v>
      </c>
      <c r="AH105" s="217">
        <f t="shared" ca="1" si="13"/>
        <v>2.1817081474750921E-10</v>
      </c>
      <c r="AI105" s="217"/>
      <c r="AJ105" s="217"/>
      <c r="AK105" s="217">
        <f t="shared" ca="1" si="16"/>
        <v>-1.9959989216999929E-10</v>
      </c>
      <c r="AL105" s="217"/>
      <c r="AM105" s="217"/>
      <c r="AN105" s="217">
        <f t="shared" ca="1" si="17"/>
        <v>-2.6507684935950238E-12</v>
      </c>
      <c r="AO105" s="217"/>
      <c r="AP105" s="217"/>
      <c r="AQ105" s="217">
        <f t="shared" ca="1" si="18"/>
        <v>-4.9800608081795872E-11</v>
      </c>
      <c r="AR105" s="30"/>
      <c r="AS105" s="30"/>
      <c r="AT105" s="30"/>
      <c r="AU105" s="30"/>
    </row>
    <row r="106" spans="1:47" x14ac:dyDescent="0.2">
      <c r="A106" s="70" t="str">
        <f>Pricing!$A106</f>
        <v>30Y</v>
      </c>
      <c r="B106" s="208" t="str">
        <f>IF(Contribute="abcd",IF($A$2&lt;&gt;-1,_xll.RtContribute(SourceAlias,G106,Fields,H106:I106,"SCOPE:SERVER"),_xll.RtContribute(SourceAlias,"DDS_INSERT_S",$A$2:$C$2,G106:I106,"SCOPE:SERVER FTC:ALL")),"stopped")</f>
        <v>stopped</v>
      </c>
      <c r="C106" s="208" t="str">
        <f>IF(Contribute="abcd",IF($A$2&lt;&gt;-1,_xll.RtContribute(SourceAlias,J106,Fields,K106:L106,"SCOPE:SERVER"),_xll.RtContribute(SourceAlias,"DDS_INSERT_S",$A$2:$C$2,J106:L106,"SCOPE:SERVER FTC:ALL")),"stopped")</f>
        <v>stopped</v>
      </c>
      <c r="D106" s="208" t="str">
        <f>IF(Contribute="abcd",IF($A$2&lt;&gt;-1,_xll.RtContribute(SourceAlias,M106,Fields,N106:O106,"SCOPE:SERVER"),_xll.RtContribute(SourceAlias,"DDS_INSERT_S",$A$2:$C$2,M106:O106,"SCOPE:SERVER FTC:ALL")),"stopped")</f>
        <v>stopped</v>
      </c>
      <c r="E106" s="212" t="str">
        <f>IF(Contribute="abcd",IF($A$2&lt;&gt;-1,_xll.RtContribute(SourceAlias,P106,Fields,Q106:R106,"SCOPE:SERVER"),_xll.RtContribute(SourceAlias,"DDS_INSERT_S",$A$2:$C$2,P106:R106,"SCOPE:SERVER FTC:ALL")),"stopped")</f>
        <v>stopped</v>
      </c>
      <c r="G106" s="128" t="str">
        <f t="shared" si="19"/>
        <v>EURYC1M_AB1E_30Y</v>
      </c>
      <c r="H106" s="129">
        <f ca="1">Pricing!$B106*100</f>
        <v>2.3349999999942437</v>
      </c>
      <c r="I106" s="129">
        <f ca="1">Pricing!$B106*100</f>
        <v>2.3349999999942437</v>
      </c>
      <c r="J106" s="59" t="str">
        <f t="shared" si="20"/>
        <v>EUR_CURVE_3M_30Y</v>
      </c>
      <c r="K106" s="129">
        <f ca="1">Pricing!$C106*100</f>
        <v>2.4229999999965659</v>
      </c>
      <c r="L106" s="129">
        <f ca="1">Pricing!$C106*100</f>
        <v>2.4229999999965659</v>
      </c>
      <c r="M106" s="59" t="str">
        <f t="shared" si="14"/>
        <v>EURAB6R30Y=</v>
      </c>
      <c r="N106" s="129">
        <f ca="1">Pricing!$D106*100</f>
        <v>2.4859999999973277</v>
      </c>
      <c r="O106" s="130">
        <f ca="1">Pricing!$D106*100</f>
        <v>2.4859999999973277</v>
      </c>
      <c r="P106" s="59" t="str">
        <f t="shared" si="15"/>
        <v>EUR_CURVE_12M_30Y</v>
      </c>
      <c r="Q106" s="129">
        <f ca="1">Pricing!$E106*100</f>
        <v>2.5660000000001877</v>
      </c>
      <c r="R106" s="130">
        <f ca="1">Pricing!$E106*100</f>
        <v>2.5660000000001877</v>
      </c>
      <c r="V106" s="129">
        <v>2.335</v>
      </c>
      <c r="W106" s="129">
        <v>2.335</v>
      </c>
      <c r="Y106" s="129">
        <v>2.423</v>
      </c>
      <c r="Z106" s="129">
        <v>2.423</v>
      </c>
      <c r="AB106" s="129">
        <v>2.4860000000000002</v>
      </c>
      <c r="AC106" s="129">
        <v>2.4860000000000002</v>
      </c>
      <c r="AE106" s="129">
        <v>2.5659999999999998</v>
      </c>
      <c r="AF106" s="129">
        <v>2.5659999999999998</v>
      </c>
      <c r="AH106" s="217">
        <f t="shared" ca="1" si="13"/>
        <v>5.7562843380765116E-12</v>
      </c>
      <c r="AI106" s="217"/>
      <c r="AJ106" s="217"/>
      <c r="AK106" s="217">
        <f t="shared" ca="1" si="16"/>
        <v>3.4341418597705342E-12</v>
      </c>
      <c r="AL106" s="217"/>
      <c r="AM106" s="217"/>
      <c r="AN106" s="217">
        <f t="shared" ca="1" si="17"/>
        <v>2.6725288648776768E-12</v>
      </c>
      <c r="AO106" s="217"/>
      <c r="AP106" s="217"/>
      <c r="AQ106" s="217">
        <f t="shared" ca="1" si="18"/>
        <v>-1.8784973576657649E-13</v>
      </c>
      <c r="AR106" s="30"/>
      <c r="AS106" s="30"/>
      <c r="AT106" s="30"/>
      <c r="AU106" s="30"/>
    </row>
    <row r="107" spans="1:47" x14ac:dyDescent="0.2">
      <c r="A107" s="70" t="str">
        <f>Pricing!$A107</f>
        <v>31Y</v>
      </c>
      <c r="B107" s="208" t="str">
        <f>IF(Contribute="abcd",IF($A$2&lt;&gt;-1,_xll.RtContribute(SourceAlias,G107,Fields,H107:I107,"SCOPE:SERVER"),_xll.RtContribute(SourceAlias,"DDS_INSERT_S",$A$2:$C$2,G107:I107,"SCOPE:SERVER FTC:ALL")),"stopped")</f>
        <v>stopped</v>
      </c>
      <c r="C107" s="208" t="str">
        <f>IF(Contribute="abcd",IF($A$2&lt;&gt;-1,_xll.RtContribute(SourceAlias,J107,Fields,K107:L107,"SCOPE:SERVER"),_xll.RtContribute(SourceAlias,"DDS_INSERT_S",$A$2:$C$2,J107:L107,"SCOPE:SERVER FTC:ALL")),"stopped")</f>
        <v>stopped</v>
      </c>
      <c r="D107" s="208" t="str">
        <f>IF(Contribute="abcd",IF($A$2&lt;&gt;-1,_xll.RtContribute(SourceAlias,M107,Fields,N107:O107,"SCOPE:SERVER"),_xll.RtContribute(SourceAlias,"DDS_INSERT_S",$A$2:$C$2,M107:O107,"SCOPE:SERVER FTC:ALL")),"stopped")</f>
        <v>stopped</v>
      </c>
      <c r="E107" s="212" t="str">
        <f>IF(Contribute="abcd",IF($A$2&lt;&gt;-1,_xll.RtContribute(SourceAlias,P107,Fields,Q107:R107,"SCOPE:SERVER"),_xll.RtContribute(SourceAlias,"DDS_INSERT_S",$A$2:$C$2,P107:R107,"SCOPE:SERVER FTC:ALL")),"stopped")</f>
        <v>stopped</v>
      </c>
      <c r="G107" s="128" t="str">
        <f t="shared" si="19"/>
        <v>EURYC1M_AB1E_31Y</v>
      </c>
      <c r="H107" s="129">
        <f ca="1">Pricing!$B107*100</f>
        <v>2.338596252520218</v>
      </c>
      <c r="I107" s="129">
        <f ca="1">Pricing!$B107*100</f>
        <v>2.338596252520218</v>
      </c>
      <c r="J107" s="59" t="str">
        <f t="shared" si="20"/>
        <v>EUR_CURVE_3M_31Y</v>
      </c>
      <c r="K107" s="129">
        <f ca="1">Pricing!$C107*100</f>
        <v>2.4251554570176546</v>
      </c>
      <c r="L107" s="129">
        <f ca="1">Pricing!$C107*100</f>
        <v>2.4251554570176546</v>
      </c>
      <c r="M107" s="59" t="str">
        <f t="shared" si="14"/>
        <v>EURAB6R31Y=</v>
      </c>
      <c r="N107" s="129">
        <f ca="1">Pricing!$D107*100</f>
        <v>2.4872988494466619</v>
      </c>
      <c r="O107" s="130">
        <f ca="1">Pricing!$D107*100</f>
        <v>2.4872988494466619</v>
      </c>
      <c r="P107" s="59" t="str">
        <f t="shared" si="15"/>
        <v>EUR_CURVE_12M_31Y</v>
      </c>
      <c r="Q107" s="129">
        <f ca="1">Pricing!$E107*100</f>
        <v>2.5667815646141059</v>
      </c>
      <c r="R107" s="130">
        <f ca="1">Pricing!$E107*100</f>
        <v>2.5667815646141059</v>
      </c>
      <c r="V107" s="129">
        <v>2.338596253</v>
      </c>
      <c r="W107" s="129">
        <v>2.338596253</v>
      </c>
      <c r="Y107" s="129">
        <v>2.4251554569999998</v>
      </c>
      <c r="Z107" s="129">
        <v>2.4251554569999998</v>
      </c>
      <c r="AB107" s="129">
        <v>2.4872988490000001</v>
      </c>
      <c r="AC107" s="129">
        <v>2.4872988490000001</v>
      </c>
      <c r="AE107" s="129">
        <v>2.5667815649999999</v>
      </c>
      <c r="AF107" s="129">
        <v>2.5667815649999999</v>
      </c>
      <c r="AH107" s="217">
        <f t="shared" ca="1" si="13"/>
        <v>4.797819919133417E-10</v>
      </c>
      <c r="AI107" s="217"/>
      <c r="AJ107" s="217"/>
      <c r="AK107" s="217">
        <f t="shared" ca="1" si="16"/>
        <v>-1.7654766537589239E-11</v>
      </c>
      <c r="AL107" s="217"/>
      <c r="AM107" s="217"/>
      <c r="AN107" s="217">
        <f t="shared" ca="1" si="17"/>
        <v>-4.4666181864272403E-10</v>
      </c>
      <c r="AO107" s="217"/>
      <c r="AP107" s="217"/>
      <c r="AQ107" s="217">
        <f t="shared" ca="1" si="18"/>
        <v>3.8589398343447101E-10</v>
      </c>
      <c r="AR107" s="30"/>
      <c r="AS107" s="30"/>
      <c r="AT107" s="30"/>
      <c r="AU107" s="30"/>
    </row>
    <row r="108" spans="1:47" x14ac:dyDescent="0.2">
      <c r="A108" s="70" t="str">
        <f>Pricing!$A108</f>
        <v>32Y</v>
      </c>
      <c r="B108" s="208" t="str">
        <f>IF(Contribute="abcd",IF($A$2&lt;&gt;-1,_xll.RtContribute(SourceAlias,G108,Fields,H108:I108,"SCOPE:SERVER"),_xll.RtContribute(SourceAlias,"DDS_INSERT_S",$A$2:$C$2,G108:I108,"SCOPE:SERVER FTC:ALL")),"stopped")</f>
        <v>stopped</v>
      </c>
      <c r="C108" s="208" t="str">
        <f>IF(Contribute="abcd",IF($A$2&lt;&gt;-1,_xll.RtContribute(SourceAlias,J108,Fields,K108:L108,"SCOPE:SERVER"),_xll.RtContribute(SourceAlias,"DDS_INSERT_S",$A$2:$C$2,J108:L108,"SCOPE:SERVER FTC:ALL")),"stopped")</f>
        <v>stopped</v>
      </c>
      <c r="D108" s="208" t="str">
        <f>IF(Contribute="abcd",IF($A$2&lt;&gt;-1,_xll.RtContribute(SourceAlias,M108,Fields,N108:O108,"SCOPE:SERVER"),_xll.RtContribute(SourceAlias,"DDS_INSERT_S",$A$2:$C$2,M108:O108,"SCOPE:SERVER FTC:ALL")),"stopped")</f>
        <v>stopped</v>
      </c>
      <c r="E108" s="212" t="str">
        <f>IF(Contribute="abcd",IF($A$2&lt;&gt;-1,_xll.RtContribute(SourceAlias,P108,Fields,Q108:R108,"SCOPE:SERVER"),_xll.RtContribute(SourceAlias,"DDS_INSERT_S",$A$2:$C$2,P108:R108,"SCOPE:SERVER FTC:ALL")),"stopped")</f>
        <v>stopped</v>
      </c>
      <c r="G108" s="128" t="str">
        <f t="shared" si="19"/>
        <v>EURYC1M_AB1E_32Y</v>
      </c>
      <c r="H108" s="129">
        <f ca="1">Pricing!$B108*100</f>
        <v>2.3424935549003427</v>
      </c>
      <c r="I108" s="129">
        <f ca="1">Pricing!$B108*100</f>
        <v>2.3424935549003427</v>
      </c>
      <c r="J108" s="59" t="str">
        <f t="shared" si="20"/>
        <v>EUR_CURVE_3M_32Y</v>
      </c>
      <c r="K108" s="129">
        <f ca="1">Pricing!$C108*100</f>
        <v>2.4276325616812238</v>
      </c>
      <c r="L108" s="129">
        <f ca="1">Pricing!$C108*100</f>
        <v>2.4276325616812238</v>
      </c>
      <c r="M108" s="59" t="str">
        <f t="shared" si="14"/>
        <v>EURAB6R32Y=</v>
      </c>
      <c r="N108" s="129">
        <f ca="1">Pricing!$D108*100</f>
        <v>2.4888814064088232</v>
      </c>
      <c r="O108" s="130">
        <f ca="1">Pricing!$D108*100</f>
        <v>2.4888814064088232</v>
      </c>
      <c r="P108" s="59" t="str">
        <f t="shared" si="15"/>
        <v>EUR_CURVE_12M_32Y</v>
      </c>
      <c r="Q108" s="129">
        <f ca="1">Pricing!$E108*100</f>
        <v>2.5682609560597061</v>
      </c>
      <c r="R108" s="130">
        <f ca="1">Pricing!$E108*100</f>
        <v>2.5682609560597061</v>
      </c>
      <c r="V108" s="129">
        <v>2.3424935549999999</v>
      </c>
      <c r="W108" s="129">
        <v>2.3424935549999999</v>
      </c>
      <c r="Y108" s="129">
        <v>2.4276325619999999</v>
      </c>
      <c r="Z108" s="129">
        <v>2.4276325619999999</v>
      </c>
      <c r="AB108" s="129">
        <v>2.488881406</v>
      </c>
      <c r="AC108" s="129">
        <v>2.488881406</v>
      </c>
      <c r="AE108" s="129">
        <v>2.568260956</v>
      </c>
      <c r="AF108" s="129">
        <v>2.568260956</v>
      </c>
      <c r="AH108" s="217">
        <f t="shared" ca="1" si="13"/>
        <v>9.9657171404032852E-11</v>
      </c>
      <c r="AI108" s="217"/>
      <c r="AJ108" s="217"/>
      <c r="AK108" s="217">
        <f t="shared" ca="1" si="16"/>
        <v>3.1877611661457195E-10</v>
      </c>
      <c r="AL108" s="217"/>
      <c r="AM108" s="217"/>
      <c r="AN108" s="217">
        <f t="shared" ca="1" si="17"/>
        <v>-4.0882319751744944E-10</v>
      </c>
      <c r="AO108" s="217"/>
      <c r="AP108" s="217"/>
      <c r="AQ108" s="217">
        <f t="shared" ca="1" si="18"/>
        <v>-5.9706017907501518E-11</v>
      </c>
      <c r="AR108" s="30"/>
      <c r="AS108" s="30"/>
      <c r="AT108" s="30"/>
      <c r="AU108" s="30"/>
    </row>
    <row r="109" spans="1:47" x14ac:dyDescent="0.2">
      <c r="A109" s="70" t="str">
        <f>Pricing!$A109</f>
        <v>33Y</v>
      </c>
      <c r="B109" s="208" t="str">
        <f>IF(Contribute="abcd",IF($A$2&lt;&gt;-1,_xll.RtContribute(SourceAlias,G109,Fields,H109:I109,"SCOPE:SERVER"),_xll.RtContribute(SourceAlias,"DDS_INSERT_S",$A$2:$C$2,G109:I109,"SCOPE:SERVER FTC:ALL")),"stopped")</f>
        <v>stopped</v>
      </c>
      <c r="C109" s="208" t="str">
        <f>IF(Contribute="abcd",IF($A$2&lt;&gt;-1,_xll.RtContribute(SourceAlias,J109,Fields,K109:L109,"SCOPE:SERVER"),_xll.RtContribute(SourceAlias,"DDS_INSERT_S",$A$2:$C$2,J109:L109,"SCOPE:SERVER FTC:ALL")),"stopped")</f>
        <v>stopped</v>
      </c>
      <c r="D109" s="208" t="str">
        <f>IF(Contribute="abcd",IF($A$2&lt;&gt;-1,_xll.RtContribute(SourceAlias,M109,Fields,N109:O109,"SCOPE:SERVER"),_xll.RtContribute(SourceAlias,"DDS_INSERT_S",$A$2:$C$2,M109:O109,"SCOPE:SERVER FTC:ALL")),"stopped")</f>
        <v>stopped</v>
      </c>
      <c r="E109" s="212" t="str">
        <f>IF(Contribute="abcd",IF($A$2&lt;&gt;-1,_xll.RtContribute(SourceAlias,P109,Fields,Q109:R109,"SCOPE:SERVER"),_xll.RtContribute(SourceAlias,"DDS_INSERT_S",$A$2:$C$2,P109:R109,"SCOPE:SERVER FTC:ALL")),"stopped")</f>
        <v>stopped</v>
      </c>
      <c r="G109" s="128" t="str">
        <f t="shared" si="19"/>
        <v>EURYC1M_AB1E_33Y</v>
      </c>
      <c r="H109" s="129">
        <f ca="1">Pricing!$B109*100</f>
        <v>2.3466993331720585</v>
      </c>
      <c r="I109" s="129">
        <f ca="1">Pricing!$B109*100</f>
        <v>2.3466993331720585</v>
      </c>
      <c r="J109" s="59" t="str">
        <f t="shared" si="20"/>
        <v>EUR_CURVE_3M_33Y</v>
      </c>
      <c r="K109" s="129">
        <f ca="1">Pricing!$C109*100</f>
        <v>2.4304603737477852</v>
      </c>
      <c r="L109" s="129">
        <f ca="1">Pricing!$C109*100</f>
        <v>2.4304603737477852</v>
      </c>
      <c r="M109" s="59" t="str">
        <f t="shared" si="14"/>
        <v>EURAB6R33Y=</v>
      </c>
      <c r="N109" s="129">
        <f ca="1">Pricing!$D109*100</f>
        <v>2.4908050937388921</v>
      </c>
      <c r="O109" s="130">
        <f ca="1">Pricing!$D109*100</f>
        <v>2.4908050937388921</v>
      </c>
      <c r="P109" s="59" t="str">
        <f t="shared" si="15"/>
        <v>EUR_CURVE_12M_33Y</v>
      </c>
      <c r="Q109" s="129">
        <f ca="1">Pricing!$E109*100</f>
        <v>2.5703283592345745</v>
      </c>
      <c r="R109" s="130">
        <f ca="1">Pricing!$E109*100</f>
        <v>2.5703283592345745</v>
      </c>
      <c r="V109" s="129">
        <v>2.3466993330000001</v>
      </c>
      <c r="W109" s="129">
        <v>2.3466993330000001</v>
      </c>
      <c r="Y109" s="129">
        <v>2.4304603739999999</v>
      </c>
      <c r="Z109" s="129">
        <v>2.4304603739999999</v>
      </c>
      <c r="AB109" s="129">
        <v>2.4908050940000002</v>
      </c>
      <c r="AC109" s="129">
        <v>2.4908050940000002</v>
      </c>
      <c r="AE109" s="129">
        <v>2.5703283589999999</v>
      </c>
      <c r="AF109" s="129">
        <v>2.5703283589999999</v>
      </c>
      <c r="AH109" s="217">
        <f t="shared" ca="1" si="13"/>
        <v>-1.7205836755351811E-10</v>
      </c>
      <c r="AI109" s="217"/>
      <c r="AJ109" s="217"/>
      <c r="AK109" s="217">
        <f t="shared" ca="1" si="16"/>
        <v>2.5221469357461501E-10</v>
      </c>
      <c r="AL109" s="217"/>
      <c r="AM109" s="217"/>
      <c r="AN109" s="217">
        <f t="shared" ca="1" si="17"/>
        <v>2.6110802409107237E-10</v>
      </c>
      <c r="AO109" s="217"/>
      <c r="AP109" s="217"/>
      <c r="AQ109" s="217">
        <f t="shared" ca="1" si="18"/>
        <v>-2.3457458198095082E-10</v>
      </c>
      <c r="AR109" s="30"/>
      <c r="AS109" s="30"/>
      <c r="AT109" s="30"/>
      <c r="AU109" s="30"/>
    </row>
    <row r="110" spans="1:47" x14ac:dyDescent="0.2">
      <c r="A110" s="70" t="str">
        <f>Pricing!$A110</f>
        <v>34Y</v>
      </c>
      <c r="B110" s="208" t="str">
        <f>IF(Contribute="abcd",IF($A$2&lt;&gt;-1,_xll.RtContribute(SourceAlias,G110,Fields,H110:I110,"SCOPE:SERVER"),_xll.RtContribute(SourceAlias,"DDS_INSERT_S",$A$2:$C$2,G110:I110,"SCOPE:SERVER FTC:ALL")),"stopped")</f>
        <v>stopped</v>
      </c>
      <c r="C110" s="208" t="str">
        <f>IF(Contribute="abcd",IF($A$2&lt;&gt;-1,_xll.RtContribute(SourceAlias,J110,Fields,K110:L110,"SCOPE:SERVER"),_xll.RtContribute(SourceAlias,"DDS_INSERT_S",$A$2:$C$2,J110:L110,"SCOPE:SERVER FTC:ALL")),"stopped")</f>
        <v>stopped</v>
      </c>
      <c r="D110" s="208" t="str">
        <f>IF(Contribute="abcd",IF($A$2&lt;&gt;-1,_xll.RtContribute(SourceAlias,M110,Fields,N110:O110,"SCOPE:SERVER"),_xll.RtContribute(SourceAlias,"DDS_INSERT_S",$A$2:$C$2,M110:O110,"SCOPE:SERVER FTC:ALL")),"stopped")</f>
        <v>stopped</v>
      </c>
      <c r="E110" s="212" t="str">
        <f>IF(Contribute="abcd",IF($A$2&lt;&gt;-1,_xll.RtContribute(SourceAlias,P110,Fields,Q110:R110,"SCOPE:SERVER"),_xll.RtContribute(SourceAlias,"DDS_INSERT_S",$A$2:$C$2,P110:R110,"SCOPE:SERVER FTC:ALL")),"stopped")</f>
        <v>stopped</v>
      </c>
      <c r="G110" s="128" t="str">
        <f t="shared" si="19"/>
        <v>EURYC1M_AB1E_34Y</v>
      </c>
      <c r="H110" s="129">
        <f ca="1">Pricing!$B110*100</f>
        <v>2.351389435760213</v>
      </c>
      <c r="I110" s="129">
        <f ca="1">Pricing!$B110*100</f>
        <v>2.351389435760213</v>
      </c>
      <c r="J110" s="59" t="str">
        <f t="shared" si="20"/>
        <v>EUR_CURVE_3M_34Y</v>
      </c>
      <c r="K110" s="129">
        <f ca="1">Pricing!$C110*100</f>
        <v>2.4338232702698814</v>
      </c>
      <c r="L110" s="129">
        <f ca="1">Pricing!$C110*100</f>
        <v>2.4338232702698814</v>
      </c>
      <c r="M110" s="59" t="str">
        <f t="shared" si="14"/>
        <v>EURAB6R34Y=</v>
      </c>
      <c r="N110" s="129">
        <f ca="1">Pricing!$D110*100</f>
        <v>2.4932720782941038</v>
      </c>
      <c r="O110" s="130">
        <f ca="1">Pricing!$D110*100</f>
        <v>2.4932720782941038</v>
      </c>
      <c r="P110" s="59" t="str">
        <f t="shared" si="15"/>
        <v>EUR_CURVE_12M_34Y</v>
      </c>
      <c r="Q110" s="129">
        <f ca="1">Pricing!$E110*100</f>
        <v>2.5730489416190991</v>
      </c>
      <c r="R110" s="130">
        <f ca="1">Pricing!$E110*100</f>
        <v>2.5730489416190991</v>
      </c>
      <c r="V110" s="129">
        <v>2.3513894359999998</v>
      </c>
      <c r="W110" s="129">
        <v>2.3513894359999998</v>
      </c>
      <c r="Y110" s="129">
        <v>2.43382327</v>
      </c>
      <c r="Z110" s="129">
        <v>2.43382327</v>
      </c>
      <c r="AB110" s="129">
        <v>2.4932720779999999</v>
      </c>
      <c r="AC110" s="129">
        <v>2.4932720779999999</v>
      </c>
      <c r="AE110" s="129">
        <v>2.5730489419999998</v>
      </c>
      <c r="AF110" s="129">
        <v>2.5730489419999998</v>
      </c>
      <c r="AH110" s="217">
        <f t="shared" ca="1" si="13"/>
        <v>2.3978685703696101E-10</v>
      </c>
      <c r="AI110" s="217"/>
      <c r="AJ110" s="217"/>
      <c r="AK110" s="217">
        <f t="shared" ca="1" si="16"/>
        <v>-2.698814505208702E-10</v>
      </c>
      <c r="AL110" s="217"/>
      <c r="AM110" s="217"/>
      <c r="AN110" s="217">
        <f t="shared" ca="1" si="17"/>
        <v>-2.9410385238293202E-10</v>
      </c>
      <c r="AO110" s="217"/>
      <c r="AP110" s="217"/>
      <c r="AQ110" s="217">
        <f t="shared" ca="1" si="18"/>
        <v>3.8090064435891691E-10</v>
      </c>
      <c r="AR110" s="30"/>
      <c r="AS110" s="30"/>
      <c r="AT110" s="30"/>
      <c r="AU110" s="30"/>
    </row>
    <row r="111" spans="1:47" x14ac:dyDescent="0.2">
      <c r="A111" s="70" t="str">
        <f>Pricing!$A111</f>
        <v>35Y</v>
      </c>
      <c r="B111" s="208" t="str">
        <f>IF(Contribute="abcd",IF($A$2&lt;&gt;-1,_xll.RtContribute(SourceAlias,G111,Fields,H111:I111,"SCOPE:SERVER"),_xll.RtContribute(SourceAlias,"DDS_INSERT_S",$A$2:$C$2,G111:I111,"SCOPE:SERVER FTC:ALL")),"stopped")</f>
        <v>stopped</v>
      </c>
      <c r="C111" s="208" t="str">
        <f>IF(Contribute="abcd",IF($A$2&lt;&gt;-1,_xll.RtContribute(SourceAlias,J111,Fields,K111:L111,"SCOPE:SERVER"),_xll.RtContribute(SourceAlias,"DDS_INSERT_S",$A$2:$C$2,J111:L111,"SCOPE:SERVER FTC:ALL")),"stopped")</f>
        <v>stopped</v>
      </c>
      <c r="D111" s="208" t="str">
        <f>IF(Contribute="abcd",IF($A$2&lt;&gt;-1,_xll.RtContribute(SourceAlias,M111,Fields,N111:O111,"SCOPE:SERVER"),_xll.RtContribute(SourceAlias,"DDS_INSERT_S",$A$2:$C$2,M111:O111,"SCOPE:SERVER FTC:ALL")),"stopped")</f>
        <v>stopped</v>
      </c>
      <c r="E111" s="212" t="str">
        <f>IF(Contribute="abcd",IF($A$2&lt;&gt;-1,_xll.RtContribute(SourceAlias,P111,Fields,Q111:R111,"SCOPE:SERVER"),_xll.RtContribute(SourceAlias,"DDS_INSERT_S",$A$2:$C$2,P111:R111,"SCOPE:SERVER FTC:ALL")),"stopped")</f>
        <v>stopped</v>
      </c>
      <c r="G111" s="128" t="str">
        <f t="shared" si="19"/>
        <v>EURYC1M_AB1E_35Y</v>
      </c>
      <c r="H111" s="129">
        <f ca="1">Pricing!$B111*100</f>
        <v>2.3562000000019503</v>
      </c>
      <c r="I111" s="129">
        <f ca="1">Pricing!$B111*100</f>
        <v>2.3562000000019503</v>
      </c>
      <c r="J111" s="59" t="str">
        <f t="shared" si="20"/>
        <v>EUR_CURVE_3M_35Y</v>
      </c>
      <c r="K111" s="129">
        <f ca="1">Pricing!$C111*100</f>
        <v>2.4373999999994447</v>
      </c>
      <c r="L111" s="129">
        <f ca="1">Pricing!$C111*100</f>
        <v>2.4373999999994447</v>
      </c>
      <c r="M111" s="59" t="str">
        <f t="shared" ref="M111:M136" si="21">Currency&amp;"AB"&amp;M$3&amp;"R"&amp;A111&amp;"="</f>
        <v>EURAB6R35Y=</v>
      </c>
      <c r="N111" s="129">
        <f ca="1">Pricing!$D111*100</f>
        <v>2.4960000000034235</v>
      </c>
      <c r="O111" s="130">
        <f ca="1">Pricing!$D111*100</f>
        <v>2.4960000000034235</v>
      </c>
      <c r="P111" s="59" t="str">
        <f t="shared" ref="P111:P136" si="22">Currency&amp;"_CURVE_"&amp;P$3&amp;"M_"&amp;$A111</f>
        <v>EUR_CURVE_12M_35Y</v>
      </c>
      <c r="Q111" s="129">
        <f ca="1">Pricing!$E111*100</f>
        <v>2.576000000000096</v>
      </c>
      <c r="R111" s="130">
        <f ca="1">Pricing!$E111*100</f>
        <v>2.576000000000096</v>
      </c>
      <c r="V111" s="129">
        <v>2.3561999999999999</v>
      </c>
      <c r="W111" s="129">
        <v>2.3561999999999999</v>
      </c>
      <c r="Y111" s="129">
        <v>2.4373999999999998</v>
      </c>
      <c r="Z111" s="129">
        <v>2.4373999999999998</v>
      </c>
      <c r="AB111" s="129">
        <v>2.496</v>
      </c>
      <c r="AC111" s="129">
        <v>2.496</v>
      </c>
      <c r="AE111" s="129">
        <v>2.5760000000000001</v>
      </c>
      <c r="AF111" s="129">
        <v>2.5760000000000001</v>
      </c>
      <c r="AH111" s="217">
        <f t="shared" ca="1" si="13"/>
        <v>-1.950439809661475E-12</v>
      </c>
      <c r="AI111" s="217"/>
      <c r="AJ111" s="217"/>
      <c r="AK111" s="217">
        <f t="shared" ca="1" si="16"/>
        <v>5.5511151231257827E-13</v>
      </c>
      <c r="AL111" s="217"/>
      <c r="AM111" s="217"/>
      <c r="AN111" s="217">
        <f t="shared" ca="1" si="17"/>
        <v>-3.4234837187341327E-12</v>
      </c>
      <c r="AO111" s="217"/>
      <c r="AP111" s="217"/>
      <c r="AQ111" s="217">
        <f t="shared" ca="1" si="18"/>
        <v>-9.5923269327613525E-14</v>
      </c>
      <c r="AR111" s="30"/>
      <c r="AS111" s="30"/>
      <c r="AT111" s="30"/>
      <c r="AU111" s="30"/>
    </row>
    <row r="112" spans="1:47" x14ac:dyDescent="0.2">
      <c r="A112" s="70" t="str">
        <f>Pricing!$A112</f>
        <v>36Y</v>
      </c>
      <c r="B112" s="208" t="str">
        <f>IF(Contribute="abcd",IF($A$2&lt;&gt;-1,_xll.RtContribute(SourceAlias,G112,Fields,H112:I112,"SCOPE:SERVER"),_xll.RtContribute(SourceAlias,"DDS_INSERT_S",$A$2:$C$2,G112:I112,"SCOPE:SERVER FTC:ALL")),"stopped")</f>
        <v>stopped</v>
      </c>
      <c r="C112" s="208" t="str">
        <f>IF(Contribute="abcd",IF($A$2&lt;&gt;-1,_xll.RtContribute(SourceAlias,J112,Fields,K112:L112,"SCOPE:SERVER"),_xll.RtContribute(SourceAlias,"DDS_INSERT_S",$A$2:$C$2,J112:L112,"SCOPE:SERVER FTC:ALL")),"stopped")</f>
        <v>stopped</v>
      </c>
      <c r="D112" s="208" t="str">
        <f>IF(Contribute="abcd",IF($A$2&lt;&gt;-1,_xll.RtContribute(SourceAlias,M112,Fields,N112:O112,"SCOPE:SERVER"),_xll.RtContribute(SourceAlias,"DDS_INSERT_S",$A$2:$C$2,M112:O112,"SCOPE:SERVER FTC:ALL")),"stopped")</f>
        <v>stopped</v>
      </c>
      <c r="E112" s="212" t="str">
        <f>IF(Contribute="abcd",IF($A$2&lt;&gt;-1,_xll.RtContribute(SourceAlias,P112,Fields,Q112:R112,"SCOPE:SERVER"),_xll.RtContribute(SourceAlias,"DDS_INSERT_S",$A$2:$C$2,P112:R112,"SCOPE:SERVER FTC:ALL")),"stopped")</f>
        <v>stopped</v>
      </c>
      <c r="G112" s="128" t="str">
        <f t="shared" si="19"/>
        <v>EURYC1M_AB1E_36Y</v>
      </c>
      <c r="H112" s="129">
        <f ca="1">Pricing!$B112*100</f>
        <v>2.3613010344332963</v>
      </c>
      <c r="I112" s="129">
        <f ca="1">Pricing!$B112*100</f>
        <v>2.3613010344332963</v>
      </c>
      <c r="J112" s="59" t="str">
        <f t="shared" si="20"/>
        <v>EUR_CURVE_3M_36Y</v>
      </c>
      <c r="K112" s="129">
        <f ca="1">Pricing!$C112*100</f>
        <v>2.4413477525788445</v>
      </c>
      <c r="L112" s="129">
        <f ca="1">Pricing!$C112*100</f>
        <v>2.4413477525788445</v>
      </c>
      <c r="M112" s="59" t="str">
        <f t="shared" si="21"/>
        <v>EURAB6R36Y=</v>
      </c>
      <c r="N112" s="129">
        <f ca="1">Pricing!$D112*100</f>
        <v>2.4991460736772586</v>
      </c>
      <c r="O112" s="130">
        <f ca="1">Pricing!$D112*100</f>
        <v>2.4991460736772586</v>
      </c>
      <c r="P112" s="59" t="str">
        <f t="shared" si="22"/>
        <v>EUR_CURVE_12M_36Y</v>
      </c>
      <c r="Q112" s="129">
        <f ca="1">Pricing!$E112*100</f>
        <v>2.5792643222684748</v>
      </c>
      <c r="R112" s="130">
        <f ca="1">Pricing!$E112*100</f>
        <v>2.5792643222684748</v>
      </c>
      <c r="V112" s="129">
        <v>2.3613010339999998</v>
      </c>
      <c r="W112" s="129">
        <v>2.3613010339999998</v>
      </c>
      <c r="Y112" s="129">
        <v>2.4413477530000001</v>
      </c>
      <c r="Z112" s="129">
        <v>2.4413477530000001</v>
      </c>
      <c r="AB112" s="129">
        <v>2.499146074</v>
      </c>
      <c r="AC112" s="129">
        <v>2.499146074</v>
      </c>
      <c r="AE112" s="129">
        <v>2.5792643220000002</v>
      </c>
      <c r="AF112" s="129">
        <v>2.5792643220000002</v>
      </c>
      <c r="AH112" s="217">
        <f t="shared" ca="1" si="13"/>
        <v>-4.3329650978307654E-10</v>
      </c>
      <c r="AI112" s="217"/>
      <c r="AJ112" s="217"/>
      <c r="AK112" s="217">
        <f t="shared" ca="1" si="16"/>
        <v>4.2115555487498568E-10</v>
      </c>
      <c r="AL112" s="217"/>
      <c r="AM112" s="217"/>
      <c r="AN112" s="217">
        <f t="shared" ca="1" si="17"/>
        <v>3.2274138916932316E-10</v>
      </c>
      <c r="AO112" s="217"/>
      <c r="AP112" s="217"/>
      <c r="AQ112" s="217">
        <f t="shared" ca="1" si="18"/>
        <v>-2.684745759040652E-10</v>
      </c>
      <c r="AR112" s="30"/>
      <c r="AS112" s="30"/>
      <c r="AT112" s="30"/>
      <c r="AU112" s="30"/>
    </row>
    <row r="113" spans="1:47" x14ac:dyDescent="0.2">
      <c r="A113" s="70" t="str">
        <f>Pricing!$A113</f>
        <v>37Y</v>
      </c>
      <c r="B113" s="208" t="str">
        <f>IF(Contribute="abcd",IF($A$2&lt;&gt;-1,_xll.RtContribute(SourceAlias,G113,Fields,H113:I113,"SCOPE:SERVER"),_xll.RtContribute(SourceAlias,"DDS_INSERT_S",$A$2:$C$2,G113:I113,"SCOPE:SERVER FTC:ALL")),"stopped")</f>
        <v>stopped</v>
      </c>
      <c r="C113" s="208" t="str">
        <f>IF(Contribute="abcd",IF($A$2&lt;&gt;-1,_xll.RtContribute(SourceAlias,J113,Fields,K113:L113,"SCOPE:SERVER"),_xll.RtContribute(SourceAlias,"DDS_INSERT_S",$A$2:$C$2,J113:L113,"SCOPE:SERVER FTC:ALL")),"stopped")</f>
        <v>stopped</v>
      </c>
      <c r="D113" s="208" t="str">
        <f>IF(Contribute="abcd",IF($A$2&lt;&gt;-1,_xll.RtContribute(SourceAlias,M113,Fields,N113:O113,"SCOPE:SERVER"),_xll.RtContribute(SourceAlias,"DDS_INSERT_S",$A$2:$C$2,M113:O113,"SCOPE:SERVER FTC:ALL")),"stopped")</f>
        <v>stopped</v>
      </c>
      <c r="E113" s="212" t="str">
        <f>IF(Contribute="abcd",IF($A$2&lt;&gt;-1,_xll.RtContribute(SourceAlias,P113,Fields,Q113:R113,"SCOPE:SERVER"),_xll.RtContribute(SourceAlias,"DDS_INSERT_S",$A$2:$C$2,P113:R113,"SCOPE:SERVER FTC:ALL")),"stopped")</f>
        <v>stopped</v>
      </c>
      <c r="G113" s="128" t="str">
        <f t="shared" si="19"/>
        <v>EURYC1M_AB1E_37Y</v>
      </c>
      <c r="H113" s="129">
        <f ca="1">Pricing!$B113*100</f>
        <v>2.3665104395244554</v>
      </c>
      <c r="I113" s="129">
        <f ca="1">Pricing!$B113*100</f>
        <v>2.3665104395244554</v>
      </c>
      <c r="J113" s="59" t="str">
        <f t="shared" si="20"/>
        <v>EUR_CURVE_3M_37Y</v>
      </c>
      <c r="K113" s="129">
        <f ca="1">Pricing!$C113*100</f>
        <v>2.4454732240619541</v>
      </c>
      <c r="L113" s="129">
        <f ca="1">Pricing!$C113*100</f>
        <v>2.4454732240619541</v>
      </c>
      <c r="M113" s="59" t="str">
        <f t="shared" si="21"/>
        <v>EURAB6R37Y=</v>
      </c>
      <c r="N113" s="129">
        <f ca="1">Pricing!$D113*100</f>
        <v>2.5025150060423185</v>
      </c>
      <c r="O113" s="130">
        <f ca="1">Pricing!$D113*100</f>
        <v>2.5025150060423185</v>
      </c>
      <c r="P113" s="59" t="str">
        <f t="shared" si="22"/>
        <v>EUR_CURVE_12M_37Y</v>
      </c>
      <c r="Q113" s="129">
        <f ca="1">Pricing!$E113*100</f>
        <v>2.5826604497933729</v>
      </c>
      <c r="R113" s="130">
        <f ca="1">Pricing!$E113*100</f>
        <v>2.5826604497933729</v>
      </c>
      <c r="V113" s="129">
        <v>2.3665104399999999</v>
      </c>
      <c r="W113" s="129">
        <v>2.3665104399999999</v>
      </c>
      <c r="Y113" s="129">
        <v>2.4454732240000001</v>
      </c>
      <c r="Z113" s="129">
        <v>2.4454732240000001</v>
      </c>
      <c r="AB113" s="129">
        <v>2.5025150059999999</v>
      </c>
      <c r="AC113" s="129">
        <v>2.5025150059999999</v>
      </c>
      <c r="AE113" s="129">
        <v>2.5826604500000001</v>
      </c>
      <c r="AF113" s="129">
        <v>2.5826604500000001</v>
      </c>
      <c r="AH113" s="217">
        <f t="shared" ca="1" si="13"/>
        <v>4.755444926729524E-10</v>
      </c>
      <c r="AI113" s="217"/>
      <c r="AJ113" s="217"/>
      <c r="AK113" s="217">
        <f t="shared" ca="1" si="16"/>
        <v>-6.1953997487762535E-11</v>
      </c>
      <c r="AL113" s="217"/>
      <c r="AM113" s="217"/>
      <c r="AN113" s="217">
        <f t="shared" ca="1" si="17"/>
        <v>-4.2318593074242017E-11</v>
      </c>
      <c r="AO113" s="217"/>
      <c r="AP113" s="217"/>
      <c r="AQ113" s="217">
        <f t="shared" ca="1" si="18"/>
        <v>2.0662715982666668E-10</v>
      </c>
      <c r="AR113" s="30"/>
      <c r="AS113" s="30"/>
      <c r="AT113" s="30"/>
      <c r="AU113" s="30"/>
    </row>
    <row r="114" spans="1:47" x14ac:dyDescent="0.2">
      <c r="A114" s="70" t="str">
        <f>Pricing!$A114</f>
        <v>38Y</v>
      </c>
      <c r="B114" s="208" t="str">
        <f>IF(Contribute="abcd",IF($A$2&lt;&gt;-1,_xll.RtContribute(SourceAlias,G114,Fields,H114:I114,"SCOPE:SERVER"),_xll.RtContribute(SourceAlias,"DDS_INSERT_S",$A$2:$C$2,G114:I114,"SCOPE:SERVER FTC:ALL")),"stopped")</f>
        <v>stopped</v>
      </c>
      <c r="C114" s="208" t="str">
        <f>IF(Contribute="abcd",IF($A$2&lt;&gt;-1,_xll.RtContribute(SourceAlias,J114,Fields,K114:L114,"SCOPE:SERVER"),_xll.RtContribute(SourceAlias,"DDS_INSERT_S",$A$2:$C$2,J114:L114,"SCOPE:SERVER FTC:ALL")),"stopped")</f>
        <v>stopped</v>
      </c>
      <c r="D114" s="208" t="str">
        <f>IF(Contribute="abcd",IF($A$2&lt;&gt;-1,_xll.RtContribute(SourceAlias,M114,Fields,N114:O114,"SCOPE:SERVER"),_xll.RtContribute(SourceAlias,"DDS_INSERT_S",$A$2:$C$2,M114:O114,"SCOPE:SERVER FTC:ALL")),"stopped")</f>
        <v>stopped</v>
      </c>
      <c r="E114" s="212" t="str">
        <f>IF(Contribute="abcd",IF($A$2&lt;&gt;-1,_xll.RtContribute(SourceAlias,P114,Fields,Q114:R114,"SCOPE:SERVER"),_xll.RtContribute(SourceAlias,"DDS_INSERT_S",$A$2:$C$2,P114:R114,"SCOPE:SERVER FTC:ALL")),"stopped")</f>
        <v>stopped</v>
      </c>
      <c r="G114" s="128" t="str">
        <f t="shared" si="19"/>
        <v>EURYC1M_AB1E_38Y</v>
      </c>
      <c r="H114" s="129">
        <f ca="1">Pricing!$B114*100</f>
        <v>2.3717331874729375</v>
      </c>
      <c r="I114" s="129">
        <f ca="1">Pricing!$B114*100</f>
        <v>2.3717331874729375</v>
      </c>
      <c r="J114" s="59" t="str">
        <f t="shared" si="20"/>
        <v>EUR_CURVE_3M_38Y</v>
      </c>
      <c r="K114" s="129">
        <f ca="1">Pricing!$C114*100</f>
        <v>2.4496701744643867</v>
      </c>
      <c r="L114" s="129">
        <f ca="1">Pricing!$C114*100</f>
        <v>2.4496701744643867</v>
      </c>
      <c r="M114" s="59" t="str">
        <f t="shared" si="21"/>
        <v>EURAB6R38Y=</v>
      </c>
      <c r="N114" s="129">
        <f ca="1">Pricing!$D114*100</f>
        <v>2.5059976823430095</v>
      </c>
      <c r="O114" s="130">
        <f ca="1">Pricing!$D114*100</f>
        <v>2.5059976823430095</v>
      </c>
      <c r="P114" s="59" t="str">
        <f t="shared" si="22"/>
        <v>EUR_CURVE_12M_38Y</v>
      </c>
      <c r="Q114" s="129">
        <f ca="1">Pricing!$E114*100</f>
        <v>2.5861161513080253</v>
      </c>
      <c r="R114" s="130">
        <f ca="1">Pricing!$E114*100</f>
        <v>2.5861161513080253</v>
      </c>
      <c r="V114" s="129">
        <v>2.3717331869999998</v>
      </c>
      <c r="W114" s="129">
        <v>2.3717331869999998</v>
      </c>
      <c r="Y114" s="129">
        <v>2.449670174</v>
      </c>
      <c r="Z114" s="129">
        <v>2.449670174</v>
      </c>
      <c r="AB114" s="129">
        <v>2.5059976819999998</v>
      </c>
      <c r="AC114" s="129">
        <v>2.5059976819999998</v>
      </c>
      <c r="AE114" s="129">
        <v>2.5861161510000001</v>
      </c>
      <c r="AF114" s="129">
        <v>2.5861161510000001</v>
      </c>
      <c r="AH114" s="217">
        <f t="shared" ca="1" si="13"/>
        <v>-4.7293768901113253E-10</v>
      </c>
      <c r="AI114" s="217"/>
      <c r="AJ114" s="217"/>
      <c r="AK114" s="217">
        <f t="shared" ca="1" si="16"/>
        <v>-4.6438675127546958E-10</v>
      </c>
      <c r="AL114" s="217"/>
      <c r="AM114" s="217"/>
      <c r="AN114" s="217">
        <f t="shared" ca="1" si="17"/>
        <v>-3.4300962070688001E-10</v>
      </c>
      <c r="AO114" s="217"/>
      <c r="AP114" s="217"/>
      <c r="AQ114" s="217">
        <f t="shared" ca="1" si="18"/>
        <v>-3.0802516093331178E-10</v>
      </c>
      <c r="AR114" s="30"/>
      <c r="AS114" s="30"/>
      <c r="AT114" s="30"/>
      <c r="AU114" s="30"/>
    </row>
    <row r="115" spans="1:47" x14ac:dyDescent="0.2">
      <c r="A115" s="70" t="str">
        <f>Pricing!$A115</f>
        <v>39Y</v>
      </c>
      <c r="B115" s="208" t="str">
        <f>IF(Contribute="abcd",IF($A$2&lt;&gt;-1,_xll.RtContribute(SourceAlias,G115,Fields,H115:I115,"SCOPE:SERVER"),_xll.RtContribute(SourceAlias,"DDS_INSERT_S",$A$2:$C$2,G115:I115,"SCOPE:SERVER FTC:ALL")),"stopped")</f>
        <v>stopped</v>
      </c>
      <c r="C115" s="208" t="str">
        <f>IF(Contribute="abcd",IF($A$2&lt;&gt;-1,_xll.RtContribute(SourceAlias,J115,Fields,K115:L115,"SCOPE:SERVER"),_xll.RtContribute(SourceAlias,"DDS_INSERT_S",$A$2:$C$2,J115:L115,"SCOPE:SERVER FTC:ALL")),"stopped")</f>
        <v>stopped</v>
      </c>
      <c r="D115" s="208" t="str">
        <f>IF(Contribute="abcd",IF($A$2&lt;&gt;-1,_xll.RtContribute(SourceAlias,M115,Fields,N115:O115,"SCOPE:SERVER"),_xll.RtContribute(SourceAlias,"DDS_INSERT_S",$A$2:$C$2,M115:O115,"SCOPE:SERVER FTC:ALL")),"stopped")</f>
        <v>stopped</v>
      </c>
      <c r="E115" s="212" t="str">
        <f>IF(Contribute="abcd",IF($A$2&lt;&gt;-1,_xll.RtContribute(SourceAlias,P115,Fields,Q115:R115,"SCOPE:SERVER"),_xll.RtContribute(SourceAlias,"DDS_INSERT_S",$A$2:$C$2,P115:R115,"SCOPE:SERVER FTC:ALL")),"stopped")</f>
        <v>stopped</v>
      </c>
      <c r="G115" s="128" t="str">
        <f t="shared" si="19"/>
        <v>EURYC1M_AB1E_39Y</v>
      </c>
      <c r="H115" s="129">
        <f ca="1">Pricing!$B115*100</f>
        <v>2.3766160731656263</v>
      </c>
      <c r="I115" s="129">
        <f ca="1">Pricing!$B115*100</f>
        <v>2.3766160731656263</v>
      </c>
      <c r="J115" s="59" t="str">
        <f t="shared" si="20"/>
        <v>EUR_CURVE_3M_39Y</v>
      </c>
      <c r="K115" s="129">
        <f ca="1">Pricing!$C115*100</f>
        <v>2.453560343602478</v>
      </c>
      <c r="L115" s="129">
        <f ca="1">Pricing!$C115*100</f>
        <v>2.453560343602478</v>
      </c>
      <c r="M115" s="59" t="str">
        <f t="shared" si="21"/>
        <v>EURAB6R39Y=</v>
      </c>
      <c r="N115" s="129">
        <f ca="1">Pricing!$D115*100</f>
        <v>2.5092025457555094</v>
      </c>
      <c r="O115" s="130">
        <f ca="1">Pricing!$D115*100</f>
        <v>2.5092025457555094</v>
      </c>
      <c r="P115" s="59" t="str">
        <f t="shared" si="22"/>
        <v>EUR_CURVE_12M_39Y</v>
      </c>
      <c r="Q115" s="129">
        <f ca="1">Pricing!$E115*100</f>
        <v>2.5892623137401074</v>
      </c>
      <c r="R115" s="130">
        <f ca="1">Pricing!$E115*100</f>
        <v>2.5892623137401074</v>
      </c>
      <c r="V115" s="129">
        <v>2.3766160730000001</v>
      </c>
      <c r="W115" s="129">
        <v>2.3766160730000001</v>
      </c>
      <c r="Y115" s="129">
        <v>2.453560344</v>
      </c>
      <c r="Z115" s="129">
        <v>2.453560344</v>
      </c>
      <c r="AB115" s="129">
        <v>2.509202546</v>
      </c>
      <c r="AC115" s="129">
        <v>2.509202546</v>
      </c>
      <c r="AE115" s="129">
        <v>2.589262314</v>
      </c>
      <c r="AF115" s="129">
        <v>2.589262314</v>
      </c>
      <c r="AH115" s="217">
        <f t="shared" ca="1" si="13"/>
        <v>-1.656261794380498E-10</v>
      </c>
      <c r="AI115" s="217"/>
      <c r="AJ115" s="217"/>
      <c r="AK115" s="217">
        <f t="shared" ca="1" si="16"/>
        <v>3.9752201530518505E-10</v>
      </c>
      <c r="AL115" s="217"/>
      <c r="AM115" s="217"/>
      <c r="AN115" s="217">
        <f t="shared" ca="1" si="17"/>
        <v>2.4449064994769287E-10</v>
      </c>
      <c r="AO115" s="217"/>
      <c r="AP115" s="217"/>
      <c r="AQ115" s="217">
        <f t="shared" ca="1" si="18"/>
        <v>2.5989255192371274E-10</v>
      </c>
      <c r="AR115" s="30"/>
      <c r="AS115" s="30"/>
      <c r="AT115" s="30"/>
      <c r="AU115" s="30"/>
    </row>
    <row r="116" spans="1:47" x14ac:dyDescent="0.2">
      <c r="A116" s="70" t="str">
        <f>Pricing!$A116</f>
        <v>40Y</v>
      </c>
      <c r="B116" s="208" t="str">
        <f>IF(Contribute="abcd",IF($A$2&lt;&gt;-1,_xll.RtContribute(SourceAlias,G116,Fields,H116:I116,"SCOPE:SERVER"),_xll.RtContribute(SourceAlias,"DDS_INSERT_S",$A$2:$C$2,G116:I116,"SCOPE:SERVER FTC:ALL")),"stopped")</f>
        <v>stopped</v>
      </c>
      <c r="C116" s="208" t="str">
        <f>IF(Contribute="abcd",IF($A$2&lt;&gt;-1,_xll.RtContribute(SourceAlias,J116,Fields,K116:L116,"SCOPE:SERVER"),_xll.RtContribute(SourceAlias,"DDS_INSERT_S",$A$2:$C$2,J116:L116,"SCOPE:SERVER FTC:ALL")),"stopped")</f>
        <v>stopped</v>
      </c>
      <c r="D116" s="208" t="str">
        <f>IF(Contribute="abcd",IF($A$2&lt;&gt;-1,_xll.RtContribute(SourceAlias,M116,Fields,N116:O116,"SCOPE:SERVER"),_xll.RtContribute(SourceAlias,"DDS_INSERT_S",$A$2:$C$2,M116:O116,"SCOPE:SERVER FTC:ALL")),"stopped")</f>
        <v>stopped</v>
      </c>
      <c r="E116" s="212" t="str">
        <f>IF(Contribute="abcd",IF($A$2&lt;&gt;-1,_xll.RtContribute(SourceAlias,P116,Fields,Q116:R116,"SCOPE:SERVER"),_xll.RtContribute(SourceAlias,"DDS_INSERT_S",$A$2:$C$2,P116:R116,"SCOPE:SERVER FTC:ALL")),"stopped")</f>
        <v>stopped</v>
      </c>
      <c r="G116" s="128" t="str">
        <f t="shared" si="19"/>
        <v>EURYC1M_AB1E_40Y</v>
      </c>
      <c r="H116" s="129">
        <f ca="1">Pricing!$B116*100</f>
        <v>2.3809999999963223</v>
      </c>
      <c r="I116" s="129">
        <f ca="1">Pricing!$B116*100</f>
        <v>2.3809999999963223</v>
      </c>
      <c r="J116" s="59" t="str">
        <f t="shared" si="20"/>
        <v>EUR_CURVE_3M_40Y</v>
      </c>
      <c r="K116" s="129">
        <f ca="1">Pricing!$C116*100</f>
        <v>2.4570000000007699</v>
      </c>
      <c r="L116" s="129">
        <f ca="1">Pricing!$C116*100</f>
        <v>2.4570000000007699</v>
      </c>
      <c r="M116" s="59" t="str">
        <f t="shared" si="21"/>
        <v>EURAB6R40Y=</v>
      </c>
      <c r="N116" s="129">
        <f ca="1">Pricing!$D116*100</f>
        <v>2.5119999999979927</v>
      </c>
      <c r="O116" s="130">
        <f ca="1">Pricing!$D116*100</f>
        <v>2.5119999999979927</v>
      </c>
      <c r="P116" s="59" t="str">
        <f t="shared" si="22"/>
        <v>EUR_CURVE_12M_40Y</v>
      </c>
      <c r="Q116" s="129">
        <f ca="1">Pricing!$E116*100</f>
        <v>2.5919999999994658</v>
      </c>
      <c r="R116" s="130">
        <f ca="1">Pricing!$E116*100</f>
        <v>2.5919999999994658</v>
      </c>
      <c r="V116" s="129">
        <v>2.3809999999999998</v>
      </c>
      <c r="W116" s="129">
        <v>2.3809999999999998</v>
      </c>
      <c r="Y116" s="129">
        <v>2.4569999999999999</v>
      </c>
      <c r="Z116" s="129">
        <v>2.4569999999999999</v>
      </c>
      <c r="AB116" s="129">
        <v>2.512</v>
      </c>
      <c r="AC116" s="129">
        <v>2.512</v>
      </c>
      <c r="AE116" s="129">
        <v>2.5920000000000001</v>
      </c>
      <c r="AF116" s="129">
        <v>2.5920000000000001</v>
      </c>
      <c r="AH116" s="217">
        <f t="shared" ca="1" si="13"/>
        <v>3.6775027467683685E-12</v>
      </c>
      <c r="AI116" s="217"/>
      <c r="AJ116" s="217"/>
      <c r="AK116" s="217">
        <f t="shared" ca="1" si="16"/>
        <v>-7.7005068988000858E-13</v>
      </c>
      <c r="AL116" s="217"/>
      <c r="AM116" s="217"/>
      <c r="AN116" s="217">
        <f t="shared" ca="1" si="17"/>
        <v>2.007283228522283E-12</v>
      </c>
      <c r="AO116" s="217"/>
      <c r="AP116" s="217"/>
      <c r="AQ116" s="217">
        <f t="shared" ca="1" si="18"/>
        <v>5.3423931944962533E-13</v>
      </c>
      <c r="AR116" s="30"/>
      <c r="AS116" s="30"/>
      <c r="AT116" s="30"/>
      <c r="AU116" s="30"/>
    </row>
    <row r="117" spans="1:47" x14ac:dyDescent="0.2">
      <c r="A117" s="70" t="str">
        <f>Pricing!$A117</f>
        <v>41Y</v>
      </c>
      <c r="B117" s="205"/>
      <c r="C117" s="205"/>
      <c r="D117" s="205"/>
      <c r="E117" s="206"/>
      <c r="G117" s="128" t="str">
        <f t="shared" si="19"/>
        <v>EURYC1M_AB1E_41Y</v>
      </c>
      <c r="H117" s="129">
        <f ca="1">Pricing!$B117*100</f>
        <v>2.384886217968663</v>
      </c>
      <c r="I117" s="129">
        <f ca="1">Pricing!$B117*100</f>
        <v>2.384886217968663</v>
      </c>
      <c r="J117" s="59" t="str">
        <f t="shared" si="20"/>
        <v>EUR_CURVE_3M_41Y</v>
      </c>
      <c r="K117" s="129">
        <f ca="1">Pricing!$C117*100</f>
        <v>2.45996320338809</v>
      </c>
      <c r="L117" s="129">
        <f ca="1">Pricing!$C117*100</f>
        <v>2.45996320338809</v>
      </c>
      <c r="M117" s="59" t="str">
        <f t="shared" si="21"/>
        <v>EURAB6R41Y=</v>
      </c>
      <c r="N117" s="129">
        <f ca="1">Pricing!$D117*100</f>
        <v>2.5143476491229069</v>
      </c>
      <c r="O117" s="130">
        <f ca="1">Pricing!$D117*100</f>
        <v>2.5143476491229069</v>
      </c>
      <c r="P117" s="59" t="str">
        <f t="shared" si="22"/>
        <v>EUR_CURVE_12M_41Y</v>
      </c>
      <c r="Q117" s="129">
        <f ca="1">Pricing!$E117*100</f>
        <v>2.5943046200827395</v>
      </c>
      <c r="R117" s="130">
        <f ca="1">Pricing!$E117*100</f>
        <v>2.5943046200827395</v>
      </c>
      <c r="V117" s="129" t="s">
        <v>126</v>
      </c>
      <c r="W117" s="129" t="s">
        <v>126</v>
      </c>
      <c r="Y117" s="129" t="s">
        <v>126</v>
      </c>
      <c r="Z117" s="129" t="s">
        <v>126</v>
      </c>
      <c r="AB117" s="129" t="s">
        <v>126</v>
      </c>
      <c r="AC117" s="129" t="s">
        <v>126</v>
      </c>
      <c r="AE117" s="129" t="s">
        <v>126</v>
      </c>
      <c r="AF117" s="129" t="s">
        <v>126</v>
      </c>
      <c r="AH117" s="217"/>
      <c r="AI117" s="217"/>
      <c r="AJ117" s="217"/>
      <c r="AK117" s="217"/>
      <c r="AL117" s="217"/>
      <c r="AM117" s="217"/>
      <c r="AN117" s="217"/>
      <c r="AO117" s="217"/>
      <c r="AP117" s="217"/>
      <c r="AQ117" s="217"/>
      <c r="AR117" s="30"/>
      <c r="AS117" s="30"/>
      <c r="AT117" s="30"/>
      <c r="AU117" s="30"/>
    </row>
    <row r="118" spans="1:47" x14ac:dyDescent="0.2">
      <c r="A118" s="70" t="str">
        <f>Pricing!$A118</f>
        <v>42Y</v>
      </c>
      <c r="B118" s="205"/>
      <c r="C118" s="205"/>
      <c r="D118" s="205"/>
      <c r="E118" s="206"/>
      <c r="G118" s="128" t="str">
        <f t="shared" si="19"/>
        <v>EURYC1M_AB1E_42Y</v>
      </c>
      <c r="H118" s="129">
        <f ca="1">Pricing!$B118*100</f>
        <v>2.3884146685407184</v>
      </c>
      <c r="I118" s="129">
        <f ca="1">Pricing!$B118*100</f>
        <v>2.3884146685407184</v>
      </c>
      <c r="J118" s="59" t="str">
        <f t="shared" si="20"/>
        <v>EUR_CURVE_3M_42Y</v>
      </c>
      <c r="K118" s="129">
        <f ca="1">Pricing!$C118*100</f>
        <v>2.4625928911158246</v>
      </c>
      <c r="L118" s="129">
        <f ca="1">Pricing!$C118*100</f>
        <v>2.4625928911158246</v>
      </c>
      <c r="M118" s="59" t="str">
        <f t="shared" si="21"/>
        <v>EURAB6R42Y=</v>
      </c>
      <c r="N118" s="129">
        <f ca="1">Pricing!$D118*100</f>
        <v>2.516389521329593</v>
      </c>
      <c r="O118" s="130">
        <f ca="1">Pricing!$D118*100</f>
        <v>2.516389521329593</v>
      </c>
      <c r="P118" s="59" t="str">
        <f t="shared" si="22"/>
        <v>EUR_CURVE_12M_42Y</v>
      </c>
      <c r="Q118" s="129">
        <f ca="1">Pricing!$E118*100</f>
        <v>2.5963236460164993</v>
      </c>
      <c r="R118" s="130">
        <f ca="1">Pricing!$E118*100</f>
        <v>2.5963236460164993</v>
      </c>
      <c r="V118" s="129" t="s">
        <v>126</v>
      </c>
      <c r="W118" s="129" t="s">
        <v>126</v>
      </c>
      <c r="Y118" s="129" t="s">
        <v>126</v>
      </c>
      <c r="Z118" s="129" t="s">
        <v>126</v>
      </c>
      <c r="AB118" s="129" t="s">
        <v>126</v>
      </c>
      <c r="AC118" s="129" t="s">
        <v>126</v>
      </c>
      <c r="AE118" s="129" t="s">
        <v>126</v>
      </c>
      <c r="AF118" s="129" t="s">
        <v>126</v>
      </c>
      <c r="AH118" s="217"/>
      <c r="AI118" s="217"/>
      <c r="AJ118" s="217"/>
      <c r="AK118" s="217"/>
      <c r="AL118" s="217"/>
      <c r="AM118" s="217"/>
      <c r="AN118" s="217"/>
      <c r="AO118" s="217"/>
      <c r="AP118" s="217"/>
      <c r="AQ118" s="217"/>
      <c r="AR118" s="30"/>
      <c r="AS118" s="30"/>
      <c r="AT118" s="30"/>
      <c r="AU118" s="30"/>
    </row>
    <row r="119" spans="1:47" x14ac:dyDescent="0.2">
      <c r="A119" s="70" t="str">
        <f>Pricing!$A119</f>
        <v>43Y</v>
      </c>
      <c r="B119" s="205"/>
      <c r="C119" s="205"/>
      <c r="D119" s="205"/>
      <c r="E119" s="206"/>
      <c r="G119" s="128" t="str">
        <f t="shared" si="19"/>
        <v>EURYC1M_AB1E_43Y</v>
      </c>
      <c r="H119" s="129">
        <f ca="1">Pricing!$B119*100</f>
        <v>2.3914818176616461</v>
      </c>
      <c r="I119" s="129">
        <f ca="1">Pricing!$B119*100</f>
        <v>2.3914818176616461</v>
      </c>
      <c r="J119" s="59" t="str">
        <f t="shared" si="20"/>
        <v>EUR_CURVE_3M_43Y</v>
      </c>
      <c r="K119" s="129">
        <f ca="1">Pricing!$C119*100</f>
        <v>2.4647844329365221</v>
      </c>
      <c r="L119" s="129">
        <f ca="1">Pricing!$C119*100</f>
        <v>2.4647844329365221</v>
      </c>
      <c r="M119" s="59" t="str">
        <f t="shared" si="21"/>
        <v>EURAB6R43Y=</v>
      </c>
      <c r="N119" s="129">
        <f ca="1">Pricing!$D119*100</f>
        <v>2.5180181602723324</v>
      </c>
      <c r="O119" s="130">
        <f ca="1">Pricing!$D119*100</f>
        <v>2.5180181602723324</v>
      </c>
      <c r="P119" s="59" t="str">
        <f t="shared" si="22"/>
        <v>EUR_CURVE_12M_43Y</v>
      </c>
      <c r="Q119" s="129">
        <f ca="1">Pricing!$E119*100</f>
        <v>2.5979402395890361</v>
      </c>
      <c r="R119" s="130">
        <f ca="1">Pricing!$E119*100</f>
        <v>2.5979402395890361</v>
      </c>
      <c r="V119" s="129" t="s">
        <v>126</v>
      </c>
      <c r="W119" s="129" t="s">
        <v>126</v>
      </c>
      <c r="Y119" s="129" t="s">
        <v>126</v>
      </c>
      <c r="Z119" s="129" t="s">
        <v>126</v>
      </c>
      <c r="AB119" s="129" t="s">
        <v>126</v>
      </c>
      <c r="AC119" s="129" t="s">
        <v>126</v>
      </c>
      <c r="AE119" s="129" t="s">
        <v>126</v>
      </c>
      <c r="AF119" s="129" t="s">
        <v>126</v>
      </c>
      <c r="AH119" s="217"/>
      <c r="AI119" s="217"/>
      <c r="AJ119" s="217"/>
      <c r="AK119" s="217"/>
      <c r="AL119" s="217"/>
      <c r="AM119" s="217"/>
      <c r="AN119" s="217"/>
      <c r="AO119" s="217"/>
      <c r="AP119" s="217"/>
      <c r="AQ119" s="217"/>
      <c r="AR119" s="30"/>
      <c r="AS119" s="30"/>
      <c r="AT119" s="30"/>
      <c r="AU119" s="30"/>
    </row>
    <row r="120" spans="1:47" x14ac:dyDescent="0.2">
      <c r="A120" s="70" t="str">
        <f>Pricing!$A120</f>
        <v>44Y</v>
      </c>
      <c r="B120" s="205"/>
      <c r="C120" s="205"/>
      <c r="D120" s="205"/>
      <c r="E120" s="206"/>
      <c r="G120" s="128" t="str">
        <f t="shared" si="19"/>
        <v>EURYC1M_AB1E_44Y</v>
      </c>
      <c r="H120" s="129">
        <f ca="1">Pricing!$B120*100</f>
        <v>2.3942504548833261</v>
      </c>
      <c r="I120" s="129">
        <f ca="1">Pricing!$B120*100</f>
        <v>2.3942504548833261</v>
      </c>
      <c r="J120" s="59" t="str">
        <f t="shared" si="20"/>
        <v>EUR_CURVE_3M_44Y</v>
      </c>
      <c r="K120" s="129">
        <f ca="1">Pricing!$C120*100</f>
        <v>2.4667049811209791</v>
      </c>
      <c r="L120" s="129">
        <f ca="1">Pricing!$C120*100</f>
        <v>2.4667049811209791</v>
      </c>
      <c r="M120" s="59" t="str">
        <f t="shared" si="21"/>
        <v>EURAB6R44Y=</v>
      </c>
      <c r="N120" s="129">
        <f ca="1">Pricing!$D120*100</f>
        <v>2.5194021872654537</v>
      </c>
      <c r="O120" s="130">
        <f ca="1">Pricing!$D120*100</f>
        <v>2.5194021872654537</v>
      </c>
      <c r="P120" s="59" t="str">
        <f t="shared" si="22"/>
        <v>EUR_CURVE_12M_44Y</v>
      </c>
      <c r="Q120" s="129">
        <f ca="1">Pricing!$E120*100</f>
        <v>2.5993228008549916</v>
      </c>
      <c r="R120" s="130">
        <f ca="1">Pricing!$E120*100</f>
        <v>2.5993228008549916</v>
      </c>
      <c r="V120" s="129" t="s">
        <v>126</v>
      </c>
      <c r="W120" s="129" t="s">
        <v>126</v>
      </c>
      <c r="Y120" s="129" t="s">
        <v>126</v>
      </c>
      <c r="Z120" s="129" t="s">
        <v>126</v>
      </c>
      <c r="AB120" s="129" t="s">
        <v>126</v>
      </c>
      <c r="AC120" s="129" t="s">
        <v>126</v>
      </c>
      <c r="AE120" s="129" t="s">
        <v>126</v>
      </c>
      <c r="AF120" s="129" t="s">
        <v>126</v>
      </c>
      <c r="AH120" s="217"/>
      <c r="AI120" s="217"/>
      <c r="AJ120" s="217"/>
      <c r="AK120" s="217"/>
      <c r="AL120" s="217"/>
      <c r="AM120" s="217"/>
      <c r="AN120" s="217"/>
      <c r="AO120" s="217"/>
      <c r="AP120" s="217"/>
      <c r="AQ120" s="217"/>
      <c r="AR120" s="30"/>
      <c r="AS120" s="30"/>
      <c r="AT120" s="30"/>
      <c r="AU120" s="30"/>
    </row>
    <row r="121" spans="1:47" x14ac:dyDescent="0.2">
      <c r="A121" s="70" t="str">
        <f>Pricing!$A121</f>
        <v>45Y</v>
      </c>
      <c r="B121" s="205"/>
      <c r="C121" s="205"/>
      <c r="D121" s="205"/>
      <c r="E121" s="206"/>
      <c r="G121" s="128" t="str">
        <f t="shared" si="19"/>
        <v>EURYC1M_AB1E_45Y</v>
      </c>
      <c r="H121" s="129">
        <f ca="1">Pricing!$B121*100</f>
        <v>2.3967866721754123</v>
      </c>
      <c r="I121" s="129">
        <f ca="1">Pricing!$B121*100</f>
        <v>2.3967866721754123</v>
      </c>
      <c r="J121" s="59" t="str">
        <f t="shared" si="20"/>
        <v>EUR_CURVE_3M_45Y</v>
      </c>
      <c r="K121" s="129">
        <f ca="1">Pricing!$C121*100</f>
        <v>2.4684219796096181</v>
      </c>
      <c r="L121" s="129">
        <f ca="1">Pricing!$C121*100</f>
        <v>2.4684219796096181</v>
      </c>
      <c r="M121" s="59" t="str">
        <f t="shared" si="21"/>
        <v>EURAB6R45Y=</v>
      </c>
      <c r="N121" s="129">
        <f ca="1">Pricing!$D121*100</f>
        <v>2.5206085148977766</v>
      </c>
      <c r="O121" s="130">
        <f ca="1">Pricing!$D121*100</f>
        <v>2.5206085148977766</v>
      </c>
      <c r="P121" s="59" t="str">
        <f t="shared" si="22"/>
        <v>EUR_CURVE_12M_45Y</v>
      </c>
      <c r="Q121" s="129">
        <f ca="1">Pricing!$E121*100</f>
        <v>2.6005354039656106</v>
      </c>
      <c r="R121" s="130">
        <f ca="1">Pricing!$E121*100</f>
        <v>2.6005354039656106</v>
      </c>
      <c r="V121" s="129" t="s">
        <v>126</v>
      </c>
      <c r="W121" s="129" t="s">
        <v>126</v>
      </c>
      <c r="Y121" s="129" t="s">
        <v>126</v>
      </c>
      <c r="Z121" s="129" t="s">
        <v>126</v>
      </c>
      <c r="AB121" s="129" t="s">
        <v>126</v>
      </c>
      <c r="AC121" s="129" t="s">
        <v>126</v>
      </c>
      <c r="AE121" s="129" t="s">
        <v>126</v>
      </c>
      <c r="AF121" s="129" t="s">
        <v>126</v>
      </c>
      <c r="AH121" s="217"/>
      <c r="AI121" s="217"/>
      <c r="AJ121" s="217"/>
      <c r="AK121" s="217"/>
      <c r="AL121" s="217"/>
      <c r="AM121" s="217"/>
      <c r="AN121" s="217"/>
      <c r="AO121" s="217"/>
      <c r="AP121" s="217"/>
      <c r="AQ121" s="217"/>
      <c r="AR121" s="30"/>
      <c r="AS121" s="30"/>
      <c r="AT121" s="30"/>
      <c r="AU121" s="30"/>
    </row>
    <row r="122" spans="1:47" x14ac:dyDescent="0.2">
      <c r="A122" s="70" t="str">
        <f>Pricing!$A122</f>
        <v>46Y</v>
      </c>
      <c r="B122" s="205"/>
      <c r="C122" s="205"/>
      <c r="D122" s="205"/>
      <c r="E122" s="206"/>
      <c r="G122" s="128" t="str">
        <f t="shared" si="19"/>
        <v>EURYC1M_AB1E_46Y</v>
      </c>
      <c r="H122" s="129">
        <f ca="1">Pricing!$B122*100</f>
        <v>2.3992372033053693</v>
      </c>
      <c r="I122" s="129">
        <f ca="1">Pricing!$B122*100</f>
        <v>2.3992372033053693</v>
      </c>
      <c r="J122" s="59" t="str">
        <f t="shared" si="20"/>
        <v>EUR_CURVE_3M_46Y</v>
      </c>
      <c r="K122" s="129">
        <f ca="1">Pricing!$C122*100</f>
        <v>2.4700812990552534</v>
      </c>
      <c r="L122" s="129">
        <f ca="1">Pricing!$C122*100</f>
        <v>2.4700812990552534</v>
      </c>
      <c r="M122" s="59" t="str">
        <f t="shared" si="21"/>
        <v>EURAB6R46Y=</v>
      </c>
      <c r="N122" s="129">
        <f ca="1">Pricing!$D122*100</f>
        <v>2.5217815373632768</v>
      </c>
      <c r="O122" s="130">
        <f ca="1">Pricing!$D122*100</f>
        <v>2.5217815373632768</v>
      </c>
      <c r="P122" s="59" t="str">
        <f t="shared" si="22"/>
        <v>EUR_CURVE_12M_46Y</v>
      </c>
      <c r="Q122" s="129">
        <f ca="1">Pricing!$E122*100</f>
        <v>2.6017225711867047</v>
      </c>
      <c r="R122" s="130">
        <f ca="1">Pricing!$E122*100</f>
        <v>2.6017225711867047</v>
      </c>
      <c r="V122" s="129" t="s">
        <v>126</v>
      </c>
      <c r="W122" s="129" t="s">
        <v>126</v>
      </c>
      <c r="Y122" s="129" t="s">
        <v>126</v>
      </c>
      <c r="Z122" s="129" t="s">
        <v>126</v>
      </c>
      <c r="AB122" s="129" t="s">
        <v>126</v>
      </c>
      <c r="AC122" s="129" t="s">
        <v>126</v>
      </c>
      <c r="AE122" s="129" t="s">
        <v>126</v>
      </c>
      <c r="AF122" s="129" t="s">
        <v>126</v>
      </c>
      <c r="AH122" s="217"/>
      <c r="AI122" s="217"/>
      <c r="AJ122" s="217"/>
      <c r="AK122" s="217"/>
      <c r="AL122" s="217"/>
      <c r="AM122" s="217"/>
      <c r="AN122" s="217"/>
      <c r="AO122" s="217"/>
      <c r="AP122" s="217"/>
      <c r="AQ122" s="217"/>
      <c r="AR122" s="30"/>
      <c r="AS122" s="30"/>
      <c r="AT122" s="30"/>
      <c r="AU122" s="30"/>
    </row>
    <row r="123" spans="1:47" x14ac:dyDescent="0.2">
      <c r="A123" s="70" t="str">
        <f>Pricing!$A123</f>
        <v>47Y</v>
      </c>
      <c r="B123" s="205"/>
      <c r="C123" s="205"/>
      <c r="D123" s="205"/>
      <c r="E123" s="206"/>
      <c r="G123" s="128" t="str">
        <f t="shared" si="19"/>
        <v>EURYC1M_AB1E_47Y</v>
      </c>
      <c r="H123" s="129">
        <f ca="1">Pricing!$B123*100</f>
        <v>2.4014712857380496</v>
      </c>
      <c r="I123" s="129">
        <f ca="1">Pricing!$B123*100</f>
        <v>2.4014712857380496</v>
      </c>
      <c r="J123" s="59" t="str">
        <f t="shared" si="20"/>
        <v>EUR_CURVE_3M_47Y</v>
      </c>
      <c r="K123" s="129">
        <f ca="1">Pricing!$C123*100</f>
        <v>2.4715593382359047</v>
      </c>
      <c r="L123" s="129">
        <f ca="1">Pricing!$C123*100</f>
        <v>2.4715593382359047</v>
      </c>
      <c r="M123" s="59" t="str">
        <f t="shared" si="21"/>
        <v>EURAB6R47Y=</v>
      </c>
      <c r="N123" s="129">
        <f ca="1">Pricing!$D123*100</f>
        <v>2.5228004040309591</v>
      </c>
      <c r="O123" s="130">
        <f ca="1">Pricing!$D123*100</f>
        <v>2.5228004040309591</v>
      </c>
      <c r="P123" s="59" t="str">
        <f t="shared" si="22"/>
        <v>EUR_CURVE_12M_47Y</v>
      </c>
      <c r="Q123" s="129">
        <f ca="1">Pricing!$E123*100</f>
        <v>2.602755801530011</v>
      </c>
      <c r="R123" s="130">
        <f ca="1">Pricing!$E123*100</f>
        <v>2.602755801530011</v>
      </c>
      <c r="V123" s="129" t="s">
        <v>126</v>
      </c>
      <c r="W123" s="129" t="s">
        <v>126</v>
      </c>
      <c r="Y123" s="129" t="s">
        <v>126</v>
      </c>
      <c r="Z123" s="129" t="s">
        <v>126</v>
      </c>
      <c r="AB123" s="129" t="s">
        <v>126</v>
      </c>
      <c r="AC123" s="129" t="s">
        <v>126</v>
      </c>
      <c r="AE123" s="129" t="s">
        <v>126</v>
      </c>
      <c r="AF123" s="129" t="s">
        <v>126</v>
      </c>
      <c r="AH123" s="217"/>
      <c r="AI123" s="217"/>
      <c r="AJ123" s="217"/>
      <c r="AK123" s="217"/>
      <c r="AL123" s="217"/>
      <c r="AM123" s="217"/>
      <c r="AN123" s="217"/>
      <c r="AO123" s="217"/>
      <c r="AP123" s="217"/>
      <c r="AQ123" s="217"/>
      <c r="AR123" s="30"/>
      <c r="AS123" s="30"/>
      <c r="AT123" s="30"/>
      <c r="AU123" s="30"/>
    </row>
    <row r="124" spans="1:47" x14ac:dyDescent="0.2">
      <c r="A124" s="70" t="str">
        <f>Pricing!$A124</f>
        <v>48Y</v>
      </c>
      <c r="B124" s="205"/>
      <c r="C124" s="205"/>
      <c r="D124" s="205"/>
      <c r="E124" s="206"/>
      <c r="G124" s="128" t="str">
        <f t="shared" si="19"/>
        <v>EURYC1M_AB1E_48Y</v>
      </c>
      <c r="H124" s="129">
        <f ca="1">Pricing!$B124*100</f>
        <v>2.4036369770240662</v>
      </c>
      <c r="I124" s="129">
        <f ca="1">Pricing!$B124*100</f>
        <v>2.4036369770240662</v>
      </c>
      <c r="J124" s="59" t="str">
        <f t="shared" si="20"/>
        <v>EUR_CURVE_3M_48Y</v>
      </c>
      <c r="K124" s="129">
        <f ca="1">Pricing!$C124*100</f>
        <v>2.4729986767491989</v>
      </c>
      <c r="L124" s="129">
        <f ca="1">Pricing!$C124*100</f>
        <v>2.4729986767491989</v>
      </c>
      <c r="M124" s="59" t="str">
        <f t="shared" si="21"/>
        <v>EURAB6R48Y=</v>
      </c>
      <c r="N124" s="129">
        <f ca="1">Pricing!$D124*100</f>
        <v>2.5238036175608007</v>
      </c>
      <c r="O124" s="130">
        <f ca="1">Pricing!$D124*100</f>
        <v>2.5238036175608007</v>
      </c>
      <c r="P124" s="59" t="str">
        <f t="shared" si="22"/>
        <v>EUR_CURVE_12M_48Y</v>
      </c>
      <c r="Q124" s="129">
        <f ca="1">Pricing!$E124*100</f>
        <v>2.6037744055311842</v>
      </c>
      <c r="R124" s="130">
        <f ca="1">Pricing!$E124*100</f>
        <v>2.6037744055311842</v>
      </c>
      <c r="V124" s="129" t="s">
        <v>126</v>
      </c>
      <c r="W124" s="129" t="s">
        <v>126</v>
      </c>
      <c r="Y124" s="129" t="s">
        <v>126</v>
      </c>
      <c r="Z124" s="129" t="s">
        <v>126</v>
      </c>
      <c r="AB124" s="129" t="s">
        <v>126</v>
      </c>
      <c r="AC124" s="129" t="s">
        <v>126</v>
      </c>
      <c r="AE124" s="129" t="s">
        <v>126</v>
      </c>
      <c r="AF124" s="129" t="s">
        <v>126</v>
      </c>
      <c r="AH124" s="217"/>
      <c r="AI124" s="217"/>
      <c r="AJ124" s="217"/>
      <c r="AK124" s="217"/>
      <c r="AL124" s="217"/>
      <c r="AM124" s="217"/>
      <c r="AN124" s="217"/>
      <c r="AO124" s="217"/>
      <c r="AP124" s="217"/>
      <c r="AQ124" s="217"/>
      <c r="AR124" s="30"/>
      <c r="AS124" s="30"/>
      <c r="AT124" s="30"/>
      <c r="AU124" s="30"/>
    </row>
    <row r="125" spans="1:47" x14ac:dyDescent="0.2">
      <c r="A125" s="70" t="str">
        <f>Pricing!$A125</f>
        <v>49Y</v>
      </c>
      <c r="B125" s="205"/>
      <c r="C125" s="205"/>
      <c r="D125" s="205"/>
      <c r="E125" s="206"/>
      <c r="G125" s="128" t="str">
        <f t="shared" si="19"/>
        <v>EURYC1M_AB1E_49Y</v>
      </c>
      <c r="H125" s="129">
        <f ca="1">Pricing!$B125*100</f>
        <v>2.4057694063796058</v>
      </c>
      <c r="I125" s="129">
        <f ca="1">Pricing!$B125*100</f>
        <v>2.4057694063796058</v>
      </c>
      <c r="J125" s="59" t="str">
        <f t="shared" si="20"/>
        <v>EUR_CURVE_3M_49Y</v>
      </c>
      <c r="K125" s="129">
        <f ca="1">Pricing!$C125*100</f>
        <v>2.4744372351023429</v>
      </c>
      <c r="L125" s="129">
        <f ca="1">Pricing!$C125*100</f>
        <v>2.4744372351023429</v>
      </c>
      <c r="M125" s="59" t="str">
        <f t="shared" si="21"/>
        <v>EURAB6R49Y=</v>
      </c>
      <c r="N125" s="129">
        <f ca="1">Pricing!$D125*100</f>
        <v>2.52482991267718</v>
      </c>
      <c r="O125" s="130">
        <f ca="1">Pricing!$D125*100</f>
        <v>2.52482991267718</v>
      </c>
      <c r="P125" s="59" t="str">
        <f t="shared" si="22"/>
        <v>EUR_CURVE_12M_49Y</v>
      </c>
      <c r="Q125" s="129">
        <f ca="1">Pricing!$E125*100</f>
        <v>2.6048152722203501</v>
      </c>
      <c r="R125" s="130">
        <f ca="1">Pricing!$E125*100</f>
        <v>2.6048152722203501</v>
      </c>
      <c r="V125" s="129" t="s">
        <v>126</v>
      </c>
      <c r="W125" s="129" t="s">
        <v>126</v>
      </c>
      <c r="Y125" s="129" t="s">
        <v>126</v>
      </c>
      <c r="Z125" s="129" t="s">
        <v>126</v>
      </c>
      <c r="AB125" s="129" t="s">
        <v>126</v>
      </c>
      <c r="AC125" s="129" t="s">
        <v>126</v>
      </c>
      <c r="AE125" s="129" t="s">
        <v>126</v>
      </c>
      <c r="AF125" s="129" t="s">
        <v>126</v>
      </c>
      <c r="AH125" s="217"/>
      <c r="AI125" s="217"/>
      <c r="AJ125" s="217"/>
      <c r="AK125" s="217"/>
      <c r="AL125" s="217"/>
      <c r="AM125" s="217"/>
      <c r="AN125" s="217"/>
      <c r="AO125" s="217"/>
      <c r="AP125" s="217"/>
      <c r="AQ125" s="217"/>
      <c r="AR125" s="30"/>
      <c r="AS125" s="30"/>
      <c r="AT125" s="30"/>
      <c r="AU125" s="30"/>
    </row>
    <row r="126" spans="1:47" x14ac:dyDescent="0.2">
      <c r="A126" s="70" t="str">
        <f>Pricing!$A126</f>
        <v>50Y</v>
      </c>
      <c r="B126" s="208" t="str">
        <f>IF(Contribute="abcd",IF($A$2&lt;&gt;-1,_xll.RtContribute(SourceAlias,G126,Fields,H126:I126,"SCOPE:SERVER"),_xll.RtContribute(SourceAlias,"DDS_INSERT_S",$A$2:$C$2,G126:I126,"SCOPE:SERVER FTC:ALL")),"stopped")</f>
        <v>stopped</v>
      </c>
      <c r="C126" s="208" t="str">
        <f>IF(Contribute="abcd",IF($A$2&lt;&gt;-1,_xll.RtContribute(SourceAlias,J126,Fields,K126:L126,"SCOPE:SERVER"),_xll.RtContribute(SourceAlias,"DDS_INSERT_S",$A$2:$C$2,J126:L126,"SCOPE:SERVER FTC:ALL")),"stopped")</f>
        <v>stopped</v>
      </c>
      <c r="D126" s="208" t="str">
        <f>IF(Contribute="abcd",IF($A$2&lt;&gt;-1,_xll.RtContribute(SourceAlias,M126,Fields,N126:O126,"SCOPE:SERVER"),_xll.RtContribute(SourceAlias,"DDS_INSERT_S",$A$2:$C$2,M126:O126,"SCOPE:SERVER FTC:ALL")),"stopped")</f>
        <v>stopped</v>
      </c>
      <c r="E126" s="212" t="str">
        <f>IF(Contribute="abcd",IF($A$2&lt;&gt;-1,_xll.RtContribute(SourceAlias,P126,Fields,Q126:R126,"SCOPE:SERVER"),_xll.RtContribute(SourceAlias,"DDS_INSERT_S",$A$2:$C$2,P126:R126,"SCOPE:SERVER FTC:ALL")),"stopped")</f>
        <v>stopped</v>
      </c>
      <c r="G126" s="128" t="str">
        <f t="shared" si="19"/>
        <v>EURYC1M_AB1E_50Y</v>
      </c>
      <c r="H126" s="129">
        <f ca="1">Pricing!$B126*100</f>
        <v>2.4080000000009365</v>
      </c>
      <c r="I126" s="129">
        <f ca="1">Pricing!$B126*100</f>
        <v>2.4080000000009365</v>
      </c>
      <c r="J126" s="59" t="str">
        <f t="shared" si="20"/>
        <v>EUR_CURVE_3M_50Y</v>
      </c>
      <c r="K126" s="129">
        <f ca="1">Pricing!$C126*100</f>
        <v>2.4759999999995683</v>
      </c>
      <c r="L126" s="129">
        <f ca="1">Pricing!$C126*100</f>
        <v>2.4759999999995683</v>
      </c>
      <c r="M126" s="59" t="str">
        <f t="shared" si="21"/>
        <v>EURAB6R50Y=</v>
      </c>
      <c r="N126" s="129">
        <f ca="1">Pricing!$D126*100</f>
        <v>2.5260000000012806</v>
      </c>
      <c r="O126" s="130">
        <f ca="1">Pricing!$D126*100</f>
        <v>2.5260000000012806</v>
      </c>
      <c r="P126" s="59" t="str">
        <f t="shared" si="22"/>
        <v>EUR_CURVE_12M_50Y</v>
      </c>
      <c r="Q126" s="129">
        <f ca="1">Pricing!$E126*100</f>
        <v>2.6059999999984642</v>
      </c>
      <c r="R126" s="130">
        <f ca="1">Pricing!$E126*100</f>
        <v>2.6059999999984642</v>
      </c>
      <c r="V126" s="129">
        <v>2.4079999999999999</v>
      </c>
      <c r="W126" s="129">
        <v>2.4079999999999999</v>
      </c>
      <c r="Y126" s="129">
        <v>2.476</v>
      </c>
      <c r="Z126" s="129">
        <v>2.476</v>
      </c>
      <c r="AB126" s="129">
        <v>2.5259999999999998</v>
      </c>
      <c r="AC126" s="129">
        <v>2.5259999999999998</v>
      </c>
      <c r="AE126" s="129">
        <v>2.6059999999999999</v>
      </c>
      <c r="AF126" s="129">
        <v>2.6059999999999999</v>
      </c>
      <c r="AH126" s="217">
        <f t="shared" ca="1" si="13"/>
        <v>-9.3658414357378206E-13</v>
      </c>
      <c r="AI126" s="217"/>
      <c r="AJ126" s="217"/>
      <c r="AK126" s="217">
        <f t="shared" ca="1" si="16"/>
        <v>4.3165471197426086E-13</v>
      </c>
      <c r="AL126" s="217"/>
      <c r="AM126" s="217"/>
      <c r="AN126" s="217">
        <f t="shared" ca="1" si="17"/>
        <v>-1.2807532812075806E-12</v>
      </c>
      <c r="AO126" s="217"/>
      <c r="AP126" s="217"/>
      <c r="AQ126" s="217">
        <f t="shared" ca="1" si="18"/>
        <v>1.5356604876615165E-12</v>
      </c>
      <c r="AR126" s="30"/>
      <c r="AS126" s="30"/>
      <c r="AT126" s="30"/>
      <c r="AU126" s="30"/>
    </row>
    <row r="127" spans="1:47" x14ac:dyDescent="0.2">
      <c r="A127" s="70" t="str">
        <f>Pricing!$A127</f>
        <v>51Y</v>
      </c>
      <c r="B127" s="205"/>
      <c r="C127" s="205"/>
      <c r="D127" s="205"/>
      <c r="E127" s="206"/>
      <c r="G127" s="128" t="str">
        <f t="shared" si="19"/>
        <v>EURYC1M_AB1E_51Y</v>
      </c>
      <c r="H127" s="129">
        <f ca="1">Pricing!$B127*100</f>
        <v>2.4101520559513832</v>
      </c>
      <c r="I127" s="129">
        <f ca="1">Pricing!$B127*100</f>
        <v>2.4101520559513832</v>
      </c>
      <c r="J127" s="59" t="str">
        <f t="shared" si="20"/>
        <v>EUR_CURVE_3M_51Y</v>
      </c>
      <c r="K127" s="129">
        <f ca="1">Pricing!$C127*100</f>
        <v>2.4775279696326038</v>
      </c>
      <c r="L127" s="129">
        <f ca="1">Pricing!$C127*100</f>
        <v>2.4775279696326038</v>
      </c>
      <c r="M127" s="59" t="str">
        <f t="shared" si="21"/>
        <v>EURAB6R51Y=</v>
      </c>
      <c r="N127" s="129">
        <f ca="1">Pricing!$D127*100</f>
        <v>2.5271639946126716</v>
      </c>
      <c r="O127" s="130">
        <f ca="1">Pricing!$D127*100</f>
        <v>2.5271639946126716</v>
      </c>
      <c r="P127" s="59" t="str">
        <f t="shared" si="22"/>
        <v>EUR_CURVE_12M_51Y</v>
      </c>
      <c r="Q127" s="129">
        <f ca="1">Pricing!$E127*100</f>
        <v>2.6071725111181236</v>
      </c>
      <c r="R127" s="130">
        <f ca="1">Pricing!$E127*100</f>
        <v>2.6071725111181236</v>
      </c>
      <c r="V127" s="129" t="s">
        <v>126</v>
      </c>
      <c r="W127" s="129" t="s">
        <v>126</v>
      </c>
      <c r="Y127" s="129" t="s">
        <v>126</v>
      </c>
      <c r="Z127" s="129" t="s">
        <v>126</v>
      </c>
      <c r="AB127" s="129" t="s">
        <v>126</v>
      </c>
      <c r="AC127" s="129" t="s">
        <v>126</v>
      </c>
      <c r="AE127" s="129" t="s">
        <v>126</v>
      </c>
      <c r="AF127" s="129" t="s">
        <v>126</v>
      </c>
      <c r="AH127" s="217"/>
      <c r="AI127" s="217"/>
      <c r="AJ127" s="217"/>
      <c r="AK127" s="217"/>
      <c r="AL127" s="217"/>
      <c r="AM127" s="217"/>
      <c r="AN127" s="217"/>
      <c r="AO127" s="217"/>
      <c r="AP127" s="217"/>
      <c r="AQ127" s="217"/>
      <c r="AR127" s="30"/>
      <c r="AS127" s="30"/>
      <c r="AT127" s="30"/>
      <c r="AU127" s="30"/>
    </row>
    <row r="128" spans="1:47" x14ac:dyDescent="0.2">
      <c r="A128" s="70" t="str">
        <f>Pricing!$A128</f>
        <v>52Y</v>
      </c>
      <c r="B128" s="205"/>
      <c r="C128" s="205"/>
      <c r="D128" s="205"/>
      <c r="E128" s="206"/>
      <c r="G128" s="128" t="str">
        <f t="shared" si="19"/>
        <v>EURYC1M_AB1E_52Y</v>
      </c>
      <c r="H128" s="129">
        <f ca="1">Pricing!$B128*100</f>
        <v>2.4123289484682808</v>
      </c>
      <c r="I128" s="129">
        <f ca="1">Pricing!$B128*100</f>
        <v>2.4123289484682808</v>
      </c>
      <c r="J128" s="59" t="str">
        <f t="shared" si="20"/>
        <v>EUR_CURVE_3M_52Y</v>
      </c>
      <c r="K128" s="129">
        <f ca="1">Pricing!$C128*100</f>
        <v>2.4791099625555044</v>
      </c>
      <c r="L128" s="129">
        <f ca="1">Pricing!$C128*100</f>
        <v>2.4791099625555044</v>
      </c>
      <c r="M128" s="59" t="str">
        <f t="shared" si="21"/>
        <v>EURAB6R52Y=</v>
      </c>
      <c r="N128" s="129">
        <f ca="1">Pricing!$D128*100</f>
        <v>2.5284018464194609</v>
      </c>
      <c r="O128" s="130">
        <f ca="1">Pricing!$D128*100</f>
        <v>2.5284018464194609</v>
      </c>
      <c r="P128" s="59" t="str">
        <f t="shared" si="22"/>
        <v>EUR_CURVE_12M_52Y</v>
      </c>
      <c r="Q128" s="129">
        <f ca="1">Pricing!$E128*100</f>
        <v>2.6084157132159227</v>
      </c>
      <c r="R128" s="130">
        <f ca="1">Pricing!$E128*100</f>
        <v>2.6084157132159227</v>
      </c>
      <c r="V128" s="129" t="s">
        <v>126</v>
      </c>
      <c r="W128" s="129" t="s">
        <v>126</v>
      </c>
      <c r="Y128" s="129" t="s">
        <v>126</v>
      </c>
      <c r="Z128" s="129" t="s">
        <v>126</v>
      </c>
      <c r="AB128" s="129" t="s">
        <v>126</v>
      </c>
      <c r="AC128" s="129" t="s">
        <v>126</v>
      </c>
      <c r="AE128" s="129" t="s">
        <v>126</v>
      </c>
      <c r="AF128" s="129" t="s">
        <v>126</v>
      </c>
      <c r="AH128" s="217"/>
      <c r="AI128" s="217"/>
      <c r="AJ128" s="217"/>
      <c r="AK128" s="217"/>
      <c r="AL128" s="217"/>
      <c r="AM128" s="217"/>
      <c r="AN128" s="217"/>
      <c r="AO128" s="217"/>
      <c r="AP128" s="217"/>
      <c r="AQ128" s="217"/>
      <c r="AR128" s="30"/>
      <c r="AS128" s="30"/>
      <c r="AT128" s="30"/>
      <c r="AU128" s="30"/>
    </row>
    <row r="129" spans="1:47" x14ac:dyDescent="0.2">
      <c r="A129" s="70" t="str">
        <f>Pricing!$A129</f>
        <v>53Y</v>
      </c>
      <c r="B129" s="205"/>
      <c r="C129" s="205"/>
      <c r="D129" s="205"/>
      <c r="E129" s="206"/>
      <c r="G129" s="128" t="str">
        <f t="shared" si="19"/>
        <v>EURYC1M_AB1E_53Y</v>
      </c>
      <c r="H129" s="129">
        <f ca="1">Pricing!$B129*100</f>
        <v>2.4145150341513766</v>
      </c>
      <c r="I129" s="129">
        <f ca="1">Pricing!$B129*100</f>
        <v>2.4145150341513766</v>
      </c>
      <c r="J129" s="59" t="str">
        <f t="shared" si="20"/>
        <v>EUR_CURVE_3M_53Y</v>
      </c>
      <c r="K129" s="129">
        <f ca="1">Pricing!$C129*100</f>
        <v>2.4807284184248402</v>
      </c>
      <c r="L129" s="129">
        <f ca="1">Pricing!$C129*100</f>
        <v>2.4807284184248402</v>
      </c>
      <c r="M129" s="59" t="str">
        <f t="shared" si="21"/>
        <v>EURAB6R53Y=</v>
      </c>
      <c r="N129" s="129">
        <f ca="1">Pricing!$D129*100</f>
        <v>2.5296943790942588</v>
      </c>
      <c r="O129" s="130">
        <f ca="1">Pricing!$D129*100</f>
        <v>2.5296943790942588</v>
      </c>
      <c r="P129" s="59" t="str">
        <f t="shared" si="22"/>
        <v>EUR_CURVE_12M_53Y</v>
      </c>
      <c r="Q129" s="129">
        <f ca="1">Pricing!$E129*100</f>
        <v>2.6097109505350153</v>
      </c>
      <c r="R129" s="130">
        <f ca="1">Pricing!$E129*100</f>
        <v>2.6097109505350153</v>
      </c>
      <c r="V129" s="129" t="s">
        <v>126</v>
      </c>
      <c r="W129" s="129" t="s">
        <v>126</v>
      </c>
      <c r="Y129" s="129" t="s">
        <v>126</v>
      </c>
      <c r="Z129" s="129" t="s">
        <v>126</v>
      </c>
      <c r="AB129" s="129" t="s">
        <v>126</v>
      </c>
      <c r="AC129" s="129" t="s">
        <v>126</v>
      </c>
      <c r="AE129" s="129" t="s">
        <v>126</v>
      </c>
      <c r="AF129" s="129" t="s">
        <v>126</v>
      </c>
      <c r="AH129" s="217"/>
      <c r="AI129" s="217"/>
      <c r="AJ129" s="217"/>
      <c r="AK129" s="217"/>
      <c r="AL129" s="217"/>
      <c r="AM129" s="217"/>
      <c r="AN129" s="217"/>
      <c r="AO129" s="217"/>
      <c r="AP129" s="217"/>
      <c r="AQ129" s="217"/>
      <c r="AR129" s="30"/>
      <c r="AS129" s="30"/>
      <c r="AT129" s="30"/>
      <c r="AU129" s="30"/>
    </row>
    <row r="130" spans="1:47" x14ac:dyDescent="0.2">
      <c r="A130" s="70" t="str">
        <f>Pricing!$A130</f>
        <v>54Y</v>
      </c>
      <c r="B130" s="205"/>
      <c r="C130" s="205"/>
      <c r="D130" s="205"/>
      <c r="E130" s="206"/>
      <c r="G130" s="128" t="str">
        <f t="shared" si="19"/>
        <v>EURYC1M_AB1E_54Y</v>
      </c>
      <c r="H130" s="129">
        <f ca="1">Pricing!$B130*100</f>
        <v>2.4167473034893661</v>
      </c>
      <c r="I130" s="129">
        <f ca="1">Pricing!$B130*100</f>
        <v>2.4167473034893661</v>
      </c>
      <c r="J130" s="59" t="str">
        <f t="shared" si="20"/>
        <v>EUR_CURVE_3M_54Y</v>
      </c>
      <c r="K130" s="129">
        <f ca="1">Pricing!$C130*100</f>
        <v>2.4824215391955544</v>
      </c>
      <c r="L130" s="129">
        <f ca="1">Pricing!$C130*100</f>
        <v>2.4824215391955544</v>
      </c>
      <c r="M130" s="59" t="str">
        <f t="shared" si="21"/>
        <v>EURAB6R54Y=</v>
      </c>
      <c r="N130" s="129">
        <f ca="1">Pricing!$D130*100</f>
        <v>2.5310802664728489</v>
      </c>
      <c r="O130" s="130">
        <f ca="1">Pricing!$D130*100</f>
        <v>2.5310802664728489</v>
      </c>
      <c r="P130" s="59" t="str">
        <f t="shared" si="22"/>
        <v>EUR_CURVE_12M_54Y</v>
      </c>
      <c r="Q130" s="129">
        <f ca="1">Pricing!$E130*100</f>
        <v>2.6110992412756029</v>
      </c>
      <c r="R130" s="130">
        <f ca="1">Pricing!$E130*100</f>
        <v>2.6110992412756029</v>
      </c>
      <c r="V130" s="129" t="s">
        <v>126</v>
      </c>
      <c r="W130" s="129" t="s">
        <v>126</v>
      </c>
      <c r="Y130" s="129" t="s">
        <v>126</v>
      </c>
      <c r="Z130" s="129" t="s">
        <v>126</v>
      </c>
      <c r="AB130" s="129" t="s">
        <v>126</v>
      </c>
      <c r="AC130" s="129" t="s">
        <v>126</v>
      </c>
      <c r="AE130" s="129" t="s">
        <v>126</v>
      </c>
      <c r="AF130" s="129" t="s">
        <v>126</v>
      </c>
      <c r="AH130" s="217"/>
      <c r="AI130" s="217"/>
      <c r="AJ130" s="217"/>
      <c r="AK130" s="217"/>
      <c r="AL130" s="217"/>
      <c r="AM130" s="217"/>
      <c r="AN130" s="217"/>
      <c r="AO130" s="217"/>
      <c r="AP130" s="217"/>
      <c r="AQ130" s="217"/>
      <c r="AR130" s="30"/>
      <c r="AS130" s="30"/>
      <c r="AT130" s="30"/>
      <c r="AU130" s="30"/>
    </row>
    <row r="131" spans="1:47" x14ac:dyDescent="0.2">
      <c r="A131" s="70" t="str">
        <f>Pricing!$A131</f>
        <v>55Y</v>
      </c>
      <c r="B131" s="205"/>
      <c r="C131" s="205"/>
      <c r="D131" s="205"/>
      <c r="E131" s="206"/>
      <c r="G131" s="128" t="str">
        <f t="shared" si="19"/>
        <v>EURYC1M_AB1E_55Y</v>
      </c>
      <c r="H131" s="129">
        <f ca="1">Pricing!$B131*100</f>
        <v>2.4188983977265299</v>
      </c>
      <c r="I131" s="129">
        <f ca="1">Pricing!$B131*100</f>
        <v>2.4188983977265299</v>
      </c>
      <c r="J131" s="59" t="str">
        <f t="shared" si="20"/>
        <v>EUR_CURVE_3M_55Y</v>
      </c>
      <c r="K131" s="129">
        <f ca="1">Pricing!$C131*100</f>
        <v>2.4840569684704104</v>
      </c>
      <c r="L131" s="129">
        <f ca="1">Pricing!$C131*100</f>
        <v>2.4840569684704104</v>
      </c>
      <c r="M131" s="59" t="str">
        <f t="shared" si="21"/>
        <v>EURAB6R55Y=</v>
      </c>
      <c r="N131" s="129">
        <f ca="1">Pricing!$D131*100</f>
        <v>2.5324233177710207</v>
      </c>
      <c r="O131" s="130">
        <f ca="1">Pricing!$D131*100</f>
        <v>2.5324233177710207</v>
      </c>
      <c r="P131" s="59" t="str">
        <f t="shared" si="22"/>
        <v>EUR_CURVE_12M_55Y</v>
      </c>
      <c r="Q131" s="129">
        <f ca="1">Pricing!$E131*100</f>
        <v>2.6124410477834079</v>
      </c>
      <c r="R131" s="130">
        <f ca="1">Pricing!$E131*100</f>
        <v>2.6124410477834079</v>
      </c>
      <c r="V131" s="129" t="s">
        <v>126</v>
      </c>
      <c r="W131" s="129" t="s">
        <v>126</v>
      </c>
      <c r="Y131" s="129" t="s">
        <v>126</v>
      </c>
      <c r="Z131" s="129" t="s">
        <v>126</v>
      </c>
      <c r="AB131" s="129" t="s">
        <v>126</v>
      </c>
      <c r="AC131" s="129" t="s">
        <v>126</v>
      </c>
      <c r="AE131" s="129" t="s">
        <v>126</v>
      </c>
      <c r="AF131" s="129" t="s">
        <v>126</v>
      </c>
      <c r="AH131" s="217"/>
      <c r="AI131" s="217"/>
      <c r="AJ131" s="217"/>
      <c r="AK131" s="217"/>
      <c r="AL131" s="217"/>
      <c r="AM131" s="217"/>
      <c r="AN131" s="217"/>
      <c r="AO131" s="217"/>
      <c r="AP131" s="217"/>
      <c r="AQ131" s="217"/>
      <c r="AR131" s="30"/>
      <c r="AS131" s="30"/>
      <c r="AT131" s="30"/>
      <c r="AU131" s="30"/>
    </row>
    <row r="132" spans="1:47" x14ac:dyDescent="0.2">
      <c r="A132" s="70" t="str">
        <f>Pricing!$A132</f>
        <v>56Y</v>
      </c>
      <c r="B132" s="205"/>
      <c r="C132" s="205"/>
      <c r="D132" s="205"/>
      <c r="E132" s="206"/>
      <c r="G132" s="128" t="str">
        <f t="shared" si="19"/>
        <v>EURYC1M_AB1E_56Y</v>
      </c>
      <c r="H132" s="129">
        <f ca="1">Pricing!$B132*100</f>
        <v>2.4210145668773606</v>
      </c>
      <c r="I132" s="129">
        <f ca="1">Pricing!$B132*100</f>
        <v>2.4210145668773606</v>
      </c>
      <c r="J132" s="59" t="str">
        <f t="shared" si="20"/>
        <v>EUR_CURVE_3M_56Y</v>
      </c>
      <c r="K132" s="129">
        <f ca="1">Pricing!$C132*100</f>
        <v>2.4856808043792742</v>
      </c>
      <c r="L132" s="129">
        <f ca="1">Pricing!$C132*100</f>
        <v>2.4856808043792742</v>
      </c>
      <c r="M132" s="59" t="str">
        <f t="shared" si="21"/>
        <v>EURAB6R56Y=</v>
      </c>
      <c r="N132" s="129">
        <f ca="1">Pricing!$D132*100</f>
        <v>2.5337694025041015</v>
      </c>
      <c r="O132" s="130">
        <f ca="1">Pricing!$D132*100</f>
        <v>2.5337694025041015</v>
      </c>
      <c r="P132" s="59" t="str">
        <f t="shared" si="22"/>
        <v>EUR_CURVE_12M_56Y</v>
      </c>
      <c r="Q132" s="129">
        <f ca="1">Pricing!$E132*100</f>
        <v>2.6137845551173702</v>
      </c>
      <c r="R132" s="130">
        <f ca="1">Pricing!$E132*100</f>
        <v>2.6137845551173702</v>
      </c>
      <c r="V132" s="129" t="s">
        <v>126</v>
      </c>
      <c r="W132" s="129" t="s">
        <v>126</v>
      </c>
      <c r="Y132" s="129" t="s">
        <v>126</v>
      </c>
      <c r="Z132" s="129" t="s">
        <v>126</v>
      </c>
      <c r="AB132" s="129" t="s">
        <v>126</v>
      </c>
      <c r="AC132" s="129" t="s">
        <v>126</v>
      </c>
      <c r="AE132" s="129" t="s">
        <v>126</v>
      </c>
      <c r="AF132" s="129" t="s">
        <v>126</v>
      </c>
      <c r="AH132" s="217"/>
      <c r="AI132" s="217"/>
      <c r="AJ132" s="217"/>
      <c r="AK132" s="217"/>
      <c r="AL132" s="217"/>
      <c r="AM132" s="217"/>
      <c r="AN132" s="217"/>
      <c r="AO132" s="217"/>
      <c r="AP132" s="217"/>
      <c r="AQ132" s="217"/>
      <c r="AR132" s="30"/>
      <c r="AS132" s="30"/>
      <c r="AT132" s="30"/>
      <c r="AU132" s="30"/>
    </row>
    <row r="133" spans="1:47" x14ac:dyDescent="0.2">
      <c r="A133" s="70" t="str">
        <f>Pricing!$A133</f>
        <v>57Y</v>
      </c>
      <c r="B133" s="205"/>
      <c r="C133" s="205"/>
      <c r="D133" s="205"/>
      <c r="E133" s="206"/>
      <c r="G133" s="128" t="str">
        <f t="shared" si="19"/>
        <v>EURYC1M_AB1E_57Y</v>
      </c>
      <c r="H133" s="129">
        <f ca="1">Pricing!$B133*100</f>
        <v>2.4230969254135424</v>
      </c>
      <c r="I133" s="129">
        <f ca="1">Pricing!$B133*100</f>
        <v>2.4230969254135424</v>
      </c>
      <c r="J133" s="59" t="str">
        <f t="shared" si="20"/>
        <v>EUR_CURVE_3M_57Y</v>
      </c>
      <c r="K133" s="129">
        <f ca="1">Pricing!$C133*100</f>
        <v>2.4872900345702433</v>
      </c>
      <c r="L133" s="129">
        <f ca="1">Pricing!$C133*100</f>
        <v>2.4872900345702433</v>
      </c>
      <c r="M133" s="59" t="str">
        <f t="shared" si="21"/>
        <v>EURAB6R57Y=</v>
      </c>
      <c r="N133" s="129">
        <f ca="1">Pricing!$D133*100</f>
        <v>2.5351128120111577</v>
      </c>
      <c r="O133" s="130">
        <f ca="1">Pricing!$D133*100</f>
        <v>2.5351128120111577</v>
      </c>
      <c r="P133" s="59" t="str">
        <f t="shared" si="22"/>
        <v>EUR_CURVE_12M_57Y</v>
      </c>
      <c r="Q133" s="129">
        <f ca="1">Pricing!$E133*100</f>
        <v>2.6151244489501182</v>
      </c>
      <c r="R133" s="130">
        <f ca="1">Pricing!$E133*100</f>
        <v>2.6151244489501182</v>
      </c>
      <c r="V133" s="129" t="s">
        <v>126</v>
      </c>
      <c r="W133" s="129" t="s">
        <v>126</v>
      </c>
      <c r="Y133" s="129" t="s">
        <v>126</v>
      </c>
      <c r="Z133" s="129" t="s">
        <v>126</v>
      </c>
      <c r="AB133" s="129" t="s">
        <v>126</v>
      </c>
      <c r="AC133" s="129" t="s">
        <v>126</v>
      </c>
      <c r="AE133" s="129" t="s">
        <v>126</v>
      </c>
      <c r="AF133" s="129" t="s">
        <v>126</v>
      </c>
      <c r="AH133" s="217"/>
      <c r="AI133" s="217"/>
      <c r="AJ133" s="217"/>
      <c r="AK133" s="217"/>
      <c r="AL133" s="217"/>
      <c r="AM133" s="217"/>
      <c r="AN133" s="217"/>
      <c r="AO133" s="217"/>
      <c r="AP133" s="217"/>
      <c r="AQ133" s="217"/>
      <c r="AR133" s="30"/>
      <c r="AS133" s="30"/>
      <c r="AT133" s="30"/>
      <c r="AU133" s="30"/>
    </row>
    <row r="134" spans="1:47" x14ac:dyDescent="0.2">
      <c r="A134" s="70" t="str">
        <f>Pricing!$A134</f>
        <v>58Y</v>
      </c>
      <c r="B134" s="205"/>
      <c r="C134" s="205"/>
      <c r="D134" s="205"/>
      <c r="E134" s="206"/>
      <c r="G134" s="128" t="str">
        <f t="shared" si="19"/>
        <v>EURYC1M_AB1E_58Y</v>
      </c>
      <c r="H134" s="129">
        <f ca="1">Pricing!$B134*100</f>
        <v>2.4251584504336479</v>
      </c>
      <c r="I134" s="129">
        <f ca="1">Pricing!$B134*100</f>
        <v>2.4251584504336479</v>
      </c>
      <c r="J134" s="59" t="str">
        <f t="shared" si="20"/>
        <v>EUR_CURVE_3M_58Y</v>
      </c>
      <c r="K134" s="129">
        <f ca="1">Pricing!$C134*100</f>
        <v>2.4889038223234365</v>
      </c>
      <c r="L134" s="129">
        <f ca="1">Pricing!$C134*100</f>
        <v>2.4889038223234365</v>
      </c>
      <c r="M134" s="59" t="str">
        <f t="shared" si="21"/>
        <v>EURAB6R58Y=</v>
      </c>
      <c r="N134" s="129">
        <f ca="1">Pricing!$D134*100</f>
        <v>2.5364760690877772</v>
      </c>
      <c r="O134" s="130">
        <f ca="1">Pricing!$D134*100</f>
        <v>2.5364760690877772</v>
      </c>
      <c r="P134" s="59" t="str">
        <f t="shared" si="22"/>
        <v>EUR_CURVE_12M_58Y</v>
      </c>
      <c r="Q134" s="129">
        <f ca="1">Pricing!$E134*100</f>
        <v>2.6164851669485198</v>
      </c>
      <c r="R134" s="130">
        <f ca="1">Pricing!$E134*100</f>
        <v>2.6164851669485198</v>
      </c>
      <c r="V134" s="129" t="s">
        <v>126</v>
      </c>
      <c r="W134" s="129" t="s">
        <v>126</v>
      </c>
      <c r="Y134" s="129" t="s">
        <v>126</v>
      </c>
      <c r="Z134" s="129" t="s">
        <v>126</v>
      </c>
      <c r="AB134" s="129" t="s">
        <v>126</v>
      </c>
      <c r="AC134" s="129" t="s">
        <v>126</v>
      </c>
      <c r="AE134" s="129" t="s">
        <v>126</v>
      </c>
      <c r="AF134" s="129" t="s">
        <v>126</v>
      </c>
      <c r="AH134" s="217"/>
      <c r="AI134" s="217"/>
      <c r="AJ134" s="217"/>
      <c r="AK134" s="217"/>
      <c r="AL134" s="217"/>
      <c r="AM134" s="217"/>
      <c r="AN134" s="217"/>
      <c r="AO134" s="217"/>
      <c r="AP134" s="217"/>
      <c r="AQ134" s="217"/>
      <c r="AR134" s="30"/>
      <c r="AS134" s="30"/>
      <c r="AT134" s="30"/>
      <c r="AU134" s="30"/>
    </row>
    <row r="135" spans="1:47" x14ac:dyDescent="0.2">
      <c r="A135" s="70" t="str">
        <f>Pricing!$A135</f>
        <v>59Y</v>
      </c>
      <c r="B135" s="205"/>
      <c r="C135" s="205"/>
      <c r="D135" s="205"/>
      <c r="E135" s="206"/>
      <c r="G135" s="128" t="str">
        <f t="shared" si="19"/>
        <v>EURYC1M_AB1E_59Y</v>
      </c>
      <c r="H135" s="129">
        <f ca="1">Pricing!$B135*100</f>
        <v>2.4271135438945226</v>
      </c>
      <c r="I135" s="129">
        <f ca="1">Pricing!$B135*100</f>
        <v>2.4271135438945226</v>
      </c>
      <c r="J135" s="59" t="str">
        <f t="shared" si="20"/>
        <v>EUR_CURVE_3M_59Y</v>
      </c>
      <c r="K135" s="129">
        <f ca="1">Pricing!$C135*100</f>
        <v>2.4904274422488735</v>
      </c>
      <c r="L135" s="129">
        <f ca="1">Pricing!$C135*100</f>
        <v>2.4904274422488735</v>
      </c>
      <c r="M135" s="59" t="str">
        <f t="shared" si="21"/>
        <v>EURAB6R59Y=</v>
      </c>
      <c r="N135" s="129">
        <f ca="1">Pricing!$D135*100</f>
        <v>2.5377585308415735</v>
      </c>
      <c r="O135" s="130">
        <f ca="1">Pricing!$D135*100</f>
        <v>2.5377585308415735</v>
      </c>
      <c r="P135" s="59" t="str">
        <f t="shared" si="22"/>
        <v>EUR_CURVE_12M_59Y</v>
      </c>
      <c r="Q135" s="129">
        <f ca="1">Pricing!$E135*100</f>
        <v>2.6177631106259929</v>
      </c>
      <c r="R135" s="130">
        <f ca="1">Pricing!$E135*100</f>
        <v>2.6177631106259929</v>
      </c>
      <c r="V135" s="129" t="s">
        <v>126</v>
      </c>
      <c r="W135" s="129" t="s">
        <v>126</v>
      </c>
      <c r="Y135" s="129" t="s">
        <v>126</v>
      </c>
      <c r="Z135" s="129" t="s">
        <v>126</v>
      </c>
      <c r="AB135" s="129" t="s">
        <v>126</v>
      </c>
      <c r="AC135" s="129" t="s">
        <v>126</v>
      </c>
      <c r="AE135" s="129" t="s">
        <v>126</v>
      </c>
      <c r="AF135" s="129" t="s">
        <v>126</v>
      </c>
      <c r="AH135" s="217"/>
      <c r="AI135" s="217"/>
      <c r="AJ135" s="217"/>
      <c r="AK135" s="217"/>
      <c r="AL135" s="217"/>
      <c r="AM135" s="217"/>
      <c r="AN135" s="217"/>
      <c r="AO135" s="217"/>
      <c r="AP135" s="217"/>
      <c r="AQ135" s="217"/>
      <c r="AR135" s="30"/>
      <c r="AS135" s="30"/>
      <c r="AT135" s="30"/>
      <c r="AU135" s="30"/>
    </row>
    <row r="136" spans="1:47" x14ac:dyDescent="0.2">
      <c r="A136" s="61" t="str">
        <f>Pricing!$A136</f>
        <v>60Y</v>
      </c>
      <c r="B136" s="209" t="str">
        <f>IF(Contribute="abcd",IF($A$2&lt;&gt;-1,_xll.RtContribute(SourceAlias,G136,Fields,H136:I136,"SCOPE:SERVER"),_xll.RtContribute(SourceAlias,"DDS_INSERT_S",$A$2:$C$2,G136:I136,"SCOPE:SERVER FTC:ALL")),"stopped")</f>
        <v>stopped</v>
      </c>
      <c r="C136" s="209" t="str">
        <f>IF(Contribute="abcd",IF($A$2&lt;&gt;-1,_xll.RtContribute(SourceAlias,J136,Fields,K136:L136,"SCOPE:SERVER"),_xll.RtContribute(SourceAlias,"DDS_INSERT_S",$A$2:$C$2,J136:L136,"SCOPE:SERVER FTC:ALL")),"stopped")</f>
        <v>stopped</v>
      </c>
      <c r="D136" s="209" t="str">
        <f>IF(Contribute="abcd",IF($A$2&lt;&gt;-1,_xll.RtContribute(SourceAlias,M136,Fields,N136:O136,"SCOPE:SERVER"),_xll.RtContribute(SourceAlias,"DDS_INSERT_S",$A$2:$C$2,M136:O136,"SCOPE:SERVER FTC:ALL")),"stopped")</f>
        <v>stopped</v>
      </c>
      <c r="E136" s="213" t="str">
        <f>IF(Contribute="abcd",IF($A$2&lt;&gt;-1,_xll.RtContribute(SourceAlias,P136,Fields,Q136:R136,"SCOPE:SERVER"),_xll.RtContribute(SourceAlias,"DDS_INSERT_S",$A$2:$C$2,P136:R136,"SCOPE:SERVER FTC:ALL")),"stopped")</f>
        <v>stopped</v>
      </c>
      <c r="G136" s="128" t="str">
        <f t="shared" si="19"/>
        <v>EURYC1M_AB1E_60Y</v>
      </c>
      <c r="H136" s="129">
        <f ca="1">Pricing!$B136*100</f>
        <v>2.4290000000000025</v>
      </c>
      <c r="I136" s="129">
        <f ca="1">Pricing!$B136*100</f>
        <v>2.4290000000000025</v>
      </c>
      <c r="J136" s="59" t="str">
        <f t="shared" si="20"/>
        <v>EUR_CURVE_3M_60Y</v>
      </c>
      <c r="K136" s="129">
        <f ca="1">Pricing!$C136*100</f>
        <v>2.4919000000000024</v>
      </c>
      <c r="L136" s="129">
        <f ca="1">Pricing!$C136*100</f>
        <v>2.4919000000000024</v>
      </c>
      <c r="M136" s="59" t="str">
        <f t="shared" si="21"/>
        <v>EURAB6R60Y=</v>
      </c>
      <c r="N136" s="129">
        <f ca="1">Pricing!$D136*100</f>
        <v>2.539000000000001</v>
      </c>
      <c r="O136" s="130">
        <f ca="1">Pricing!$D136*100</f>
        <v>2.539000000000001</v>
      </c>
      <c r="P136" s="59" t="str">
        <f t="shared" si="22"/>
        <v>EUR_CURVE_12M_60Y</v>
      </c>
      <c r="Q136" s="129">
        <f ca="1">Pricing!$E136*100</f>
        <v>2.6190000000025631</v>
      </c>
      <c r="R136" s="130">
        <f ca="1">Pricing!$E136*100</f>
        <v>2.6190000000025631</v>
      </c>
      <c r="V136" s="129">
        <v>2.4289999999999998</v>
      </c>
      <c r="W136" s="129">
        <v>2.4289999999999998</v>
      </c>
      <c r="Y136" s="129">
        <v>2.4918999999999998</v>
      </c>
      <c r="Z136" s="129">
        <v>2.4918999999999998</v>
      </c>
      <c r="AB136" s="129">
        <v>2.5390000000000001</v>
      </c>
      <c r="AC136" s="129">
        <v>2.5390000000000001</v>
      </c>
      <c r="AE136" s="129">
        <v>2.6190000000000002</v>
      </c>
      <c r="AF136" s="129">
        <v>2.6190000000000002</v>
      </c>
      <c r="AH136" s="217">
        <f ca="1">(V136-H136+W136-I136)/2</f>
        <v>-2.6645352591003757E-15</v>
      </c>
      <c r="AI136" s="217"/>
      <c r="AJ136" s="217"/>
      <c r="AK136" s="217">
        <f t="shared" ca="1" si="16"/>
        <v>-2.6645352591003757E-15</v>
      </c>
      <c r="AL136" s="217"/>
      <c r="AM136" s="217"/>
      <c r="AN136" s="217">
        <f ca="1">(AB136-N136+AC136-O136)/2</f>
        <v>-8.8817841970012523E-16</v>
      </c>
      <c r="AO136" s="217"/>
      <c r="AP136" s="217"/>
      <c r="AQ136" s="217">
        <f ca="1">(AE136-Q136+AF136-R136)/2</f>
        <v>-2.5628388300447114E-12</v>
      </c>
      <c r="AR136" s="30"/>
      <c r="AS136" s="30"/>
      <c r="AT136" s="30"/>
      <c r="AU136" s="30"/>
    </row>
    <row r="137" spans="1:47" x14ac:dyDescent="0.2"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</row>
  </sheetData>
  <phoneticPr fontId="2" type="noConversion"/>
  <dataValidations disablePrompts="1" count="1">
    <dataValidation type="list" allowBlank="1" showInputMessage="1" showErrorMessage="1" sqref="D2">
      <formula1>"DTSIMI1,DDS"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22</vt:i4>
      </vt:variant>
    </vt:vector>
  </HeadingPairs>
  <TitlesOfParts>
    <vt:vector size="26" baseType="lpstr">
      <vt:lpstr>Triggers</vt:lpstr>
      <vt:lpstr>Indexes</vt:lpstr>
      <vt:lpstr>Pricing</vt:lpstr>
      <vt:lpstr>Contribution</vt:lpstr>
      <vt:lpstr>AllTriggers</vt:lpstr>
      <vt:lpstr>Calendar</vt:lpstr>
      <vt:lpstr>Contribute</vt:lpstr>
      <vt:lpstr>Currency</vt:lpstr>
      <vt:lpstr>EffectiveDate</vt:lpstr>
      <vt:lpstr>EvaluationDate</vt:lpstr>
      <vt:lpstr>Fields</vt:lpstr>
      <vt:lpstr>FixingDate</vt:lpstr>
      <vt:lpstr>IborIndexFamily</vt:lpstr>
      <vt:lpstr>Index1M</vt:lpstr>
      <vt:lpstr>Index1Y</vt:lpstr>
      <vt:lpstr>Index3M</vt:lpstr>
      <vt:lpstr>Index6M</vt:lpstr>
      <vt:lpstr>InterestRatesTrigger</vt:lpstr>
      <vt:lpstr>LiveData</vt:lpstr>
      <vt:lpstr>SettlementDate</vt:lpstr>
      <vt:lpstr>SettlementDays</vt:lpstr>
      <vt:lpstr>SourceAlias</vt:lpstr>
      <vt:lpstr>Start</vt:lpstr>
      <vt:lpstr>StaticData</vt:lpstr>
      <vt:lpstr>Tomorrow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Ametrano, Marco Bianchetti</dc:creator>
  <cp:lastModifiedBy>AMETRANO FERDINANDO MARIA</cp:lastModifiedBy>
  <dcterms:created xsi:type="dcterms:W3CDTF">2007-12-05T15:05:28Z</dcterms:created>
  <dcterms:modified xsi:type="dcterms:W3CDTF">2014-04-02T13:17:48Z</dcterms:modified>
</cp:coreProperties>
</file>